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CALPUFF input" sheetId="2" r:id="rId5"/>
    <sheet state="visible" name="New" sheetId="3" r:id="rId6"/>
    <sheet state="visible" name="Platts" sheetId="4" r:id="rId7"/>
    <sheet state="visible" name="check" sheetId="5" r:id="rId8"/>
    <sheet state="visible" name="Kalimantan WoCQI" sheetId="6" r:id="rId9"/>
  </sheets>
  <definedNames>
    <definedName hidden="1" localSheetId="0" name="_xlnm._FilterDatabase">All!$A$1:$BD$996</definedName>
    <definedName hidden="1" localSheetId="2" name="_xlnm._FilterDatabase">New!$B$2:$AF$20</definedName>
  </definedNames>
  <calcPr/>
  <extLst>
    <ext uri="GoogleSheetsCustomDataVersion1">
      <go:sheetsCustomData xmlns:go="http://customooxmlschemas.google.com/" r:id="rId10" roundtripDataSignature="AMtx7mgG8Ci5nSRN45KOqsR8v+uL5rbSuA=="/>
    </ext>
  </extLst>
</workbook>
</file>

<file path=xl/comments1.xml><?xml version="1.0" encoding="utf-8"?>
<comments xmlns:r="http://schemas.openxmlformats.org/officeDocument/2006/relationships" xmlns="http://schemas.openxmlformats.org/spreadsheetml/2006/main">
  <authors>
    <author/>
  </authors>
  <commentList>
    <comment authorId="0" ref="C13">
      <text>
        <t xml:space="preserve">commenced operations in September 2019
======</t>
      </text>
    </comment>
    <comment authorId="0" ref="L5">
      <text>
        <t xml:space="preserve">======
ID#AAAAG9HZtPQ
Isabella Suarez    (2020-08-28 03:54:21)
Isabella Suarez: 54% decrease from 2018 (3,281 GWh)
Unit 1 was unavailable until mid-October of 2019 due to its LEP, while Unit 2 was down for a total of 79 days.</t>
      </text>
    </comment>
    <comment authorId="0" ref="M5">
      <text>
        <t xml:space="preserve">======
ID#AAAAG9HZtOs
Isabella Suarez    (2020-08-28 03:54:21)
was 62% in 2018</t>
      </text>
    </comment>
    <comment authorId="0" ref="L4">
      <text>
        <t xml:space="preserve">======
ID#AAAAG9HZtOw
Isabella Suarez    (2020-08-28 03:54:21)
51% increase from 2018</t>
      </text>
    </comment>
  </commentList>
  <extLst>
    <ext uri="GoogleSheetsCustomDataVersion1">
      <go:sheetsCustomData xmlns:go="http://customooxmlschemas.google.com/" r:id="rId1" roundtripDataSignature="AMtx7miL7Tjpi0WJYfW6+276oD4+gTqmyw=="/>
    </ext>
  </extLst>
</comments>
</file>

<file path=xl/comments2.xml><?xml version="1.0" encoding="utf-8"?>
<comments xmlns:r="http://schemas.openxmlformats.org/officeDocument/2006/relationships" xmlns="http://schemas.openxmlformats.org/spreadsheetml/2006/main">
  <authors>
    <author/>
  </authors>
  <commentList>
    <comment authorId="0" ref="Q6">
      <text>
        <t xml:space="preserve">======
ID#AAAAKeobuv8
Lauri Myllyvirta    (2020-10-09 05:51:27)
should this be mg? or confusing air quality standards with emission standards? 80mg and 1000mg seems like an unlikely combination @isabella@energyandcleanair.org
------
ID#AAAAKeYtCbA
Isabella Suarez    (2020-10-09 07:08:24)
1000 is a typo! there's no NOx for this one would you mind taking a look at p. 339 https://drive.google.com/file/d/1rxK872eWI5Wp3kd1sCGaVBWRGUNjoPh7/view?usp=sharing
------
ID#AAAAHEgvTWw
Lauri Myllyvirta    (2020-10-09 08:26:13)
80ug is ambient air quality limit
------
ID#AAAAHEgvTXE
Lauri Myllyvirta    (2020-10-09 08:28:25)
emissions are on p 348, table EA-27
------
ID#AAAAHEkwU-U
Lauri Myllyvirta    (2020-10-09 08:31:48)
Also the emissions numbers in that table for TSP and PM10 are all over the place, another EIA that no one at the regulator bothered to even look at. These things are good to record to show that there is absolutely 0 scrutiny</t>
      </text>
    </comment>
    <comment authorId="0" ref="P8">
      <text>
        <t xml:space="preserve">======
ID#AAAAHEYOlyg
Isabella Suarez    (2020-10-08 15:03:41)
PM2.5 &lt; 13.5mg/Nm3</t>
      </text>
    </comment>
    <comment authorId="0" ref="AG4">
      <text>
        <t xml:space="preserve">======
ID#AAAAKd45tEQ
Lauri Myllyvirta    (2020-10-08 11:36:15)
are we modeling the proposed plants too? Emissions limits for at least some of them are easy to find so if yes you should still go through the EIAs. @isabella@energyandcleanair.org
_Assigned to Isabella Suarez_</t>
      </text>
    </comment>
  </commentList>
  <extLst>
    <ext uri="GoogleSheetsCustomDataVersion1">
      <go:sheetsCustomData xmlns:go="http://customooxmlschemas.google.com/" r:id="rId1" roundtripDataSignature="AMtx7mhxapVtcpL3ufQPd7oR17d9EI/Dxw=="/>
    </ext>
  </extLst>
</comments>
</file>

<file path=xl/comments3.xml><?xml version="1.0" encoding="utf-8"?>
<comments xmlns:r="http://schemas.openxmlformats.org/officeDocument/2006/relationships" xmlns="http://schemas.openxmlformats.org/spreadsheetml/2006/main">
  <authors>
    <author/>
  </authors>
  <commentList>
    <comment authorId="0" ref="A1">
      <text>
        <t xml:space="preserve">======
ID#AAAAKd45tIE
Lauri Myllyvirta    (2020-10-08 11:58:01)
I added the Platts WEPP data for coal in the Philippines -- worth checking if they have any info on pollution controls for plants that you've drawn a black - columns SO2CTL, NOXCTL,. PARTCTL</t>
      </text>
    </comment>
  </commentList>
  <extLst>
    <ext uri="GoogleSheetsCustomDataVersion1">
      <go:sheetsCustomData xmlns:go="http://customooxmlschemas.google.com/" r:id="rId1" roundtripDataSignature="AMtx7mh/1rQyMRHD0JTVV9H7W6J77iaOBw=="/>
    </ext>
  </extLst>
</comments>
</file>

<file path=xl/comments4.xml><?xml version="1.0" encoding="utf-8"?>
<comments xmlns:r="http://schemas.openxmlformats.org/officeDocument/2006/relationships" xmlns="http://schemas.openxmlformats.org/spreadsheetml/2006/main">
  <authors>
    <author/>
  </authors>
  <commentList>
    <comment authorId="0" ref="F31">
      <text>
        <t xml:space="preserve">======
ID#AAAAG9ay95Q
Isabella Suarez    (2020-09-17 14:41:48)
this was initially 1000 but that's for SO3 https://www.iea-coal.org/library/emission-standards/</t>
      </text>
    </comment>
    <comment authorId="0" ref="A28">
      <text>
        <t xml:space="preserve">======
ID#AAAAKRWyei0
Isabella Suarez    (2020-09-17 12:41:44)
still the relevant standards</t>
      </text>
    </comment>
    <comment authorId="0" ref="A20">
      <text>
        <t xml:space="preserve">======
ID#AAAAG9HZtOo
Isabella Suarez    (2020-09-11 04:44:25)
new limits found</t>
      </text>
    </comment>
  </commentList>
  <extLst>
    <ext uri="GoogleSheetsCustomDataVersion1">
      <go:sheetsCustomData xmlns:go="http://customooxmlschemas.google.com/" r:id="rId1" roundtripDataSignature="AMtx7mjQcQaR81auk3sbJvWClXradzAJTA=="/>
    </ext>
  </extLst>
</comments>
</file>

<file path=xl/sharedStrings.xml><?xml version="1.0" encoding="utf-8"?>
<sst xmlns="http://schemas.openxmlformats.org/spreadsheetml/2006/main" count="4211" uniqueCount="957">
  <si>
    <t xml:space="preserve">Capacity </t>
  </si>
  <si>
    <t>Emission limits</t>
  </si>
  <si>
    <t xml:space="preserve">Unit </t>
  </si>
  <si>
    <t>Emission limits, mg/Nm3</t>
  </si>
  <si>
    <t>Emission values, imputed, mg/Nm3</t>
  </si>
  <si>
    <t>Emission volumes, t/a</t>
  </si>
  <si>
    <t>Emission volumes, estimated, t/a</t>
  </si>
  <si>
    <t>GCPT ID</t>
  </si>
  <si>
    <t>GCPT LOC</t>
  </si>
  <si>
    <t>Plant</t>
  </si>
  <si>
    <t>Units</t>
  </si>
  <si>
    <t>Lat</t>
  </si>
  <si>
    <t>Long</t>
  </si>
  <si>
    <t>Grid</t>
  </si>
  <si>
    <t>Location</t>
  </si>
  <si>
    <t>Status</t>
  </si>
  <si>
    <t>Installed (MW)</t>
  </si>
  <si>
    <t>Dependable (MW)</t>
  </si>
  <si>
    <t>2019 Generation (GWh)</t>
  </si>
  <si>
    <t>Net Capacity Factor (%)</t>
  </si>
  <si>
    <t>Capacity factor calculated</t>
  </si>
  <si>
    <t>Availability Factor (%)</t>
  </si>
  <si>
    <t>Reliability Factor (%)</t>
  </si>
  <si>
    <t>Coal type</t>
  </si>
  <si>
    <t>Coal source</t>
  </si>
  <si>
    <t xml:space="preserve">SOx </t>
  </si>
  <si>
    <t>NOx</t>
  </si>
  <si>
    <t>PM</t>
  </si>
  <si>
    <t>SO2</t>
  </si>
  <si>
    <t>Thermal efficiency</t>
  </si>
  <si>
    <t>SFGV</t>
  </si>
  <si>
    <t>FGV, Nm3/h</t>
  </si>
  <si>
    <t>FGV, Nm3/a</t>
  </si>
  <si>
    <t>mercury content, ppm</t>
  </si>
  <si>
    <t>mercury control efficiency</t>
  </si>
  <si>
    <t>coal kcal</t>
  </si>
  <si>
    <t>coal type</t>
  </si>
  <si>
    <t>FGD</t>
  </si>
  <si>
    <t>Hg</t>
  </si>
  <si>
    <t>RGM</t>
  </si>
  <si>
    <t>Hg0</t>
  </si>
  <si>
    <t>Hgp</t>
  </si>
  <si>
    <t>Combustion technology</t>
  </si>
  <si>
    <t>SO2CTL</t>
  </si>
  <si>
    <t>NOXCTL</t>
  </si>
  <si>
    <t>PARTCTL</t>
  </si>
  <si>
    <t>Stack height</t>
  </si>
  <si>
    <t>References</t>
  </si>
  <si>
    <t>Parent</t>
  </si>
  <si>
    <t>G101109</t>
  </si>
  <si>
    <t>L103170</t>
  </si>
  <si>
    <t>Anda / Bundagul</t>
  </si>
  <si>
    <t>Luzon</t>
  </si>
  <si>
    <t>Mabalacat, Pampanga</t>
  </si>
  <si>
    <t>Operating</t>
  </si>
  <si>
    <t>Sub-bit</t>
  </si>
  <si>
    <t>Yes</t>
  </si>
  <si>
    <t>CFB</t>
  </si>
  <si>
    <t>ACFB</t>
  </si>
  <si>
    <t>Anda Power Corporation</t>
  </si>
  <si>
    <t>G101151; G101152</t>
  </si>
  <si>
    <t>L103165</t>
  </si>
  <si>
    <t>Calaca U3-4 / SLPGC</t>
  </si>
  <si>
    <t>San Rafael, Calaca, Batangas</t>
  </si>
  <si>
    <t>mg/Nm4</t>
  </si>
  <si>
    <t>ESP</t>
  </si>
  <si>
    <t>http://www.semiraramining.com/uploads/files/SEC%2017%20-%20A/2019_SEC%20Form%2017-A%20COMPLETE.pdf</t>
  </si>
  <si>
    <t>DMCI</t>
  </si>
  <si>
    <t>G101155; G101156</t>
  </si>
  <si>
    <t>Calaca U1-2 / SCPC</t>
  </si>
  <si>
    <t>Bituminous/Sub-bit</t>
  </si>
  <si>
    <t>mg/Nm3</t>
  </si>
  <si>
    <t>Bituminous</t>
  </si>
  <si>
    <t>No</t>
  </si>
  <si>
    <t>Subcritical</t>
  </si>
  <si>
    <t>CF</t>
  </si>
  <si>
    <t>G106294; G106295; G106296</t>
  </si>
  <si>
    <t>L103173</t>
  </si>
  <si>
    <t>Limay Greenfield</t>
  </si>
  <si>
    <t>Limay, Bataan</t>
  </si>
  <si>
    <t>Unknown</t>
  </si>
  <si>
    <t>Indonesia (PT Bara Tabang)</t>
  </si>
  <si>
    <t>ppm</t>
  </si>
  <si>
    <t>https://smcglobalpower.com.ph/files/reports/17-A/SEC_17A_for_2019_as_of_12April20_Final_Signed_vWebsite1.pdf</t>
  </si>
  <si>
    <t>SMC Global Power</t>
  </si>
  <si>
    <t>G106538</t>
  </si>
  <si>
    <t>L103174</t>
  </si>
  <si>
    <t>Mabalacat Mill / APEC</t>
  </si>
  <si>
    <t>Asia Pacific Energy (Apec)</t>
  </si>
  <si>
    <t>G106690; G106691</t>
  </si>
  <si>
    <t>L103175</t>
  </si>
  <si>
    <t>GNPower Mariveles</t>
  </si>
  <si>
    <t>Mariveles, Bataan</t>
  </si>
  <si>
    <t>lignite-subbituminous</t>
  </si>
  <si>
    <t>Daguma; Semirara coal</t>
  </si>
  <si>
    <t>Lignite</t>
  </si>
  <si>
    <t>http://eia.emb.gov.ph/wp-content/uploads/2019/01/01.03.2019.EIS_.MCPP-1.pdf; https://aboitizpower.com/wp-content/uploads/AP-SEC-FORM-17-A-2019-Annual-Report-Full-Report.pdf</t>
  </si>
  <si>
    <t>GNPower (JV of Ayala, Aboitiz)</t>
  </si>
  <si>
    <t>G106713; G106714</t>
  </si>
  <si>
    <t>L103176</t>
  </si>
  <si>
    <t>Masinloc U1-2</t>
  </si>
  <si>
    <t>Bani, Masinloc, Zambales</t>
  </si>
  <si>
    <t>G107722; G107723; G107724</t>
  </si>
  <si>
    <t>L103166</t>
  </si>
  <si>
    <t>Pagbilao U1-3</t>
  </si>
  <si>
    <t>Ibabang Polo, Pagbilao, Quezon</t>
  </si>
  <si>
    <t>CF (Unit 3: FGD, MHPS)</t>
  </si>
  <si>
    <t>https://aboitizpower.com/wp-content/uploads/AP-SEC-FORM-17-A-2019-Annual-Report-Full-Report.pdf</t>
  </si>
  <si>
    <t>Aboitiz Power; Unit 3: Pagbilao Energy Corp. (Aboitiz, TeaM Energy)</t>
  </si>
  <si>
    <t>G108251; G108252</t>
  </si>
  <si>
    <t>L103167</t>
  </si>
  <si>
    <t>SLTEC Puting Bato U1-2</t>
  </si>
  <si>
    <t>Calaca, Batangas</t>
  </si>
  <si>
    <t>https://online.pubhtml5.com/aowj/gyhj/#p=18</t>
  </si>
  <si>
    <t>South Luzon Thermal Energy Corp. (AC Energy)</t>
  </si>
  <si>
    <t>G108398</t>
  </si>
  <si>
    <t>L103168</t>
  </si>
  <si>
    <t>Quezon Power U1</t>
  </si>
  <si>
    <t>Cagsiay I, Mauban, Quezon</t>
  </si>
  <si>
    <t>-</t>
  </si>
  <si>
    <t>SEMIDRY</t>
  </si>
  <si>
    <t>LNB, FW</t>
  </si>
  <si>
    <t>CSE</t>
  </si>
  <si>
    <t>https://www.egco.com/uploads/finder/files/EIA/QPL/EIA_QPL.pdf; https://investor.egco.com/misc/ar/20200312-egco-ar2019-en-02.pdf</t>
  </si>
  <si>
    <t>Quezon Power Co</t>
  </si>
  <si>
    <t>G108399</t>
  </si>
  <si>
    <t>SBPL / Quezon U2</t>
  </si>
  <si>
    <t>45?</t>
  </si>
  <si>
    <t>Supercritical</t>
  </si>
  <si>
    <t>SWFGD</t>
  </si>
  <si>
    <t>https://www.pds.com.ph/wp-content/uploads/2020/04/Disclosure-No.-1135-2020-Annual-Report-for-Fiscal-Year-Ended-December-31-2019-SEC-Form-17-A.pdf; https://investor.egco.com/misc/sd/20200312-egco-sd2019-en-01.pdf</t>
  </si>
  <si>
    <t>Meralco Powergen</t>
  </si>
  <si>
    <t>G109643; G109644</t>
  </si>
  <si>
    <t>L103190</t>
  </si>
  <si>
    <t>Sual U1-2</t>
  </si>
  <si>
    <t>Sual, Pangasinan</t>
  </si>
  <si>
    <t>Indonesia (PT KPC)</t>
  </si>
  <si>
    <t>WLST, FGD</t>
  </si>
  <si>
    <t>LNB</t>
  </si>
  <si>
    <t>G114309</t>
  </si>
  <si>
    <t>L104611</t>
  </si>
  <si>
    <t>United Pulp &amp; Paper Co.</t>
  </si>
  <si>
    <t>Calumpit</t>
  </si>
  <si>
    <t>United Pulp &amp; Paper</t>
  </si>
  <si>
    <t>n/a</t>
  </si>
  <si>
    <t>Petron</t>
  </si>
  <si>
    <t>Petron Corp. (San Miguel)</t>
  </si>
  <si>
    <t>G100478; G100479, G100480</t>
  </si>
  <si>
    <t xml:space="preserve">L103192
</t>
  </si>
  <si>
    <t>Balingasag</t>
  </si>
  <si>
    <t>Mindanao</t>
  </si>
  <si>
    <t>Balingasag, Misamis Oriental</t>
  </si>
  <si>
    <t>Minergy Power Corp.</t>
  </si>
  <si>
    <t>G102263; G102264</t>
  </si>
  <si>
    <t>L103184</t>
  </si>
  <si>
    <t xml:space="preserve">Davao San Miguel </t>
  </si>
  <si>
    <t>Culaman, Malita, Davao Occidental</t>
  </si>
  <si>
    <t>G102268; G102269</t>
  </si>
  <si>
    <t>L103185</t>
  </si>
  <si>
    <t xml:space="preserve">Therma South Davao </t>
  </si>
  <si>
    <t>Binugao, Davao City, Davao del Sur</t>
  </si>
  <si>
    <t>Aboitiz Power</t>
  </si>
  <si>
    <t>G105513; G105514</t>
  </si>
  <si>
    <t>L103197</t>
  </si>
  <si>
    <t>SEC / SM200</t>
  </si>
  <si>
    <t>Kamanga, Maasim, Sarangani</t>
  </si>
  <si>
    <t>Sarangani Energy Corporation</t>
  </si>
  <si>
    <t>G106141; G106142</t>
  </si>
  <si>
    <t>L103193</t>
  </si>
  <si>
    <t>Kauswagan</t>
  </si>
  <si>
    <t>Kauswagan, Lanao del Norte</t>
  </si>
  <si>
    <t>https://www.acenergy.com.ph/gnpower-kauswagan/</t>
  </si>
  <si>
    <t>GNPower (85% - AC Energy)</t>
  </si>
  <si>
    <t>G106931; G106932</t>
  </si>
  <si>
    <t>L103194</t>
  </si>
  <si>
    <t>Mindanao STEAG</t>
  </si>
  <si>
    <t>Villanueva, Misamis Oriental</t>
  </si>
  <si>
    <t>WL</t>
  </si>
  <si>
    <t>BH</t>
  </si>
  <si>
    <t>PSALM Corp. (run by STEAG State Power)</t>
  </si>
  <si>
    <t>G106947; G106948; G106949</t>
  </si>
  <si>
    <t>L103195</t>
  </si>
  <si>
    <t>FDC Misamis</t>
  </si>
  <si>
    <t>http://eia.emb.gov.ph/wp-content/uploads/2019/09/FDCUI-EXPANSION-PDR-090919-rev-1.pdf</t>
  </si>
  <si>
    <t>FDC Utilities, Inc. (Filinvest)</t>
  </si>
  <si>
    <t>G101687</t>
  </si>
  <si>
    <t>L103200</t>
  </si>
  <si>
    <t>PCPC</t>
  </si>
  <si>
    <t>Visayas</t>
  </si>
  <si>
    <t>Nipa, Concepcion, Iloilo</t>
  </si>
  <si>
    <t>Indonesia</t>
  </si>
  <si>
    <t>Palm Concepcion Power Corp. (Republic Biscuit Corp. &amp; A. Brown, Inc.)</t>
  </si>
  <si>
    <t>G107751</t>
  </si>
  <si>
    <t>L103202</t>
  </si>
  <si>
    <t>PEDC / Panay</t>
  </si>
  <si>
    <t>Iloilo City</t>
  </si>
  <si>
    <t>Indonesia; Semirara</t>
  </si>
  <si>
    <t>GBP 2019 Annual Report</t>
  </si>
  <si>
    <t>Global Business Power Corp. (MPIC &amp; Meralco Powergen, JG Summit)</t>
  </si>
  <si>
    <t>G110080; G110081</t>
  </si>
  <si>
    <t>L103182</t>
  </si>
  <si>
    <t xml:space="preserve">Therma Visayas Energy </t>
  </si>
  <si>
    <t>Bato, Toledo City, Cebu</t>
  </si>
  <si>
    <t>G110218; G110219; G110220; G110221</t>
  </si>
  <si>
    <t>L103183</t>
  </si>
  <si>
    <t>CEDC</t>
  </si>
  <si>
    <t>Toledo City, Cebu</t>
  </si>
  <si>
    <t>Semirara</t>
  </si>
  <si>
    <t>https://www.doe.gov.ph/sites/default/files/pdf/electric_power/private_sector_initiated_power_projects/2016_existing_powerplants_visayas_as_of_dec31.pdf</t>
  </si>
  <si>
    <t>TPC 1A</t>
  </si>
  <si>
    <t>TPC Sangi</t>
  </si>
  <si>
    <t>G107173</t>
  </si>
  <si>
    <t>L103181</t>
  </si>
  <si>
    <t>Naga-2/ KSPC</t>
  </si>
  <si>
    <t>Colon, Naga, Cebu</t>
  </si>
  <si>
    <t>http://www.kepcophilippines.com/</t>
  </si>
  <si>
    <t>KEPCO SPC Power Corp. (KEPCO &amp; Salcon Power)</t>
  </si>
  <si>
    <t>G100399</t>
  </si>
  <si>
    <t>L104540</t>
  </si>
  <si>
    <t>Tagkawayan Power Station Unit 1</t>
  </si>
  <si>
    <t>Pre-permit</t>
  </si>
  <si>
    <t>Ultra-super</t>
  </si>
  <si>
    <t>New</t>
  </si>
  <si>
    <t>G100400</t>
  </si>
  <si>
    <t>L103171</t>
  </si>
  <si>
    <t>Dinginin power station Unit 1</t>
  </si>
  <si>
    <t>Construction</t>
  </si>
  <si>
    <t>G101153</t>
  </si>
  <si>
    <t>Dinginin power station Unit 2</t>
  </si>
  <si>
    <t>Permitted</t>
  </si>
  <si>
    <t>G101154</t>
  </si>
  <si>
    <t>L103162</t>
  </si>
  <si>
    <t>Atimonan power station Unit 1 &amp; 2</t>
  </si>
  <si>
    <t>https://drive.google.com/drive/folders/1GzMhS8x6RqgJQMT6i4XsAdLpxPpGc-se</t>
  </si>
  <si>
    <t>G106687</t>
  </si>
  <si>
    <t>L104539</t>
  </si>
  <si>
    <t>Freeport power station Unit 1</t>
  </si>
  <si>
    <t>mg/Ncm</t>
  </si>
  <si>
    <t>http://eia.emb.gov.ph/wp-content/uploads/2019/01/01.03.2019.EIS_.MCPP-1.pdf</t>
  </si>
  <si>
    <t>G114046 &amp; G114047</t>
  </si>
  <si>
    <t>L104384</t>
  </si>
  <si>
    <t>Sual KEPCO Power Station Unit 1 &amp; 2</t>
  </si>
  <si>
    <t>SCR</t>
  </si>
  <si>
    <t>http://eia.emb.gov.ph/wp-content/uploads/2019/01/PROPOSED-2-X-500-MW-Pangasinan-Coal-Power-Plant-Project-PCPPP-PDR.pdf</t>
  </si>
  <si>
    <t>G105362</t>
  </si>
  <si>
    <t>Calaca power station Unit 5</t>
  </si>
  <si>
    <t>G105363</t>
  </si>
  <si>
    <t>Calaca power station Unit 6</t>
  </si>
  <si>
    <t>G106078</t>
  </si>
  <si>
    <t>L103160</t>
  </si>
  <si>
    <t>Jose Panganiban power station Unit 1</t>
  </si>
  <si>
    <t>G106079</t>
  </si>
  <si>
    <t>Jose Panganiban power station Unit 2</t>
  </si>
  <si>
    <t>G106143 &amp; G106144</t>
  </si>
  <si>
    <t>L103189</t>
  </si>
  <si>
    <t>La Union power station Unit 1 &amp; 2</t>
  </si>
  <si>
    <t>http://eia.emb.gov.ph/wp-content/uploads/2019/02/Draft-EIS_GLEDC.pdf</t>
  </si>
  <si>
    <t>G106297</t>
  </si>
  <si>
    <t>Masinloc power station Unit 3</t>
  </si>
  <si>
    <t>https://links.sgx.com/FileOpen/SMC%20Global%20Power%20Holdings%20Corp.%20-%20Offering%20Circular%20(2020.01.14).ashx?App=Prospectus&amp;FileID=41885</t>
  </si>
  <si>
    <t>G106715</t>
  </si>
  <si>
    <t>Masinloc power station Unit 4</t>
  </si>
  <si>
    <t>G112244</t>
  </si>
  <si>
    <t>L103169</t>
  </si>
  <si>
    <t>SMC Ibabang power station</t>
  </si>
  <si>
    <t>http://eia.emb.gov.ph/wp-content/uploads/2020/03/PDS_LETI_14FEB2020.pdf</t>
  </si>
  <si>
    <t>G114305</t>
  </si>
  <si>
    <t>Lanao Kauswagan power station Unit 4</t>
  </si>
  <si>
    <t>G113918</t>
  </si>
  <si>
    <t>Concepcion power station Unit 2</t>
  </si>
  <si>
    <t>G111523</t>
  </si>
  <si>
    <t>L103205</t>
  </si>
  <si>
    <t>Zamboanga power station</t>
  </si>
  <si>
    <t>Notes:</t>
  </si>
  <si>
    <t>*SMC Global: reports combined installed capacity comprises approximately 20% of the National Grid, 26% of the Luzon Grid and 9% of the Mindanao Grid, in each case as of July 2019. Included in this are 4 coal plants, 1 nat. gas, 2 hydro)</t>
  </si>
  <si>
    <t>** Aboitiz recorded  5,851GWh in 2019 (all generators) (https://aboitizpower.com/wp-content/uploads/AP-17C-Disclosure-03.09.20-Full-Year-2019-Financial-and-Operating-Results.pdf)</t>
  </si>
  <si>
    <t>*** 150 MW Naga-1 (GCPT ID: G107172) decommissioned: https://businessmirror.com.ph/2019/01/18/aboitizpower-starts-rehab-work-of-naga-cebu-plant/</t>
  </si>
  <si>
    <t>Defaults</t>
  </si>
  <si>
    <t>Speciation</t>
  </si>
  <si>
    <t>kcal</t>
  </si>
  <si>
    <t>WoCQI</t>
  </si>
  <si>
    <t>https://www.researchgate.net/publication/336091433_Characterization_of_Torrefied_Biomass_from_Sugarcane_Saccharum_officinarum_Bagasse_Blended_with_Semirara_Coal</t>
  </si>
  <si>
    <t>Overall</t>
  </si>
  <si>
    <t>Default</t>
  </si>
  <si>
    <t>Temperature</t>
  </si>
  <si>
    <t>Velocity</t>
  </si>
  <si>
    <t>Diameter</t>
  </si>
  <si>
    <t>Estimated Coal consumption</t>
  </si>
  <si>
    <t>Emissions Limit</t>
  </si>
  <si>
    <t>UNITS</t>
  </si>
  <si>
    <t>Emission volumes, t/yr</t>
  </si>
  <si>
    <t>Expansion</t>
  </si>
  <si>
    <t>Unit</t>
  </si>
  <si>
    <t>Capacity (MW)</t>
  </si>
  <si>
    <t>Year</t>
  </si>
  <si>
    <t>Latitude</t>
  </si>
  <si>
    <t>Longitude</t>
  </si>
  <si>
    <t>Coal Consumption (MT/yr)</t>
  </si>
  <si>
    <t>SOx</t>
  </si>
  <si>
    <t>Capacity Factor</t>
  </si>
  <si>
    <t>CO</t>
  </si>
  <si>
    <t>Hg, kg/a</t>
  </si>
  <si>
    <t>Sponsor</t>
  </si>
  <si>
    <t>SOURCE</t>
  </si>
  <si>
    <t>Quezon Coal-fired</t>
  </si>
  <si>
    <t>Awasan, Tagkawayan, Quezon</t>
  </si>
  <si>
    <t>Orion Pacific Prime Energy</t>
  </si>
  <si>
    <t>GNPower Dinginin power station</t>
  </si>
  <si>
    <t>Diningin, Mariveles, Bataan</t>
  </si>
  <si>
    <t>Sithe GN Power</t>
  </si>
  <si>
    <t>Aboitiz Group (70%), Blackstone Group (30%)</t>
  </si>
  <si>
    <t>Dinginin power station / Mariveles  Power Plant</t>
  </si>
  <si>
    <t>Atimonan power station</t>
  </si>
  <si>
    <t>Barangay Villa Ibaba, Altimonan, Quezon</t>
  </si>
  <si>
    <t>Atimonan One Energy</t>
  </si>
  <si>
    <t>MERALCO</t>
  </si>
  <si>
    <t>SMC Global - Mariveles</t>
  </si>
  <si>
    <t>Freeport, Mariveles, Bataan</t>
  </si>
  <si>
    <t>Mariveles Power Generation</t>
  </si>
  <si>
    <t>Meralco, SMC Global Power Holdings</t>
  </si>
  <si>
    <t>Sual KEPCO Power Station</t>
  </si>
  <si>
    <t>KEPCO Philippines Corp.</t>
  </si>
  <si>
    <t>KEPCO</t>
  </si>
  <si>
    <t>SLPGC Calaca power station</t>
  </si>
  <si>
    <t>St. Raphael Power Generation Corp.</t>
  </si>
  <si>
    <t>DMCI Holdings (40%), MERALCO (40%), Marubeni (20%)</t>
  </si>
  <si>
    <t>Jose Panganiban power station</t>
  </si>
  <si>
    <t>Osmeña, Jose Panganiban, Camarines Norte</t>
  </si>
  <si>
    <t>H &amp; WB Asia Pacific</t>
  </si>
  <si>
    <t xml:space="preserve">Global Luzon Energy Development
Corporation
</t>
  </si>
  <si>
    <t>Carisquis, Luna, La Union</t>
  </si>
  <si>
    <t>Global Luzon Energy Development Corp.</t>
  </si>
  <si>
    <t>GT Capital Holdings</t>
  </si>
  <si>
    <t>Masinloc power station</t>
  </si>
  <si>
    <t>San Miguel Corporation</t>
  </si>
  <si>
    <t>G106716</t>
  </si>
  <si>
    <t>Limay power station Unit 4</t>
  </si>
  <si>
    <t>Limay power station</t>
  </si>
  <si>
    <t>Limay, Limay, Bataan</t>
  </si>
  <si>
    <t>SMC Consolidated Power Corp</t>
  </si>
  <si>
    <t>Pagbilao Power Plant</t>
  </si>
  <si>
    <t>Central Luzon Premiere Power Corp. (CLPPC)</t>
  </si>
  <si>
    <t>GNPower Kauswagan power station</t>
  </si>
  <si>
    <t>Libertad/Tacub, Kauswagan, Lanao del Norte</t>
  </si>
  <si>
    <t>GN Power Kauswagan</t>
  </si>
  <si>
    <t>Ayala Corporation</t>
  </si>
  <si>
    <t>Palm Concepcion Coal-Fired Power Plant</t>
  </si>
  <si>
    <t>Palm Thermal Consolidated Holdings Corp</t>
  </si>
  <si>
    <t>A Brown Company</t>
  </si>
  <si>
    <t>Sitio San Ramon, Barangay, Talisayan, Zamboanga City</t>
  </si>
  <si>
    <t>San Ramon Power Inc</t>
  </si>
  <si>
    <t>Alcantara Group, Toyota Group</t>
  </si>
  <si>
    <t>UNIT</t>
  </si>
  <si>
    <t>PLANT</t>
  </si>
  <si>
    <t>COMPANY</t>
  </si>
  <si>
    <t>MW</t>
  </si>
  <si>
    <t>STATUS</t>
  </si>
  <si>
    <t>YEAR</t>
  </si>
  <si>
    <t>UTYPE</t>
  </si>
  <si>
    <t>FUEL</t>
  </si>
  <si>
    <t>FUELTYPE</t>
  </si>
  <si>
    <t>ALTFUEL</t>
  </si>
  <si>
    <t>SSSMFR</t>
  </si>
  <si>
    <t>BOILTYPE</t>
  </si>
  <si>
    <t>TURBMFR</t>
  </si>
  <si>
    <t>TURBTYPE</t>
  </si>
  <si>
    <t>GENMFR</t>
  </si>
  <si>
    <t>GENTYPE</t>
  </si>
  <si>
    <t>SFLOW</t>
  </si>
  <si>
    <t>SPRESS</t>
  </si>
  <si>
    <t>STYPE</t>
  </si>
  <si>
    <t>STEMP</t>
  </si>
  <si>
    <t>REHEAT1</t>
  </si>
  <si>
    <t>REHEAT2</t>
  </si>
  <si>
    <t>PARTMFR</t>
  </si>
  <si>
    <t>FGDMFR</t>
  </si>
  <si>
    <t>NOXMFR</t>
  </si>
  <si>
    <t>AE</t>
  </si>
  <si>
    <t>CONSTRUCT</t>
  </si>
  <si>
    <t>COOL</t>
  </si>
  <si>
    <t>PRIMENO</t>
  </si>
  <si>
    <t>RETIRE</t>
  </si>
  <si>
    <t>CITY</t>
  </si>
  <si>
    <t>STATE</t>
  </si>
  <si>
    <t>COUNTRY</t>
  </si>
  <si>
    <t>AREA</t>
  </si>
  <si>
    <t>SUBREGION</t>
  </si>
  <si>
    <t>POSTCODE</t>
  </si>
  <si>
    <t>PARENT</t>
  </si>
  <si>
    <t>ELECTYPE</t>
  </si>
  <si>
    <t>BUSTYPE</t>
  </si>
  <si>
    <t>COMPID</t>
  </si>
  <si>
    <t>LOCATIONID</t>
  </si>
  <si>
    <t>UNITID</t>
  </si>
  <si>
    <t>ANTIQUE MINEMOUTH</t>
  </si>
  <si>
    <t>SEMIRARA MINING CORP</t>
  </si>
  <si>
    <t>PLN</t>
  </si>
  <si>
    <t>ST</t>
  </si>
  <si>
    <t>COAL</t>
  </si>
  <si>
    <t>SUBCR</t>
  </si>
  <si>
    <t>Caluya</t>
  </si>
  <si>
    <t>Antique (W Visayas)</t>
  </si>
  <si>
    <t>PHILIPPINES</t>
  </si>
  <si>
    <t>ASIA</t>
  </si>
  <si>
    <t>DCMI HOLDINGS</t>
  </si>
  <si>
    <t>A</t>
  </si>
  <si>
    <t>FUELS: COAL</t>
  </si>
  <si>
    <t>ATIMONAN ONE 1</t>
  </si>
  <si>
    <t>ATIMONAN ONE</t>
  </si>
  <si>
    <t>MANILA ELECTRIC CO (MERALCO)</t>
  </si>
  <si>
    <t>ULTRSC</t>
  </si>
  <si>
    <t>OTS</t>
  </si>
  <si>
    <t>Villa Ibaba - Atimonan</t>
  </si>
  <si>
    <t>Quezon (CALABARZON)</t>
  </si>
  <si>
    <t>MANILA ELECTRIC CO</t>
  </si>
  <si>
    <t>U</t>
  </si>
  <si>
    <t>UTIL: INVESTOR OWNED</t>
  </si>
  <si>
    <t>ATIMONAN ONE 2</t>
  </si>
  <si>
    <t>BALINGASAG 1</t>
  </si>
  <si>
    <t>BALINGASAG</t>
  </si>
  <si>
    <t>MINDINAO ENERGY SYSTEMS INC</t>
  </si>
  <si>
    <t>CON</t>
  </si>
  <si>
    <t>TKII</t>
  </si>
  <si>
    <t>GE</t>
  </si>
  <si>
    <t>N/A</t>
  </si>
  <si>
    <t>MHI/TPS</t>
  </si>
  <si>
    <t>Brgy Mandangoa - Balingasag</t>
  </si>
  <si>
    <t>Misamis Oriental (N Mindinao)</t>
  </si>
  <si>
    <t>CAGAYAN ELEC P&amp;L/VIVANT</t>
  </si>
  <si>
    <t>BALINGASAG 2</t>
  </si>
  <si>
    <t>BALINGASAG 3</t>
  </si>
  <si>
    <t>BANGUEROHAN 1</t>
  </si>
  <si>
    <t>BANGUEROHAN</t>
  </si>
  <si>
    <t>NORTH NEGROS ENERGY POWER CORP</t>
  </si>
  <si>
    <t>DEF</t>
  </si>
  <si>
    <t>Brgy Banguerohan - Cadiz City</t>
  </si>
  <si>
    <t>Negros Occidental (W Visayas)</t>
  </si>
  <si>
    <t>ASIA PACIFIC ENERGY RESOURCES</t>
  </si>
  <si>
    <t>P</t>
  </si>
  <si>
    <t>SVCS: PRIVATE POWER-IPP</t>
  </si>
  <si>
    <t>BANGUEROHAN 2</t>
  </si>
  <si>
    <t>BAQUIOEN 1</t>
  </si>
  <si>
    <t>BAQUIOEN</t>
  </si>
  <si>
    <t>PHINMA ENERGY CORP</t>
  </si>
  <si>
    <t>CAN</t>
  </si>
  <si>
    <t>BIT</t>
  </si>
  <si>
    <t>NONE</t>
  </si>
  <si>
    <t>Brgy Baquioen - Sual</t>
  </si>
  <si>
    <t>Pangasinan (Ilocos)</t>
  </si>
  <si>
    <t>PHINMA GROUP</t>
  </si>
  <si>
    <t>BAQUIOEN 2</t>
  </si>
  <si>
    <t>BAQUIOEN 3</t>
  </si>
  <si>
    <t>BAROTAC VIEJO</t>
  </si>
  <si>
    <t>TEAM ENERGY CORP</t>
  </si>
  <si>
    <t>Barotac Viejo</t>
  </si>
  <si>
    <t>Iloilo (W Visayas)</t>
  </si>
  <si>
    <t>TOKYO ELECTRIC POWER/MARUBENI</t>
  </si>
  <si>
    <t>BASILAN COAL 1</t>
  </si>
  <si>
    <t>BASILAN COAL</t>
  </si>
  <si>
    <t>SMC GLOBAL POWER HOLDINGS CORP</t>
  </si>
  <si>
    <t>Basilan (BARMM)</t>
  </si>
  <si>
    <t>SAN MIGUEL CORP</t>
  </si>
  <si>
    <t>BATANGAS BAY 1</t>
  </si>
  <si>
    <t>BATANGAS BAY</t>
  </si>
  <si>
    <t>MAGELLAN UTILITIES DEV CORP</t>
  </si>
  <si>
    <t>SHANGHAI</t>
  </si>
  <si>
    <t>Pinamucan</t>
  </si>
  <si>
    <t>Batangas (CALABARZON)</t>
  </si>
  <si>
    <t>BATANGAS NEW (CALTEX) 1</t>
  </si>
  <si>
    <t>BATANGAS NEW (CALTEX)</t>
  </si>
  <si>
    <t>COGENTRIX ENERGY PWR MGMT LLC</t>
  </si>
  <si>
    <t>FW</t>
  </si>
  <si>
    <t>S&amp;W</t>
  </si>
  <si>
    <t>CARLYLE GROUP</t>
  </si>
  <si>
    <t>BATANGAS NEW (CALTEX) 2</t>
  </si>
  <si>
    <t>BATANGAS NEW (CALTEX) 3</t>
  </si>
  <si>
    <t>BISLIG COMBINED ENERGY</t>
  </si>
  <si>
    <t>COMBINED ENERGY COMPANIES INC</t>
  </si>
  <si>
    <t>Bislig</t>
  </si>
  <si>
    <t>Surigao del Norte (Caraga)</t>
  </si>
  <si>
    <t>BRADLEY RESOURCES</t>
  </si>
  <si>
    <t>CALACA SEMIRARA 1</t>
  </si>
  <si>
    <t>CALACA SEMIRARA</t>
  </si>
  <si>
    <t>SEM-CALACA POWER CORP</t>
  </si>
  <si>
    <t>OPR</t>
  </si>
  <si>
    <t>BIT/SUB</t>
  </si>
  <si>
    <t>TOSHIBA</t>
  </si>
  <si>
    <t>ALSTOM</t>
  </si>
  <si>
    <t>Calaca</t>
  </si>
  <si>
    <t>DMCI HOLDINGS INC</t>
  </si>
  <si>
    <t>CALACA SEMIRARA 2</t>
  </si>
  <si>
    <t>SUB</t>
  </si>
  <si>
    <t>OIL</t>
  </si>
  <si>
    <t>MHI</t>
  </si>
  <si>
    <t>G-A</t>
  </si>
  <si>
    <t>CECL</t>
  </si>
  <si>
    <t>CALACA SEMIRARA 3</t>
  </si>
  <si>
    <t>DONGFANG</t>
  </si>
  <si>
    <t>HARBIN</t>
  </si>
  <si>
    <t>HEPSD</t>
  </si>
  <si>
    <t>HPCC1</t>
  </si>
  <si>
    <t>CALACA SEMIRARA 4</t>
  </si>
  <si>
    <t>CALACA SLTEC 1</t>
  </si>
  <si>
    <t>CALACA SLTEC</t>
  </si>
  <si>
    <t>DMCI/HP1</t>
  </si>
  <si>
    <t>AIR</t>
  </si>
  <si>
    <t>CALACA SLTEC 2</t>
  </si>
  <si>
    <t>CALUMPIT MILL 1R</t>
  </si>
  <si>
    <t>CALUMPIT MILL</t>
  </si>
  <si>
    <t>UNITED PULP &amp; PAPER CORP</t>
  </si>
  <si>
    <t>ST/S</t>
  </si>
  <si>
    <t>BIOMASS</t>
  </si>
  <si>
    <t>MITSUI</t>
  </si>
  <si>
    <t>ELECTRO</t>
  </si>
  <si>
    <t>Bulacan (Central Luzon)</t>
  </si>
  <si>
    <t>SCG PAPER</t>
  </si>
  <si>
    <t>MFG: PULP &amp; PAPER &amp; FORES</t>
  </si>
  <si>
    <t>CAMARINES COAL 1</t>
  </si>
  <si>
    <t>CAMARINES COAL</t>
  </si>
  <si>
    <t>FDC UTILITIES INC</t>
  </si>
  <si>
    <t>Camarines Sur (Bicol)</t>
  </si>
  <si>
    <t>FILINVEST DEVELOPMENT CORP</t>
  </si>
  <si>
    <t>CAMARINES COAL 2</t>
  </si>
  <si>
    <t>CAUAYAN</t>
  </si>
  <si>
    <t>PNOC-EXPLORATION CORP</t>
  </si>
  <si>
    <t>Cauayan</t>
  </si>
  <si>
    <t>Isabela (Cagayan Valley)</t>
  </si>
  <si>
    <t>PHILIPPINE NATIONAL OIL CO</t>
  </si>
  <si>
    <t>CONCEPCION SEMIARA 1</t>
  </si>
  <si>
    <t>CONCEPCION SEMIARA</t>
  </si>
  <si>
    <t>DMCI POWER CORP</t>
  </si>
  <si>
    <t>Concepcion</t>
  </si>
  <si>
    <t>CONCEPCION SEMIARA 2</t>
  </si>
  <si>
    <t>CONCEPCION SEMIARA 3</t>
  </si>
  <si>
    <t>CORAL BAY HPAL 1&amp;2</t>
  </si>
  <si>
    <t>CORAL BAY HPAL</t>
  </si>
  <si>
    <t>CORAL BAY NICKEL CO</t>
  </si>
  <si>
    <t>Brgy Rio Tuba - Bataraza</t>
  </si>
  <si>
    <t>Palawan (Mimaropa)</t>
  </si>
  <si>
    <t>MFG: METALS &amp; MINING</t>
  </si>
  <si>
    <t>DANAO COAL</t>
  </si>
  <si>
    <t>FHI</t>
  </si>
  <si>
    <t>Danao City</t>
  </si>
  <si>
    <t>Cebu (C Visayas)</t>
  </si>
  <si>
    <t>DAVAO GREENFIELD 1</t>
  </si>
  <si>
    <t>DAVAO GREENFIELD</t>
  </si>
  <si>
    <t>MELCO</t>
  </si>
  <si>
    <t>Brgy Culaman - Malita</t>
  </si>
  <si>
    <t>Davao del Sur (Davao)</t>
  </si>
  <si>
    <t>DAVAO GREENFIELD 2</t>
  </si>
  <si>
    <t>DAVAO GREENFIELD 3</t>
  </si>
  <si>
    <t>DAVAO GREENFIELD 4</t>
  </si>
  <si>
    <t>DAVAO GREENFIELD 5</t>
  </si>
  <si>
    <t>DAVAO GREENFIELD 6</t>
  </si>
  <si>
    <t>FDC MISAMIS 1</t>
  </si>
  <si>
    <t>FDC MISAMIS</t>
  </si>
  <si>
    <t>NEPCC/EE</t>
  </si>
  <si>
    <t>Villanueva</t>
  </si>
  <si>
    <t>Misamis Oriental (N Mindanao)</t>
  </si>
  <si>
    <t>FDC MISAMIS 2</t>
  </si>
  <si>
    <t>FDC MISAMIS 3</t>
  </si>
  <si>
    <t>GENERAL SANTOS SMEC</t>
  </si>
  <si>
    <t>FHI/TNM</t>
  </si>
  <si>
    <t>Barangay Calumpang - Ozamiz</t>
  </si>
  <si>
    <t>South Cotabato (SOCCSKSARGEN)</t>
  </si>
  <si>
    <t>HANJO BAATAN</t>
  </si>
  <si>
    <t>HANJO GROUP MANUFACTURING INC</t>
  </si>
  <si>
    <t>Bataan (Central Luzon)</t>
  </si>
  <si>
    <t>IBABANG 1</t>
  </si>
  <si>
    <t>IBABANG</t>
  </si>
  <si>
    <t>CENTRAL LUZON PREMIERE POWER</t>
  </si>
  <si>
    <t>SUPERC</t>
  </si>
  <si>
    <t>Brgy Ibabang Polo - Pagbilao</t>
  </si>
  <si>
    <t>IBABANG 2</t>
  </si>
  <si>
    <t>IBABANG 3</t>
  </si>
  <si>
    <t>IBABANG 4</t>
  </si>
  <si>
    <t>ILOILO CITY PEDC 1</t>
  </si>
  <si>
    <t>ILOILO CITY PEDC</t>
  </si>
  <si>
    <t>GLOBAL BUSINESS POWER CORP</t>
  </si>
  <si>
    <t>KAWASAKI</t>
  </si>
  <si>
    <t>TMEIC</t>
  </si>
  <si>
    <t>Brgy Ingore Lapaz - Iloilo City</t>
  </si>
  <si>
    <t>GT CAPITAL HOLDINGS INC</t>
  </si>
  <si>
    <t>ILOILO CITY PEDC 2</t>
  </si>
  <si>
    <t>ILOILO CITY PEDC 3</t>
  </si>
  <si>
    <t>ISABELA COAL</t>
  </si>
  <si>
    <t>ENERGY DEVELOPMENT CORP (EDC)</t>
  </si>
  <si>
    <t>LIG</t>
  </si>
  <si>
    <t>FIRST GEN CORP</t>
  </si>
  <si>
    <t>JOLO STEAM 1</t>
  </si>
  <si>
    <t>JOLO STEAM</t>
  </si>
  <si>
    <t>Jolo Town</t>
  </si>
  <si>
    <t>Sulu (ARMM)</t>
  </si>
  <si>
    <t>JOSE PANGANIBAN 1</t>
  </si>
  <si>
    <t>JOSE PANGANIBAN</t>
  </si>
  <si>
    <t>H&amp;WB ASIA PACIFIC (PTE) CORP</t>
  </si>
  <si>
    <t>SEPCO3</t>
  </si>
  <si>
    <t>Brgy Osmena - Jose Panganiban</t>
  </si>
  <si>
    <t>Camarines Norte (Bicol)</t>
  </si>
  <si>
    <t>JOSE PANGANIBAN 2</t>
  </si>
  <si>
    <t>KAWAYAN 1</t>
  </si>
  <si>
    <t>KAWAYAN</t>
  </si>
  <si>
    <t>NATIONAL POWER CORP (NPC)</t>
  </si>
  <si>
    <t>Kawayan</t>
  </si>
  <si>
    <t>UTIL: GOVT OWNED</t>
  </si>
  <si>
    <t>KAWAYAN 2</t>
  </si>
  <si>
    <t>KING-KING PROJECT S1</t>
  </si>
  <si>
    <t>KING-KING PROJECT</t>
  </si>
  <si>
    <t>ST AUGUSTINE GOLD &amp; COPPER LTD</t>
  </si>
  <si>
    <t>Pantukan</t>
  </si>
  <si>
    <t>Compostela Valley (Davao)</t>
  </si>
  <si>
    <t>KING-KING PROJECT S2</t>
  </si>
  <si>
    <t>LA UNION LUNA 1</t>
  </si>
  <si>
    <t>LA UNION LUNA</t>
  </si>
  <si>
    <t>Brgy Carisquis - Luna</t>
  </si>
  <si>
    <t>La Union (Ilocos)</t>
  </si>
  <si>
    <t>LA UNION LUNA 2</t>
  </si>
  <si>
    <t>LANAO KAUSWAGAN 1</t>
  </si>
  <si>
    <t>LANAO KAUSWAGAN</t>
  </si>
  <si>
    <t>AC ENERGY HOLDINGS INC</t>
  </si>
  <si>
    <t>SIEMENS</t>
  </si>
  <si>
    <t>SEPCC</t>
  </si>
  <si>
    <t>Brgy Libertad - Kauswagan</t>
  </si>
  <si>
    <t>Lanao del Norte (N Mindanao)</t>
  </si>
  <si>
    <t>AYALA CORP</t>
  </si>
  <si>
    <t>LANAO KAUSWAGAN 2</t>
  </si>
  <si>
    <t>LANAO KAUSWAGAN 3</t>
  </si>
  <si>
    <t>LANAO KAUSWAGAN 4</t>
  </si>
  <si>
    <t>LIMAY GREENFIELD 1</t>
  </si>
  <si>
    <t>LIMAY GREENFIELD</t>
  </si>
  <si>
    <t>Brgy Lamao - Limay Bataan</t>
  </si>
  <si>
    <t>LIMAY GREENFIELD 2</t>
  </si>
  <si>
    <t>LIMAY GREENFIELD 3</t>
  </si>
  <si>
    <t>MHPS</t>
  </si>
  <si>
    <t>LIMAY GREENFIELD 4</t>
  </si>
  <si>
    <t>LIMAY GREENFIELD 5</t>
  </si>
  <si>
    <t>LIMAY GREENFIELD 6</t>
  </si>
  <si>
    <t>LUDO POWER</t>
  </si>
  <si>
    <t>LUDO POWER CORP</t>
  </si>
  <si>
    <t>Brgy Sawang Calero - Cebu City</t>
  </si>
  <si>
    <t>LUMBOG</t>
  </si>
  <si>
    <t>Imelda</t>
  </si>
  <si>
    <t>Zamboanga Sibugay (Zamboanga)</t>
  </si>
  <si>
    <t>MABALACAT ANDA</t>
  </si>
  <si>
    <t>ANDA POWER CORP</t>
  </si>
  <si>
    <t>Brgy Bundagul - Mabalacat City</t>
  </si>
  <si>
    <t>Pampanga (C Luzon)</t>
  </si>
  <si>
    <t>MABALACAT MILL 1</t>
  </si>
  <si>
    <t>MABALACAT MILL</t>
  </si>
  <si>
    <t>ASIA PACIFIC ENERGY (APEC)</t>
  </si>
  <si>
    <t>Mabalacat</t>
  </si>
  <si>
    <t>FORMOSA HEAVY INDUSTRIES CORP</t>
  </si>
  <si>
    <t>MABALACAT MILL 2</t>
  </si>
  <si>
    <t>MACO POWER</t>
  </si>
  <si>
    <t>Maco - Tagum City</t>
  </si>
  <si>
    <t>Davao del Norte (Davao)</t>
  </si>
  <si>
    <t>MANILA NORTH</t>
  </si>
  <si>
    <t>Metro Manila (NCR)</t>
  </si>
  <si>
    <t>MARIVELES COAL 1</t>
  </si>
  <si>
    <t>MARIVELES COAL</t>
  </si>
  <si>
    <t>ABOITIZ POWER CORP</t>
  </si>
  <si>
    <t>CNEEC</t>
  </si>
  <si>
    <t>Bgy Alasasin</t>
  </si>
  <si>
    <t>ABOITIZ GROUP</t>
  </si>
  <si>
    <t>MARIVELES COAL 2</t>
  </si>
  <si>
    <t>MARIVELES DINGININ 1</t>
  </si>
  <si>
    <t>MARIVELES DINGININ</t>
  </si>
  <si>
    <t>MARIVELES DINGININ 2</t>
  </si>
  <si>
    <t>MASBATE COAL 1</t>
  </si>
  <si>
    <t>MASBATE COAL</t>
  </si>
  <si>
    <t>NEPC1/2</t>
  </si>
  <si>
    <t>Brgy Tugbo - Mobo</t>
  </si>
  <si>
    <t>Masbate (Bicol)</t>
  </si>
  <si>
    <t>MASINLOC 1</t>
  </si>
  <si>
    <t>MASINLOC</t>
  </si>
  <si>
    <t>S&amp;W/CECL</t>
  </si>
  <si>
    <t>M/T/E</t>
  </si>
  <si>
    <t>Brgy Bani - Masinloc City</t>
  </si>
  <si>
    <t>Zambales (C Luzon)</t>
  </si>
  <si>
    <t>MASINLOC 2</t>
  </si>
  <si>
    <t>MASINLOC 3</t>
  </si>
  <si>
    <t>BW</t>
  </si>
  <si>
    <t>POSCO</t>
  </si>
  <si>
    <t>POS/VENT</t>
  </si>
  <si>
    <t>MASINLOC 4</t>
  </si>
  <si>
    <t>MINDANAO STEAG 1</t>
  </si>
  <si>
    <t>MINDANAO STEAG</t>
  </si>
  <si>
    <t>STEAG STATE POWER INC</t>
  </si>
  <si>
    <t>KAW/CECL</t>
  </si>
  <si>
    <t>KAW/EEI</t>
  </si>
  <si>
    <t>Balacanas Villanueva</t>
  </si>
  <si>
    <t>STEAG GMBH</t>
  </si>
  <si>
    <t>MINDANAO STEAG 2</t>
  </si>
  <si>
    <t>MINDANAO STEAG 3</t>
  </si>
  <si>
    <t>NAGA CITY-1 NO 1</t>
  </si>
  <si>
    <t>NAGA CITY-1</t>
  </si>
  <si>
    <t>STEIN</t>
  </si>
  <si>
    <t>Barrio Colon (Naga)</t>
  </si>
  <si>
    <t>NAGA CITY-1 NO 2</t>
  </si>
  <si>
    <t>BIRO</t>
  </si>
  <si>
    <t>SGP</t>
  </si>
  <si>
    <t>ELIN</t>
  </si>
  <si>
    <t>NAGA CITY-2 NO 1</t>
  </si>
  <si>
    <t>NAGA CITY-2</t>
  </si>
  <si>
    <t>DOOSAN</t>
  </si>
  <si>
    <t>NAGA CITY-2 NO 2</t>
  </si>
  <si>
    <t>NAGA CITY-3 NO 1</t>
  </si>
  <si>
    <t>NAGA CITY-3</t>
  </si>
  <si>
    <t>SPC POWER CORP</t>
  </si>
  <si>
    <t>SALCON GROUP/KOREA ELEC POWER</t>
  </si>
  <si>
    <t>NAGA CITY-3 NO 2</t>
  </si>
  <si>
    <t>NARRA DMCI S1</t>
  </si>
  <si>
    <t>NARRA DMCI</t>
  </si>
  <si>
    <t>Brgy Bato-Bato - Narra</t>
  </si>
  <si>
    <t>NARRA DMCI S2</t>
  </si>
  <si>
    <t>PAGBILAO 1</t>
  </si>
  <si>
    <t>PAGBILAO</t>
  </si>
  <si>
    <t>TC2F</t>
  </si>
  <si>
    <t>WH</t>
  </si>
  <si>
    <t>24KV</t>
  </si>
  <si>
    <t>ABB</t>
  </si>
  <si>
    <t>B&amp;V</t>
  </si>
  <si>
    <t>SLIPFORM</t>
  </si>
  <si>
    <t>Pagbilao</t>
  </si>
  <si>
    <t>PAGBILAO 2</t>
  </si>
  <si>
    <t>PAGBILAO 3</t>
  </si>
  <si>
    <t>MARUBENI</t>
  </si>
  <si>
    <t>DAELIM</t>
  </si>
  <si>
    <t>PALAWAN SINAR MAS 1</t>
  </si>
  <si>
    <t>PALAWAN SINAR MAS</t>
  </si>
  <si>
    <t>PT SINAR MAS</t>
  </si>
  <si>
    <t>CWPC</t>
  </si>
  <si>
    <t>PALAWAN SINAR MAS 2</t>
  </si>
  <si>
    <t>PALM CONCEPCION 1</t>
  </si>
  <si>
    <t>PALM CONCEPCION</t>
  </si>
  <si>
    <t>PALM THERMAL POWER CORP</t>
  </si>
  <si>
    <t>WUXI</t>
  </si>
  <si>
    <t>13.8KV</t>
  </si>
  <si>
    <t>NLSC</t>
  </si>
  <si>
    <t>Brgy Nipz - Concepcion</t>
  </si>
  <si>
    <t>AYALA CORP/A BROWN/JIM NAVITAS</t>
  </si>
  <si>
    <t>PALM CONCEPCION 2</t>
  </si>
  <si>
    <t>PANAY COAL 1</t>
  </si>
  <si>
    <t>PANAY COAL</t>
  </si>
  <si>
    <t>KEPCO PHILIPPINES CORP</t>
  </si>
  <si>
    <t>KOREA ELECTRIC POWER CORP</t>
  </si>
  <si>
    <t>PANAY COAL 2</t>
  </si>
  <si>
    <t>PANIAN MINE 1</t>
  </si>
  <si>
    <t>PANIAN MINE</t>
  </si>
  <si>
    <t>Semirara Island</t>
  </si>
  <si>
    <t>PANIAN MINE 2</t>
  </si>
  <si>
    <t>PASAR ISABEL COPPER EXT</t>
  </si>
  <si>
    <t>PASAR ISABEL COPPER</t>
  </si>
  <si>
    <t>PHIL ASSOC SMELT &amp; REF (PASAR)</t>
  </si>
  <si>
    <t>Isabel</t>
  </si>
  <si>
    <t>Leyte (E Visayas)</t>
  </si>
  <si>
    <t>PULUPANDAN</t>
  </si>
  <si>
    <t>CENTRAL NEGOS POWER CORP</t>
  </si>
  <si>
    <t>LIG/BIT</t>
  </si>
  <si>
    <t>Pulupandan</t>
  </si>
  <si>
    <t>QUEZON 1</t>
  </si>
  <si>
    <t>QUEZON</t>
  </si>
  <si>
    <t>QUEZON POWER (PHILIPPINES) CO</t>
  </si>
  <si>
    <t>BECHTEL</t>
  </si>
  <si>
    <t>Mauban</t>
  </si>
  <si>
    <t>EGCO GROUP</t>
  </si>
  <si>
    <t>QUEZON S BUENAVENTURA 1</t>
  </si>
  <si>
    <t>QUEZON S BUENAVENTURA</t>
  </si>
  <si>
    <t>SAN BUENAVENTURA POWER LTD</t>
  </si>
  <si>
    <t>MERALCO/EGCO</t>
  </si>
  <si>
    <t>REDONDO PENINSULA 1</t>
  </si>
  <si>
    <t>REDONDO PENINSULA</t>
  </si>
  <si>
    <t>REDONDO PENINSULA ENERGY INC</t>
  </si>
  <si>
    <t>Subic - Olonganpo</t>
  </si>
  <si>
    <t>MANILA ELEC/ABOITIZ/TAIWAN COG</t>
  </si>
  <si>
    <t>REDONDO PENINSULA 2</t>
  </si>
  <si>
    <t>SAN RAMON ZAMBOANGA</t>
  </si>
  <si>
    <t>CONAL HOLDINGS CO</t>
  </si>
  <si>
    <t>San Ramon - Brgy Talisayan</t>
  </si>
  <si>
    <t>Zamboanga City (Zamboanga)</t>
  </si>
  <si>
    <t>ALCANTARA POWER/EGCO</t>
  </si>
  <si>
    <t>SM200 NO 1</t>
  </si>
  <si>
    <t>SM200</t>
  </si>
  <si>
    <t>SARANGANI ENERGY CORP</t>
  </si>
  <si>
    <t>FUJI</t>
  </si>
  <si>
    <t>MDT</t>
  </si>
  <si>
    <t>Brgy Kamanga - Massim</t>
  </si>
  <si>
    <t>Sarangani (SOCCSKSARGEN)</t>
  </si>
  <si>
    <t>ALCANTARA POWER /TOYOTA TSUSHO</t>
  </si>
  <si>
    <t>SM200 NO 2</t>
  </si>
  <si>
    <t>JGC</t>
  </si>
  <si>
    <t>ST RAFAEL POWER 1</t>
  </si>
  <si>
    <t>ST RAFAEL POWER</t>
  </si>
  <si>
    <t>ST RAFAEL POWER GEN CORP</t>
  </si>
  <si>
    <t>SEMIRARA MINING/MERALCO</t>
  </si>
  <si>
    <t>ST RAFAEL POWER 2</t>
  </si>
  <si>
    <t>SUAL 1</t>
  </si>
  <si>
    <t>SUAL</t>
  </si>
  <si>
    <t>22KV</t>
  </si>
  <si>
    <t>WLST</t>
  </si>
  <si>
    <t>ALST/ARP</t>
  </si>
  <si>
    <t>S/A/E</t>
  </si>
  <si>
    <t>Brgy Pangascasan - Sual</t>
  </si>
  <si>
    <t>SUAL 2</t>
  </si>
  <si>
    <t>SUAL 3</t>
  </si>
  <si>
    <t>SUAL KEPCO 1</t>
  </si>
  <si>
    <t>SUAL KEPCO</t>
  </si>
  <si>
    <t>Sual</t>
  </si>
  <si>
    <t>SUBIC FREEPORT-2</t>
  </si>
  <si>
    <t>SULTAN KUDARAT</t>
  </si>
  <si>
    <t>SULTAN ENERGY PHILIPPINES CORP</t>
  </si>
  <si>
    <t>Sultan Kudarat (SOCCSKSARGEN)</t>
  </si>
  <si>
    <t>TAGALOAN COAL</t>
  </si>
  <si>
    <t>Tagaloan City</t>
  </si>
  <si>
    <t>TAGKAWAYAN ORION PACIFIC</t>
  </si>
  <si>
    <t>ORION PACIFIC PRIME ENERGY INC</t>
  </si>
  <si>
    <t>Brgy Awasan - Tagkawayan</t>
  </si>
  <si>
    <t>TAWI-TAWI COAL 1</t>
  </si>
  <si>
    <t>TAWI-TAWI COAL</t>
  </si>
  <si>
    <t>Tawi-Tawi (ARMM)</t>
  </si>
  <si>
    <t>THERMA SOUTH 1</t>
  </si>
  <si>
    <t>THERMA SOUTH</t>
  </si>
  <si>
    <t>BVL/TRUE</t>
  </si>
  <si>
    <t>Brgy Inawayan - Sta Cruz</t>
  </si>
  <si>
    <t>THERMA SOUTH 2</t>
  </si>
  <si>
    <t>THERMA SOUTH 3</t>
  </si>
  <si>
    <t>DEL</t>
  </si>
  <si>
    <t>THERMA SOUTH 4</t>
  </si>
  <si>
    <t>THERMA VISAYAS 1</t>
  </si>
  <si>
    <t>THERMA VISAYAS</t>
  </si>
  <si>
    <t>HYUNDAI</t>
  </si>
  <si>
    <t>HYUN/GAL</t>
  </si>
  <si>
    <t>Brgy Bato - Toledo City</t>
  </si>
  <si>
    <t>THERMA VISAYAS 2</t>
  </si>
  <si>
    <t>TOLEDO SANGI 1</t>
  </si>
  <si>
    <t>TOLEDO SANGI</t>
  </si>
  <si>
    <t>SCEXBP</t>
  </si>
  <si>
    <t>ATLAS-PH</t>
  </si>
  <si>
    <t>Brgy Daanlungsod - Toledo City</t>
  </si>
  <si>
    <t>TOLEDO SANGI 2</t>
  </si>
  <si>
    <t>TOLEDO SANGI 3</t>
  </si>
  <si>
    <t>SC</t>
  </si>
  <si>
    <t>TOLEDO SANGI 4</t>
  </si>
  <si>
    <t>TOLEDO SANGI 5</t>
  </si>
  <si>
    <t>TOLEDO SANGI 6</t>
  </si>
  <si>
    <t>TOLEDO SANGI 7</t>
  </si>
  <si>
    <t>TOLEDO SANGI 8</t>
  </si>
  <si>
    <t>DOE 2019</t>
  </si>
  <si>
    <t>operating GWh found</t>
  </si>
  <si>
    <t>MW eqv missing GWh</t>
  </si>
  <si>
    <t>Pland w/ no GWh</t>
  </si>
  <si>
    <t>TOTAL</t>
  </si>
  <si>
    <t>IEA energy balances</t>
  </si>
  <si>
    <t>PRODUCT</t>
  </si>
  <si>
    <t>Coal and coal products</t>
  </si>
  <si>
    <t>Electricity</t>
  </si>
  <si>
    <t>TIME</t>
  </si>
  <si>
    <t>FLOW</t>
  </si>
  <si>
    <t>TJ</t>
  </si>
  <si>
    <t>Philippines</t>
  </si>
  <si>
    <t>Main activity producer electricity plants</t>
  </si>
  <si>
    <t>Autoproducer electricity plants</t>
  </si>
  <si>
    <t>Plant-specific data from the Greenpeace-Harvard project</t>
  </si>
  <si>
    <t>Limit</t>
  </si>
  <si>
    <t>Normalized to mg/Nm3 @6% O2, 25oC, SO2 only</t>
  </si>
  <si>
    <t>Health Project ID</t>
  </si>
  <si>
    <t>Plant name</t>
  </si>
  <si>
    <t>O2</t>
  </si>
  <si>
    <t>Air factor</t>
  </si>
  <si>
    <t>oC</t>
  </si>
  <si>
    <t>Capacity</t>
  </si>
  <si>
    <t>SO2 limit type</t>
  </si>
  <si>
    <t>PM10</t>
  </si>
  <si>
    <t>Particle control technique, fill blanks</t>
  </si>
  <si>
    <t>Source</t>
  </si>
  <si>
    <t>Platts-OPR-1060695</t>
  </si>
  <si>
    <t>Platts-OPR-1023529</t>
  </si>
  <si>
    <t>http://www.oecd.org/countries/philippines/35249746.pdf</t>
  </si>
  <si>
    <t>Platts-OPR-1023488</t>
  </si>
  <si>
    <t>http://www2.adb.org/Documents/Environment/PHI/41958/41958-PHI-SIEE.pdf</t>
  </si>
  <si>
    <t>Platts-OPR-1024714</t>
  </si>
  <si>
    <t>http://www.egco.com/_admin/uploadfiles/csr_social_report/csrreport_file_en_39.pdf</t>
  </si>
  <si>
    <t>Platts-OPR-1013257</t>
  </si>
  <si>
    <t>SO2 only</t>
  </si>
  <si>
    <t>http://www.teamenergy.ph/img/BOOK%202-GRI%20Standard%20Disclosures.pdf</t>
  </si>
  <si>
    <t>Platts-OPR-1013255</t>
  </si>
  <si>
    <t>Emissions standards from the Greenpeace-Harvard project</t>
  </si>
  <si>
    <t>Country</t>
  </si>
  <si>
    <t>Group</t>
  </si>
  <si>
    <t>Fuel</t>
  </si>
  <si>
    <t>Commissioning, up to</t>
  </si>
  <si>
    <t>Size, upto</t>
  </si>
  <si>
    <t>existing</t>
  </si>
  <si>
    <t>coal</t>
  </si>
  <si>
    <t>SOx as SO3</t>
  </si>
  <si>
    <t>http://www.scribd.com/document_downloads/direct/37142912?extension=pdf&amp;ft=1376046398&amp;lt=1376050008&amp;user_id=35800113&amp;uahk=g7ESkO1aUmne/oeigug5FuBbgcM</t>
  </si>
  <si>
    <t>new, 2000 onwards</t>
  </si>
  <si>
    <t>new, Urban and Industial area</t>
  </si>
  <si>
    <t>USGS WoCQI data</t>
  </si>
  <si>
    <t>Parameter</t>
  </si>
  <si>
    <t>Average of Kalimantan samples</t>
  </si>
  <si>
    <t>LAB2 TOTAL MOISTURE IN %</t>
  </si>
  <si>
    <t>LAB2 ASH YIELD IN % ON AS-RECEIVED BASIS</t>
  </si>
  <si>
    <t>LAB2 VOLATILE MATTER IN % ON AS-RECEIVED BASIS</t>
  </si>
  <si>
    <t>LAB2 FIXED CARBON IN % ON AS-RECEIVED BASIS</t>
  </si>
  <si>
    <t>LAB2 HYDROGEN IN % ON AS-RECEIVED BASIS</t>
  </si>
  <si>
    <t>LAB2 CARBON IN % ON AS-RECEIVED BASIS</t>
  </si>
  <si>
    <t>LAB2 NITROGEN IN % ON AS-RECEIVED BASIS</t>
  </si>
  <si>
    <t>LAB2 SULFUR IN % ON AS-RECEIVED BASIS</t>
  </si>
  <si>
    <t>LAB2 OXYGEN IN % ON AS-RECEIVED BASIS</t>
  </si>
  <si>
    <t>LAB2 HIGHER CALORIFIC VALUE IN Btu PER lb ON AS-RECEIVED BASIS</t>
  </si>
  <si>
    <t>HIGHER CALORIFIC VALUE IN MJ PER kg ON AS-RECEIVED BASIS</t>
  </si>
  <si>
    <t>LAB2 SULFATE SULFUR IN % ON AS-RECEIVED BASIS</t>
  </si>
  <si>
    <t>LAB2 PYRITIC SULFUR IN % ON AS-RECEIVED BASIS</t>
  </si>
  <si>
    <t>LAB1 As IN PPM ON DRY, WHOLE-COAL BASIS</t>
  </si>
  <si>
    <t>LAB1 B IN PPM ON DRY, WHOLE-COAL BASIS</t>
  </si>
  <si>
    <t>LAB1 Ba IN PPM ON DRY, WHOLE-COAL BASIS</t>
  </si>
  <si>
    <t>LAB1 Be IN PPM ON DRY, WHOLE-COAL BASIS</t>
  </si>
  <si>
    <t>LAB1 Bi IN PPM ON DRY, WHOLE-COAL BASIS</t>
  </si>
  <si>
    <t>LAB1 Cd IN PPM ON DRY, WHOLE-COAL BASIS</t>
  </si>
  <si>
    <t>LAB1 Cl IN PPM ON DRY, WHOLE-COAL BASIS</t>
  </si>
  <si>
    <t>NA</t>
  </si>
  <si>
    <t>LAB1 Co IN PPM ON DRY, WHOLE-COAL BASIS</t>
  </si>
  <si>
    <t>LAB1 Cr IN PPM ON DRY, WHOLE-COAL BASIS</t>
  </si>
  <si>
    <t>LAB1 Cs IN PPM ON DRY, WHOLE-COAL BASIS</t>
  </si>
  <si>
    <t>LAB1 Cu IN PPM ON DRY, WHOLE-COAL BASIS</t>
  </si>
  <si>
    <t>LAB1 Ga IN PPM ON DRY, WHOLE-COAL BASIS</t>
  </si>
  <si>
    <t>LAB1 Ge IN PPM ON DRY, WHOLE-COAL BASIS</t>
  </si>
  <si>
    <t>LAB1 Hg IN PPM ON DRY, WHOLE-COAL BASIS</t>
  </si>
  <si>
    <t>LAB1 Li IN PPM ON DRY, WHOLE-COAL BASIS</t>
  </si>
  <si>
    <t>LAB1 Mn IN PPM ON DRY, WHOLE-COAL BASIS</t>
  </si>
  <si>
    <t>LAB1 Mo IN PPM ON DRY, WHOLE-COAL BASIS</t>
  </si>
  <si>
    <t>LAB1 Nb IN PPM ON DRY, WHOLE-COAL BASIS</t>
  </si>
  <si>
    <t>LAB1 Ni IN PPM ON DRY, WHOLE-COAL BASIS</t>
  </si>
  <si>
    <t>LAB1 Pb IN PPM ON DRY, WHOLE-COAL BASIS</t>
  </si>
  <si>
    <t>LAB1 Rb IN PPM ON DRY, WHOLE-COAL BASIS</t>
  </si>
  <si>
    <t>LAB1 Sb IN PPM ON DRY, WHOLE-COAL BASIS</t>
  </si>
  <si>
    <t>LAB1 Sc IN PPM ON DRY, WHOLE-COAL BASIS</t>
  </si>
  <si>
    <t>LAB1 Se IN PPM ON DRY, WHOLE-COAL BASIS</t>
  </si>
  <si>
    <t>LAB1 Sn IN PPM ON DRY, WHOLE-COAL BASIS</t>
  </si>
  <si>
    <t>LAB1 Sr IN PPM ON DRY, WHOLE-COAL BASIS</t>
  </si>
  <si>
    <t>LAB1 Te IN PPM ON DRY, WHOLE-COAL BASIS</t>
  </si>
  <si>
    <t>LAB1 Th IN PPM ON DRY, WHOLE-COAL BASIS</t>
  </si>
  <si>
    <t>LAB1 Tl IN PPM ON DRY, WHOLE-COAL BASIS</t>
  </si>
  <si>
    <t>LAB1 U IN PPM ON DRY, WHOLE-COAL BASIS</t>
  </si>
  <si>
    <t>LAB1 V IN PPM ON DRY, WHOLE-COAL BASIS</t>
  </si>
  <si>
    <t>LAB1 Y IN PPM ON DRY, WHOLE-COAL BASIS</t>
  </si>
  <si>
    <t>LAB1 Zn IN PPM ON DRY, WHOLE-COAL BASIS</t>
  </si>
  <si>
    <t>LAB1 Zr IN PPM ON DRY, WHOLE-COAL BASIS</t>
  </si>
  <si>
    <t>Calculated properties</t>
  </si>
  <si>
    <t>Flue gas volume, Nm3/kg</t>
  </si>
  <si>
    <t>MJ/kg, LHV</t>
  </si>
  <si>
    <t>Flue gas volume, Nm3/GJ</t>
  </si>
  <si>
    <t>tCO2/MJ</t>
  </si>
  <si>
    <t>Hg, ppm</t>
  </si>
  <si>
    <t>SO2 in untreated flue, mg/Nm3</t>
  </si>
  <si>
    <t>PM in untreated flue, mg/Nm3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</si>
</sst>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
    <numFmt numFmtId="166" formatCode="0E+00"/>
    <numFmt numFmtId="167" formatCode="0.0%"/>
    <numFmt numFmtId="168" formatCode="_(* #,##0_);_(* \(#,##0\);_(* &quot;-&quot;??_);_(@_)"/>
  </numFmts>
  <fonts count="47">
    <font>
      <sz val="11.0"/>
      <color rgb="FF000000"/>
      <name val="Arial"/>
    </font>
    <font>
      <b/>
      <sz val="11.0"/>
      <color rgb="FFFFFFFF"/>
      <name val="Calibri"/>
    </font>
    <font/>
    <font>
      <b/>
      <i/>
      <sz val="11.0"/>
      <color rgb="FFFFFFFF"/>
      <name val="Calibri"/>
    </font>
    <font>
      <b/>
      <sz val="8.0"/>
      <color rgb="FFFFFFFF"/>
      <name val="Arial"/>
    </font>
    <font>
      <sz val="11.0"/>
      <color rgb="FF000000"/>
      <name val="Calibri"/>
    </font>
    <font>
      <sz val="11.0"/>
      <color theme="1"/>
      <name val="Calibri"/>
    </font>
    <font>
      <i/>
      <sz val="11.0"/>
      <color theme="1"/>
      <name val="Calibri"/>
    </font>
    <font>
      <sz val="8.0"/>
      <color rgb="FF000000"/>
      <name val="Arial"/>
    </font>
    <font>
      <sz val="11.0"/>
      <color rgb="FF0563C1"/>
      <name val="Calibri"/>
    </font>
    <font>
      <u/>
      <sz val="11.0"/>
      <color rgb="FF0563C1"/>
      <name val="Calibri"/>
    </font>
    <font>
      <sz val="11.0"/>
      <color rgb="FFFF0000"/>
      <name val="Calibri"/>
    </font>
    <font>
      <i/>
      <sz val="11.0"/>
      <color rgb="FFFF0000"/>
      <name val="Calibri"/>
    </font>
    <font>
      <sz val="8.0"/>
      <color rgb="FFFF0000"/>
      <name val="Arial"/>
    </font>
    <font>
      <u/>
      <sz val="11.0"/>
      <color rgb="FFFF0000"/>
      <name val="Calibri"/>
    </font>
    <font>
      <i/>
      <sz val="11.0"/>
      <color rgb="FF000000"/>
      <name val="Calibri"/>
    </font>
    <font>
      <color rgb="FF000000"/>
      <name val="Arial"/>
    </font>
    <font>
      <u/>
      <sz val="11.0"/>
      <color rgb="FF0563C1"/>
      <name val="Calibri"/>
    </font>
    <font>
      <u/>
      <sz val="11.0"/>
      <color rgb="FF0000FF"/>
      <name val="Calibri"/>
    </font>
    <font>
      <sz val="12.0"/>
      <color rgb="FF000000"/>
      <name val="Calibri"/>
    </font>
    <font>
      <color rgb="FF000000"/>
      <name val="Calibri"/>
    </font>
    <font>
      <i/>
      <color rgb="FF000000"/>
      <name val="Calibri"/>
    </font>
    <font>
      <sz val="11.0"/>
      <color rgb="FF980000"/>
      <name val="Calibri"/>
    </font>
    <font>
      <i/>
      <sz val="11.0"/>
      <color rgb="FF980000"/>
      <name val="Calibri"/>
    </font>
    <font>
      <sz val="8.0"/>
      <color rgb="FF980000"/>
      <name val="Arial"/>
    </font>
    <font>
      <u/>
      <sz val="11.0"/>
      <color rgb="FF980000"/>
      <name val="Calibri"/>
    </font>
    <font>
      <color theme="1"/>
      <name val="Calibri"/>
    </font>
    <font>
      <u/>
      <color rgb="FF0000FF"/>
    </font>
    <font>
      <u/>
      <sz val="11.0"/>
      <color rgb="FF1155CC"/>
      <name val="Calibri"/>
    </font>
    <font>
      <u/>
      <color rgb="FF000000"/>
      <name val="Calibri"/>
    </font>
    <font>
      <u/>
      <color rgb="FF1155CC"/>
      <name val="Calibri"/>
    </font>
    <font>
      <u/>
      <color rgb="FF1155CC"/>
      <name val="Calibri"/>
    </font>
    <font>
      <u/>
      <sz val="11.0"/>
      <color rgb="FF000000"/>
      <name val="Calibri"/>
    </font>
    <font>
      <u/>
      <color rgb="FF0000FF"/>
    </font>
    <font>
      <sz val="11.0"/>
      <color rgb="FF990000"/>
      <name val="Calibri"/>
    </font>
    <font>
      <color rgb="FF990000"/>
      <name val="Calibri"/>
    </font>
    <font>
      <sz val="8.0"/>
      <color rgb="FF990000"/>
      <name val="Arial"/>
    </font>
    <font>
      <color rgb="FFFF0000"/>
      <name val="Calibri"/>
    </font>
    <font>
      <u/>
      <sz val="11.0"/>
      <color rgb="FF000000"/>
      <name val="Calibri"/>
    </font>
    <font>
      <u/>
      <color rgb="FF0000FF"/>
    </font>
    <font>
      <b/>
      <sz val="11.0"/>
      <color rgb="FF000000"/>
      <name val="Calibri"/>
    </font>
    <font>
      <u/>
      <sz val="11.0"/>
      <color rgb="FF0000FF"/>
      <name val="Calibri"/>
    </font>
    <font>
      <u/>
      <sz val="11.0"/>
      <color rgb="FF0000FF"/>
      <name val="Calibri"/>
    </font>
    <font>
      <u/>
      <sz val="11.0"/>
      <color rgb="FF0563C1"/>
      <name val="Calibri"/>
    </font>
    <font>
      <b/>
      <color rgb="FF000000"/>
      <name val="Arial"/>
    </font>
    <font>
      <i/>
    </font>
    <font>
      <color theme="1"/>
      <name val="Arial"/>
    </font>
  </fonts>
  <fills count="10">
    <fill>
      <patternFill patternType="none"/>
    </fill>
    <fill>
      <patternFill patternType="lightGray"/>
    </fill>
    <fill>
      <patternFill patternType="solid">
        <fgColor rgb="FF000000"/>
        <bgColor rgb="FF000000"/>
      </patternFill>
    </fill>
    <fill>
      <patternFill patternType="solid">
        <fgColor rgb="FF525252"/>
        <bgColor rgb="FF525252"/>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999999"/>
        <bgColor rgb="FF999999"/>
      </patternFill>
    </fill>
    <fill>
      <patternFill patternType="solid">
        <fgColor rgb="FFFFFF00"/>
        <bgColor rgb="FFFFFF00"/>
      </patternFill>
    </fill>
    <fill>
      <patternFill patternType="solid">
        <fgColor rgb="FFD9D9D9"/>
        <bgColor rgb="FFD9D9D9"/>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bottom/>
    </border>
    <border>
      <left/>
      <right style="thin">
        <color rgb="FF000000"/>
      </right>
      <bottom/>
    </border>
    <border>
      <left style="thin">
        <color rgb="FF000000"/>
      </left>
      <right/>
    </border>
    <border>
      <left/>
      <right/>
    </border>
    <border>
      <right/>
    </border>
    <border>
      <left style="thin">
        <color rgb="FF000000"/>
      </left>
      <right/>
      <bottom/>
    </border>
    <border>
      <left/>
      <bottom/>
    </border>
    <border>
      <right style="thin">
        <color rgb="FF000000"/>
      </right>
    </border>
    <border>
      <left style="thin">
        <color rgb="FF000000"/>
      </left>
    </border>
    <border>
      <left style="medium">
        <color rgb="FFCCCCCC"/>
      </left>
      <right style="medium">
        <color rgb="FFCCCCCC"/>
      </right>
      <top style="medium">
        <color rgb="FFCCCCCC"/>
      </top>
      <bottom style="medium">
        <color rgb="FFCCCCCC"/>
      </bottom>
    </border>
    <border>
      <left style="thin">
        <color rgb="FF000000"/>
      </left>
      <right style="thin">
        <color rgb="FF000000"/>
      </right>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0" fontId="2" numFmtId="0" xfId="0" applyBorder="1" applyFont="1"/>
    <xf borderId="1" fillId="2" fontId="3" numFmtId="0" xfId="0" applyBorder="1" applyFont="1"/>
    <xf borderId="0" fillId="2" fontId="1" numFmtId="0" xfId="0" applyAlignment="1" applyFont="1">
      <alignment shrinkToFit="0" wrapText="1"/>
    </xf>
    <xf borderId="4" fillId="2" fontId="1" numFmtId="0" xfId="0" applyAlignment="1" applyBorder="1" applyFont="1">
      <alignment shrinkToFit="0" wrapText="1"/>
    </xf>
    <xf borderId="4" fillId="2" fontId="1" numFmtId="0" xfId="0" applyAlignment="1" applyBorder="1" applyFont="1">
      <alignment horizontal="left" shrinkToFit="0" wrapText="1"/>
    </xf>
    <xf borderId="5" fillId="2" fontId="1" numFmtId="0" xfId="0" applyAlignment="1" applyBorder="1" applyFont="1">
      <alignment shrinkToFit="0" wrapText="1"/>
    </xf>
    <xf borderId="6" fillId="2" fontId="1" numFmtId="0" xfId="0" applyAlignment="1" applyBorder="1" applyFont="1">
      <alignment shrinkToFit="0" wrapText="1"/>
    </xf>
    <xf borderId="7" fillId="2" fontId="1" numFmtId="0" xfId="0" applyAlignment="1" applyBorder="1" applyFont="1">
      <alignment shrinkToFit="0" wrapText="1"/>
    </xf>
    <xf borderId="6" fillId="2" fontId="3" numFmtId="0" xfId="0" applyAlignment="1" applyBorder="1" applyFont="1">
      <alignment shrinkToFit="0" wrapText="1"/>
    </xf>
    <xf borderId="7" fillId="2" fontId="3" numFmtId="0" xfId="0" applyAlignment="1" applyBorder="1" applyFont="1">
      <alignment shrinkToFit="0" wrapText="1"/>
    </xf>
    <xf borderId="8" fillId="2" fontId="1" numFmtId="0" xfId="0" applyAlignment="1" applyBorder="1" applyFont="1">
      <alignment shrinkToFit="0" wrapText="1"/>
    </xf>
    <xf borderId="9" fillId="2" fontId="1" numFmtId="0" xfId="0" applyAlignment="1" applyBorder="1" applyFont="1">
      <alignment shrinkToFit="0" wrapText="1"/>
    </xf>
    <xf borderId="10" fillId="2" fontId="1" numFmtId="0" xfId="0" applyAlignment="1" applyBorder="1" applyFont="1">
      <alignment shrinkToFit="0" wrapText="1"/>
    </xf>
    <xf borderId="0" fillId="3" fontId="4" numFmtId="0" xfId="0" applyAlignment="1" applyFill="1" applyFont="1">
      <alignment vertical="bottom"/>
    </xf>
    <xf borderId="0" fillId="0" fontId="5" numFmtId="0" xfId="0" applyAlignment="1" applyFont="1">
      <alignment shrinkToFit="0" vertical="bottom" wrapText="0"/>
    </xf>
    <xf borderId="0" fillId="0" fontId="5" numFmtId="0" xfId="0" applyFont="1"/>
    <xf borderId="0" fillId="0" fontId="5" numFmtId="0" xfId="0" applyAlignment="1" applyFont="1">
      <alignment horizontal="center"/>
    </xf>
    <xf borderId="0" fillId="0" fontId="6" numFmtId="0" xfId="0" applyFont="1"/>
    <xf borderId="11" fillId="0" fontId="6" numFmtId="0" xfId="0" applyBorder="1" applyFont="1"/>
    <xf borderId="0" fillId="0" fontId="7" numFmtId="0" xfId="0" applyFont="1"/>
    <xf borderId="0" fillId="0" fontId="6" numFmtId="1" xfId="0" applyFont="1" applyNumberFormat="1"/>
    <xf borderId="12" fillId="0" fontId="6" numFmtId="0" xfId="0" applyBorder="1" applyFont="1"/>
    <xf borderId="0" fillId="0" fontId="5" numFmtId="9" xfId="0" applyFont="1" applyNumberFormat="1"/>
    <xf borderId="0" fillId="0" fontId="5" numFmtId="2" xfId="0" applyFont="1" applyNumberFormat="1"/>
    <xf borderId="0" fillId="0" fontId="5" numFmtId="10" xfId="0" applyFont="1" applyNumberFormat="1"/>
    <xf borderId="0" fillId="0" fontId="5" numFmtId="164" xfId="0" applyFont="1" applyNumberFormat="1"/>
    <xf borderId="11" fillId="0" fontId="5" numFmtId="0" xfId="0" applyBorder="1" applyFont="1"/>
    <xf borderId="0" fillId="4" fontId="8" numFmtId="0" xfId="0" applyAlignment="1" applyFill="1" applyFont="1">
      <alignment vertical="bottom"/>
    </xf>
    <xf borderId="0" fillId="4" fontId="6" numFmtId="0" xfId="0" applyFont="1"/>
    <xf borderId="0" fillId="0" fontId="5" numFmtId="3" xfId="0" applyFont="1" applyNumberFormat="1"/>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0" fontId="9" numFmtId="0" xfId="0" applyFont="1"/>
    <xf borderId="0" fillId="0" fontId="10" numFmtId="0" xfId="0" applyFont="1"/>
    <xf borderId="0" fillId="5" fontId="5" numFmtId="0" xfId="0" applyAlignment="1" applyFill="1" applyFont="1">
      <alignment horizontal="left"/>
    </xf>
    <xf borderId="0" fillId="0" fontId="11" numFmtId="0" xfId="0" applyAlignment="1" applyFont="1">
      <alignment shrinkToFit="0" vertical="bottom" wrapText="0"/>
    </xf>
    <xf borderId="0" fillId="0" fontId="11" numFmtId="0" xfId="0" applyFont="1"/>
    <xf borderId="0" fillId="0" fontId="11" numFmtId="0" xfId="0" applyAlignment="1" applyFont="1">
      <alignment horizontal="center"/>
    </xf>
    <xf borderId="0" fillId="0" fontId="11" numFmtId="3" xfId="0" applyFont="1" applyNumberFormat="1"/>
    <xf borderId="11" fillId="0" fontId="11" numFmtId="0" xfId="0" applyBorder="1" applyFont="1"/>
    <xf borderId="0" fillId="0" fontId="11" numFmtId="0" xfId="0" applyAlignment="1" applyFont="1">
      <alignment horizontal="right" shrinkToFit="0" wrapText="1"/>
    </xf>
    <xf borderId="0" fillId="0" fontId="11" numFmtId="0" xfId="0" applyAlignment="1" applyFont="1">
      <alignment shrinkToFit="0" wrapText="1"/>
    </xf>
    <xf borderId="0" fillId="0" fontId="12" numFmtId="0" xfId="0" applyAlignment="1" applyFont="1">
      <alignment horizontal="right" shrinkToFit="0" wrapText="1"/>
    </xf>
    <xf borderId="0" fillId="0" fontId="11" numFmtId="164" xfId="0" applyFont="1" applyNumberFormat="1"/>
    <xf borderId="12" fillId="0" fontId="11" numFmtId="0" xfId="0" applyBorder="1" applyFont="1"/>
    <xf borderId="0" fillId="0" fontId="11" numFmtId="9" xfId="0" applyFont="1" applyNumberFormat="1"/>
    <xf borderId="0" fillId="0" fontId="11" numFmtId="2" xfId="0" applyFont="1" applyNumberFormat="1"/>
    <xf borderId="0" fillId="0" fontId="11" numFmtId="10" xfId="0" applyFont="1" applyNumberFormat="1"/>
    <xf borderId="0" fillId="4" fontId="13" numFmtId="0" xfId="0" applyAlignment="1" applyFont="1">
      <alignment vertical="bottom"/>
    </xf>
    <xf borderId="0" fillId="0" fontId="14" numFmtId="0" xfId="0" applyFont="1"/>
    <xf borderId="12" fillId="0" fontId="5" numFmtId="0" xfId="0" applyBorder="1" applyFont="1"/>
    <xf borderId="0" fillId="0" fontId="5" numFmtId="0" xfId="0" applyAlignment="1" applyFont="1">
      <alignment horizontal="right" shrinkToFit="0" wrapText="1"/>
    </xf>
    <xf borderId="0" fillId="0" fontId="15" numFmtId="0" xfId="0" applyAlignment="1" applyFont="1">
      <alignment horizontal="right" shrinkToFit="0" wrapText="1"/>
    </xf>
    <xf borderId="0" fillId="0" fontId="6" numFmtId="164" xfId="0" applyFont="1" applyNumberFormat="1"/>
    <xf borderId="0" fillId="0" fontId="16" numFmtId="165" xfId="0" applyFont="1" applyNumberFormat="1"/>
    <xf borderId="0" fillId="4" fontId="17" numFmtId="0" xfId="0" applyFont="1"/>
    <xf borderId="0" fillId="4" fontId="8" numFmtId="0" xfId="0" applyAlignment="1" applyFont="1">
      <alignment shrinkToFit="0" vertical="bottom" wrapText="0"/>
    </xf>
    <xf borderId="0" fillId="0" fontId="18" numFmtId="0" xfId="0" applyFont="1"/>
    <xf borderId="0" fillId="0" fontId="5" numFmtId="4" xfId="0" applyFont="1" applyNumberFormat="1"/>
    <xf borderId="12" fillId="0" fontId="5" numFmtId="0" xfId="0" applyAlignment="1" applyBorder="1" applyFont="1">
      <alignment horizontal="right" shrinkToFit="0" vertical="bottom" wrapText="1"/>
    </xf>
    <xf borderId="0" fillId="4" fontId="9" numFmtId="0" xfId="0" applyFont="1"/>
    <xf borderId="1" fillId="0" fontId="5" numFmtId="2" xfId="0" applyBorder="1" applyFont="1" applyNumberFormat="1"/>
    <xf borderId="0" fillId="5" fontId="5" numFmtId="0" xfId="0" applyAlignment="1" applyFont="1">
      <alignment shrinkToFit="0" vertical="bottom" wrapText="0"/>
    </xf>
    <xf borderId="0" fillId="5" fontId="19" numFmtId="0" xfId="0" applyAlignment="1" applyFont="1">
      <alignment vertical="bottom"/>
    </xf>
    <xf borderId="0" fillId="5" fontId="19" numFmtId="0" xfId="0" applyAlignment="1" applyFont="1">
      <alignment horizontal="right" vertical="bottom"/>
    </xf>
    <xf borderId="0" fillId="5" fontId="20" numFmtId="0" xfId="0" applyFont="1"/>
    <xf borderId="0" fillId="5" fontId="5" numFmtId="3" xfId="0" applyFont="1" applyNumberFormat="1"/>
    <xf borderId="0" fillId="5" fontId="5" numFmtId="0" xfId="0" applyFont="1"/>
    <xf borderId="11" fillId="5" fontId="19" numFmtId="0" xfId="0" applyAlignment="1" applyBorder="1" applyFont="1">
      <alignment vertical="bottom"/>
    </xf>
    <xf borderId="0" fillId="5" fontId="21" numFmtId="0" xfId="0" applyFont="1"/>
    <xf borderId="12" fillId="5" fontId="20" numFmtId="0" xfId="0" applyBorder="1" applyFont="1"/>
    <xf borderId="0" fillId="4" fontId="20" numFmtId="0" xfId="0" applyFont="1"/>
    <xf borderId="0" fillId="0" fontId="5" numFmtId="0" xfId="0" applyAlignment="1" applyFont="1">
      <alignment shrinkToFit="0" wrapText="1"/>
    </xf>
    <xf borderId="0" fillId="0" fontId="22" numFmtId="0" xfId="0" applyAlignment="1" applyFont="1">
      <alignment shrinkToFit="0" vertical="bottom" wrapText="0"/>
    </xf>
    <xf borderId="0" fillId="0" fontId="22" numFmtId="0" xfId="0" applyFont="1"/>
    <xf borderId="0" fillId="0" fontId="22" numFmtId="0" xfId="0" applyAlignment="1" applyFont="1">
      <alignment horizontal="center"/>
    </xf>
    <xf borderId="0" fillId="0" fontId="22" numFmtId="3" xfId="0" applyFont="1" applyNumberFormat="1"/>
    <xf borderId="11" fillId="0" fontId="22" numFmtId="0" xfId="0" applyBorder="1" applyFont="1"/>
    <xf borderId="12" fillId="0" fontId="22" numFmtId="0" xfId="0" applyBorder="1" applyFont="1"/>
    <xf borderId="0" fillId="0" fontId="23" numFmtId="0" xfId="0" applyFont="1"/>
    <xf borderId="0" fillId="0" fontId="22" numFmtId="1" xfId="0" applyFont="1" applyNumberFormat="1"/>
    <xf borderId="0" fillId="0" fontId="22" numFmtId="9" xfId="0" applyFont="1" applyNumberFormat="1"/>
    <xf borderId="0" fillId="0" fontId="22" numFmtId="2" xfId="0" applyFont="1" applyNumberFormat="1"/>
    <xf borderId="0" fillId="0" fontId="22" numFmtId="10" xfId="0" applyFont="1" applyNumberFormat="1"/>
    <xf borderId="0" fillId="0" fontId="22" numFmtId="164" xfId="0" applyFont="1" applyNumberFormat="1"/>
    <xf borderId="0" fillId="0" fontId="24" numFmtId="0" xfId="0" applyAlignment="1" applyFont="1">
      <alignment vertical="bottom"/>
    </xf>
    <xf borderId="0" fillId="0" fontId="25" numFmtId="0" xfId="0" applyFont="1"/>
    <xf borderId="0" fillId="0" fontId="26" numFmtId="0" xfId="0" applyFont="1"/>
    <xf borderId="0" fillId="0" fontId="27" numFmtId="0" xfId="0" applyFont="1"/>
    <xf borderId="0" fillId="0" fontId="5" numFmtId="165" xfId="0" applyFont="1" applyNumberFormat="1"/>
    <xf borderId="0" fillId="0" fontId="28" numFmtId="0" xfId="0" applyFont="1"/>
    <xf borderId="0" fillId="0" fontId="19" numFmtId="0" xfId="0" applyAlignment="1" applyFont="1">
      <alignment horizontal="right" vertical="bottom"/>
    </xf>
    <xf borderId="0" fillId="0" fontId="20" numFmtId="0" xfId="0" applyFont="1"/>
    <xf borderId="0" fillId="0" fontId="19" numFmtId="0" xfId="0" applyAlignment="1" applyFont="1">
      <alignment vertical="bottom"/>
    </xf>
    <xf borderId="0" fillId="0" fontId="21" numFmtId="0" xfId="0" applyFont="1"/>
    <xf borderId="12" fillId="0" fontId="20" numFmtId="0" xfId="0" applyBorder="1" applyFont="1"/>
    <xf borderId="0" fillId="0" fontId="29" numFmtId="0" xfId="0" applyFont="1"/>
    <xf borderId="0" fillId="5" fontId="26" numFmtId="0" xfId="0" applyFont="1"/>
    <xf borderId="11" fillId="5" fontId="20" numFmtId="0" xfId="0" applyBorder="1" applyFont="1"/>
    <xf borderId="0" fillId="5" fontId="5" numFmtId="0" xfId="0" applyAlignment="1" applyFont="1">
      <alignment horizontal="right" shrinkToFit="0" vertical="bottom" wrapText="1"/>
    </xf>
    <xf borderId="0" fillId="5" fontId="15" numFmtId="0" xfId="0" applyAlignment="1" applyFont="1">
      <alignment horizontal="right" shrinkToFit="0" wrapText="1"/>
    </xf>
    <xf borderId="12" fillId="5" fontId="5" numFmtId="0" xfId="0" applyAlignment="1" applyBorder="1" applyFont="1">
      <alignment shrinkToFit="0" vertical="bottom" wrapText="1"/>
    </xf>
    <xf borderId="0" fillId="5" fontId="5" numFmtId="0" xfId="0" applyAlignment="1" applyFont="1">
      <alignment shrinkToFit="0" vertical="bottom" wrapText="1"/>
    </xf>
    <xf borderId="11" fillId="5" fontId="5" numFmtId="0" xfId="0" applyBorder="1" applyFont="1"/>
    <xf borderId="0" fillId="4" fontId="5" numFmtId="0" xfId="0" applyFont="1"/>
    <xf borderId="0" fillId="5" fontId="30" numFmtId="0" xfId="0" applyFont="1"/>
    <xf borderId="13" fillId="5" fontId="31" numFmtId="0" xfId="0" applyBorder="1" applyFont="1"/>
    <xf borderId="0" fillId="4" fontId="5" numFmtId="3" xfId="0" applyAlignment="1" applyFont="1" applyNumberFormat="1">
      <alignment horizontal="center"/>
    </xf>
    <xf borderId="0" fillId="4" fontId="5" numFmtId="0" xfId="0" applyAlignment="1" applyFont="1">
      <alignment horizontal="center"/>
    </xf>
    <xf borderId="0" fillId="6" fontId="5" numFmtId="0" xfId="0" applyFill="1" applyFont="1"/>
    <xf borderId="0" fillId="6" fontId="5" numFmtId="0" xfId="0" applyAlignment="1" applyFont="1">
      <alignment horizontal="center"/>
    </xf>
    <xf borderId="0" fillId="6" fontId="26" numFmtId="0" xfId="0" applyFont="1"/>
    <xf borderId="0" fillId="6" fontId="32" numFmtId="0" xfId="0" applyFont="1"/>
    <xf borderId="0" fillId="6" fontId="5" numFmtId="9" xfId="0" applyFont="1" applyNumberFormat="1"/>
    <xf borderId="0" fillId="6" fontId="5" numFmtId="3" xfId="0" applyFont="1" applyNumberFormat="1"/>
    <xf borderId="0" fillId="6" fontId="8" numFmtId="0" xfId="0" applyAlignment="1" applyFont="1">
      <alignment vertical="bottom"/>
    </xf>
    <xf borderId="0" fillId="6" fontId="33" numFmtId="0" xfId="0" applyFont="1"/>
    <xf borderId="0" fillId="0" fontId="34" numFmtId="0" xfId="0" applyFont="1"/>
    <xf borderId="0" fillId="0" fontId="35" numFmtId="0" xfId="0" applyFont="1"/>
    <xf borderId="0" fillId="4" fontId="34" numFmtId="0" xfId="0" applyAlignment="1" applyFont="1">
      <alignment horizontal="center"/>
    </xf>
    <xf borderId="0" fillId="0" fontId="34" numFmtId="164" xfId="0" applyFont="1" applyNumberFormat="1"/>
    <xf borderId="0" fillId="0" fontId="34" numFmtId="1" xfId="0" applyFont="1" applyNumberFormat="1"/>
    <xf borderId="0" fillId="0" fontId="34" numFmtId="9" xfId="0" applyFont="1" applyNumberFormat="1"/>
    <xf borderId="0" fillId="0" fontId="34" numFmtId="2" xfId="0" applyFont="1" applyNumberFormat="1"/>
    <xf borderId="0" fillId="0" fontId="34" numFmtId="10" xfId="0" applyFont="1" applyNumberFormat="1"/>
    <xf borderId="0" fillId="4" fontId="36" numFmtId="0" xfId="0" applyAlignment="1" applyFont="1">
      <alignment vertical="bottom"/>
    </xf>
    <xf borderId="0" fillId="4" fontId="34" numFmtId="0" xfId="0" applyFont="1"/>
    <xf borderId="0" fillId="0" fontId="20" numFmtId="10" xfId="0" applyFont="1" applyNumberFormat="1"/>
    <xf borderId="11" fillId="0" fontId="20" numFmtId="0" xfId="0" applyBorder="1" applyFont="1"/>
    <xf borderId="12" fillId="0" fontId="5" numFmtId="1" xfId="0" applyBorder="1" applyFont="1" applyNumberFormat="1"/>
    <xf borderId="12" fillId="0" fontId="5" numFmtId="166" xfId="0" applyBorder="1" applyFont="1" applyNumberFormat="1"/>
    <xf borderId="0" fillId="0" fontId="20" numFmtId="9" xfId="0" applyFont="1" applyNumberFormat="1"/>
    <xf borderId="0" fillId="0" fontId="5" numFmtId="167" xfId="0" applyAlignment="1" applyFont="1" applyNumberFormat="1">
      <alignment horizontal="right" shrinkToFit="0" vertical="bottom" wrapText="0"/>
    </xf>
    <xf borderId="0" fillId="0" fontId="20" numFmtId="1" xfId="0" applyFont="1" applyNumberFormat="1"/>
    <xf borderId="0" fillId="0" fontId="26" numFmtId="1" xfId="0" applyFont="1" applyNumberFormat="1"/>
    <xf borderId="0" fillId="0" fontId="5" numFmtId="0" xfId="0" applyAlignment="1" applyFont="1">
      <alignment horizontal="right" shrinkToFit="0" vertical="bottom" wrapText="0"/>
    </xf>
    <xf borderId="0" fillId="0" fontId="20" numFmtId="164" xfId="0" applyFont="1" applyNumberFormat="1"/>
    <xf borderId="0" fillId="0" fontId="5" numFmtId="10" xfId="0" applyAlignment="1" applyFont="1" applyNumberFormat="1">
      <alignment horizontal="right" shrinkToFit="0" vertical="bottom" wrapText="0"/>
    </xf>
    <xf borderId="11" fillId="0" fontId="26" numFmtId="0" xfId="0" applyBorder="1" applyFont="1"/>
    <xf borderId="0" fillId="0" fontId="26" numFmtId="164" xfId="0" applyFont="1" applyNumberFormat="1"/>
    <xf borderId="0" fillId="0" fontId="26" numFmtId="2" xfId="0" applyFont="1" applyNumberFormat="1"/>
    <xf borderId="0" fillId="0" fontId="37" numFmtId="0" xfId="0" applyFont="1"/>
    <xf borderId="0" fillId="0" fontId="37" numFmtId="164" xfId="0" applyFont="1" applyNumberFormat="1"/>
    <xf borderId="0" fillId="0" fontId="37" numFmtId="2" xfId="0" applyFont="1" applyNumberFormat="1"/>
    <xf borderId="0" fillId="0" fontId="26" numFmtId="3" xfId="0" applyFont="1" applyNumberFormat="1"/>
    <xf borderId="0" fillId="7" fontId="1" numFmtId="0" xfId="0" applyAlignment="1" applyFill="1" applyFont="1">
      <alignment shrinkToFit="0" wrapText="1"/>
    </xf>
    <xf borderId="0" fillId="7" fontId="1" numFmtId="0" xfId="0" applyAlignment="1" applyFont="1">
      <alignment horizontal="center" shrinkToFit="0" wrapText="1"/>
    </xf>
    <xf borderId="0" fillId="7" fontId="26" numFmtId="0" xfId="0" applyFont="1"/>
    <xf borderId="0" fillId="7" fontId="4" numFmtId="0" xfId="0" applyAlignment="1" applyFont="1">
      <alignment vertical="bottom"/>
    </xf>
    <xf borderId="0" fillId="7" fontId="5" numFmtId="0" xfId="0" applyFont="1"/>
    <xf borderId="0" fillId="7" fontId="5" numFmtId="3" xfId="0" applyAlignment="1" applyFont="1" applyNumberFormat="1">
      <alignment horizontal="center"/>
    </xf>
    <xf borderId="13" fillId="7" fontId="5" numFmtId="0" xfId="0" applyAlignment="1" applyBorder="1" applyFont="1">
      <alignment shrinkToFit="0" wrapText="1"/>
    </xf>
    <xf borderId="0" fillId="7" fontId="5" numFmtId="0" xfId="0" applyAlignment="1" applyFont="1">
      <alignment horizontal="center"/>
    </xf>
    <xf borderId="0" fillId="7" fontId="5" numFmtId="3" xfId="0" applyFont="1" applyNumberFormat="1"/>
    <xf borderId="0" fillId="7" fontId="26" numFmtId="3" xfId="0" applyFont="1" applyNumberFormat="1"/>
    <xf borderId="0" fillId="7" fontId="8" numFmtId="0" xfId="0" applyAlignment="1" applyFont="1">
      <alignment vertical="bottom"/>
    </xf>
    <xf borderId="0" fillId="7" fontId="38" numFmtId="0" xfId="0" applyFont="1"/>
    <xf borderId="0" fillId="7" fontId="5" numFmtId="9" xfId="0" applyFont="1" applyNumberFormat="1"/>
    <xf borderId="0" fillId="7" fontId="39" numFmtId="0" xfId="0" applyFont="1"/>
    <xf borderId="0" fillId="7" fontId="8" numFmtId="0" xfId="0" applyAlignment="1" applyFont="1">
      <alignment shrinkToFit="0" vertical="bottom" wrapText="0"/>
    </xf>
    <xf borderId="0" fillId="3" fontId="4" numFmtId="0" xfId="0" applyAlignment="1" applyFont="1">
      <alignment shrinkToFit="0" vertical="bottom" wrapText="0"/>
    </xf>
    <xf borderId="0" fillId="3" fontId="4" numFmtId="0" xfId="0" applyAlignment="1" applyFont="1">
      <alignment horizontal="left" shrinkToFit="0" vertical="bottom" wrapText="0"/>
    </xf>
    <xf borderId="0" fillId="0" fontId="8" numFmtId="0" xfId="0" applyAlignment="1" applyFont="1">
      <alignment shrinkToFit="0" vertical="bottom" wrapText="0"/>
    </xf>
    <xf borderId="0" fillId="0" fontId="8" numFmtId="0" xfId="0" applyAlignment="1" applyFont="1">
      <alignment horizontal="right" shrinkToFit="0" vertical="bottom" wrapText="0"/>
    </xf>
    <xf borderId="0" fillId="4" fontId="26" numFmtId="0" xfId="0" applyFont="1"/>
    <xf borderId="0" fillId="0" fontId="20" numFmtId="0" xfId="0" applyAlignment="1" applyFont="1">
      <alignment shrinkToFit="0" wrapText="1"/>
    </xf>
    <xf borderId="0" fillId="0" fontId="5" numFmtId="3" xfId="0" applyAlignment="1" applyFont="1" applyNumberFormat="1">
      <alignment shrinkToFit="0" wrapText="1"/>
    </xf>
    <xf borderId="0" fillId="0" fontId="5" numFmtId="168" xfId="0" applyAlignment="1" applyFont="1" applyNumberFormat="1">
      <alignment shrinkToFit="0" wrapText="1"/>
    </xf>
    <xf borderId="0" fillId="0" fontId="16" numFmtId="0" xfId="0" applyAlignment="1" applyFont="1">
      <alignment shrinkToFit="0" vertical="bottom" wrapText="1"/>
    </xf>
    <xf borderId="0" fillId="0" fontId="16" numFmtId="0" xfId="0" applyAlignment="1" applyFont="1">
      <alignment horizontal="right" shrinkToFit="0" vertical="bottom" wrapText="1"/>
    </xf>
    <xf borderId="0" fillId="0" fontId="40" numFmtId="0" xfId="0" applyAlignment="1" applyFont="1">
      <alignment shrinkToFit="0" vertical="bottom" wrapText="1"/>
    </xf>
    <xf borderId="0" fillId="0" fontId="5" numFmtId="9" xfId="0" applyAlignment="1" applyFont="1" applyNumberFormat="1">
      <alignment horizontal="right" shrinkToFit="0" vertical="bottom" wrapText="1"/>
    </xf>
    <xf borderId="0" fillId="0" fontId="41" numFmtId="0" xfId="0" applyAlignment="1" applyFont="1">
      <alignment shrinkToFit="0" vertical="bottom" wrapText="1"/>
    </xf>
    <xf borderId="0" fillId="8" fontId="5" numFmtId="0" xfId="0" applyAlignment="1" applyFill="1" applyFont="1">
      <alignment shrinkToFit="0" vertical="bottom" wrapText="1"/>
    </xf>
    <xf borderId="0" fillId="8" fontId="5" numFmtId="0" xfId="0" applyAlignment="1" applyFont="1">
      <alignment horizontal="right" shrinkToFit="0" vertical="bottom" wrapText="1"/>
    </xf>
    <xf borderId="0" fillId="8" fontId="5" numFmtId="9" xfId="0" applyAlignment="1" applyFont="1" applyNumberFormat="1">
      <alignment horizontal="right" shrinkToFit="0" vertical="bottom" wrapText="1"/>
    </xf>
    <xf borderId="0" fillId="8" fontId="42" numFmtId="0" xfId="0" applyAlignment="1" applyFont="1">
      <alignment shrinkToFit="0" vertical="bottom" wrapText="1"/>
    </xf>
    <xf borderId="0" fillId="8" fontId="20" numFmtId="0" xfId="0" applyAlignment="1" applyFont="1">
      <alignment shrinkToFit="0" wrapText="1"/>
    </xf>
    <xf borderId="0" fillId="0" fontId="43" numFmtId="0" xfId="0" applyAlignment="1" applyFont="1">
      <alignment shrinkToFit="0" vertical="bottom" wrapText="1"/>
    </xf>
    <xf borderId="0" fillId="0" fontId="1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readingOrder="0" shrinkToFit="0" vertical="bottom" wrapText="0"/>
    </xf>
    <xf borderId="1" fillId="9" fontId="44" numFmtId="0" xfId="0" applyAlignment="1" applyBorder="1" applyFill="1" applyFont="1">
      <alignment horizontal="center" readingOrder="0" vertical="bottom"/>
    </xf>
    <xf borderId="0" fillId="0" fontId="5" numFmtId="0" xfId="0" applyAlignment="1" applyFont="1">
      <alignment horizontal="right" readingOrder="0" shrinkToFit="0" vertical="bottom" wrapText="0"/>
    </xf>
    <xf borderId="14" fillId="9" fontId="44" numFmtId="0" xfId="0" applyAlignment="1" applyBorder="1" applyFont="1">
      <alignment horizontal="center" readingOrder="0" vertical="bottom"/>
    </xf>
    <xf borderId="0" fillId="0" fontId="45" numFmtId="0" xfId="0" applyAlignment="1" applyFont="1">
      <alignment readingOrder="0"/>
    </xf>
    <xf borderId="0" fillId="9" fontId="44" numFmtId="0" xfId="0" applyAlignment="1" applyFont="1">
      <alignment horizontal="left" readingOrder="0" vertical="bottom"/>
    </xf>
    <xf borderId="0" fillId="0" fontId="46" numFmtId="0" xfId="0" applyAlignment="1" applyFont="1">
      <alignment horizontal="right"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inks.sgx.com/FileOpen/SMC%20Global%20Power%20Holdings%20Corp.%20-%20Offering%20Circular%20(2020.01.14).ashx?App=Prospectus&amp;FileID=41885" TargetMode="External"/><Relationship Id="rId11" Type="http://schemas.openxmlformats.org/officeDocument/2006/relationships/hyperlink" Target="https://www.doe.gov.ph/sites/default/files/pdf/electric_power/private_sector_initiated_power_projects/2016_existing_powerplants_visayas_as_of_dec31.pdf" TargetMode="External"/><Relationship Id="rId22" Type="http://schemas.openxmlformats.org/officeDocument/2006/relationships/hyperlink" Target="https://www.researchgate.net/publication/336091433_Characterization_of_Torrefied_Biomass_from_Sugarcane_Saccharum_officinarum_Bagasse_Blended_with_Semirara_Coal" TargetMode="External"/><Relationship Id="rId10" Type="http://schemas.openxmlformats.org/officeDocument/2006/relationships/hyperlink" Target="http://eia.emb.gov.ph/wp-content/uploads/2019/09/FDCUI-EXPANSION-PDR-090919-rev-1.pdf" TargetMode="External"/><Relationship Id="rId21" Type="http://schemas.openxmlformats.org/officeDocument/2006/relationships/hyperlink" Target="http://eia.emb.gov.ph/wp-content/uploads/2020/03/PDS_LETI_14FEB2020.pdf" TargetMode="External"/><Relationship Id="rId13" Type="http://schemas.openxmlformats.org/officeDocument/2006/relationships/hyperlink" Target="https://www.doe.gov.ph/sites/default/files/pdf/electric_power/private_sector_initiated_power_projects/2016_existing_powerplants_visayas_as_of_dec31.pdf" TargetMode="External"/><Relationship Id="rId24" Type="http://schemas.openxmlformats.org/officeDocument/2006/relationships/vmlDrawing" Target="../drawings/vmlDrawing1.vml"/><Relationship Id="rId12" Type="http://schemas.openxmlformats.org/officeDocument/2006/relationships/hyperlink" Target="https://www.doe.gov.ph/sites/default/files/pdf/electric_power/private_sector_initiated_power_projects/2016_existing_powerplants_visayas_as_of_dec31.pdf"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www.semiraramining.com/uploads/files/SEC%2017%20-%20A/2019_SEC%20Form%2017-A%20COMPLETE.pdf" TargetMode="External"/><Relationship Id="rId3" Type="http://schemas.openxmlformats.org/officeDocument/2006/relationships/hyperlink" Target="http://www.semiraramining.com/uploads/files/SEC%2017%20-%20A/2019_SEC%20Form%2017-A%20COMPLETE.pdf" TargetMode="External"/><Relationship Id="rId4" Type="http://schemas.openxmlformats.org/officeDocument/2006/relationships/hyperlink" Target="https://online.pubhtml5.com/aowj/gyhj/" TargetMode="External"/><Relationship Id="rId9" Type="http://schemas.openxmlformats.org/officeDocument/2006/relationships/hyperlink" Target="https://aboitizpower.com/wp-content/uploads/AP-SEC-FORM-17-A-2019-Annual-Report-Full-Report.pdf" TargetMode="External"/><Relationship Id="rId15" Type="http://schemas.openxmlformats.org/officeDocument/2006/relationships/hyperlink" Target="https://drive.google.com/drive/folders/1GzMhS8x6RqgJQMT6i4XsAdLpxPpGc-se" TargetMode="External"/><Relationship Id="rId14" Type="http://schemas.openxmlformats.org/officeDocument/2006/relationships/hyperlink" Target="http://www.kepcophilippines.com/" TargetMode="External"/><Relationship Id="rId17" Type="http://schemas.openxmlformats.org/officeDocument/2006/relationships/hyperlink" Target="http://eia.emb.gov.ph/wp-content/uploads/2019/01/PROPOSED-2-X-500-MW-Pangasinan-Coal-Power-Plant-Project-PCPPP-PDR.pdf" TargetMode="External"/><Relationship Id="rId16" Type="http://schemas.openxmlformats.org/officeDocument/2006/relationships/hyperlink" Target="http://eia.emb.gov.ph/wp-content/uploads/2019/01/01.03.2019.EIS_.MCPP-1.pdf" TargetMode="External"/><Relationship Id="rId5" Type="http://schemas.openxmlformats.org/officeDocument/2006/relationships/hyperlink" Target="https://investor.egco.com/misc/sd/20200312-egco-sd2019-en-01.pdf" TargetMode="External"/><Relationship Id="rId19" Type="http://schemas.openxmlformats.org/officeDocument/2006/relationships/hyperlink" Target="https://links.sgx.com/FileOpen/SMC%20Global%20Power%20Holdings%20Corp.%20-%20Offering%20Circular%20(2020.01.14).ashx?App=Prospectus&amp;FileID=41885" TargetMode="External"/><Relationship Id="rId6" Type="http://schemas.openxmlformats.org/officeDocument/2006/relationships/hyperlink" Target="https://investor.egco.com/misc/sd/20200312-egco-sd2019-en-01.pdf" TargetMode="External"/><Relationship Id="rId18" Type="http://schemas.openxmlformats.org/officeDocument/2006/relationships/hyperlink" Target="http://eia.emb.gov.ph/wp-content/uploads/2019/02/Draft-EIS_GLEDC.pdf" TargetMode="External"/><Relationship Id="rId7" Type="http://schemas.openxmlformats.org/officeDocument/2006/relationships/hyperlink" Target="https://smcglobalpower.com.ph/files/reports/17-A/SEC_17A_for_2019_as_of_12April20_Final_Signed_vWebsite1.pdf" TargetMode="External"/><Relationship Id="rId8" Type="http://schemas.openxmlformats.org/officeDocument/2006/relationships/hyperlink" Target="https://www.acenergy.com.ph/gnpower-kauswaga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0"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drive.google.com/drive/folders/1GzMhS8x6RqgJQMT6i4XsAdLpxPpGc-se" TargetMode="External"/><Relationship Id="rId3" Type="http://schemas.openxmlformats.org/officeDocument/2006/relationships/hyperlink" Target="http://eia.emb.gov.ph/wp-content/uploads/2019/01/01.03.2019.EIS_.MCPP-1.pdf" TargetMode="External"/><Relationship Id="rId4" Type="http://schemas.openxmlformats.org/officeDocument/2006/relationships/hyperlink" Target="http://eia.emb.gov.ph/wp-content/uploads/2019/01/PROPOSED-2-X-500-MW-Pangasinan-Coal-Power-Plant-Project-PCPPP-PDR.pdf" TargetMode="External"/><Relationship Id="rId9" Type="http://schemas.openxmlformats.org/officeDocument/2006/relationships/drawing" Target="../drawings/drawing3.xml"/><Relationship Id="rId5" Type="http://schemas.openxmlformats.org/officeDocument/2006/relationships/hyperlink" Target="http://eia.emb.gov.ph/wp-content/uploads/2019/02/Draft-EIS_GLEDC.pdf" TargetMode="External"/><Relationship Id="rId6" Type="http://schemas.openxmlformats.org/officeDocument/2006/relationships/hyperlink" Target="https://links.sgx.com/FileOpen/SMC%20Global%20Power%20Holdings%20Corp.%20-%20Offering%20Circular%20(2020.01.14).ashx?App=Prospectus&amp;FileID=41885" TargetMode="External"/><Relationship Id="rId7" Type="http://schemas.openxmlformats.org/officeDocument/2006/relationships/hyperlink" Target="https://links.sgx.com/FileOpen/SMC%20Global%20Power%20Holdings%20Corp.%20-%20Offering%20Circular%20(2020.01.14).ashx?App=Prospectus&amp;FileID=41885" TargetMode="External"/><Relationship Id="rId8" Type="http://schemas.openxmlformats.org/officeDocument/2006/relationships/hyperlink" Target="http://eia.emb.gov.ph/wp-content/uploads/2020/03/PDS_LETI_14FEB2020.pdf"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www.scribd.com/document_downloads/direct/37142912?extension=pdf&amp;ft=1376046398&amp;lt=1376050008&amp;user_id=35800113&amp;uahk=g7ESkO1aUmne/oeigug5FuBbgcM" TargetMode="External"/><Relationship Id="rId12"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www.kepcophilippines.com/" TargetMode="External"/><Relationship Id="rId3" Type="http://schemas.openxmlformats.org/officeDocument/2006/relationships/hyperlink" Target="http://www.oecd.org/countries/philippines/35249746.pdf" TargetMode="External"/><Relationship Id="rId4" Type="http://schemas.openxmlformats.org/officeDocument/2006/relationships/hyperlink" Target="http://www2.adb.org/Documents/Environment/PHI/41958/41958-PHI-SIEE.pdf" TargetMode="External"/><Relationship Id="rId9" Type="http://schemas.openxmlformats.org/officeDocument/2006/relationships/hyperlink" Target="http://www.scribd.com/document_downloads/direct/37142912?extension=pdf&amp;ft=1376046398&amp;lt=1376050008&amp;user_id=35800113&amp;uahk=g7ESkO1aUmne/oeigug5FuBbgcM" TargetMode="External"/><Relationship Id="rId5" Type="http://schemas.openxmlformats.org/officeDocument/2006/relationships/hyperlink" Target="http://www.egco.com/_admin/uploadfiles/csr_social_report/csrreport_file_en_39.pdf" TargetMode="External"/><Relationship Id="rId6" Type="http://schemas.openxmlformats.org/officeDocument/2006/relationships/hyperlink" Target="http://www.teamenergy.ph/img/BOOK%202-GRI%20Standard%20Disclosures.pdf" TargetMode="External"/><Relationship Id="rId7" Type="http://schemas.openxmlformats.org/officeDocument/2006/relationships/hyperlink" Target="http://www.teamenergy.ph/img/BOOK%202-GRI%20Standard%20Disclosures.pdf" TargetMode="External"/><Relationship Id="rId8" Type="http://schemas.openxmlformats.org/officeDocument/2006/relationships/hyperlink" Target="http://www.scribd.com/document_downloads/direct/37142912?extension=pdf&amp;ft=1376046398&amp;lt=1376050008&amp;user_id=35800113&amp;uahk=g7ESkO1aUmne/oeigug5FuBbgc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1" width="10.38"/>
    <col customWidth="1" min="2" max="2" width="9.13"/>
    <col customWidth="1" min="3" max="3" width="22.25"/>
    <col customWidth="1" min="4" max="4" width="7.38"/>
    <col customWidth="1" min="5" max="5" width="7.88"/>
    <col customWidth="1" min="6" max="7" width="9.0"/>
    <col customWidth="1" min="8" max="8" width="22.0"/>
    <col customWidth="1" min="9" max="10" width="9.63"/>
    <col customWidth="1" hidden="1" min="11" max="11" width="10.38"/>
    <col customWidth="1" hidden="1" min="12" max="12" width="11.75"/>
    <col customWidth="1" hidden="1" min="13" max="13" width="11.63"/>
    <col customWidth="1" min="14" max="14" width="12.75"/>
    <col customWidth="1" hidden="1" min="15" max="15" width="12.75"/>
    <col customWidth="1" hidden="1" min="16" max="16" width="10.13"/>
    <col customWidth="1" min="17" max="17" width="9.75"/>
    <col customWidth="1" min="18" max="18" width="18.63"/>
    <col customWidth="1" min="19" max="23" width="6.38"/>
    <col customWidth="1" min="24" max="24" width="8.75"/>
    <col customWidth="1" min="25" max="33" width="7.0"/>
    <col customWidth="1" min="34" max="34" width="9.13"/>
    <col customWidth="1" min="35" max="35" width="6.25"/>
    <col customWidth="1" min="36" max="37" width="7.38"/>
    <col customWidth="1" min="38" max="38" width="8.88"/>
    <col customWidth="1" min="39" max="39" width="9.13"/>
    <col customWidth="1" min="40" max="43" width="6.75"/>
    <col customWidth="1" min="44" max="45" width="9.0"/>
    <col customWidth="1" min="46" max="46" width="6.13"/>
    <col customWidth="1" min="47" max="47" width="5.63"/>
    <col customWidth="1" min="48" max="48" width="9.0"/>
    <col customWidth="1" min="49" max="49" width="8.25"/>
    <col customWidth="1" min="50" max="50" width="15.25"/>
    <col customWidth="1" min="51" max="53" width="9.88"/>
    <col customWidth="1" min="54" max="54" width="11.5"/>
    <col customWidth="1" min="55" max="55" width="41.0"/>
    <col customWidth="1" min="56" max="56" width="25.13"/>
  </cols>
  <sheetData>
    <row r="1" ht="14.25" customHeight="1">
      <c r="A1" s="1"/>
      <c r="B1" s="1"/>
      <c r="C1" s="1"/>
      <c r="D1" s="1"/>
      <c r="E1" s="1"/>
      <c r="F1" s="1"/>
      <c r="G1" s="1"/>
      <c r="H1" s="1"/>
      <c r="I1" s="1"/>
      <c r="J1" s="2" t="s">
        <v>0</v>
      </c>
      <c r="K1" s="3"/>
      <c r="L1" s="1"/>
      <c r="M1" s="1"/>
      <c r="N1" s="1"/>
      <c r="O1" s="1"/>
      <c r="P1" s="1"/>
      <c r="Q1" s="1"/>
      <c r="R1" s="1"/>
      <c r="S1" s="1" t="s">
        <v>1</v>
      </c>
      <c r="T1" s="1"/>
      <c r="U1" s="1"/>
      <c r="V1" s="4" t="s">
        <v>2</v>
      </c>
      <c r="W1" s="4"/>
      <c r="X1" s="4"/>
      <c r="Y1" s="1" t="s">
        <v>3</v>
      </c>
      <c r="Z1" s="1"/>
      <c r="AA1" s="1"/>
      <c r="AB1" s="1" t="s">
        <v>4</v>
      </c>
      <c r="AC1" s="1"/>
      <c r="AD1" s="1"/>
      <c r="AE1" s="1" t="s">
        <v>5</v>
      </c>
      <c r="AF1" s="1"/>
      <c r="AG1" s="1"/>
      <c r="AH1" s="1"/>
      <c r="AI1" s="1"/>
      <c r="AJ1" s="1"/>
      <c r="AK1" s="1"/>
      <c r="AL1" s="1"/>
      <c r="AM1" s="1"/>
      <c r="AN1" s="1"/>
      <c r="AO1" s="1"/>
      <c r="AP1" s="1"/>
      <c r="AQ1" s="1" t="s">
        <v>6</v>
      </c>
      <c r="AR1" s="1"/>
      <c r="AS1" s="1"/>
      <c r="AT1" s="1"/>
      <c r="AU1" s="1"/>
      <c r="AV1" s="1"/>
      <c r="AW1" s="1"/>
      <c r="AX1" s="1"/>
      <c r="AY1" s="1"/>
      <c r="AZ1" s="1"/>
      <c r="BA1" s="1"/>
      <c r="BB1" s="1"/>
      <c r="BC1" s="1"/>
      <c r="BD1" s="1"/>
    </row>
    <row r="2" ht="44.25" customHeight="1">
      <c r="A2" s="5" t="s">
        <v>7</v>
      </c>
      <c r="B2" s="5" t="s">
        <v>8</v>
      </c>
      <c r="C2" s="6" t="s">
        <v>9</v>
      </c>
      <c r="D2" s="6" t="s">
        <v>10</v>
      </c>
      <c r="E2" s="6" t="s">
        <v>11</v>
      </c>
      <c r="F2" s="6" t="s">
        <v>12</v>
      </c>
      <c r="G2" s="6" t="s">
        <v>13</v>
      </c>
      <c r="H2" s="6" t="s">
        <v>14</v>
      </c>
      <c r="I2" s="7" t="s">
        <v>15</v>
      </c>
      <c r="J2" s="7" t="s">
        <v>16</v>
      </c>
      <c r="K2" s="6" t="s">
        <v>17</v>
      </c>
      <c r="L2" s="6" t="s">
        <v>18</v>
      </c>
      <c r="M2" s="6" t="s">
        <v>19</v>
      </c>
      <c r="N2" s="6" t="s">
        <v>20</v>
      </c>
      <c r="O2" s="6" t="s">
        <v>21</v>
      </c>
      <c r="P2" s="6" t="s">
        <v>22</v>
      </c>
      <c r="Q2" s="6" t="s">
        <v>23</v>
      </c>
      <c r="R2" s="8" t="s">
        <v>24</v>
      </c>
      <c r="S2" s="9" t="s">
        <v>25</v>
      </c>
      <c r="T2" s="10" t="s">
        <v>26</v>
      </c>
      <c r="U2" s="10" t="s">
        <v>27</v>
      </c>
      <c r="V2" s="11" t="s">
        <v>25</v>
      </c>
      <c r="W2" s="12" t="s">
        <v>26</v>
      </c>
      <c r="X2" s="12" t="s">
        <v>27</v>
      </c>
      <c r="Y2" s="13" t="str">
        <f t="shared" ref="Y2:AD2" si="1">S2</f>
        <v>SOx </v>
      </c>
      <c r="Z2" s="13" t="str">
        <f t="shared" si="1"/>
        <v>NOx</v>
      </c>
      <c r="AA2" s="13" t="str">
        <f t="shared" si="1"/>
        <v>PM</v>
      </c>
      <c r="AB2" s="13" t="str">
        <f t="shared" si="1"/>
        <v>SOx </v>
      </c>
      <c r="AC2" s="13" t="str">
        <f t="shared" si="1"/>
        <v>NOx</v>
      </c>
      <c r="AD2" s="13" t="str">
        <f t="shared" si="1"/>
        <v>PM</v>
      </c>
      <c r="AE2" s="14" t="s">
        <v>28</v>
      </c>
      <c r="AF2" s="6" t="s">
        <v>26</v>
      </c>
      <c r="AG2" s="6" t="s">
        <v>27</v>
      </c>
      <c r="AH2" s="15" t="s">
        <v>29</v>
      </c>
      <c r="AI2" s="15" t="s">
        <v>30</v>
      </c>
      <c r="AJ2" s="15" t="s">
        <v>31</v>
      </c>
      <c r="AK2" s="15" t="s">
        <v>32</v>
      </c>
      <c r="AL2" s="15" t="s">
        <v>33</v>
      </c>
      <c r="AM2" s="15" t="s">
        <v>34</v>
      </c>
      <c r="AN2" s="15" t="s">
        <v>35</v>
      </c>
      <c r="AO2" s="15" t="s">
        <v>36</v>
      </c>
      <c r="AP2" s="15" t="s">
        <v>37</v>
      </c>
      <c r="AQ2" s="15" t="str">
        <f t="shared" ref="AQ2:AS2" si="2">AE2</f>
        <v>SO2</v>
      </c>
      <c r="AR2" s="15" t="str">
        <f t="shared" si="2"/>
        <v>NOx</v>
      </c>
      <c r="AS2" s="15" t="str">
        <f t="shared" si="2"/>
        <v>PM</v>
      </c>
      <c r="AT2" s="15" t="s">
        <v>38</v>
      </c>
      <c r="AU2" s="15" t="s">
        <v>39</v>
      </c>
      <c r="AV2" s="15" t="s">
        <v>40</v>
      </c>
      <c r="AW2" s="15" t="s">
        <v>41</v>
      </c>
      <c r="AX2" s="8" t="s">
        <v>42</v>
      </c>
      <c r="AY2" s="16" t="s">
        <v>43</v>
      </c>
      <c r="AZ2" s="16" t="s">
        <v>44</v>
      </c>
      <c r="BA2" s="16" t="s">
        <v>45</v>
      </c>
      <c r="BB2" s="5" t="s">
        <v>46</v>
      </c>
      <c r="BC2" s="6" t="s">
        <v>47</v>
      </c>
      <c r="BD2" s="6" t="s">
        <v>48</v>
      </c>
    </row>
    <row r="3" ht="14.25" customHeight="1">
      <c r="A3" s="17" t="s">
        <v>49</v>
      </c>
      <c r="B3" s="17" t="s">
        <v>50</v>
      </c>
      <c r="C3" s="18" t="s">
        <v>51</v>
      </c>
      <c r="D3" s="18">
        <v>1.0</v>
      </c>
      <c r="E3" s="18">
        <v>15.23627</v>
      </c>
      <c r="F3" s="18">
        <v>120.6098</v>
      </c>
      <c r="G3" s="18" t="s">
        <v>52</v>
      </c>
      <c r="H3" s="18" t="s">
        <v>53</v>
      </c>
      <c r="I3" s="19" t="s">
        <v>54</v>
      </c>
      <c r="J3" s="19">
        <v>84.0</v>
      </c>
      <c r="K3" s="18">
        <v>72.0</v>
      </c>
      <c r="L3" s="18"/>
      <c r="M3" s="20"/>
      <c r="N3" s="20"/>
      <c r="O3" s="20"/>
      <c r="P3" s="20"/>
      <c r="Q3" s="20"/>
      <c r="R3" s="21"/>
      <c r="S3" s="18"/>
      <c r="T3" s="20"/>
      <c r="U3" s="20"/>
      <c r="V3" s="22"/>
      <c r="W3" s="22"/>
      <c r="X3" s="22"/>
      <c r="Y3" s="20"/>
      <c r="Z3" s="20"/>
      <c r="AA3" s="20"/>
      <c r="AB3" s="23">
        <f t="shared" ref="AB3:AD3" si="3">if(isblank(Y3),min(Y$65,iferror(offset(Y$56,match(AY3,$X$57:$X$94,0), 0), 9000000000)),Y3)</f>
        <v>210.517</v>
      </c>
      <c r="AC3" s="23">
        <f t="shared" si="3"/>
        <v>144.384</v>
      </c>
      <c r="AD3" s="23">
        <f t="shared" si="3"/>
        <v>43.8125</v>
      </c>
      <c r="AE3" s="24"/>
      <c r="AF3" s="20"/>
      <c r="AG3" s="20"/>
      <c r="AH3" s="25">
        <f t="shared" ref="AH3:AH47" si="7">vlookup(AX3,AH$57:AI$73,2,FALSE)</f>
        <v>0.37</v>
      </c>
      <c r="AI3" s="18">
        <f>AI$65</f>
        <v>350</v>
      </c>
      <c r="AJ3" s="18">
        <f t="shared" ref="AJ3:AJ47" si="8">J3/AH3*3.6*AI3</f>
        <v>286054.0541</v>
      </c>
      <c r="AK3" s="18">
        <f t="shared" ref="AK3:AK16" si="9">J3/AH3*8760*3.6*AI3*if(isblank(N3),N$48,N3)</f>
        <v>1622157285</v>
      </c>
      <c r="AL3" s="26">
        <v>0.11</v>
      </c>
      <c r="AM3" s="27">
        <f t="shared" ref="AM3:AM47" si="10">averageifs(AQ$57:AQ$90,AO$57:AO$90,AO3,AN$57:AN$90,AP3)</f>
        <v>0.65</v>
      </c>
      <c r="AN3" s="28">
        <f t="shared" ref="AN3:AN47" si="11">vlookup(AO3,AO$56:AP$71,2,0)</f>
        <v>5000</v>
      </c>
      <c r="AO3" s="18" t="s">
        <v>55</v>
      </c>
      <c r="AP3" s="28" t="s">
        <v>56</v>
      </c>
      <c r="AQ3" s="28">
        <f t="shared" ref="AQ3:AS3" si="4">if(isblank(AE3),$AK3*AB3/1000000000,AE3)</f>
        <v>341.4916852</v>
      </c>
      <c r="AR3" s="28">
        <f t="shared" si="4"/>
        <v>234.2135575</v>
      </c>
      <c r="AS3" s="28">
        <f t="shared" si="4"/>
        <v>71.07076606</v>
      </c>
      <c r="AT3" s="28">
        <f t="shared" ref="AT3:AT47" si="13">J3/AH3*8760*3.6*if(isblank(N3),N$48,N3)/(29.3*AN3 /7000)*AL3*(1-AM3)/1000</f>
        <v>8.5260144</v>
      </c>
      <c r="AU3" s="26">
        <f t="shared" ref="AU3:AW3" si="5">averageifs(AR$57:AR$90,$AO$57:$AO$90,$AO3,$AN$57:$AN$90,$AP3)*$AT3</f>
        <v>2.046243456</v>
      </c>
      <c r="AV3" s="26">
        <f t="shared" si="5"/>
        <v>6.326302685</v>
      </c>
      <c r="AW3" s="26">
        <f t="shared" si="5"/>
        <v>0.1534682592</v>
      </c>
      <c r="AX3" s="29" t="s">
        <v>57</v>
      </c>
      <c r="AY3" s="30" t="s">
        <v>58</v>
      </c>
      <c r="AZ3" s="30" t="s">
        <v>58</v>
      </c>
      <c r="BA3" s="31"/>
      <c r="BB3" s="20"/>
      <c r="BC3" s="20"/>
      <c r="BD3" s="18" t="s">
        <v>59</v>
      </c>
    </row>
    <row r="4" ht="14.25" customHeight="1">
      <c r="A4" s="17" t="s">
        <v>60</v>
      </c>
      <c r="B4" s="17" t="s">
        <v>61</v>
      </c>
      <c r="C4" s="18" t="s">
        <v>62</v>
      </c>
      <c r="D4" s="18">
        <v>2.0</v>
      </c>
      <c r="E4" s="18">
        <v>13.93263</v>
      </c>
      <c r="F4" s="18">
        <v>120.7897</v>
      </c>
      <c r="G4" s="18" t="s">
        <v>52</v>
      </c>
      <c r="H4" s="18" t="s">
        <v>63</v>
      </c>
      <c r="I4" s="19" t="s">
        <v>54</v>
      </c>
      <c r="J4" s="19">
        <v>300.0</v>
      </c>
      <c r="K4" s="32">
        <v>280.0</v>
      </c>
      <c r="L4" s="32">
        <v>2070.0</v>
      </c>
      <c r="M4" s="18">
        <v>79.0</v>
      </c>
      <c r="N4" s="25">
        <f t="shared" ref="N4:N5" si="15">L4/(J4*8.76)</f>
        <v>0.7876712329</v>
      </c>
      <c r="O4" s="18">
        <v>83.0</v>
      </c>
      <c r="P4" s="20"/>
      <c r="Q4" s="18" t="s">
        <v>55</v>
      </c>
      <c r="R4" s="21"/>
      <c r="S4" s="33">
        <v>1500.0</v>
      </c>
      <c r="T4" s="33">
        <v>750.0</v>
      </c>
      <c r="U4" s="33">
        <v>100.0</v>
      </c>
      <c r="V4" s="34" t="s">
        <v>64</v>
      </c>
      <c r="W4" s="34" t="s">
        <v>64</v>
      </c>
      <c r="X4" s="34" t="s">
        <v>64</v>
      </c>
      <c r="Y4" s="20"/>
      <c r="Z4" s="20"/>
      <c r="AA4" s="20">
        <f>U4</f>
        <v>100</v>
      </c>
      <c r="AB4" s="23">
        <f t="shared" ref="AB4:AD4" si="6">if(isblank(Y4),min(Y$65,iferror(offset(Y$56,match(AY4,$X$57:$X$94,0), 0), 9000000000)),Y4)</f>
        <v>210.517</v>
      </c>
      <c r="AC4" s="23">
        <f t="shared" si="6"/>
        <v>144.384</v>
      </c>
      <c r="AD4" s="20">
        <f t="shared" si="6"/>
        <v>100</v>
      </c>
      <c r="AE4" s="24"/>
      <c r="AF4" s="20"/>
      <c r="AG4" s="20"/>
      <c r="AH4" s="25">
        <f t="shared" si="7"/>
        <v>0.37</v>
      </c>
      <c r="AI4" s="28">
        <f>AI$64</f>
        <v>338.4815038</v>
      </c>
      <c r="AJ4" s="18">
        <f t="shared" si="8"/>
        <v>988000.0651</v>
      </c>
      <c r="AK4" s="18">
        <f t="shared" si="9"/>
        <v>6817200450</v>
      </c>
      <c r="AL4" s="26">
        <v>0.11</v>
      </c>
      <c r="AM4" s="27">
        <f t="shared" si="10"/>
        <v>0.65</v>
      </c>
      <c r="AN4" s="28">
        <f t="shared" si="11"/>
        <v>5000</v>
      </c>
      <c r="AO4" s="18" t="s">
        <v>55</v>
      </c>
      <c r="AP4" s="28" t="s">
        <v>56</v>
      </c>
      <c r="AQ4" s="28">
        <f t="shared" ref="AQ4:AS4" si="12">if(isblank(AE4),$AK4*AB4/1000000000,AE4)</f>
        <v>1435.136587</v>
      </c>
      <c r="AR4" s="28">
        <f t="shared" si="12"/>
        <v>984.2946697</v>
      </c>
      <c r="AS4" s="28">
        <f t="shared" si="12"/>
        <v>681.720045</v>
      </c>
      <c r="AT4" s="28">
        <f t="shared" si="13"/>
        <v>37.05034591</v>
      </c>
      <c r="AU4" s="26">
        <f t="shared" ref="AU4:AW4" si="14">averageifs(AR$57:AR$90,$AO$57:$AO$90,$AO4,$AN$57:$AN$90,$AP4)*$AT4</f>
        <v>8.892083018</v>
      </c>
      <c r="AV4" s="26">
        <f t="shared" si="14"/>
        <v>27.49135666</v>
      </c>
      <c r="AW4" s="26">
        <f t="shared" si="14"/>
        <v>0.6669062264</v>
      </c>
      <c r="AX4" s="29" t="s">
        <v>57</v>
      </c>
      <c r="AY4" s="30" t="s">
        <v>58</v>
      </c>
      <c r="AZ4" s="30" t="s">
        <v>58</v>
      </c>
      <c r="BA4" s="30" t="s">
        <v>65</v>
      </c>
      <c r="BB4" s="35"/>
      <c r="BC4" s="36" t="s">
        <v>66</v>
      </c>
      <c r="BD4" s="37" t="s">
        <v>67</v>
      </c>
    </row>
    <row r="5" ht="14.25" customHeight="1">
      <c r="A5" s="17" t="s">
        <v>68</v>
      </c>
      <c r="B5" s="17" t="s">
        <v>61</v>
      </c>
      <c r="C5" s="18" t="s">
        <v>69</v>
      </c>
      <c r="D5" s="18">
        <v>2.0</v>
      </c>
      <c r="E5" s="18">
        <v>13.93263</v>
      </c>
      <c r="F5" s="18">
        <v>120.7897</v>
      </c>
      <c r="G5" s="18" t="s">
        <v>52</v>
      </c>
      <c r="H5" s="18" t="s">
        <v>63</v>
      </c>
      <c r="I5" s="19" t="s">
        <v>54</v>
      </c>
      <c r="J5" s="19">
        <v>600.0</v>
      </c>
      <c r="K5" s="18">
        <v>530.0</v>
      </c>
      <c r="L5" s="32">
        <v>1519.0</v>
      </c>
      <c r="M5" s="18">
        <v>29.0</v>
      </c>
      <c r="N5" s="25">
        <f t="shared" si="15"/>
        <v>0.2890030441</v>
      </c>
      <c r="O5" s="18">
        <v>41.0</v>
      </c>
      <c r="P5" s="20"/>
      <c r="Q5" s="18" t="s">
        <v>70</v>
      </c>
      <c r="R5" s="21"/>
      <c r="S5" s="33">
        <v>1500.0</v>
      </c>
      <c r="T5" s="33">
        <v>750.0</v>
      </c>
      <c r="U5" s="33">
        <v>100.0</v>
      </c>
      <c r="V5" s="34" t="s">
        <v>71</v>
      </c>
      <c r="W5" s="34" t="s">
        <v>71</v>
      </c>
      <c r="X5" s="34" t="s">
        <v>71</v>
      </c>
      <c r="Y5" s="20">
        <f t="shared" ref="Y5:AA5" si="16">S5</f>
        <v>1500</v>
      </c>
      <c r="Z5" s="20">
        <f t="shared" si="16"/>
        <v>750</v>
      </c>
      <c r="AA5" s="20">
        <f t="shared" si="16"/>
        <v>100</v>
      </c>
      <c r="AB5" s="20">
        <f t="shared" ref="AB5:AD5" si="17">if(isblank(Y5),min(Y$65,iferror(offset(Y$56,match(AY5,$X$57:$X$94,0), 0), 9000000000)),Y5)</f>
        <v>1500</v>
      </c>
      <c r="AC5" s="20">
        <f t="shared" si="17"/>
        <v>750</v>
      </c>
      <c r="AD5" s="20">
        <f t="shared" si="17"/>
        <v>100</v>
      </c>
      <c r="AE5" s="24"/>
      <c r="AF5" s="20"/>
      <c r="AG5" s="20"/>
      <c r="AH5" s="25">
        <f t="shared" si="7"/>
        <v>0.37</v>
      </c>
      <c r="AI5" s="18">
        <f>AI$65</f>
        <v>350</v>
      </c>
      <c r="AJ5" s="18">
        <f t="shared" si="8"/>
        <v>2043243.243</v>
      </c>
      <c r="AK5" s="18">
        <f t="shared" si="9"/>
        <v>5172810811</v>
      </c>
      <c r="AL5" s="26">
        <v>0.11</v>
      </c>
      <c r="AM5" s="27">
        <f t="shared" si="10"/>
        <v>0.02</v>
      </c>
      <c r="AN5" s="28">
        <f t="shared" si="11"/>
        <v>5500</v>
      </c>
      <c r="AO5" s="18" t="s">
        <v>72</v>
      </c>
      <c r="AP5" s="28" t="s">
        <v>73</v>
      </c>
      <c r="AQ5" s="28">
        <f t="shared" ref="AQ5:AS5" si="18">if(isblank(AE5),$AK5*AB5/1000000000,AE5)</f>
        <v>7759.216216</v>
      </c>
      <c r="AR5" s="28">
        <f t="shared" si="18"/>
        <v>3879.608108</v>
      </c>
      <c r="AS5" s="28">
        <f t="shared" si="18"/>
        <v>517.2810811</v>
      </c>
      <c r="AT5" s="28">
        <f t="shared" si="13"/>
        <v>69.20620607</v>
      </c>
      <c r="AU5" s="26">
        <f t="shared" ref="AU5:AW5" si="19">averageifs(AR$57:AR$90,$AO$57:$AO$90,$AO5,$AN$57:$AN$90,$AP5)*$AT5</f>
        <v>37.37135128</v>
      </c>
      <c r="AV5" s="26">
        <f t="shared" si="19"/>
        <v>30.38152446</v>
      </c>
      <c r="AW5" s="26">
        <f t="shared" si="19"/>
        <v>1.453330327</v>
      </c>
      <c r="AX5" s="29" t="s">
        <v>74</v>
      </c>
      <c r="AY5" s="30" t="s">
        <v>75</v>
      </c>
      <c r="AZ5" s="31"/>
      <c r="BA5" s="30" t="s">
        <v>65</v>
      </c>
      <c r="BB5" s="35"/>
      <c r="BC5" s="36" t="s">
        <v>66</v>
      </c>
      <c r="BD5" s="18" t="s">
        <v>67</v>
      </c>
    </row>
    <row r="6" ht="14.25" customHeight="1">
      <c r="A6" s="38" t="s">
        <v>76</v>
      </c>
      <c r="B6" s="38" t="s">
        <v>77</v>
      </c>
      <c r="C6" s="39" t="s">
        <v>78</v>
      </c>
      <c r="D6" s="39">
        <v>4.0</v>
      </c>
      <c r="E6" s="39">
        <v>14.52041</v>
      </c>
      <c r="F6" s="39">
        <v>120.6027</v>
      </c>
      <c r="G6" s="39" t="s">
        <v>52</v>
      </c>
      <c r="H6" s="39" t="s">
        <v>79</v>
      </c>
      <c r="I6" s="40" t="s">
        <v>54</v>
      </c>
      <c r="J6" s="40">
        <v>600.0</v>
      </c>
      <c r="K6" s="41">
        <v>540.0</v>
      </c>
      <c r="L6" s="39"/>
      <c r="M6" s="39"/>
      <c r="N6" s="39"/>
      <c r="O6" s="39"/>
      <c r="P6" s="39"/>
      <c r="Q6" s="39" t="s">
        <v>80</v>
      </c>
      <c r="R6" s="42" t="s">
        <v>81</v>
      </c>
      <c r="S6" s="39">
        <v>71.7</v>
      </c>
      <c r="T6" s="43">
        <v>85.4</v>
      </c>
      <c r="U6" s="44">
        <v>5.5</v>
      </c>
      <c r="V6" s="45" t="s">
        <v>82</v>
      </c>
      <c r="W6" s="45" t="s">
        <v>82</v>
      </c>
      <c r="X6" s="45" t="s">
        <v>71</v>
      </c>
      <c r="Y6" s="46">
        <f t="shared" ref="Y6:AA6" si="20">S6* if(V6="ppm",Y$48,1)</f>
        <v>187.854</v>
      </c>
      <c r="Z6" s="46">
        <f t="shared" si="20"/>
        <v>160.552</v>
      </c>
      <c r="AA6" s="46">
        <f t="shared" si="20"/>
        <v>5.5</v>
      </c>
      <c r="AB6" s="46">
        <f t="shared" ref="AB6:AD6" si="21">if(isblank(Y6),min(Y$65,iferror(offset(Y$56,match(AY6,$X$57:$X$94,0), 0), 9000000000)),Y6)</f>
        <v>187.854</v>
      </c>
      <c r="AC6" s="46">
        <f t="shared" si="21"/>
        <v>160.552</v>
      </c>
      <c r="AD6" s="46">
        <f t="shared" si="21"/>
        <v>5.5</v>
      </c>
      <c r="AE6" s="47"/>
      <c r="AF6" s="39"/>
      <c r="AG6" s="39"/>
      <c r="AH6" s="48">
        <f t="shared" si="7"/>
        <v>0.37</v>
      </c>
      <c r="AI6" s="39">
        <f>AI$63</f>
        <v>358.6</v>
      </c>
      <c r="AJ6" s="39">
        <f t="shared" si="8"/>
        <v>2093448.649</v>
      </c>
      <c r="AK6" s="39">
        <f t="shared" si="9"/>
        <v>11871542908</v>
      </c>
      <c r="AL6" s="49">
        <v>0.11</v>
      </c>
      <c r="AM6" s="50">
        <f t="shared" si="10"/>
        <v>0.65</v>
      </c>
      <c r="AN6" s="46">
        <f t="shared" si="11"/>
        <v>5000</v>
      </c>
      <c r="AO6" s="39" t="s">
        <v>55</v>
      </c>
      <c r="AP6" s="46" t="s">
        <v>56</v>
      </c>
      <c r="AQ6" s="46">
        <f t="shared" ref="AQ6:AS6" si="22">if(isblank(AE6),$AK6*AB6/1000000000,AE6)</f>
        <v>2230.116821</v>
      </c>
      <c r="AR6" s="46">
        <f t="shared" si="22"/>
        <v>1905.999957</v>
      </c>
      <c r="AS6" s="46">
        <f t="shared" si="22"/>
        <v>65.29348599</v>
      </c>
      <c r="AT6" s="46">
        <f t="shared" si="13"/>
        <v>60.90010286</v>
      </c>
      <c r="AU6" s="49">
        <f t="shared" ref="AU6:AW6" si="23">averageifs(AR$57:AR$90,$AO$57:$AO$90,$AO6,$AN$57:$AN$90,$AP6)*$AT6</f>
        <v>14.61602469</v>
      </c>
      <c r="AV6" s="49">
        <f t="shared" si="23"/>
        <v>45.18787632</v>
      </c>
      <c r="AW6" s="49">
        <f t="shared" si="23"/>
        <v>1.096201851</v>
      </c>
      <c r="AX6" s="42" t="s">
        <v>57</v>
      </c>
      <c r="AY6" s="51" t="s">
        <v>58</v>
      </c>
      <c r="AZ6" s="51" t="s">
        <v>58</v>
      </c>
      <c r="BA6" s="51" t="s">
        <v>65</v>
      </c>
      <c r="BB6" s="52"/>
      <c r="BC6" s="52" t="s">
        <v>83</v>
      </c>
      <c r="BD6" s="39" t="s">
        <v>84</v>
      </c>
    </row>
    <row r="7" ht="14.25" customHeight="1">
      <c r="A7" s="17" t="s">
        <v>85</v>
      </c>
      <c r="B7" s="17" t="s">
        <v>86</v>
      </c>
      <c r="C7" s="18" t="s">
        <v>87</v>
      </c>
      <c r="D7" s="18">
        <v>1.0</v>
      </c>
      <c r="E7" s="18">
        <v>15.2356</v>
      </c>
      <c r="F7" s="18">
        <v>120.6106</v>
      </c>
      <c r="G7" s="18" t="s">
        <v>52</v>
      </c>
      <c r="H7" s="18" t="s">
        <v>53</v>
      </c>
      <c r="I7" s="19" t="s">
        <v>54</v>
      </c>
      <c r="J7" s="19">
        <v>52.0</v>
      </c>
      <c r="K7" s="32">
        <v>46.0</v>
      </c>
      <c r="L7" s="18"/>
      <c r="M7" s="20"/>
      <c r="N7" s="20"/>
      <c r="O7" s="20"/>
      <c r="P7" s="20"/>
      <c r="Q7" s="20"/>
      <c r="R7" s="21"/>
      <c r="S7" s="53"/>
      <c r="T7" s="20"/>
      <c r="U7" s="20"/>
      <c r="V7" s="22"/>
      <c r="W7" s="22"/>
      <c r="X7" s="22"/>
      <c r="Y7" s="20"/>
      <c r="Z7" s="20"/>
      <c r="AA7" s="20"/>
      <c r="AB7" s="23">
        <f t="shared" ref="AB7:AD7" si="24">if(isblank(Y7),min(Y$65,iferror(offset(Y$56,match(AY7,$X$57:$X$94,0), 0), 9000000000)),Y7)</f>
        <v>210.517</v>
      </c>
      <c r="AC7" s="23">
        <f t="shared" si="24"/>
        <v>144.384</v>
      </c>
      <c r="AD7" s="23">
        <f t="shared" si="24"/>
        <v>43.8125</v>
      </c>
      <c r="AE7" s="24"/>
      <c r="AF7" s="20"/>
      <c r="AG7" s="20"/>
      <c r="AH7" s="25">
        <f t="shared" si="7"/>
        <v>0.37</v>
      </c>
      <c r="AI7" s="18">
        <f>AI$65</f>
        <v>350</v>
      </c>
      <c r="AJ7" s="18">
        <f t="shared" si="8"/>
        <v>177081.0811</v>
      </c>
      <c r="AK7" s="18">
        <f t="shared" si="9"/>
        <v>1004192605</v>
      </c>
      <c r="AL7" s="26">
        <v>0.11</v>
      </c>
      <c r="AM7" s="27">
        <f t="shared" si="10"/>
        <v>0.65</v>
      </c>
      <c r="AN7" s="28">
        <f t="shared" si="11"/>
        <v>5000</v>
      </c>
      <c r="AO7" s="18" t="s">
        <v>55</v>
      </c>
      <c r="AP7" s="28" t="s">
        <v>56</v>
      </c>
      <c r="AQ7" s="28">
        <f t="shared" ref="AQ7:AS7" si="25">if(isblank(AE7),$AK7*AB7/1000000000,AE7)</f>
        <v>211.3996147</v>
      </c>
      <c r="AR7" s="28">
        <f t="shared" si="25"/>
        <v>144.9893451</v>
      </c>
      <c r="AS7" s="28">
        <f t="shared" si="25"/>
        <v>43.99618851</v>
      </c>
      <c r="AT7" s="28">
        <f t="shared" si="13"/>
        <v>5.278008915</v>
      </c>
      <c r="AU7" s="26">
        <f t="shared" ref="AU7:AW7" si="26">averageifs(AR$57:AR$90,$AO$57:$AO$90,$AO7,$AN$57:$AN$90,$AP7)*$AT7</f>
        <v>1.266722139</v>
      </c>
      <c r="AV7" s="26">
        <f t="shared" si="26"/>
        <v>3.916282615</v>
      </c>
      <c r="AW7" s="26">
        <f t="shared" si="26"/>
        <v>0.09500416046</v>
      </c>
      <c r="AX7" s="29" t="s">
        <v>74</v>
      </c>
      <c r="AY7" s="30" t="s">
        <v>58</v>
      </c>
      <c r="AZ7" s="30" t="s">
        <v>58</v>
      </c>
      <c r="BA7" s="30" t="s">
        <v>65</v>
      </c>
      <c r="BB7" s="20"/>
      <c r="BC7" s="20"/>
      <c r="BD7" s="18" t="s">
        <v>88</v>
      </c>
    </row>
    <row r="8" ht="14.25" customHeight="1">
      <c r="A8" s="17" t="s">
        <v>89</v>
      </c>
      <c r="B8" s="17" t="s">
        <v>90</v>
      </c>
      <c r="C8" s="18" t="s">
        <v>91</v>
      </c>
      <c r="D8" s="18">
        <v>2.0</v>
      </c>
      <c r="E8" s="18">
        <v>14.42517</v>
      </c>
      <c r="F8" s="18">
        <v>120.537</v>
      </c>
      <c r="G8" s="18" t="s">
        <v>52</v>
      </c>
      <c r="H8" s="18" t="s">
        <v>92</v>
      </c>
      <c r="I8" s="19" t="s">
        <v>54</v>
      </c>
      <c r="J8" s="19">
        <v>650.0</v>
      </c>
      <c r="K8" s="32">
        <v>650.0</v>
      </c>
      <c r="L8" s="32">
        <v>3909.0</v>
      </c>
      <c r="M8" s="18">
        <v>80.0</v>
      </c>
      <c r="N8" s="25">
        <f t="shared" ref="N8:N12" si="30">L8/(J8*8.76)</f>
        <v>0.686512118</v>
      </c>
      <c r="O8" s="20"/>
      <c r="P8" s="20"/>
      <c r="Q8" s="18" t="s">
        <v>93</v>
      </c>
      <c r="R8" s="29" t="s">
        <v>94</v>
      </c>
      <c r="S8" s="53"/>
      <c r="T8" s="20"/>
      <c r="U8" s="20"/>
      <c r="V8" s="22"/>
      <c r="W8" s="22"/>
      <c r="X8" s="22"/>
      <c r="Y8" s="18"/>
      <c r="Z8" s="18"/>
      <c r="AA8" s="18"/>
      <c r="AB8" s="23">
        <f t="shared" ref="AB8:AD8" si="27">if(isblank(Y8),min(Y$65,iferror(offset(Y$56,match(AY8,$X$57:$X$94,0), 0), 9000000000)),Y8)</f>
        <v>210.517</v>
      </c>
      <c r="AC8" s="23">
        <f t="shared" si="27"/>
        <v>144.384</v>
      </c>
      <c r="AD8" s="23">
        <f t="shared" si="27"/>
        <v>43.8125</v>
      </c>
      <c r="AE8" s="53"/>
      <c r="AF8" s="18">
        <v>2625.0</v>
      </c>
      <c r="AG8" s="18">
        <v>261.0</v>
      </c>
      <c r="AH8" s="25">
        <f t="shared" si="7"/>
        <v>0.37</v>
      </c>
      <c r="AI8" s="28">
        <f>AI$64</f>
        <v>338.4815038</v>
      </c>
      <c r="AJ8" s="18">
        <f t="shared" si="8"/>
        <v>2140666.808</v>
      </c>
      <c r="AK8" s="18">
        <f t="shared" si="9"/>
        <v>12873640849</v>
      </c>
      <c r="AL8" s="26">
        <v>0.04</v>
      </c>
      <c r="AM8" s="27">
        <f t="shared" si="10"/>
        <v>0.1</v>
      </c>
      <c r="AN8" s="28">
        <f t="shared" si="11"/>
        <v>3863.139932</v>
      </c>
      <c r="AO8" s="18" t="s">
        <v>95</v>
      </c>
      <c r="AP8" s="28" t="s">
        <v>73</v>
      </c>
      <c r="AQ8" s="28">
        <f t="shared" ref="AQ8:AS8" si="28">if(isblank(AE8),$AK8*AB8/1000000000,AE8)</f>
        <v>2710.120251</v>
      </c>
      <c r="AR8" s="28">
        <f t="shared" si="28"/>
        <v>2625</v>
      </c>
      <c r="AS8" s="28">
        <f t="shared" si="28"/>
        <v>261</v>
      </c>
      <c r="AT8" s="28">
        <f t="shared" si="13"/>
        <v>84.67572582</v>
      </c>
      <c r="AU8" s="26">
        <f t="shared" ref="AU8:AW8" si="29">averageifs(AR$57:AR$90,$AO$57:$AO$90,$AO8,$AN$57:$AN$90,$AP8)*$AT8</f>
        <v>55.04768935</v>
      </c>
      <c r="AV8" s="26">
        <f t="shared" si="29"/>
        <v>29.33167142</v>
      </c>
      <c r="AW8" s="26">
        <f t="shared" si="29"/>
        <v>0.2963650404</v>
      </c>
      <c r="AX8" s="29" t="s">
        <v>74</v>
      </c>
      <c r="AY8" s="30" t="s">
        <v>75</v>
      </c>
      <c r="AZ8" s="31"/>
      <c r="BA8" s="30" t="s">
        <v>65</v>
      </c>
      <c r="BB8" s="36">
        <v>100.0</v>
      </c>
      <c r="BC8" s="36" t="s">
        <v>96</v>
      </c>
      <c r="BD8" s="18" t="s">
        <v>97</v>
      </c>
    </row>
    <row r="9" ht="14.25" customHeight="1">
      <c r="A9" s="17" t="s">
        <v>98</v>
      </c>
      <c r="B9" s="17" t="s">
        <v>99</v>
      </c>
      <c r="C9" s="18" t="s">
        <v>100</v>
      </c>
      <c r="D9" s="18">
        <v>2.0</v>
      </c>
      <c r="E9" s="18">
        <v>15.56406</v>
      </c>
      <c r="F9" s="18">
        <v>119.9231</v>
      </c>
      <c r="G9" s="18" t="s">
        <v>52</v>
      </c>
      <c r="H9" s="18" t="s">
        <v>101</v>
      </c>
      <c r="I9" s="19" t="s">
        <v>54</v>
      </c>
      <c r="J9" s="19">
        <v>674.0</v>
      </c>
      <c r="K9" s="32">
        <v>659.0</v>
      </c>
      <c r="L9" s="32">
        <v>4264.0</v>
      </c>
      <c r="M9" s="18">
        <v>79.0</v>
      </c>
      <c r="N9" s="25">
        <f t="shared" si="30"/>
        <v>0.7221928648</v>
      </c>
      <c r="O9" s="18">
        <v>88.0</v>
      </c>
      <c r="P9" s="18">
        <v>92.0</v>
      </c>
      <c r="Q9" s="18" t="s">
        <v>72</v>
      </c>
      <c r="R9" s="29"/>
      <c r="S9" s="53">
        <v>111.6</v>
      </c>
      <c r="T9" s="54">
        <v>101.6</v>
      </c>
      <c r="U9" s="54">
        <v>51.0</v>
      </c>
      <c r="V9" s="55" t="s">
        <v>82</v>
      </c>
      <c r="W9" s="55" t="s">
        <v>82</v>
      </c>
      <c r="X9" s="55" t="s">
        <v>71</v>
      </c>
      <c r="Y9" s="56">
        <f t="shared" ref="Y9:AA9" si="31">S9* if(V9="ppm",Y$48,1)</f>
        <v>292.392</v>
      </c>
      <c r="Z9" s="56">
        <f t="shared" si="31"/>
        <v>191.008</v>
      </c>
      <c r="AA9" s="56">
        <f t="shared" si="31"/>
        <v>51</v>
      </c>
      <c r="AB9" s="56">
        <f t="shared" ref="AB9:AD9" si="32">if(isblank(Y9),min(Y$65,iferror(offset(Y$56,match(AY9,$X$57:$X$94,0), 0), 9000000000)),Y9)</f>
        <v>292.392</v>
      </c>
      <c r="AC9" s="56">
        <f t="shared" si="32"/>
        <v>191.008</v>
      </c>
      <c r="AD9" s="56">
        <f t="shared" si="32"/>
        <v>51</v>
      </c>
      <c r="AE9" s="24"/>
      <c r="AF9" s="20"/>
      <c r="AG9" s="20"/>
      <c r="AH9" s="25">
        <f t="shared" si="7"/>
        <v>0.37</v>
      </c>
      <c r="AI9" s="18">
        <f t="shared" ref="AI9:AI13" si="37">AI$65</f>
        <v>350</v>
      </c>
      <c r="AJ9" s="18">
        <f t="shared" si="8"/>
        <v>2295243.243</v>
      </c>
      <c r="AK9" s="18">
        <f t="shared" si="9"/>
        <v>14520648649</v>
      </c>
      <c r="AL9" s="57">
        <v>0.068</v>
      </c>
      <c r="AM9" s="27">
        <f t="shared" si="10"/>
        <v>0.02</v>
      </c>
      <c r="AN9" s="28">
        <f t="shared" si="11"/>
        <v>5500</v>
      </c>
      <c r="AO9" s="18" t="s">
        <v>72</v>
      </c>
      <c r="AP9" s="28" t="s">
        <v>73</v>
      </c>
      <c r="AQ9" s="28">
        <f t="shared" ref="AQ9:AS9" si="33">if(isblank(AE9),$AK9*AB9/1000000000,AE9)</f>
        <v>4245.7215</v>
      </c>
      <c r="AR9" s="28">
        <f t="shared" si="33"/>
        <v>2773.560057</v>
      </c>
      <c r="AS9" s="28">
        <f t="shared" si="33"/>
        <v>740.5530811</v>
      </c>
      <c r="AT9" s="28">
        <f t="shared" si="13"/>
        <v>120.0938288</v>
      </c>
      <c r="AU9" s="26">
        <f t="shared" ref="AU9:AW9" si="34">averageifs(AR$57:AR$90,$AO$57:$AO$90,$AO9,$AN$57:$AN$90,$AP9)*$AT9</f>
        <v>64.85066758</v>
      </c>
      <c r="AV9" s="26">
        <f t="shared" si="34"/>
        <v>52.72119086</v>
      </c>
      <c r="AW9" s="26">
        <f t="shared" si="34"/>
        <v>2.521970406</v>
      </c>
      <c r="AX9" s="29" t="s">
        <v>74</v>
      </c>
      <c r="AY9" s="30" t="s">
        <v>75</v>
      </c>
      <c r="AZ9" s="31"/>
      <c r="BA9" s="30" t="s">
        <v>65</v>
      </c>
      <c r="BB9" s="20">
        <v>150.0</v>
      </c>
      <c r="BC9" s="36" t="s">
        <v>83</v>
      </c>
      <c r="BD9" s="18" t="s">
        <v>84</v>
      </c>
    </row>
    <row r="10" ht="14.25" customHeight="1">
      <c r="A10" s="17" t="s">
        <v>102</v>
      </c>
      <c r="B10" s="17" t="s">
        <v>103</v>
      </c>
      <c r="C10" s="18" t="s">
        <v>104</v>
      </c>
      <c r="D10" s="18">
        <v>3.0</v>
      </c>
      <c r="E10" s="18">
        <v>13.8932</v>
      </c>
      <c r="F10" s="18">
        <v>121.745</v>
      </c>
      <c r="G10" s="18" t="s">
        <v>52</v>
      </c>
      <c r="H10" s="18" t="s">
        <v>105</v>
      </c>
      <c r="I10" s="19" t="s">
        <v>54</v>
      </c>
      <c r="J10" s="19">
        <v>1184.0</v>
      </c>
      <c r="K10" s="32">
        <v>1184.0</v>
      </c>
      <c r="L10" s="32">
        <f>6812</f>
        <v>6812</v>
      </c>
      <c r="M10" s="20"/>
      <c r="N10" s="25">
        <f t="shared" si="30"/>
        <v>0.6567783537</v>
      </c>
      <c r="O10" s="20"/>
      <c r="P10" s="20"/>
      <c r="Q10" s="20"/>
      <c r="R10" s="21"/>
      <c r="S10" s="33">
        <v>938.0</v>
      </c>
      <c r="T10" s="33">
        <v>502.0</v>
      </c>
      <c r="U10" s="33">
        <v>30.0</v>
      </c>
      <c r="V10" s="34" t="s">
        <v>71</v>
      </c>
      <c r="W10" s="34" t="s">
        <v>71</v>
      </c>
      <c r="X10" s="34" t="s">
        <v>71</v>
      </c>
      <c r="Y10" s="56">
        <f t="shared" ref="Y10:AA10" si="35">S10* if(V10="ppm",Y$48,1)</f>
        <v>938</v>
      </c>
      <c r="Z10" s="56">
        <f t="shared" si="35"/>
        <v>502</v>
      </c>
      <c r="AA10" s="56">
        <f t="shared" si="35"/>
        <v>30</v>
      </c>
      <c r="AB10" s="56">
        <f t="shared" ref="AB10:AD10" si="36">if(isblank(Y10),min(Y$65,iferror(offset(Y$56,match(AY10,$X$57:$X$94,0), 0), 9000000000)),Y10)</f>
        <v>938</v>
      </c>
      <c r="AC10" s="56">
        <f t="shared" si="36"/>
        <v>502</v>
      </c>
      <c r="AD10" s="56">
        <f t="shared" si="36"/>
        <v>30</v>
      </c>
      <c r="AE10" s="20"/>
      <c r="AF10" s="20"/>
      <c r="AG10" s="20"/>
      <c r="AH10" s="25">
        <f t="shared" si="7"/>
        <v>0.37</v>
      </c>
      <c r="AI10" s="18">
        <f t="shared" si="37"/>
        <v>350</v>
      </c>
      <c r="AJ10" s="18">
        <f t="shared" si="8"/>
        <v>4032000</v>
      </c>
      <c r="AK10" s="18">
        <f t="shared" si="9"/>
        <v>23197621622</v>
      </c>
      <c r="AL10" s="26">
        <v>0.11</v>
      </c>
      <c r="AM10" s="27">
        <f t="shared" si="10"/>
        <v>0.25</v>
      </c>
      <c r="AN10" s="28">
        <f t="shared" si="11"/>
        <v>5000</v>
      </c>
      <c r="AO10" s="18" t="s">
        <v>55</v>
      </c>
      <c r="AP10" s="28" t="s">
        <v>73</v>
      </c>
      <c r="AQ10" s="28">
        <f t="shared" ref="AQ10:AS10" si="38">if(isblank(AE10),$AK10*AB10/1000000000,AE10)</f>
        <v>21759.36908</v>
      </c>
      <c r="AR10" s="28">
        <f t="shared" si="38"/>
        <v>11645.20605</v>
      </c>
      <c r="AS10" s="28">
        <f t="shared" si="38"/>
        <v>695.9286486</v>
      </c>
      <c r="AT10" s="28">
        <f t="shared" si="13"/>
        <v>261.2701411</v>
      </c>
      <c r="AU10" s="26">
        <f t="shared" ref="AU10:AW10" si="39">averageifs(AR$57:AR$90,$AO$57:$AO$90,$AO10,$AN$57:$AN$90,$AP10)*$AT10</f>
        <v>141.0858762</v>
      </c>
      <c r="AV10" s="26">
        <f t="shared" si="39"/>
        <v>114.697592</v>
      </c>
      <c r="AW10" s="26">
        <f t="shared" si="39"/>
        <v>5.486672964</v>
      </c>
      <c r="AX10" s="29" t="s">
        <v>74</v>
      </c>
      <c r="AY10" s="30" t="s">
        <v>106</v>
      </c>
      <c r="AZ10" s="58"/>
      <c r="BA10" s="30" t="s">
        <v>65</v>
      </c>
      <c r="BB10" s="36">
        <v>150.0</v>
      </c>
      <c r="BC10" s="36" t="s">
        <v>107</v>
      </c>
      <c r="BD10" s="37" t="s">
        <v>108</v>
      </c>
    </row>
    <row r="11" ht="14.25" customHeight="1">
      <c r="A11" s="17" t="s">
        <v>109</v>
      </c>
      <c r="B11" s="17" t="s">
        <v>110</v>
      </c>
      <c r="C11" s="18" t="s">
        <v>111</v>
      </c>
      <c r="D11" s="18">
        <v>2.0</v>
      </c>
      <c r="E11" s="18">
        <v>13.91933</v>
      </c>
      <c r="F11" s="18">
        <v>120.8261</v>
      </c>
      <c r="G11" s="18" t="s">
        <v>52</v>
      </c>
      <c r="H11" s="18" t="s">
        <v>112</v>
      </c>
      <c r="I11" s="19" t="s">
        <v>54</v>
      </c>
      <c r="J11" s="19">
        <v>270.0</v>
      </c>
      <c r="K11" s="32">
        <v>243.9</v>
      </c>
      <c r="L11" s="18">
        <v>846.0</v>
      </c>
      <c r="M11" s="20"/>
      <c r="N11" s="25">
        <f t="shared" si="30"/>
        <v>0.3576864536</v>
      </c>
      <c r="O11" s="20"/>
      <c r="P11" s="20"/>
      <c r="Q11" s="20"/>
      <c r="R11" s="21"/>
      <c r="S11" s="53"/>
      <c r="T11" s="20"/>
      <c r="U11" s="20"/>
      <c r="V11" s="22"/>
      <c r="W11" s="22"/>
      <c r="X11" s="22"/>
      <c r="Y11" s="20"/>
      <c r="Z11" s="20"/>
      <c r="AA11" s="20"/>
      <c r="AB11" s="23">
        <f t="shared" ref="AB11:AD11" si="40">if(isblank(Y11),min(Y$65,iferror(offset(Y$56,match(AY11,$X$57:$X$94,0), 0), 9000000000)),Y11)</f>
        <v>210.517</v>
      </c>
      <c r="AC11" s="23">
        <f t="shared" si="40"/>
        <v>144.384</v>
      </c>
      <c r="AD11" s="23">
        <f t="shared" si="40"/>
        <v>43.8125</v>
      </c>
      <c r="AE11" s="24"/>
      <c r="AF11" s="20"/>
      <c r="AG11" s="20"/>
      <c r="AH11" s="25">
        <f t="shared" si="7"/>
        <v>0.37</v>
      </c>
      <c r="AI11" s="18">
        <f t="shared" si="37"/>
        <v>350</v>
      </c>
      <c r="AJ11" s="18">
        <f t="shared" si="8"/>
        <v>919459.4595</v>
      </c>
      <c r="AK11" s="18">
        <f t="shared" si="9"/>
        <v>2880972973</v>
      </c>
      <c r="AL11" s="26">
        <v>0.11</v>
      </c>
      <c r="AM11" s="27">
        <f t="shared" si="10"/>
        <v>0.65</v>
      </c>
      <c r="AN11" s="28">
        <f t="shared" si="11"/>
        <v>5000</v>
      </c>
      <c r="AO11" s="18" t="s">
        <v>55</v>
      </c>
      <c r="AP11" s="28" t="s">
        <v>56</v>
      </c>
      <c r="AQ11" s="28">
        <f t="shared" ref="AQ11:AS11" si="41">if(isblank(AE11),$AK11*AB11/1000000000,AE11)</f>
        <v>606.4937874</v>
      </c>
      <c r="AR11" s="28">
        <f t="shared" si="41"/>
        <v>415.9664017</v>
      </c>
      <c r="AS11" s="28">
        <f t="shared" si="41"/>
        <v>126.2226284</v>
      </c>
      <c r="AT11" s="28">
        <f t="shared" si="13"/>
        <v>15.14231528</v>
      </c>
      <c r="AU11" s="26">
        <f t="shared" ref="AU11:AW11" si="42">averageifs(AR$57:AR$90,$AO$57:$AO$90,$AO11,$AN$57:$AN$90,$AP11)*$AT11</f>
        <v>3.634155668</v>
      </c>
      <c r="AV11" s="26">
        <f t="shared" si="42"/>
        <v>11.23559794</v>
      </c>
      <c r="AW11" s="26">
        <f t="shared" si="42"/>
        <v>0.2725616751</v>
      </c>
      <c r="AX11" s="29" t="s">
        <v>74</v>
      </c>
      <c r="AY11" s="59" t="s">
        <v>58</v>
      </c>
      <c r="AZ11" s="30" t="s">
        <v>58</v>
      </c>
      <c r="BA11" s="31"/>
      <c r="BB11" s="20"/>
      <c r="BC11" s="60" t="s">
        <v>113</v>
      </c>
      <c r="BD11" s="37" t="s">
        <v>114</v>
      </c>
    </row>
    <row r="12" ht="14.25" customHeight="1">
      <c r="A12" s="17" t="s">
        <v>115</v>
      </c>
      <c r="B12" s="17" t="s">
        <v>116</v>
      </c>
      <c r="C12" s="18" t="s">
        <v>117</v>
      </c>
      <c r="D12" s="18">
        <v>1.0</v>
      </c>
      <c r="E12" s="18">
        <v>14.2296</v>
      </c>
      <c r="F12" s="18">
        <v>121.7558</v>
      </c>
      <c r="G12" s="18" t="s">
        <v>52</v>
      </c>
      <c r="H12" s="18" t="s">
        <v>118</v>
      </c>
      <c r="I12" s="19" t="s">
        <v>54</v>
      </c>
      <c r="J12" s="19">
        <v>511.0</v>
      </c>
      <c r="K12" s="32">
        <v>460.0</v>
      </c>
      <c r="L12" s="61">
        <v>2792.07</v>
      </c>
      <c r="M12" s="20"/>
      <c r="N12" s="25">
        <f t="shared" si="30"/>
        <v>0.6237366968</v>
      </c>
      <c r="O12" s="18">
        <v>90.0</v>
      </c>
      <c r="P12" s="20"/>
      <c r="Q12" s="18" t="s">
        <v>55</v>
      </c>
      <c r="R12" s="21"/>
      <c r="S12" s="62">
        <v>159.0</v>
      </c>
      <c r="T12" s="33">
        <v>192.0</v>
      </c>
      <c r="U12" s="34" t="s">
        <v>119</v>
      </c>
      <c r="V12" s="34" t="s">
        <v>82</v>
      </c>
      <c r="W12" s="34" t="s">
        <v>82</v>
      </c>
      <c r="X12" s="34" t="s">
        <v>71</v>
      </c>
      <c r="Y12" s="56">
        <f t="shared" ref="Y12:Z12" si="43">S12* if(V12="ppm",Y$48,1)</f>
        <v>416.58</v>
      </c>
      <c r="Z12" s="56">
        <f t="shared" si="43"/>
        <v>360.96</v>
      </c>
      <c r="AA12" s="18"/>
      <c r="AB12" s="56">
        <f t="shared" ref="AB12:AD12" si="44">if(isblank(Y12),min(Y$65,iferror(offset(Y$56,match(AY12,$X$57:$X$94,0), 0), 9000000000)),Y12)</f>
        <v>416.58</v>
      </c>
      <c r="AC12" s="56">
        <f t="shared" si="44"/>
        <v>360.96</v>
      </c>
      <c r="AD12" s="23">
        <f t="shared" si="44"/>
        <v>43.8125</v>
      </c>
      <c r="AE12" s="53">
        <f>12*550</f>
        <v>6600</v>
      </c>
      <c r="AF12" s="18">
        <f>487*12</f>
        <v>5844</v>
      </c>
      <c r="AG12" s="20"/>
      <c r="AH12" s="25">
        <f t="shared" si="7"/>
        <v>0.37</v>
      </c>
      <c r="AI12" s="18">
        <f t="shared" si="37"/>
        <v>350</v>
      </c>
      <c r="AJ12" s="18">
        <f t="shared" si="8"/>
        <v>1740162.162</v>
      </c>
      <c r="AK12" s="18">
        <f t="shared" si="9"/>
        <v>9508130270</v>
      </c>
      <c r="AL12" s="26">
        <v>0.11</v>
      </c>
      <c r="AM12" s="27">
        <f t="shared" si="10"/>
        <v>0.25</v>
      </c>
      <c r="AN12" s="28">
        <f t="shared" si="11"/>
        <v>5000</v>
      </c>
      <c r="AO12" s="18" t="s">
        <v>55</v>
      </c>
      <c r="AP12" s="28" t="s">
        <v>73</v>
      </c>
      <c r="AQ12" s="28">
        <f t="shared" ref="AQ12:AS12" si="45">if(isblank(AE12),$AK12*AB12/1000000000,AE12)</f>
        <v>6600</v>
      </c>
      <c r="AR12" s="28">
        <f t="shared" si="45"/>
        <v>5844</v>
      </c>
      <c r="AS12" s="28">
        <f t="shared" si="45"/>
        <v>416.5749575</v>
      </c>
      <c r="AT12" s="28">
        <f t="shared" si="13"/>
        <v>107.0881566</v>
      </c>
      <c r="AU12" s="26">
        <f t="shared" ref="AU12:AW12" si="46">averageifs(AR$57:AR$90,$AO$57:$AO$90,$AO12,$AN$57:$AN$90,$AP12)*$AT12</f>
        <v>57.82760458</v>
      </c>
      <c r="AV12" s="26">
        <f t="shared" si="46"/>
        <v>47.01170076</v>
      </c>
      <c r="AW12" s="26">
        <f t="shared" si="46"/>
        <v>2.248851289</v>
      </c>
      <c r="AX12" s="29" t="s">
        <v>74</v>
      </c>
      <c r="AY12" s="30" t="s">
        <v>120</v>
      </c>
      <c r="AZ12" s="30" t="s">
        <v>121</v>
      </c>
      <c r="BA12" s="30" t="s">
        <v>122</v>
      </c>
      <c r="BB12" s="35"/>
      <c r="BC12" s="36" t="s">
        <v>123</v>
      </c>
      <c r="BD12" s="18" t="s">
        <v>124</v>
      </c>
    </row>
    <row r="13" ht="14.25" customHeight="1">
      <c r="A13" s="17" t="s">
        <v>125</v>
      </c>
      <c r="B13" s="17" t="s">
        <v>116</v>
      </c>
      <c r="C13" s="18" t="s">
        <v>126</v>
      </c>
      <c r="D13" s="18">
        <v>1.0</v>
      </c>
      <c r="E13" s="18">
        <v>14.2296</v>
      </c>
      <c r="F13" s="18">
        <v>121.7558</v>
      </c>
      <c r="G13" s="18" t="s">
        <v>52</v>
      </c>
      <c r="H13" s="18" t="s">
        <v>118</v>
      </c>
      <c r="I13" s="19" t="s">
        <v>54</v>
      </c>
      <c r="J13" s="19">
        <v>500.0</v>
      </c>
      <c r="K13" s="32">
        <v>455.0</v>
      </c>
      <c r="L13" s="32">
        <v>1019.0</v>
      </c>
      <c r="M13" s="18" t="s">
        <v>127</v>
      </c>
      <c r="N13" s="25">
        <f>L13/(J13*8.76)*11/3</f>
        <v>0.85304414</v>
      </c>
      <c r="O13" s="18">
        <v>87.27</v>
      </c>
      <c r="P13" s="20"/>
      <c r="Q13" s="18" t="s">
        <v>55</v>
      </c>
      <c r="R13" s="21"/>
      <c r="S13" s="53"/>
      <c r="T13" s="20"/>
      <c r="U13" s="20"/>
      <c r="V13" s="22"/>
      <c r="W13" s="22"/>
      <c r="X13" s="22"/>
      <c r="Y13" s="18"/>
      <c r="Z13" s="18"/>
      <c r="AA13" s="18"/>
      <c r="AB13" s="23">
        <f t="shared" ref="AB13:AD13" si="47">if(isblank(Y13),min(Y$65,iferror(offset(Y$56,match(AY13,$X$57:$X$94,0), 0), 9000000000)),Y13)</f>
        <v>210.517</v>
      </c>
      <c r="AC13" s="23">
        <f t="shared" si="47"/>
        <v>144.384</v>
      </c>
      <c r="AD13" s="23">
        <f t="shared" si="47"/>
        <v>43.8125</v>
      </c>
      <c r="AE13" s="53">
        <f>12*27</f>
        <v>324</v>
      </c>
      <c r="AF13" s="18">
        <f>12*241</f>
        <v>2892</v>
      </c>
      <c r="AG13" s="20"/>
      <c r="AH13" s="25">
        <f t="shared" si="7"/>
        <v>0.41</v>
      </c>
      <c r="AI13" s="18">
        <f t="shared" si="37"/>
        <v>350</v>
      </c>
      <c r="AJ13" s="18">
        <f t="shared" si="8"/>
        <v>1536585.366</v>
      </c>
      <c r="AK13" s="18">
        <f t="shared" si="9"/>
        <v>11482390244</v>
      </c>
      <c r="AL13" s="26">
        <v>0.11</v>
      </c>
      <c r="AM13" s="27">
        <f t="shared" si="10"/>
        <v>0.65</v>
      </c>
      <c r="AN13" s="28">
        <f t="shared" si="11"/>
        <v>5000</v>
      </c>
      <c r="AO13" s="18" t="s">
        <v>55</v>
      </c>
      <c r="AP13" s="28" t="s">
        <v>56</v>
      </c>
      <c r="AQ13" s="28">
        <f t="shared" ref="AQ13:AS13" si="48">if(isblank(AE13),$AK13*AB13/1000000000,AE13)</f>
        <v>324</v>
      </c>
      <c r="AR13" s="28">
        <f t="shared" si="48"/>
        <v>2892</v>
      </c>
      <c r="AS13" s="28">
        <f t="shared" si="48"/>
        <v>503.0722226</v>
      </c>
      <c r="AT13" s="28">
        <f t="shared" si="13"/>
        <v>60.35112961</v>
      </c>
      <c r="AU13" s="26">
        <f t="shared" ref="AU13:AW13" si="49">averageifs(AR$57:AR$90,$AO$57:$AO$90,$AO13,$AN$57:$AN$90,$AP13)*$AT13</f>
        <v>14.48427111</v>
      </c>
      <c r="AV13" s="26">
        <f t="shared" si="49"/>
        <v>44.78053817</v>
      </c>
      <c r="AW13" s="26">
        <f t="shared" si="49"/>
        <v>1.086320333</v>
      </c>
      <c r="AX13" s="29" t="s">
        <v>128</v>
      </c>
      <c r="AY13" s="30" t="s">
        <v>129</v>
      </c>
      <c r="AZ13" s="63"/>
      <c r="BA13" s="30" t="s">
        <v>65</v>
      </c>
      <c r="BB13" s="35"/>
      <c r="BC13" s="36" t="s">
        <v>130</v>
      </c>
      <c r="BD13" s="18" t="s">
        <v>131</v>
      </c>
    </row>
    <row r="14" ht="14.25" customHeight="1">
      <c r="A14" s="17" t="s">
        <v>132</v>
      </c>
      <c r="B14" s="17" t="s">
        <v>133</v>
      </c>
      <c r="C14" s="18" t="s">
        <v>134</v>
      </c>
      <c r="D14" s="18">
        <v>2.0</v>
      </c>
      <c r="E14" s="18">
        <v>16.125</v>
      </c>
      <c r="F14" s="18">
        <v>120.1006</v>
      </c>
      <c r="G14" s="18" t="s">
        <v>52</v>
      </c>
      <c r="H14" s="18" t="s">
        <v>135</v>
      </c>
      <c r="I14" s="19" t="s">
        <v>54</v>
      </c>
      <c r="J14" s="19">
        <f>647*2</f>
        <v>1294</v>
      </c>
      <c r="K14" s="32">
        <v>1294.0</v>
      </c>
      <c r="L14" s="32">
        <v>6780.0</v>
      </c>
      <c r="M14" s="18">
        <v>77.0</v>
      </c>
      <c r="N14" s="25">
        <f>L14/(J14*8.76)</f>
        <v>0.5981241134</v>
      </c>
      <c r="O14" s="18">
        <v>88.0</v>
      </c>
      <c r="P14" s="18">
        <v>94.0</v>
      </c>
      <c r="Q14" s="18" t="s">
        <v>72</v>
      </c>
      <c r="R14" s="29" t="s">
        <v>136</v>
      </c>
      <c r="S14" s="18">
        <v>358.0</v>
      </c>
      <c r="T14" s="54">
        <v>212.4</v>
      </c>
      <c r="U14" s="54">
        <v>17.8</v>
      </c>
      <c r="V14" s="55" t="s">
        <v>82</v>
      </c>
      <c r="W14" s="55" t="s">
        <v>82</v>
      </c>
      <c r="X14" s="55" t="s">
        <v>71</v>
      </c>
      <c r="Y14" s="56">
        <f t="shared" ref="Y14:AA14" si="50">S14* if(V14="ppm",Y$48,1)</f>
        <v>937.96</v>
      </c>
      <c r="Z14" s="56">
        <f t="shared" si="50"/>
        <v>399.312</v>
      </c>
      <c r="AA14" s="56">
        <f t="shared" si="50"/>
        <v>17.8</v>
      </c>
      <c r="AB14" s="23">
        <f>offset(Y$56,match(AY14,$X$57:$X$94,0), 0)</f>
        <v>225</v>
      </c>
      <c r="AC14" s="56">
        <f t="shared" ref="AC14:AD14" si="51">if(isblank(Z14),min(Z$65,iferror(offset(Z$56,match(AZ14,$X$57:$X$94,0), 0), 9000000000)),Z14)</f>
        <v>399.312</v>
      </c>
      <c r="AD14" s="56">
        <f t="shared" si="51"/>
        <v>17.8</v>
      </c>
      <c r="AE14" s="24"/>
      <c r="AF14" s="20"/>
      <c r="AG14" s="20"/>
      <c r="AH14" s="25">
        <f t="shared" si="7"/>
        <v>0.37</v>
      </c>
      <c r="AI14" s="18">
        <f>AI$63</f>
        <v>358.6</v>
      </c>
      <c r="AJ14" s="18">
        <f t="shared" si="8"/>
        <v>4514870.919</v>
      </c>
      <c r="AK14" s="18">
        <f t="shared" si="9"/>
        <v>23655969730</v>
      </c>
      <c r="AL14" s="26">
        <v>0.11</v>
      </c>
      <c r="AM14" s="27">
        <f t="shared" si="10"/>
        <v>0.2</v>
      </c>
      <c r="AN14" s="28">
        <f t="shared" si="11"/>
        <v>5500</v>
      </c>
      <c r="AO14" s="18" t="s">
        <v>72</v>
      </c>
      <c r="AP14" s="28" t="s">
        <v>56</v>
      </c>
      <c r="AQ14" s="28">
        <f t="shared" ref="AQ14:AS14" si="52">if(isblank(AE14),$AK14*AB14/1000000000,AE14)</f>
        <v>5322.593189</v>
      </c>
      <c r="AR14" s="28">
        <f t="shared" si="52"/>
        <v>9446.112585</v>
      </c>
      <c r="AS14" s="28">
        <f t="shared" si="52"/>
        <v>421.0762612</v>
      </c>
      <c r="AT14" s="28">
        <f t="shared" si="13"/>
        <v>252.1627156</v>
      </c>
      <c r="AU14" s="26">
        <f t="shared" ref="AU14:AW14" si="53">averageifs(AR$57:AR$90,$AO$57:$AO$90,$AO14,$AN$57:$AN$90,$AP14)*$AT14</f>
        <v>60.51905175</v>
      </c>
      <c r="AV14" s="26">
        <f t="shared" si="53"/>
        <v>187.104735</v>
      </c>
      <c r="AW14" s="26">
        <f t="shared" si="53"/>
        <v>4.538928881</v>
      </c>
      <c r="AX14" s="29" t="s">
        <v>74</v>
      </c>
      <c r="AY14" s="30" t="s">
        <v>137</v>
      </c>
      <c r="AZ14" s="30" t="s">
        <v>138</v>
      </c>
      <c r="BA14" s="30" t="s">
        <v>122</v>
      </c>
      <c r="BB14" s="35"/>
      <c r="BC14" s="36" t="s">
        <v>83</v>
      </c>
      <c r="BD14" s="18" t="s">
        <v>84</v>
      </c>
    </row>
    <row r="15" ht="14.25" customHeight="1">
      <c r="A15" s="17" t="s">
        <v>139</v>
      </c>
      <c r="B15" s="17" t="s">
        <v>140</v>
      </c>
      <c r="C15" s="18" t="s">
        <v>141</v>
      </c>
      <c r="D15" s="18">
        <v>1.0</v>
      </c>
      <c r="E15" s="18">
        <v>14.89535</v>
      </c>
      <c r="F15" s="18">
        <v>120.7717</v>
      </c>
      <c r="G15" s="18" t="s">
        <v>52</v>
      </c>
      <c r="H15" s="18" t="s">
        <v>142</v>
      </c>
      <c r="I15" s="19" t="s">
        <v>54</v>
      </c>
      <c r="J15" s="19">
        <v>30.0</v>
      </c>
      <c r="K15" s="32">
        <v>24.0</v>
      </c>
      <c r="L15" s="18"/>
      <c r="M15" s="20"/>
      <c r="N15" s="20"/>
      <c r="O15" s="20"/>
      <c r="P15" s="20"/>
      <c r="Q15" s="20"/>
      <c r="R15" s="21"/>
      <c r="S15" s="18"/>
      <c r="T15" s="20"/>
      <c r="U15" s="20"/>
      <c r="V15" s="22"/>
      <c r="W15" s="22"/>
      <c r="X15" s="22"/>
      <c r="Y15" s="20"/>
      <c r="Z15" s="20"/>
      <c r="AA15" s="20"/>
      <c r="AB15" s="23">
        <f t="shared" ref="AB15:AD15" si="54">if(isblank(Y15),min(Y$65,iferror(offset(Y$56,match(AY15,$X$57:$X$94,0), 0), 9000000000)),Y15)</f>
        <v>210.517</v>
      </c>
      <c r="AC15" s="23">
        <f t="shared" si="54"/>
        <v>144.384</v>
      </c>
      <c r="AD15" s="23">
        <f t="shared" si="54"/>
        <v>43.8125</v>
      </c>
      <c r="AE15" s="24"/>
      <c r="AF15" s="20"/>
      <c r="AG15" s="20"/>
      <c r="AH15" s="25">
        <f t="shared" si="7"/>
        <v>0.37</v>
      </c>
      <c r="AI15" s="18">
        <f t="shared" ref="AI15:AI17" si="58">AI$65</f>
        <v>350</v>
      </c>
      <c r="AJ15" s="18">
        <f t="shared" si="8"/>
        <v>102162.1622</v>
      </c>
      <c r="AK15" s="18">
        <f t="shared" si="9"/>
        <v>579341887.6</v>
      </c>
      <c r="AL15" s="64">
        <v>0.11</v>
      </c>
      <c r="AM15" s="27">
        <f t="shared" si="10"/>
        <v>0.65</v>
      </c>
      <c r="AN15" s="28">
        <f t="shared" si="11"/>
        <v>5000</v>
      </c>
      <c r="AO15" s="18" t="s">
        <v>55</v>
      </c>
      <c r="AP15" s="28" t="s">
        <v>56</v>
      </c>
      <c r="AQ15" s="28">
        <f t="shared" ref="AQ15:AS15" si="55">if(isblank(AE15),$AK15*AB15/1000000000,AE15)</f>
        <v>121.9613162</v>
      </c>
      <c r="AR15" s="28">
        <f t="shared" si="55"/>
        <v>83.6476991</v>
      </c>
      <c r="AS15" s="28">
        <f t="shared" si="55"/>
        <v>25.38241645</v>
      </c>
      <c r="AT15" s="28">
        <f t="shared" si="13"/>
        <v>3.045005143</v>
      </c>
      <c r="AU15" s="26">
        <f t="shared" ref="AU15:AW15" si="56">averageifs(AR$57:AR$90,$AO$57:$AO$90,$AO15,$AN$57:$AN$90,$AP15)*$AT15</f>
        <v>0.7308012343</v>
      </c>
      <c r="AV15" s="26">
        <f t="shared" si="56"/>
        <v>2.259393816</v>
      </c>
      <c r="AW15" s="26">
        <f t="shared" si="56"/>
        <v>0.05481009257</v>
      </c>
      <c r="AX15" s="29" t="s">
        <v>80</v>
      </c>
      <c r="AY15" s="59" t="s">
        <v>58</v>
      </c>
      <c r="AZ15" s="30" t="s">
        <v>58</v>
      </c>
      <c r="BA15" s="31"/>
      <c r="BB15" s="20"/>
      <c r="BC15" s="20"/>
      <c r="BD15" s="18" t="s">
        <v>143</v>
      </c>
    </row>
    <row r="16" ht="14.25" customHeight="1">
      <c r="A16" s="65" t="s">
        <v>144</v>
      </c>
      <c r="B16" s="65" t="s">
        <v>144</v>
      </c>
      <c r="C16" s="66" t="s">
        <v>145</v>
      </c>
      <c r="D16" s="67">
        <v>4.0</v>
      </c>
      <c r="E16" s="68">
        <v>14.528853</v>
      </c>
      <c r="F16" s="68">
        <v>120.600422</v>
      </c>
      <c r="G16" s="66" t="s">
        <v>52</v>
      </c>
      <c r="H16" s="18" t="s">
        <v>79</v>
      </c>
      <c r="I16" s="19" t="s">
        <v>54</v>
      </c>
      <c r="J16" s="19">
        <v>140.0</v>
      </c>
      <c r="K16" s="69">
        <v>100.0</v>
      </c>
      <c r="L16" s="66"/>
      <c r="M16" s="66"/>
      <c r="N16" s="70"/>
      <c r="O16" s="70"/>
      <c r="P16" s="70"/>
      <c r="Q16" s="68"/>
      <c r="R16" s="71"/>
      <c r="S16" s="70"/>
      <c r="T16" s="68"/>
      <c r="U16" s="68"/>
      <c r="V16" s="72"/>
      <c r="W16" s="72"/>
      <c r="X16" s="72"/>
      <c r="Y16" s="68"/>
      <c r="Z16" s="68"/>
      <c r="AA16" s="68"/>
      <c r="AB16" s="23">
        <f t="shared" ref="AB16:AD16" si="57">if(isblank(Y16),min(Y$65,iferror(offset(Y$56,match(AY16,$X$57:$X$94,0), 0), 9000000000)),Y16)</f>
        <v>210.517</v>
      </c>
      <c r="AC16" s="23">
        <f t="shared" si="57"/>
        <v>144.384</v>
      </c>
      <c r="AD16" s="23">
        <f t="shared" si="57"/>
        <v>43.8125</v>
      </c>
      <c r="AE16" s="73"/>
      <c r="AF16" s="68"/>
      <c r="AG16" s="68"/>
      <c r="AH16" s="25">
        <f t="shared" si="7"/>
        <v>0.37</v>
      </c>
      <c r="AI16" s="18">
        <f t="shared" si="58"/>
        <v>350</v>
      </c>
      <c r="AJ16" s="18">
        <f t="shared" si="8"/>
        <v>476756.7568</v>
      </c>
      <c r="AK16" s="18">
        <f t="shared" si="9"/>
        <v>2703595475</v>
      </c>
      <c r="AL16" s="64">
        <v>0.11</v>
      </c>
      <c r="AM16" s="27">
        <f t="shared" si="10"/>
        <v>0.25</v>
      </c>
      <c r="AN16" s="28">
        <f t="shared" si="11"/>
        <v>5000</v>
      </c>
      <c r="AO16" s="18" t="s">
        <v>55</v>
      </c>
      <c r="AP16" s="28" t="s">
        <v>73</v>
      </c>
      <c r="AQ16" s="28">
        <f t="shared" ref="AQ16:AS16" si="59">if(isblank(AE16),$AK16*AB16/1000000000,AE16)</f>
        <v>569.1528087</v>
      </c>
      <c r="AR16" s="28">
        <f t="shared" si="59"/>
        <v>390.3559291</v>
      </c>
      <c r="AS16" s="28">
        <f t="shared" si="59"/>
        <v>118.4512768</v>
      </c>
      <c r="AT16" s="28">
        <f t="shared" si="13"/>
        <v>30.45005143</v>
      </c>
      <c r="AU16" s="26">
        <f t="shared" ref="AU16:AW16" si="60">averageifs(AR$57:AR$90,$AO$57:$AO$90,$AO16,$AN$57:$AN$90,$AP16)*$AT16</f>
        <v>16.44302777</v>
      </c>
      <c r="AV16" s="26">
        <f t="shared" si="60"/>
        <v>13.36757258</v>
      </c>
      <c r="AW16" s="26">
        <f t="shared" si="60"/>
        <v>0.63945108</v>
      </c>
      <c r="AX16" s="29" t="s">
        <v>74</v>
      </c>
      <c r="AY16" s="74"/>
      <c r="AZ16" s="74"/>
      <c r="BA16" s="74"/>
      <c r="BB16" s="68"/>
      <c r="BC16" s="68"/>
      <c r="BD16" s="70" t="s">
        <v>146</v>
      </c>
    </row>
    <row r="17" ht="14.25" customHeight="1">
      <c r="A17" s="17" t="s">
        <v>147</v>
      </c>
      <c r="B17" s="17" t="s">
        <v>148</v>
      </c>
      <c r="C17" s="18" t="s">
        <v>149</v>
      </c>
      <c r="D17" s="18">
        <v>3.0</v>
      </c>
      <c r="E17" s="18">
        <v>8.766</v>
      </c>
      <c r="F17" s="18">
        <v>124.767</v>
      </c>
      <c r="G17" s="18" t="s">
        <v>150</v>
      </c>
      <c r="H17" s="18" t="s">
        <v>151</v>
      </c>
      <c r="I17" s="19" t="s">
        <v>54</v>
      </c>
      <c r="J17" s="19">
        <v>165.0</v>
      </c>
      <c r="K17" s="32">
        <v>150.0</v>
      </c>
      <c r="L17" s="18"/>
      <c r="M17" s="20"/>
      <c r="N17" s="20"/>
      <c r="O17" s="20"/>
      <c r="P17" s="20"/>
      <c r="Q17" s="20"/>
      <c r="R17" s="21"/>
      <c r="S17" s="53"/>
      <c r="T17" s="20"/>
      <c r="U17" s="20"/>
      <c r="V17" s="22"/>
      <c r="W17" s="22"/>
      <c r="X17" s="22"/>
      <c r="Y17" s="20"/>
      <c r="Z17" s="20"/>
      <c r="AA17" s="20"/>
      <c r="AB17" s="23">
        <f t="shared" ref="AB17:AD17" si="61">if(isblank(Y17),min(Y$65,iferror(offset(Y$56,match(AY17,$X$57:$X$94,0), 0), 9000000000)),Y17)</f>
        <v>210.517</v>
      </c>
      <c r="AC17" s="23">
        <f t="shared" si="61"/>
        <v>144.384</v>
      </c>
      <c r="AD17" s="23">
        <f t="shared" si="61"/>
        <v>43.8125</v>
      </c>
      <c r="AE17" s="24"/>
      <c r="AF17" s="20"/>
      <c r="AH17" s="25">
        <f t="shared" si="7"/>
        <v>0.37</v>
      </c>
      <c r="AI17" s="18">
        <f t="shared" si="58"/>
        <v>350</v>
      </c>
      <c r="AJ17" s="18">
        <f t="shared" si="8"/>
        <v>561891.8919</v>
      </c>
      <c r="AK17" s="18">
        <f>AJ17*8760*if(isblank(N17),N$48,N17)</f>
        <v>3186380382</v>
      </c>
      <c r="AL17" s="26">
        <v>0.11</v>
      </c>
      <c r="AM17" s="27">
        <f t="shared" si="10"/>
        <v>0.65</v>
      </c>
      <c r="AN17" s="28">
        <f t="shared" si="11"/>
        <v>5000</v>
      </c>
      <c r="AO17" s="18" t="s">
        <v>55</v>
      </c>
      <c r="AP17" s="28" t="s">
        <v>56</v>
      </c>
      <c r="AQ17" s="28">
        <f t="shared" ref="AQ17:AS17" si="62">if(isblank(AE17),$AK17*AB17/1000000000,AE17)</f>
        <v>670.7872388</v>
      </c>
      <c r="AR17" s="28">
        <f t="shared" si="62"/>
        <v>460.062345</v>
      </c>
      <c r="AS17" s="28">
        <f t="shared" si="62"/>
        <v>139.6032905</v>
      </c>
      <c r="AT17" s="28">
        <f t="shared" si="13"/>
        <v>16.74752829</v>
      </c>
      <c r="AU17" s="26">
        <f t="shared" ref="AU17:AW17" si="63">averageifs(AR$57:AR$90,$AO$57:$AO$90,$AO17,$AN$57:$AN$90,$AP17)*$AT17</f>
        <v>4.019406789</v>
      </c>
      <c r="AV17" s="26">
        <f t="shared" si="63"/>
        <v>12.42666599</v>
      </c>
      <c r="AW17" s="26">
        <f t="shared" si="63"/>
        <v>0.3014555092</v>
      </c>
      <c r="AX17" s="29" t="s">
        <v>57</v>
      </c>
      <c r="AY17" s="30" t="s">
        <v>58</v>
      </c>
      <c r="AZ17" s="30" t="s">
        <v>58</v>
      </c>
      <c r="BA17" s="31" t="s">
        <v>65</v>
      </c>
      <c r="BB17" s="20"/>
      <c r="BC17" s="20"/>
      <c r="BD17" s="18" t="s">
        <v>152</v>
      </c>
    </row>
    <row r="18" ht="14.25" customHeight="1">
      <c r="A18" s="17" t="s">
        <v>153</v>
      </c>
      <c r="B18" s="17" t="s">
        <v>154</v>
      </c>
      <c r="C18" s="18" t="s">
        <v>155</v>
      </c>
      <c r="D18" s="18">
        <v>2.0</v>
      </c>
      <c r="E18" s="18">
        <v>6.39351</v>
      </c>
      <c r="F18" s="18">
        <v>125.6168</v>
      </c>
      <c r="G18" s="18" t="s">
        <v>150</v>
      </c>
      <c r="H18" s="18" t="s">
        <v>156</v>
      </c>
      <c r="I18" s="19" t="s">
        <v>54</v>
      </c>
      <c r="J18" s="19">
        <v>300.0</v>
      </c>
      <c r="K18" s="32">
        <v>270.0</v>
      </c>
      <c r="L18" s="18"/>
      <c r="M18" s="18"/>
      <c r="N18" s="25"/>
      <c r="O18" s="18"/>
      <c r="P18" s="18"/>
      <c r="Q18" s="18" t="s">
        <v>55</v>
      </c>
      <c r="R18" s="29" t="s">
        <v>81</v>
      </c>
      <c r="S18" s="53">
        <v>89.0</v>
      </c>
      <c r="T18" s="75">
        <v>68.2</v>
      </c>
      <c r="U18" s="54">
        <v>6.2</v>
      </c>
      <c r="V18" s="55" t="s">
        <v>82</v>
      </c>
      <c r="W18" s="55" t="s">
        <v>82</v>
      </c>
      <c r="X18" s="55" t="s">
        <v>71</v>
      </c>
      <c r="Y18" s="56">
        <f t="shared" ref="Y18:Z18" si="64">S18* if(V18="ppm",Y$48,1)</f>
        <v>233.18</v>
      </c>
      <c r="Z18" s="56">
        <f t="shared" si="64"/>
        <v>128.216</v>
      </c>
      <c r="AA18" s="20">
        <f>U18</f>
        <v>6.2</v>
      </c>
      <c r="AB18" s="56">
        <f t="shared" ref="AB18:AD18" si="65">if(isblank(Y18),min(Y$65,iferror(offset(Y$56,match(AY18,$X$57:$X$94,0), 0), 9000000000)),Y18)</f>
        <v>233.18</v>
      </c>
      <c r="AC18" s="56">
        <f t="shared" si="65"/>
        <v>128.216</v>
      </c>
      <c r="AD18" s="20">
        <f t="shared" si="65"/>
        <v>6.2</v>
      </c>
      <c r="AE18" s="24"/>
      <c r="AF18" s="20"/>
      <c r="AG18" s="20"/>
      <c r="AH18" s="25">
        <f t="shared" si="7"/>
        <v>0.37</v>
      </c>
      <c r="AI18" s="18">
        <f>AI$63</f>
        <v>358.6</v>
      </c>
      <c r="AJ18" s="18">
        <f t="shared" si="8"/>
        <v>1046724.324</v>
      </c>
      <c r="AK18" s="18">
        <f t="shared" ref="AK18:AK47" si="69">J18/AH18*8760*3.6*AI18*if(isblank(N18),N$48,N18)</f>
        <v>5935771454</v>
      </c>
      <c r="AL18" s="26">
        <v>0.11</v>
      </c>
      <c r="AM18" s="27">
        <f t="shared" si="10"/>
        <v>0.65</v>
      </c>
      <c r="AN18" s="28">
        <f t="shared" si="11"/>
        <v>5000</v>
      </c>
      <c r="AO18" s="18" t="s">
        <v>55</v>
      </c>
      <c r="AP18" s="28" t="s">
        <v>56</v>
      </c>
      <c r="AQ18" s="28">
        <f t="shared" ref="AQ18:AS18" si="66">if(isblank(AE18),$AK18*AB18/1000000000,AE18)</f>
        <v>1384.103188</v>
      </c>
      <c r="AR18" s="28">
        <f t="shared" si="66"/>
        <v>761.0608728</v>
      </c>
      <c r="AS18" s="28">
        <f t="shared" si="66"/>
        <v>36.80178302</v>
      </c>
      <c r="AT18" s="28">
        <f t="shared" si="13"/>
        <v>30.45005143</v>
      </c>
      <c r="AU18" s="26">
        <f t="shared" ref="AU18:AW18" si="67">averageifs(AR$57:AR$90,$AO$57:$AO$90,$AO18,$AN$57:$AN$90,$AP18)*$AT18</f>
        <v>7.308012343</v>
      </c>
      <c r="AV18" s="26">
        <f t="shared" si="67"/>
        <v>22.59393816</v>
      </c>
      <c r="AW18" s="26">
        <f t="shared" si="67"/>
        <v>0.5481009257</v>
      </c>
      <c r="AX18" s="29" t="s">
        <v>57</v>
      </c>
      <c r="AY18" s="30" t="s">
        <v>58</v>
      </c>
      <c r="AZ18" s="30" t="s">
        <v>58</v>
      </c>
      <c r="BA18" s="30" t="s">
        <v>65</v>
      </c>
      <c r="BB18" s="36"/>
      <c r="BC18" s="36" t="s">
        <v>83</v>
      </c>
      <c r="BD18" s="18" t="s">
        <v>84</v>
      </c>
    </row>
    <row r="19" ht="14.25" customHeight="1">
      <c r="A19" s="17" t="s">
        <v>157</v>
      </c>
      <c r="B19" s="17" t="s">
        <v>158</v>
      </c>
      <c r="C19" s="18" t="s">
        <v>159</v>
      </c>
      <c r="D19" s="18">
        <v>2.0</v>
      </c>
      <c r="E19" s="18">
        <v>6.964444</v>
      </c>
      <c r="F19" s="18">
        <v>125.4797</v>
      </c>
      <c r="G19" s="18" t="s">
        <v>150</v>
      </c>
      <c r="H19" s="18" t="s">
        <v>160</v>
      </c>
      <c r="I19" s="19" t="s">
        <v>54</v>
      </c>
      <c r="J19" s="19">
        <v>300.0</v>
      </c>
      <c r="K19" s="32">
        <v>260.0</v>
      </c>
      <c r="L19" s="32">
        <v>1393.0</v>
      </c>
      <c r="M19" s="20"/>
      <c r="N19" s="25">
        <f>L19/(J19*8.76)</f>
        <v>0.5300608828</v>
      </c>
      <c r="O19" s="20"/>
      <c r="P19" s="20"/>
      <c r="Q19" s="20"/>
      <c r="R19" s="21"/>
      <c r="S19" s="53"/>
      <c r="T19" s="20"/>
      <c r="U19" s="20"/>
      <c r="V19" s="22"/>
      <c r="W19" s="22"/>
      <c r="X19" s="22"/>
      <c r="Y19" s="20"/>
      <c r="Z19" s="20"/>
      <c r="AA19" s="20"/>
      <c r="AB19" s="23">
        <f t="shared" ref="AB19:AD19" si="68">if(isblank(Y19),min(Y$65,iferror(offset(Y$56,match(AY19,$X$57:$X$94,0), 0), 9000000000)),Y19)</f>
        <v>210.517</v>
      </c>
      <c r="AC19" s="23">
        <f t="shared" si="68"/>
        <v>144.384</v>
      </c>
      <c r="AD19" s="23">
        <f t="shared" si="68"/>
        <v>43.8125</v>
      </c>
      <c r="AE19" s="24"/>
      <c r="AF19" s="20"/>
      <c r="AG19" s="20"/>
      <c r="AH19" s="25">
        <f t="shared" si="7"/>
        <v>0.37</v>
      </c>
      <c r="AI19" s="18">
        <f t="shared" ref="AI19:AI23" si="73">AI$65</f>
        <v>350</v>
      </c>
      <c r="AJ19" s="18">
        <f t="shared" si="8"/>
        <v>1021621.622</v>
      </c>
      <c r="AK19" s="18">
        <f t="shared" si="69"/>
        <v>4743729730</v>
      </c>
      <c r="AL19" s="26">
        <v>0.11</v>
      </c>
      <c r="AM19" s="27">
        <f t="shared" si="10"/>
        <v>0.65</v>
      </c>
      <c r="AN19" s="28">
        <f t="shared" si="11"/>
        <v>5000</v>
      </c>
      <c r="AO19" s="18" t="s">
        <v>55</v>
      </c>
      <c r="AP19" s="28" t="s">
        <v>56</v>
      </c>
      <c r="AQ19" s="28">
        <f t="shared" ref="AQ19:AS19" si="70">if(isblank(AE19),$AK19*AB19/1000000000,AE19)</f>
        <v>998.6357515</v>
      </c>
      <c r="AR19" s="28">
        <f t="shared" si="70"/>
        <v>684.9186733</v>
      </c>
      <c r="AS19" s="28">
        <f t="shared" si="70"/>
        <v>207.8346588</v>
      </c>
      <c r="AT19" s="28">
        <f t="shared" si="13"/>
        <v>24.93291394</v>
      </c>
      <c r="AU19" s="26">
        <f t="shared" ref="AU19:AW19" si="71">averageifs(AR$57:AR$90,$AO$57:$AO$90,$AO19,$AN$57:$AN$90,$AP19)*$AT19</f>
        <v>5.983899345</v>
      </c>
      <c r="AV19" s="26">
        <f t="shared" si="71"/>
        <v>18.50022214</v>
      </c>
      <c r="AW19" s="26">
        <f t="shared" si="71"/>
        <v>0.4487924509</v>
      </c>
      <c r="AX19" s="29" t="s">
        <v>57</v>
      </c>
      <c r="AY19" s="30" t="s">
        <v>58</v>
      </c>
      <c r="AZ19" s="30" t="s">
        <v>58</v>
      </c>
      <c r="BA19" s="30" t="s">
        <v>65</v>
      </c>
      <c r="BB19" s="36"/>
      <c r="BC19" s="36" t="s">
        <v>107</v>
      </c>
      <c r="BD19" s="37" t="s">
        <v>161</v>
      </c>
    </row>
    <row r="20" ht="14.25" customHeight="1">
      <c r="A20" s="17" t="s">
        <v>162</v>
      </c>
      <c r="B20" s="17" t="s">
        <v>163</v>
      </c>
      <c r="C20" s="18" t="s">
        <v>164</v>
      </c>
      <c r="D20" s="18">
        <v>2.0</v>
      </c>
      <c r="E20" s="18">
        <v>5.86868</v>
      </c>
      <c r="F20" s="18">
        <v>125.0798</v>
      </c>
      <c r="G20" s="18" t="s">
        <v>150</v>
      </c>
      <c r="H20" s="18" t="s">
        <v>165</v>
      </c>
      <c r="I20" s="19" t="s">
        <v>54</v>
      </c>
      <c r="J20" s="19">
        <v>237.0</v>
      </c>
      <c r="K20" s="32">
        <v>210.0</v>
      </c>
      <c r="L20" s="18"/>
      <c r="M20" s="20"/>
      <c r="N20" s="20"/>
      <c r="O20" s="20"/>
      <c r="P20" s="20"/>
      <c r="Q20" s="18" t="s">
        <v>55</v>
      </c>
      <c r="R20" s="21"/>
      <c r="S20" s="53"/>
      <c r="T20" s="20"/>
      <c r="U20" s="20"/>
      <c r="V20" s="22"/>
      <c r="W20" s="22"/>
      <c r="X20" s="22"/>
      <c r="Y20" s="20"/>
      <c r="Z20" s="20"/>
      <c r="AA20" s="20"/>
      <c r="AB20" s="23">
        <f t="shared" ref="AB20:AD20" si="72">if(isblank(Y20),min(Y$65,iferror(offset(Y$56,match(AY20,$X$57:$X$94,0), 0), 9000000000)),Y20)</f>
        <v>210.517</v>
      </c>
      <c r="AC20" s="23">
        <f t="shared" si="72"/>
        <v>144.384</v>
      </c>
      <c r="AD20" s="23">
        <f t="shared" si="72"/>
        <v>43.8125</v>
      </c>
      <c r="AE20" s="24"/>
      <c r="AF20" s="20"/>
      <c r="AG20" s="20"/>
      <c r="AH20" s="25">
        <f t="shared" si="7"/>
        <v>0.37</v>
      </c>
      <c r="AI20" s="18">
        <f t="shared" si="73"/>
        <v>350</v>
      </c>
      <c r="AJ20" s="18">
        <f t="shared" si="8"/>
        <v>807081.0811</v>
      </c>
      <c r="AK20" s="18">
        <f t="shared" si="69"/>
        <v>4576800912</v>
      </c>
      <c r="AL20" s="26">
        <v>0.11</v>
      </c>
      <c r="AM20" s="27">
        <f t="shared" si="10"/>
        <v>0.65</v>
      </c>
      <c r="AN20" s="28">
        <f t="shared" si="11"/>
        <v>5000</v>
      </c>
      <c r="AO20" s="18" t="s">
        <v>55</v>
      </c>
      <c r="AP20" s="28" t="s">
        <v>56</v>
      </c>
      <c r="AQ20" s="28">
        <f t="shared" ref="AQ20:AS20" si="74">if(isblank(AE20),$AK20*AB20/1000000000,AE20)</f>
        <v>963.4943976</v>
      </c>
      <c r="AR20" s="28">
        <f t="shared" si="74"/>
        <v>660.8168229</v>
      </c>
      <c r="AS20" s="28">
        <f t="shared" si="74"/>
        <v>200.52109</v>
      </c>
      <c r="AT20" s="28">
        <f t="shared" si="13"/>
        <v>24.05554063</v>
      </c>
      <c r="AU20" s="26">
        <f t="shared" ref="AU20:AW20" si="75">averageifs(AR$57:AR$90,$AO$57:$AO$90,$AO20,$AN$57:$AN$90,$AP20)*$AT20</f>
        <v>5.773329751</v>
      </c>
      <c r="AV20" s="26">
        <f t="shared" si="75"/>
        <v>17.84921115</v>
      </c>
      <c r="AW20" s="26">
        <f t="shared" si="75"/>
        <v>0.4329997313</v>
      </c>
      <c r="AX20" s="29" t="s">
        <v>74</v>
      </c>
      <c r="AY20" s="30" t="s">
        <v>58</v>
      </c>
      <c r="AZ20" s="30" t="s">
        <v>58</v>
      </c>
      <c r="BA20" s="30" t="s">
        <v>65</v>
      </c>
      <c r="BB20" s="20"/>
      <c r="BC20" s="20"/>
      <c r="BD20" s="18" t="s">
        <v>166</v>
      </c>
    </row>
    <row r="21" ht="14.25" customHeight="1">
      <c r="A21" s="76" t="s">
        <v>167</v>
      </c>
      <c r="B21" s="76" t="s">
        <v>168</v>
      </c>
      <c r="C21" s="77" t="s">
        <v>169</v>
      </c>
      <c r="D21" s="77">
        <v>3.0</v>
      </c>
      <c r="E21" s="77">
        <v>8.18691</v>
      </c>
      <c r="F21" s="77">
        <v>124.1155</v>
      </c>
      <c r="G21" s="77" t="s">
        <v>150</v>
      </c>
      <c r="H21" s="77" t="s">
        <v>170</v>
      </c>
      <c r="I21" s="78" t="s">
        <v>54</v>
      </c>
      <c r="J21" s="78">
        <v>450.0</v>
      </c>
      <c r="K21" s="79">
        <v>540.0</v>
      </c>
      <c r="L21" s="77"/>
      <c r="M21" s="77"/>
      <c r="N21" s="77"/>
      <c r="O21" s="77"/>
      <c r="P21" s="77"/>
      <c r="Q21" s="77"/>
      <c r="R21" s="80"/>
      <c r="S21" s="81"/>
      <c r="T21" s="77"/>
      <c r="U21" s="77"/>
      <c r="V21" s="82"/>
      <c r="W21" s="82"/>
      <c r="X21" s="82"/>
      <c r="Y21" s="77"/>
      <c r="Z21" s="77"/>
      <c r="AA21" s="77"/>
      <c r="AB21" s="83">
        <f t="shared" ref="AB21:AD21" si="76">if(isblank(Y21),min(Y$65,iferror(offset(Y$56,match(AY21,$X$57:$X$94,0), 0), 9000000000)),Y21)</f>
        <v>210.517</v>
      </c>
      <c r="AC21" s="83">
        <f t="shared" si="76"/>
        <v>144.384</v>
      </c>
      <c r="AD21" s="83">
        <f t="shared" si="76"/>
        <v>43.8125</v>
      </c>
      <c r="AE21" s="81"/>
      <c r="AF21" s="77"/>
      <c r="AG21" s="77"/>
      <c r="AH21" s="84">
        <f t="shared" si="7"/>
        <v>0.37</v>
      </c>
      <c r="AI21" s="77">
        <f t="shared" si="73"/>
        <v>350</v>
      </c>
      <c r="AJ21" s="77">
        <f t="shared" si="8"/>
        <v>1532432.432</v>
      </c>
      <c r="AK21" s="77">
        <f t="shared" si="69"/>
        <v>8690128314</v>
      </c>
      <c r="AL21" s="85">
        <v>0.11</v>
      </c>
      <c r="AM21" s="86">
        <f t="shared" si="10"/>
        <v>0.65</v>
      </c>
      <c r="AN21" s="87">
        <f t="shared" si="11"/>
        <v>5000</v>
      </c>
      <c r="AO21" s="77" t="s">
        <v>55</v>
      </c>
      <c r="AP21" s="87" t="s">
        <v>56</v>
      </c>
      <c r="AQ21" s="87">
        <f t="shared" ref="AQ21:AS21" si="77">if(isblank(AE21),$AK21*AB21/1000000000,AE21)</f>
        <v>1829.419742</v>
      </c>
      <c r="AR21" s="87">
        <f t="shared" si="77"/>
        <v>1254.715486</v>
      </c>
      <c r="AS21" s="87">
        <f t="shared" si="77"/>
        <v>380.7362468</v>
      </c>
      <c r="AT21" s="87">
        <f t="shared" si="13"/>
        <v>45.67507714</v>
      </c>
      <c r="AU21" s="85">
        <f t="shared" ref="AU21:AW21" si="78">averageifs(AR$57:AR$90,$AO$57:$AO$90,$AO21,$AN$57:$AN$90,$AP21)*$AT21</f>
        <v>10.96201851</v>
      </c>
      <c r="AV21" s="85">
        <f t="shared" si="78"/>
        <v>33.89090724</v>
      </c>
      <c r="AW21" s="85">
        <f t="shared" si="78"/>
        <v>0.8221513886</v>
      </c>
      <c r="AX21" s="80" t="s">
        <v>74</v>
      </c>
      <c r="AY21" s="88" t="s">
        <v>75</v>
      </c>
      <c r="AZ21" s="77"/>
      <c r="BA21" s="88" t="s">
        <v>65</v>
      </c>
      <c r="BB21" s="89">
        <v>150.0</v>
      </c>
      <c r="BC21" s="89" t="s">
        <v>171</v>
      </c>
      <c r="BD21" s="77" t="s">
        <v>172</v>
      </c>
    </row>
    <row r="22" ht="14.25" customHeight="1">
      <c r="A22" s="17" t="s">
        <v>173</v>
      </c>
      <c r="B22" s="17" t="s">
        <v>174</v>
      </c>
      <c r="C22" s="18" t="s">
        <v>175</v>
      </c>
      <c r="D22" s="18">
        <v>2.0</v>
      </c>
      <c r="E22" s="18">
        <v>8.5725</v>
      </c>
      <c r="F22" s="18">
        <v>124.7573</v>
      </c>
      <c r="G22" s="18" t="s">
        <v>150</v>
      </c>
      <c r="H22" s="18" t="s">
        <v>176</v>
      </c>
      <c r="I22" s="19" t="s">
        <v>54</v>
      </c>
      <c r="J22" s="19">
        <v>232.0</v>
      </c>
      <c r="K22" s="32">
        <v>210.0</v>
      </c>
      <c r="L22" s="32">
        <v>1840.0</v>
      </c>
      <c r="M22" s="20"/>
      <c r="N22" s="25">
        <f>L22/(J22*8.76)</f>
        <v>0.9053692332</v>
      </c>
      <c r="O22" s="20"/>
      <c r="P22" s="20"/>
      <c r="Q22" s="18" t="s">
        <v>72</v>
      </c>
      <c r="R22" s="21"/>
      <c r="S22" s="53"/>
      <c r="T22" s="20"/>
      <c r="U22" s="20"/>
      <c r="V22" s="22"/>
      <c r="W22" s="22"/>
      <c r="X22" s="22"/>
      <c r="Y22" s="20"/>
      <c r="Z22" s="20"/>
      <c r="AA22" s="20"/>
      <c r="AB22" s="23">
        <f t="shared" ref="AB22:AD22" si="79">if(isblank(Y22),min(Y$65,iferror(offset(Y$56,match(AY22,$X$57:$X$94,0), 0), 9000000000)),Y22)</f>
        <v>210.517</v>
      </c>
      <c r="AC22" s="23">
        <f t="shared" si="79"/>
        <v>144.384</v>
      </c>
      <c r="AD22" s="23">
        <f t="shared" si="79"/>
        <v>43.8125</v>
      </c>
      <c r="AE22" s="24"/>
      <c r="AF22" s="20"/>
      <c r="AG22" s="20"/>
      <c r="AH22" s="25">
        <f t="shared" si="7"/>
        <v>0.37</v>
      </c>
      <c r="AI22" s="18">
        <f t="shared" si="73"/>
        <v>350</v>
      </c>
      <c r="AJ22" s="18">
        <f t="shared" si="8"/>
        <v>790054.0541</v>
      </c>
      <c r="AK22" s="18">
        <f t="shared" si="69"/>
        <v>6265945946</v>
      </c>
      <c r="AL22" s="57">
        <v>0.068</v>
      </c>
      <c r="AM22" s="27">
        <f t="shared" si="10"/>
        <v>0.2</v>
      </c>
      <c r="AN22" s="28">
        <f t="shared" si="11"/>
        <v>5500</v>
      </c>
      <c r="AO22" s="18" t="s">
        <v>72</v>
      </c>
      <c r="AP22" s="28" t="s">
        <v>56</v>
      </c>
      <c r="AQ22" s="28">
        <f t="shared" ref="AQ22:AS22" si="80">if(isblank(AE22),$AK22*AB22/1000000000,AE22)</f>
        <v>1319.088143</v>
      </c>
      <c r="AR22" s="28">
        <f t="shared" si="80"/>
        <v>904.7023395</v>
      </c>
      <c r="AS22" s="28">
        <f t="shared" si="80"/>
        <v>274.5267568</v>
      </c>
      <c r="AT22" s="28">
        <f t="shared" si="13"/>
        <v>42.30436977</v>
      </c>
      <c r="AU22" s="26">
        <f t="shared" ref="AU22:AW22" si="81">averageifs(AR$57:AR$90,$AO$57:$AO$90,$AO22,$AN$57:$AN$90,$AP22)*$AT22</f>
        <v>10.15304875</v>
      </c>
      <c r="AV22" s="26">
        <f t="shared" si="81"/>
        <v>31.38984237</v>
      </c>
      <c r="AW22" s="26">
        <f t="shared" si="81"/>
        <v>0.7614786559</v>
      </c>
      <c r="AX22" s="29" t="s">
        <v>74</v>
      </c>
      <c r="AY22" s="30" t="s">
        <v>177</v>
      </c>
      <c r="AZ22" s="30" t="s">
        <v>138</v>
      </c>
      <c r="BA22" s="30" t="s">
        <v>178</v>
      </c>
      <c r="BB22" s="35"/>
      <c r="BC22" s="36" t="s">
        <v>107</v>
      </c>
      <c r="BD22" s="18" t="s">
        <v>179</v>
      </c>
    </row>
    <row r="23" ht="14.25" customHeight="1">
      <c r="A23" s="17" t="s">
        <v>180</v>
      </c>
      <c r="B23" s="17" t="s">
        <v>181</v>
      </c>
      <c r="C23" s="18" t="s">
        <v>182</v>
      </c>
      <c r="D23" s="18">
        <v>3.0</v>
      </c>
      <c r="E23" s="18">
        <v>8.560966</v>
      </c>
      <c r="F23" s="18">
        <v>124.7478</v>
      </c>
      <c r="G23" s="18" t="s">
        <v>150</v>
      </c>
      <c r="H23" s="18" t="s">
        <v>176</v>
      </c>
      <c r="I23" s="19" t="s">
        <v>54</v>
      </c>
      <c r="J23" s="19">
        <f>3*135</f>
        <v>405</v>
      </c>
      <c r="K23" s="32">
        <v>360.0</v>
      </c>
      <c r="L23" s="18"/>
      <c r="M23" s="20"/>
      <c r="N23" s="20"/>
      <c r="O23" s="20">
        <v>91.0</v>
      </c>
      <c r="P23" s="20"/>
      <c r="Q23" s="20"/>
      <c r="R23" s="21"/>
      <c r="S23" s="53"/>
      <c r="T23" s="20"/>
      <c r="U23" s="20"/>
      <c r="V23" s="22"/>
      <c r="W23" s="22"/>
      <c r="X23" s="22"/>
      <c r="Y23" s="20"/>
      <c r="Z23" s="20"/>
      <c r="AA23" s="20"/>
      <c r="AB23" s="23">
        <f t="shared" ref="AB23:AD23" si="82">if(isblank(Y23),min(Y$65,iferror(offset(Y$56,match(AY23,$X$57:$X$94,0), 0), 9000000000)),Y23)</f>
        <v>210.517</v>
      </c>
      <c r="AC23" s="23">
        <f t="shared" si="82"/>
        <v>144.384</v>
      </c>
      <c r="AD23" s="23">
        <f t="shared" si="82"/>
        <v>43.8125</v>
      </c>
      <c r="AE23" s="24"/>
      <c r="AF23" s="20"/>
      <c r="AG23" s="20"/>
      <c r="AH23" s="25">
        <f t="shared" si="7"/>
        <v>0.37</v>
      </c>
      <c r="AI23" s="18">
        <f t="shared" si="73"/>
        <v>350</v>
      </c>
      <c r="AJ23" s="18">
        <f t="shared" si="8"/>
        <v>1379189.189</v>
      </c>
      <c r="AK23" s="18">
        <f t="shared" si="69"/>
        <v>7821115483</v>
      </c>
      <c r="AL23" s="26">
        <v>0.11</v>
      </c>
      <c r="AM23" s="27">
        <f t="shared" si="10"/>
        <v>0.65</v>
      </c>
      <c r="AN23" s="28">
        <f t="shared" si="11"/>
        <v>5000</v>
      </c>
      <c r="AO23" s="18" t="s">
        <v>55</v>
      </c>
      <c r="AP23" s="28" t="s">
        <v>56</v>
      </c>
      <c r="AQ23" s="28">
        <f t="shared" ref="AQ23:AS23" si="83">if(isblank(AE23),$AK23*AB23/1000000000,AE23)</f>
        <v>1646.477768</v>
      </c>
      <c r="AR23" s="28">
        <f t="shared" si="83"/>
        <v>1129.243938</v>
      </c>
      <c r="AS23" s="28">
        <f t="shared" si="83"/>
        <v>342.6626221</v>
      </c>
      <c r="AT23" s="28">
        <f t="shared" si="13"/>
        <v>41.10756943</v>
      </c>
      <c r="AU23" s="26">
        <f t="shared" ref="AU23:AW23" si="84">averageifs(AR$57:AR$90,$AO$57:$AO$90,$AO23,$AN$57:$AN$90,$AP23)*$AT23</f>
        <v>9.865816663</v>
      </c>
      <c r="AV23" s="26">
        <f t="shared" si="84"/>
        <v>30.50181652</v>
      </c>
      <c r="AW23" s="26">
        <f t="shared" si="84"/>
        <v>0.7399362497</v>
      </c>
      <c r="AX23" s="29" t="s">
        <v>74</v>
      </c>
      <c r="AY23" s="30" t="s">
        <v>58</v>
      </c>
      <c r="AZ23" s="30" t="s">
        <v>58</v>
      </c>
      <c r="BA23" s="30" t="s">
        <v>65</v>
      </c>
      <c r="BB23" s="90"/>
      <c r="BC23" s="91" t="s">
        <v>183</v>
      </c>
      <c r="BD23" s="18" t="s">
        <v>184</v>
      </c>
    </row>
    <row r="24" ht="14.25" customHeight="1">
      <c r="A24" s="17" t="s">
        <v>185</v>
      </c>
      <c r="B24" s="17" t="s">
        <v>186</v>
      </c>
      <c r="C24" s="18" t="s">
        <v>187</v>
      </c>
      <c r="D24" s="18">
        <v>1.0</v>
      </c>
      <c r="E24" s="18">
        <v>11.18758</v>
      </c>
      <c r="F24" s="18">
        <v>123.1207</v>
      </c>
      <c r="G24" s="18" t="s">
        <v>188</v>
      </c>
      <c r="H24" s="18" t="s">
        <v>189</v>
      </c>
      <c r="I24" s="19" t="s">
        <v>54</v>
      </c>
      <c r="J24" s="19">
        <v>135.0</v>
      </c>
      <c r="K24" s="32">
        <v>135.0</v>
      </c>
      <c r="L24" s="18"/>
      <c r="M24" s="20"/>
      <c r="N24" s="20"/>
      <c r="O24" s="20"/>
      <c r="P24" s="20"/>
      <c r="Q24" s="20"/>
      <c r="R24" s="21" t="s">
        <v>190</v>
      </c>
      <c r="S24" s="53"/>
      <c r="T24" s="20"/>
      <c r="U24" s="20"/>
      <c r="V24" s="22"/>
      <c r="W24" s="22"/>
      <c r="X24" s="22"/>
      <c r="Y24" s="20"/>
      <c r="Z24" s="20"/>
      <c r="AA24" s="20"/>
      <c r="AB24" s="23">
        <f t="shared" ref="AB24:AD24" si="85">if(isblank(Y24),min(Y$65,iferror(offset(Y$56,match(AY24,$X$57:$X$94,0), 0), 9000000000)),Y24)</f>
        <v>210.517</v>
      </c>
      <c r="AC24" s="23">
        <f t="shared" si="85"/>
        <v>144.384</v>
      </c>
      <c r="AD24" s="23">
        <f t="shared" si="85"/>
        <v>43.8125</v>
      </c>
      <c r="AE24" s="24"/>
      <c r="AF24" s="20"/>
      <c r="AG24" s="20"/>
      <c r="AH24" s="25">
        <f t="shared" si="7"/>
        <v>0.37</v>
      </c>
      <c r="AI24" s="18">
        <f>AI$63</f>
        <v>358.6</v>
      </c>
      <c r="AJ24" s="18">
        <f t="shared" si="8"/>
        <v>471025.9459</v>
      </c>
      <c r="AK24" s="18">
        <f t="shared" si="69"/>
        <v>2671097154</v>
      </c>
      <c r="AL24" s="26">
        <v>0.11</v>
      </c>
      <c r="AM24" s="27">
        <f t="shared" si="10"/>
        <v>0.65</v>
      </c>
      <c r="AN24" s="28">
        <f t="shared" si="11"/>
        <v>5000</v>
      </c>
      <c r="AO24" s="18" t="s">
        <v>55</v>
      </c>
      <c r="AP24" s="28" t="s">
        <v>56</v>
      </c>
      <c r="AQ24" s="28">
        <f t="shared" ref="AQ24:AS24" si="86">if(isblank(AE24),$AK24*AB24/1000000000,AE24)</f>
        <v>562.3113596</v>
      </c>
      <c r="AR24" s="28">
        <f t="shared" si="86"/>
        <v>385.6636915</v>
      </c>
      <c r="AS24" s="28">
        <f t="shared" si="86"/>
        <v>117.0274441</v>
      </c>
      <c r="AT24" s="28">
        <f t="shared" si="13"/>
        <v>13.70252314</v>
      </c>
      <c r="AU24" s="26">
        <f t="shared" ref="AU24:AW24" si="87">averageifs(AR$57:AR$90,$AO$57:$AO$90,$AO24,$AN$57:$AN$90,$AP24)*$AT24</f>
        <v>3.288605554</v>
      </c>
      <c r="AV24" s="26">
        <f t="shared" si="87"/>
        <v>10.16727217</v>
      </c>
      <c r="AW24" s="26">
        <f t="shared" si="87"/>
        <v>0.2466454166</v>
      </c>
      <c r="AX24" s="29" t="s">
        <v>57</v>
      </c>
      <c r="AY24" s="30" t="s">
        <v>58</v>
      </c>
      <c r="AZ24" s="30" t="s">
        <v>58</v>
      </c>
      <c r="BA24" s="31"/>
      <c r="BB24" s="20"/>
      <c r="BC24" s="20"/>
      <c r="BD24" s="18" t="s">
        <v>191</v>
      </c>
    </row>
    <row r="25" ht="14.25" customHeight="1">
      <c r="A25" s="17" t="s">
        <v>192</v>
      </c>
      <c r="B25" s="17" t="s">
        <v>193</v>
      </c>
      <c r="C25" s="18" t="s">
        <v>194</v>
      </c>
      <c r="D25" s="18">
        <v>3.0</v>
      </c>
      <c r="E25" s="18">
        <v>10.72444</v>
      </c>
      <c r="F25" s="18">
        <v>122.5958</v>
      </c>
      <c r="G25" s="18" t="s">
        <v>188</v>
      </c>
      <c r="H25" s="18" t="s">
        <v>195</v>
      </c>
      <c r="I25" s="19" t="s">
        <v>54</v>
      </c>
      <c r="J25" s="19">
        <v>317.4</v>
      </c>
      <c r="K25" s="18">
        <v>317.4</v>
      </c>
      <c r="L25" s="18">
        <v>1506.0</v>
      </c>
      <c r="M25" s="18"/>
      <c r="N25" s="25">
        <f t="shared" ref="N25:N27" si="91">L25/(J25*8.76)</f>
        <v>0.5416440083</v>
      </c>
      <c r="O25" s="18">
        <v>91.55</v>
      </c>
      <c r="P25" s="18">
        <v>98.75</v>
      </c>
      <c r="Q25" s="20"/>
      <c r="R25" s="21" t="s">
        <v>196</v>
      </c>
      <c r="S25" s="62"/>
      <c r="T25" s="33"/>
      <c r="U25" s="33"/>
      <c r="V25" s="22"/>
      <c r="W25" s="22"/>
      <c r="X25" s="22"/>
      <c r="Y25" s="20"/>
      <c r="Z25" s="20"/>
      <c r="AA25" s="20"/>
      <c r="AB25" s="23">
        <f t="shared" ref="AB25:AD25" si="88">if(isblank(Y25),min(Y$65,iferror(offset(Y$56,match(AY25,$X$57:$X$94,0), 0), 9000000000)),Y25)</f>
        <v>210.517</v>
      </c>
      <c r="AC25" s="23">
        <f t="shared" si="88"/>
        <v>144.384</v>
      </c>
      <c r="AD25" s="23">
        <f t="shared" si="88"/>
        <v>43.8125</v>
      </c>
      <c r="AE25" s="24"/>
      <c r="AF25" s="20"/>
      <c r="AG25" s="20"/>
      <c r="AH25" s="25">
        <f t="shared" si="7"/>
        <v>0.37</v>
      </c>
      <c r="AI25" s="18">
        <f t="shared" ref="AI25:AI26" si="93">AI$65</f>
        <v>350</v>
      </c>
      <c r="AJ25" s="18">
        <f t="shared" si="8"/>
        <v>1080875.676</v>
      </c>
      <c r="AK25" s="18">
        <f t="shared" si="69"/>
        <v>5128540541</v>
      </c>
      <c r="AL25" s="92">
        <f>average(AL23,AL20)</f>
        <v>0.11</v>
      </c>
      <c r="AM25" s="27">
        <f t="shared" si="10"/>
        <v>0.65</v>
      </c>
      <c r="AN25" s="28">
        <f t="shared" si="11"/>
        <v>5000</v>
      </c>
      <c r="AO25" s="18" t="s">
        <v>55</v>
      </c>
      <c r="AP25" s="28" t="s">
        <v>56</v>
      </c>
      <c r="AQ25" s="28">
        <f t="shared" ref="AQ25:AS25" si="89">if(isblank(AE25),$AK25*AB25/1000000000,AE25)</f>
        <v>1079.644969</v>
      </c>
      <c r="AR25" s="28">
        <f t="shared" si="89"/>
        <v>740.4791974</v>
      </c>
      <c r="AS25" s="28">
        <f t="shared" si="89"/>
        <v>224.6941824</v>
      </c>
      <c r="AT25" s="28">
        <f t="shared" si="13"/>
        <v>26.95546905</v>
      </c>
      <c r="AU25" s="26">
        <f t="shared" ref="AU25:AW25" si="90">averageifs(AR$57:AR$90,$AO$57:$AO$90,$AO25,$AN$57:$AN$90,$AP25)*$AT25</f>
        <v>6.469312573</v>
      </c>
      <c r="AV25" s="26">
        <f t="shared" si="90"/>
        <v>20.00095804</v>
      </c>
      <c r="AW25" s="26">
        <f t="shared" si="90"/>
        <v>0.4851984429</v>
      </c>
      <c r="AX25" s="29" t="s">
        <v>57</v>
      </c>
      <c r="AY25" s="30" t="s">
        <v>58</v>
      </c>
      <c r="AZ25" s="30" t="s">
        <v>58</v>
      </c>
      <c r="BA25" s="30" t="s">
        <v>65</v>
      </c>
      <c r="BB25" s="18"/>
      <c r="BC25" s="18" t="s">
        <v>197</v>
      </c>
      <c r="BD25" s="18" t="s">
        <v>198</v>
      </c>
    </row>
    <row r="26" ht="14.25" customHeight="1">
      <c r="A26" s="17" t="s">
        <v>199</v>
      </c>
      <c r="B26" s="17" t="s">
        <v>200</v>
      </c>
      <c r="C26" s="18" t="s">
        <v>201</v>
      </c>
      <c r="D26" s="18">
        <v>2.0</v>
      </c>
      <c r="E26" s="18">
        <v>10.34972</v>
      </c>
      <c r="F26" s="18">
        <v>123.6036</v>
      </c>
      <c r="G26" s="18" t="s">
        <v>188</v>
      </c>
      <c r="H26" s="18" t="s">
        <v>202</v>
      </c>
      <c r="I26" s="19" t="s">
        <v>54</v>
      </c>
      <c r="J26" s="19">
        <v>340.0</v>
      </c>
      <c r="K26" s="32">
        <v>300.0</v>
      </c>
      <c r="L26" s="32">
        <v>1900.0</v>
      </c>
      <c r="M26" s="20"/>
      <c r="N26" s="25">
        <f t="shared" si="91"/>
        <v>0.6379264034</v>
      </c>
      <c r="O26" s="20"/>
      <c r="P26" s="20"/>
      <c r="Q26" s="18" t="s">
        <v>55</v>
      </c>
      <c r="R26" s="21"/>
      <c r="S26" s="53"/>
      <c r="T26" s="20"/>
      <c r="U26" s="20"/>
      <c r="V26" s="22"/>
      <c r="W26" s="22"/>
      <c r="X26" s="22"/>
      <c r="Y26" s="20"/>
      <c r="Z26" s="20"/>
      <c r="AA26" s="20"/>
      <c r="AB26" s="23">
        <f t="shared" ref="AB26:AD26" si="92">if(isblank(Y26),min(Y$65,iferror(offset(Y$56,match(AY26,$X$57:$X$94,0), 0), 9000000000)),Y26)</f>
        <v>210.517</v>
      </c>
      <c r="AC26" s="23">
        <f t="shared" si="92"/>
        <v>144.384</v>
      </c>
      <c r="AD26" s="23">
        <f t="shared" si="92"/>
        <v>43.8125</v>
      </c>
      <c r="AE26" s="24"/>
      <c r="AF26" s="20"/>
      <c r="AG26" s="20"/>
      <c r="AH26" s="25">
        <f t="shared" si="7"/>
        <v>0.37</v>
      </c>
      <c r="AI26" s="18">
        <f t="shared" si="93"/>
        <v>350</v>
      </c>
      <c r="AJ26" s="18">
        <f t="shared" si="8"/>
        <v>1157837.838</v>
      </c>
      <c r="AK26" s="18">
        <f t="shared" si="69"/>
        <v>6470270270</v>
      </c>
      <c r="AL26" s="26">
        <v>0.11</v>
      </c>
      <c r="AM26" s="27">
        <f t="shared" si="10"/>
        <v>0.65</v>
      </c>
      <c r="AN26" s="28">
        <f t="shared" si="11"/>
        <v>5000</v>
      </c>
      <c r="AO26" s="18" t="s">
        <v>55</v>
      </c>
      <c r="AP26" s="28" t="s">
        <v>56</v>
      </c>
      <c r="AQ26" s="28">
        <f t="shared" ref="AQ26:AS26" si="94">if(isblank(AE26),$AK26*AB26/1000000000,AE26)</f>
        <v>1362.101886</v>
      </c>
      <c r="AR26" s="28">
        <f t="shared" si="94"/>
        <v>934.2035027</v>
      </c>
      <c r="AS26" s="28">
        <f t="shared" si="94"/>
        <v>283.4787162</v>
      </c>
      <c r="AT26" s="28">
        <f t="shared" si="13"/>
        <v>34.00756388</v>
      </c>
      <c r="AU26" s="26">
        <f t="shared" ref="AU26:AW26" si="95">averageifs(AR$57:AR$90,$AO$57:$AO$90,$AO26,$AN$57:$AN$90,$AP26)*$AT26</f>
        <v>8.161815331</v>
      </c>
      <c r="AV26" s="26">
        <f t="shared" si="95"/>
        <v>25.2336124</v>
      </c>
      <c r="AW26" s="26">
        <f t="shared" si="95"/>
        <v>0.6121361498</v>
      </c>
      <c r="AX26" s="29" t="s">
        <v>57</v>
      </c>
      <c r="AY26" s="30" t="s">
        <v>58</v>
      </c>
      <c r="AZ26" s="30" t="s">
        <v>58</v>
      </c>
      <c r="BA26" s="30" t="s">
        <v>65</v>
      </c>
      <c r="BB26" s="36"/>
      <c r="BC26" s="36" t="s">
        <v>107</v>
      </c>
      <c r="BD26" s="37" t="s">
        <v>161</v>
      </c>
    </row>
    <row r="27" ht="14.25" customHeight="1">
      <c r="A27" s="17" t="s">
        <v>203</v>
      </c>
      <c r="B27" s="17" t="s">
        <v>204</v>
      </c>
      <c r="C27" s="18" t="s">
        <v>205</v>
      </c>
      <c r="D27" s="18">
        <v>3.0</v>
      </c>
      <c r="E27" s="18">
        <v>10.38727</v>
      </c>
      <c r="F27" s="18">
        <v>123.6398</v>
      </c>
      <c r="G27" s="18" t="s">
        <v>188</v>
      </c>
      <c r="H27" s="18" t="s">
        <v>206</v>
      </c>
      <c r="I27" s="19" t="s">
        <v>54</v>
      </c>
      <c r="J27" s="19">
        <f>82*3</f>
        <v>246</v>
      </c>
      <c r="K27" s="32">
        <v>328.0</v>
      </c>
      <c r="L27" s="18">
        <v>1777.0</v>
      </c>
      <c r="M27" s="20"/>
      <c r="N27" s="25">
        <f t="shared" si="91"/>
        <v>0.8246092735</v>
      </c>
      <c r="O27" s="18">
        <v>92.4</v>
      </c>
      <c r="P27" s="18">
        <v>98.9</v>
      </c>
      <c r="Q27" s="18" t="s">
        <v>95</v>
      </c>
      <c r="R27" s="20" t="s">
        <v>207</v>
      </c>
      <c r="S27" s="53"/>
      <c r="T27" s="20"/>
      <c r="U27" s="20"/>
      <c r="V27" s="22"/>
      <c r="W27" s="22"/>
      <c r="X27" s="22"/>
      <c r="Y27" s="20"/>
      <c r="Z27" s="20"/>
      <c r="AA27" s="20"/>
      <c r="AB27" s="23">
        <f t="shared" ref="AB27:AD27" si="96">if(isblank(Y27),min(Y$65,iferror(offset(Y$56,match(AY27,$X$57:$X$94,0), 0), 9000000000)),Y27)</f>
        <v>210.517</v>
      </c>
      <c r="AC27" s="23">
        <f t="shared" si="96"/>
        <v>144.384</v>
      </c>
      <c r="AD27" s="23">
        <f t="shared" si="96"/>
        <v>43.8125</v>
      </c>
      <c r="AE27" s="24"/>
      <c r="AF27" s="20"/>
      <c r="AG27" s="20"/>
      <c r="AH27" s="25">
        <f t="shared" si="7"/>
        <v>0.37</v>
      </c>
      <c r="AI27" s="28">
        <f>AI$64</f>
        <v>338.4815038</v>
      </c>
      <c r="AJ27" s="18">
        <f t="shared" si="8"/>
        <v>810160.0534</v>
      </c>
      <c r="AK27" s="18">
        <f t="shared" si="69"/>
        <v>5852253719</v>
      </c>
      <c r="AL27" s="26">
        <v>0.04</v>
      </c>
      <c r="AM27" s="27">
        <f t="shared" si="10"/>
        <v>0.4</v>
      </c>
      <c r="AN27" s="28">
        <f t="shared" si="11"/>
        <v>3863.139932</v>
      </c>
      <c r="AO27" s="18" t="s">
        <v>95</v>
      </c>
      <c r="AP27" s="28" t="s">
        <v>56</v>
      </c>
      <c r="AQ27" s="28">
        <f t="shared" ref="AQ27:AS27" si="97">if(isblank(AE27),$AK27*AB27/1000000000,AE27)</f>
        <v>1231.998896</v>
      </c>
      <c r="AR27" s="28">
        <f t="shared" si="97"/>
        <v>844.971801</v>
      </c>
      <c r="AS27" s="28">
        <f t="shared" si="97"/>
        <v>256.4018661</v>
      </c>
      <c r="AT27" s="28">
        <f t="shared" si="13"/>
        <v>25.66193652</v>
      </c>
      <c r="AU27" s="26">
        <f t="shared" ref="AU27:AW27" si="98">averageifs(AR$57:AR$90,$AO$57:$AO$90,$AO27,$AN$57:$AN$90,$AP27)*$AT27</f>
        <v>12.83353445</v>
      </c>
      <c r="AV27" s="26">
        <f t="shared" si="98"/>
        <v>12.70009238</v>
      </c>
      <c r="AW27" s="26">
        <f t="shared" si="98"/>
        <v>0.1283096826</v>
      </c>
      <c r="AX27" s="29" t="s">
        <v>74</v>
      </c>
      <c r="AY27" s="30" t="s">
        <v>58</v>
      </c>
      <c r="AZ27" s="30" t="s">
        <v>58</v>
      </c>
      <c r="BA27" s="30" t="s">
        <v>65</v>
      </c>
      <c r="BB27" s="93"/>
      <c r="BC27" s="93" t="s">
        <v>208</v>
      </c>
      <c r="BD27" s="18" t="s">
        <v>198</v>
      </c>
    </row>
    <row r="28" ht="14.25" customHeight="1">
      <c r="A28" s="17" t="s">
        <v>144</v>
      </c>
      <c r="B28" s="17" t="s">
        <v>144</v>
      </c>
      <c r="C28" s="18" t="s">
        <v>209</v>
      </c>
      <c r="D28" s="94">
        <v>1.0</v>
      </c>
      <c r="E28" s="95">
        <v>10.387427</v>
      </c>
      <c r="F28" s="95">
        <v>123.642447</v>
      </c>
      <c r="G28" s="96" t="s">
        <v>188</v>
      </c>
      <c r="H28" s="18" t="s">
        <v>206</v>
      </c>
      <c r="I28" s="19" t="s">
        <v>54</v>
      </c>
      <c r="J28" s="19">
        <v>83.7</v>
      </c>
      <c r="K28" s="94">
        <v>83.0</v>
      </c>
      <c r="L28" s="18"/>
      <c r="M28" s="95"/>
      <c r="N28" s="18"/>
      <c r="O28" s="18">
        <v>91.8</v>
      </c>
      <c r="P28" s="18">
        <v>96.9</v>
      </c>
      <c r="Q28" s="95"/>
      <c r="R28" s="96" t="s">
        <v>196</v>
      </c>
      <c r="S28" s="53"/>
      <c r="T28" s="95"/>
      <c r="U28" s="95"/>
      <c r="V28" s="97"/>
      <c r="W28" s="97"/>
      <c r="X28" s="97"/>
      <c r="Y28" s="95"/>
      <c r="Z28" s="95"/>
      <c r="AA28" s="95"/>
      <c r="AB28" s="23">
        <f t="shared" ref="AB28:AD28" si="99">if(isblank(Y28),min(Y$65,iferror(offset(Y$56,match(AY28,$X$57:$X$94,0), 0), 9000000000)),Y28)</f>
        <v>210.517</v>
      </c>
      <c r="AC28" s="23">
        <f t="shared" si="99"/>
        <v>144.384</v>
      </c>
      <c r="AD28" s="23">
        <f t="shared" si="99"/>
        <v>43.8125</v>
      </c>
      <c r="AE28" s="98"/>
      <c r="AF28" s="95"/>
      <c r="AG28" s="95"/>
      <c r="AH28" s="25">
        <f t="shared" si="7"/>
        <v>0.37</v>
      </c>
      <c r="AI28" s="18">
        <f t="shared" ref="AI28:AI47" si="103">AI$65</f>
        <v>350</v>
      </c>
      <c r="AJ28" s="18">
        <f t="shared" si="8"/>
        <v>285032.4324</v>
      </c>
      <c r="AK28" s="18">
        <f t="shared" si="69"/>
        <v>1616363866</v>
      </c>
      <c r="AL28" s="92">
        <f>AL19</f>
        <v>0.11</v>
      </c>
      <c r="AM28" s="27">
        <f t="shared" si="10"/>
        <v>0.65</v>
      </c>
      <c r="AN28" s="28">
        <f t="shared" si="11"/>
        <v>5000</v>
      </c>
      <c r="AO28" s="18" t="s">
        <v>55</v>
      </c>
      <c r="AP28" s="28" t="s">
        <v>56</v>
      </c>
      <c r="AQ28" s="28">
        <f t="shared" ref="AQ28:AS28" si="100">if(isblank(AE28),$AK28*AB28/1000000000,AE28)</f>
        <v>340.2720721</v>
      </c>
      <c r="AR28" s="28">
        <f t="shared" si="100"/>
        <v>233.3770805</v>
      </c>
      <c r="AS28" s="28">
        <f t="shared" si="100"/>
        <v>70.8169419</v>
      </c>
      <c r="AT28" s="28">
        <f t="shared" si="13"/>
        <v>8.495564349</v>
      </c>
      <c r="AU28" s="26">
        <f t="shared" ref="AU28:AW28" si="101">averageifs(AR$57:AR$90,$AO$57:$AO$90,$AO28,$AN$57:$AN$90,$AP28)*$AT28</f>
        <v>2.038935444</v>
      </c>
      <c r="AV28" s="26">
        <f t="shared" si="101"/>
        <v>6.303708747</v>
      </c>
      <c r="AW28" s="26">
        <f t="shared" si="101"/>
        <v>0.1529201583</v>
      </c>
      <c r="AX28" s="29" t="s">
        <v>57</v>
      </c>
      <c r="AY28" s="30" t="s">
        <v>58</v>
      </c>
      <c r="AZ28" s="30" t="s">
        <v>58</v>
      </c>
      <c r="BA28" s="30" t="s">
        <v>65</v>
      </c>
      <c r="BB28" s="95"/>
      <c r="BC28" s="99" t="s">
        <v>208</v>
      </c>
      <c r="BD28" s="18" t="s">
        <v>198</v>
      </c>
    </row>
    <row r="29" ht="14.25" customHeight="1">
      <c r="A29" s="17" t="s">
        <v>144</v>
      </c>
      <c r="B29" s="17" t="s">
        <v>144</v>
      </c>
      <c r="C29" s="18" t="s">
        <v>210</v>
      </c>
      <c r="D29" s="94">
        <v>2.0</v>
      </c>
      <c r="E29" s="95">
        <v>10.387427</v>
      </c>
      <c r="F29" s="95">
        <v>123.642447</v>
      </c>
      <c r="G29" s="96" t="s">
        <v>188</v>
      </c>
      <c r="H29" s="18" t="s">
        <v>206</v>
      </c>
      <c r="I29" s="19" t="s">
        <v>54</v>
      </c>
      <c r="J29" s="19">
        <v>66.3</v>
      </c>
      <c r="K29" s="94">
        <v>62.0</v>
      </c>
      <c r="L29" s="18"/>
      <c r="M29" s="95"/>
      <c r="N29" s="18"/>
      <c r="O29" s="18">
        <v>52.2</v>
      </c>
      <c r="P29" s="18">
        <v>56.8</v>
      </c>
      <c r="Q29" s="95"/>
      <c r="R29" s="96" t="s">
        <v>196</v>
      </c>
      <c r="S29" s="53"/>
      <c r="T29" s="95"/>
      <c r="U29" s="95"/>
      <c r="V29" s="97"/>
      <c r="W29" s="97"/>
      <c r="X29" s="97"/>
      <c r="Y29" s="95"/>
      <c r="Z29" s="95"/>
      <c r="AA29" s="95"/>
      <c r="AB29" s="23">
        <f t="shared" ref="AB29:AD29" si="102">if(isblank(Y29),min(Y$65,iferror(offset(Y$56,match(AY29,$X$57:$X$94,0), 0), 9000000000)),Y29)</f>
        <v>210.517</v>
      </c>
      <c r="AC29" s="23">
        <f t="shared" si="102"/>
        <v>144.384</v>
      </c>
      <c r="AD29" s="23">
        <f t="shared" si="102"/>
        <v>43.8125</v>
      </c>
      <c r="AE29" s="98"/>
      <c r="AF29" s="95"/>
      <c r="AG29" s="95"/>
      <c r="AH29" s="25">
        <f t="shared" si="7"/>
        <v>0.37</v>
      </c>
      <c r="AI29" s="18">
        <f t="shared" si="103"/>
        <v>350</v>
      </c>
      <c r="AJ29" s="18">
        <f t="shared" si="8"/>
        <v>225778.3784</v>
      </c>
      <c r="AK29" s="18">
        <f t="shared" si="69"/>
        <v>1280345572</v>
      </c>
      <c r="AL29" s="92">
        <f>AL28</f>
        <v>0.11</v>
      </c>
      <c r="AM29" s="27">
        <f t="shared" si="10"/>
        <v>0.65</v>
      </c>
      <c r="AN29" s="28">
        <f t="shared" si="11"/>
        <v>5000</v>
      </c>
      <c r="AO29" s="18" t="s">
        <v>55</v>
      </c>
      <c r="AP29" s="28" t="s">
        <v>56</v>
      </c>
      <c r="AQ29" s="28">
        <f t="shared" ref="AQ29:AS29" si="104">if(isblank(AE29),$AK29*AB29/1000000000,AE29)</f>
        <v>269.5345087</v>
      </c>
      <c r="AR29" s="28">
        <f t="shared" si="104"/>
        <v>184.861415</v>
      </c>
      <c r="AS29" s="28">
        <f t="shared" si="104"/>
        <v>56.09514036</v>
      </c>
      <c r="AT29" s="28">
        <f t="shared" si="13"/>
        <v>6.729461366</v>
      </c>
      <c r="AU29" s="26">
        <f t="shared" ref="AU29:AW29" si="105">averageifs(AR$57:AR$90,$AO$57:$AO$90,$AO29,$AN$57:$AN$90,$AP29)*$AT29</f>
        <v>1.615070728</v>
      </c>
      <c r="AV29" s="26">
        <f t="shared" si="105"/>
        <v>4.993260334</v>
      </c>
      <c r="AW29" s="26">
        <f t="shared" si="105"/>
        <v>0.1211303046</v>
      </c>
      <c r="AX29" s="29" t="s">
        <v>74</v>
      </c>
      <c r="AY29" s="30" t="s">
        <v>58</v>
      </c>
      <c r="AZ29" s="30" t="s">
        <v>58</v>
      </c>
      <c r="BA29" s="30" t="s">
        <v>65</v>
      </c>
      <c r="BB29" s="95"/>
      <c r="BC29" s="99" t="s">
        <v>208</v>
      </c>
      <c r="BD29" s="18" t="s">
        <v>198</v>
      </c>
    </row>
    <row r="30" ht="14.25" customHeight="1">
      <c r="A30" s="100" t="s">
        <v>211</v>
      </c>
      <c r="B30" s="65" t="s">
        <v>212</v>
      </c>
      <c r="C30" s="70" t="s">
        <v>213</v>
      </c>
      <c r="D30" s="70">
        <v>2.0</v>
      </c>
      <c r="E30" s="65">
        <v>10.21755</v>
      </c>
      <c r="F30" s="65">
        <v>123.76058</v>
      </c>
      <c r="G30" s="70" t="s">
        <v>188</v>
      </c>
      <c r="H30" s="70" t="s">
        <v>214</v>
      </c>
      <c r="I30" s="19" t="s">
        <v>54</v>
      </c>
      <c r="J30" s="19">
        <v>206.0</v>
      </c>
      <c r="K30" s="68">
        <v>206.0</v>
      </c>
      <c r="L30" s="68"/>
      <c r="M30" s="68"/>
      <c r="N30" s="70"/>
      <c r="O30" s="70"/>
      <c r="P30" s="70"/>
      <c r="Q30" s="68" t="s">
        <v>95</v>
      </c>
      <c r="R30" s="101"/>
      <c r="S30" s="102">
        <v>200.0</v>
      </c>
      <c r="T30" s="102">
        <v>200.0</v>
      </c>
      <c r="U30" s="102">
        <v>40.0</v>
      </c>
      <c r="V30" s="103" t="s">
        <v>82</v>
      </c>
      <c r="W30" s="103" t="s">
        <v>82</v>
      </c>
      <c r="X30" s="103" t="s">
        <v>71</v>
      </c>
      <c r="Y30" s="56">
        <f t="shared" ref="Y30:AA30" si="106">S30* if(V30="ppm",Y$48,1)</f>
        <v>524</v>
      </c>
      <c r="Z30" s="56">
        <f t="shared" si="106"/>
        <v>376</v>
      </c>
      <c r="AA30" s="56">
        <f t="shared" si="106"/>
        <v>40</v>
      </c>
      <c r="AB30" s="56">
        <f t="shared" ref="AB30:AD30" si="107">if(isblank(Y30),min(Y$65,iferror(offset(Y$56,match(AY30,$X$57:$X$94,0), 0), 9000000000)),Y30)</f>
        <v>524</v>
      </c>
      <c r="AC30" s="56">
        <f t="shared" si="107"/>
        <v>376</v>
      </c>
      <c r="AD30" s="56">
        <f t="shared" si="107"/>
        <v>40</v>
      </c>
      <c r="AE30" s="104"/>
      <c r="AF30" s="105"/>
      <c r="AG30" s="105"/>
      <c r="AH30" s="25">
        <f t="shared" si="7"/>
        <v>0.37</v>
      </c>
      <c r="AI30" s="18">
        <f t="shared" si="103"/>
        <v>350</v>
      </c>
      <c r="AJ30" s="18">
        <f t="shared" si="8"/>
        <v>701513.5135</v>
      </c>
      <c r="AK30" s="18">
        <f t="shared" si="69"/>
        <v>3978147628</v>
      </c>
      <c r="AL30" s="26">
        <v>0.11</v>
      </c>
      <c r="AM30" s="27">
        <f t="shared" si="10"/>
        <v>0.4</v>
      </c>
      <c r="AN30" s="28">
        <f t="shared" si="11"/>
        <v>3863.139932</v>
      </c>
      <c r="AO30" s="18" t="s">
        <v>95</v>
      </c>
      <c r="AP30" s="28" t="s">
        <v>56</v>
      </c>
      <c r="AQ30" s="28">
        <f t="shared" ref="AQ30:AS30" si="108">if(isblank(AE30),$AK30*AB30/1000000000,AE30)</f>
        <v>2084.549357</v>
      </c>
      <c r="AR30" s="28">
        <f t="shared" si="108"/>
        <v>1495.783508</v>
      </c>
      <c r="AS30" s="28">
        <f t="shared" si="108"/>
        <v>159.1259051</v>
      </c>
      <c r="AT30" s="28">
        <f t="shared" si="13"/>
        <v>46.39239217</v>
      </c>
      <c r="AU30" s="26">
        <f t="shared" ref="AU30:AW30" si="109">averageifs(AR$57:AR$90,$AO$57:$AO$90,$AO30,$AN$57:$AN$90,$AP30)*$AT30</f>
        <v>23.20083532</v>
      </c>
      <c r="AV30" s="26">
        <f t="shared" si="109"/>
        <v>22.95959488</v>
      </c>
      <c r="AW30" s="26">
        <f t="shared" si="109"/>
        <v>0.2319619608</v>
      </c>
      <c r="AX30" s="106" t="s">
        <v>74</v>
      </c>
      <c r="AY30" s="59" t="s">
        <v>58</v>
      </c>
      <c r="AZ30" s="30" t="s">
        <v>58</v>
      </c>
      <c r="BA30" s="107"/>
      <c r="BB30" s="108"/>
      <c r="BC30" s="109" t="s">
        <v>215</v>
      </c>
      <c r="BD30" s="70" t="s">
        <v>216</v>
      </c>
    </row>
    <row r="31" ht="14.25" customHeight="1">
      <c r="A31" s="18" t="s">
        <v>217</v>
      </c>
      <c r="B31" s="18" t="s">
        <v>218</v>
      </c>
      <c r="C31" s="18" t="s">
        <v>219</v>
      </c>
      <c r="E31" s="18">
        <v>14.03727</v>
      </c>
      <c r="F31" s="18">
        <v>122.3083</v>
      </c>
      <c r="G31" s="90" t="s">
        <v>52</v>
      </c>
      <c r="I31" s="18" t="s">
        <v>220</v>
      </c>
      <c r="J31" s="110">
        <v>1200.0</v>
      </c>
      <c r="N31" s="18"/>
      <c r="S31" s="18"/>
      <c r="T31" s="18"/>
      <c r="U31" s="18"/>
      <c r="V31" s="18"/>
      <c r="W31" s="18"/>
      <c r="X31" s="18"/>
      <c r="Y31" s="56"/>
      <c r="Z31" s="56"/>
      <c r="AA31" s="56"/>
      <c r="AB31" s="23">
        <f t="shared" ref="AB31:AC31" si="110">if(isblank(Y31),min(Y$65,iferror(offset(Y$56,match(AY31,$X$57:$X$94,0), 0), 9000000000)),Y31)</f>
        <v>200</v>
      </c>
      <c r="AC31" s="23">
        <f t="shared" si="110"/>
        <v>144.384</v>
      </c>
      <c r="AD31" s="56">
        <f t="shared" ref="AD31:AD47" si="114">if(isblank(AA31),min(AA$66,iferror(offset(AA$56,match(BA31,$X$57:$X$94,0), 0), 9000000000)),AA31)</f>
        <v>37.175</v>
      </c>
      <c r="AE31" s="18"/>
      <c r="AF31" s="18"/>
      <c r="AG31" s="18"/>
      <c r="AH31" s="25">
        <f t="shared" si="7"/>
        <v>0.43</v>
      </c>
      <c r="AI31" s="18">
        <f t="shared" si="103"/>
        <v>350</v>
      </c>
      <c r="AJ31" s="18">
        <f t="shared" si="8"/>
        <v>3516279.07</v>
      </c>
      <c r="AK31" s="18">
        <f t="shared" si="69"/>
        <v>19940139387</v>
      </c>
      <c r="AL31" s="26">
        <v>0.11</v>
      </c>
      <c r="AM31" s="27">
        <f t="shared" si="10"/>
        <v>0.65</v>
      </c>
      <c r="AN31" s="28">
        <f t="shared" si="11"/>
        <v>5000</v>
      </c>
      <c r="AO31" s="18" t="s">
        <v>55</v>
      </c>
      <c r="AP31" s="28" t="s">
        <v>56</v>
      </c>
      <c r="AQ31" s="28">
        <f t="shared" ref="AQ31:AS31" si="111">if(isblank(AE31),$AK31*AB31/1000000000,AE31)</f>
        <v>3988.027877</v>
      </c>
      <c r="AR31" s="28">
        <f t="shared" si="111"/>
        <v>2879.037085</v>
      </c>
      <c r="AS31" s="28">
        <f t="shared" si="111"/>
        <v>741.2746817</v>
      </c>
      <c r="AT31" s="28">
        <f t="shared" si="13"/>
        <v>104.8048282</v>
      </c>
      <c r="AU31" s="26">
        <f t="shared" ref="AU31:AW31" si="112">averageifs(AR$57:AR$90,$AO$57:$AO$90,$AO31,$AN$57:$AN$90,$AP31)*$AT31</f>
        <v>25.15315876</v>
      </c>
      <c r="AV31" s="26">
        <f t="shared" si="112"/>
        <v>77.76518251</v>
      </c>
      <c r="AW31" s="26">
        <f t="shared" si="112"/>
        <v>1.886486907</v>
      </c>
      <c r="AX31" s="18" t="s">
        <v>221</v>
      </c>
      <c r="AY31" s="107" t="s">
        <v>222</v>
      </c>
      <c r="AZ31" s="107" t="s">
        <v>222</v>
      </c>
      <c r="BA31" s="107" t="s">
        <v>222</v>
      </c>
      <c r="BB31" s="18"/>
      <c r="BC31" s="18"/>
      <c r="BD31" s="18"/>
    </row>
    <row r="32" ht="14.25" customHeight="1">
      <c r="A32" s="18" t="s">
        <v>223</v>
      </c>
      <c r="B32" s="18" t="s">
        <v>224</v>
      </c>
      <c r="C32" s="18" t="s">
        <v>225</v>
      </c>
      <c r="E32" s="18">
        <v>14.4246</v>
      </c>
      <c r="F32" s="18">
        <v>120.541</v>
      </c>
      <c r="G32" s="90" t="s">
        <v>52</v>
      </c>
      <c r="I32" s="18" t="s">
        <v>226</v>
      </c>
      <c r="J32" s="111">
        <v>668.0</v>
      </c>
      <c r="N32" s="18"/>
      <c r="S32" s="18"/>
      <c r="T32" s="18"/>
      <c r="U32" s="18"/>
      <c r="Y32" s="56">
        <v>700.0</v>
      </c>
      <c r="Z32" s="56"/>
      <c r="AA32" s="56"/>
      <c r="AB32" s="56">
        <f t="shared" ref="AB32:AC32" si="113">if(isblank(Y32),min(Y$65,iferror(offset(Y$56,match(AY32,$X$57:$X$94,0), 0), 9000000000)),Y32)</f>
        <v>700</v>
      </c>
      <c r="AC32" s="23">
        <f t="shared" si="113"/>
        <v>144.384</v>
      </c>
      <c r="AD32" s="56">
        <f t="shared" si="114"/>
        <v>37.175</v>
      </c>
      <c r="AE32" s="32"/>
      <c r="AF32" s="32"/>
      <c r="AH32" s="25">
        <f t="shared" si="7"/>
        <v>0.41</v>
      </c>
      <c r="AI32" s="18">
        <f t="shared" si="103"/>
        <v>350</v>
      </c>
      <c r="AJ32" s="18">
        <f t="shared" si="8"/>
        <v>2052878.049</v>
      </c>
      <c r="AK32" s="18">
        <f t="shared" si="69"/>
        <v>11641474873</v>
      </c>
      <c r="AL32" s="26">
        <v>0.11</v>
      </c>
      <c r="AM32" s="27">
        <f t="shared" si="10"/>
        <v>0.65</v>
      </c>
      <c r="AN32" s="28">
        <f t="shared" si="11"/>
        <v>5000</v>
      </c>
      <c r="AO32" s="18" t="s">
        <v>55</v>
      </c>
      <c r="AP32" s="28" t="s">
        <v>56</v>
      </c>
      <c r="AQ32" s="28">
        <f t="shared" ref="AQ32:AS32" si="115">if(isblank(AE32),$AK32*AB32/1000000000,AE32)</f>
        <v>8149.032411</v>
      </c>
      <c r="AR32" s="28">
        <f t="shared" si="115"/>
        <v>1680.842708</v>
      </c>
      <c r="AS32" s="28">
        <f t="shared" si="115"/>
        <v>432.7718284</v>
      </c>
      <c r="AT32" s="28">
        <f t="shared" si="13"/>
        <v>61.18727408</v>
      </c>
      <c r="AU32" s="26">
        <f t="shared" ref="AU32:AW32" si="116">averageifs(AR$57:AR$90,$AO$57:$AO$90,$AO32,$AN$57:$AN$90,$AP32)*$AT32</f>
        <v>14.68494578</v>
      </c>
      <c r="AV32" s="26">
        <f t="shared" si="116"/>
        <v>45.40095736</v>
      </c>
      <c r="AW32" s="26">
        <f t="shared" si="116"/>
        <v>1.101370933</v>
      </c>
      <c r="AX32" s="18" t="s">
        <v>128</v>
      </c>
      <c r="AY32" s="30" t="s">
        <v>75</v>
      </c>
      <c r="AZ32" s="107" t="s">
        <v>222</v>
      </c>
      <c r="BA32" s="30" t="s">
        <v>65</v>
      </c>
      <c r="BB32" s="18"/>
      <c r="BC32" s="18"/>
      <c r="BD32" s="18"/>
    </row>
    <row r="33" ht="14.25" customHeight="1">
      <c r="A33" s="18" t="s">
        <v>227</v>
      </c>
      <c r="B33" s="18" t="s">
        <v>224</v>
      </c>
      <c r="C33" s="18" t="s">
        <v>228</v>
      </c>
      <c r="E33" s="18">
        <v>14.4246</v>
      </c>
      <c r="F33" s="18">
        <v>120.541</v>
      </c>
      <c r="G33" s="90" t="s">
        <v>52</v>
      </c>
      <c r="I33" s="18" t="s">
        <v>229</v>
      </c>
      <c r="J33" s="111">
        <v>668.0</v>
      </c>
      <c r="N33" s="18"/>
      <c r="S33" s="18"/>
      <c r="T33" s="18"/>
      <c r="U33" s="18"/>
      <c r="V33" s="18"/>
      <c r="W33" s="18"/>
      <c r="X33" s="18"/>
      <c r="Y33" s="56"/>
      <c r="Z33" s="56"/>
      <c r="AA33" s="56"/>
      <c r="AB33" s="23">
        <f t="shared" ref="AB33:AC33" si="117">if(isblank(Y33),min(Y$65,iferror(offset(Y$56,match(AY33,$X$57:$X$94,0), 0), 9000000000)),Y33)</f>
        <v>200</v>
      </c>
      <c r="AC33" s="23">
        <f t="shared" si="117"/>
        <v>144.384</v>
      </c>
      <c r="AD33" s="56">
        <f t="shared" si="114"/>
        <v>37.175</v>
      </c>
      <c r="AE33" s="18"/>
      <c r="AF33" s="18"/>
      <c r="AG33" s="18"/>
      <c r="AH33" s="25">
        <f t="shared" si="7"/>
        <v>0.41</v>
      </c>
      <c r="AI33" s="18">
        <f t="shared" si="103"/>
        <v>350</v>
      </c>
      <c r="AJ33" s="18">
        <f t="shared" si="8"/>
        <v>2052878.049</v>
      </c>
      <c r="AK33" s="18">
        <f t="shared" si="69"/>
        <v>11641474873</v>
      </c>
      <c r="AL33" s="26">
        <v>0.11</v>
      </c>
      <c r="AM33" s="27">
        <f t="shared" si="10"/>
        <v>0.65</v>
      </c>
      <c r="AN33" s="28">
        <f t="shared" si="11"/>
        <v>5000</v>
      </c>
      <c r="AO33" s="18" t="s">
        <v>55</v>
      </c>
      <c r="AP33" s="28" t="s">
        <v>56</v>
      </c>
      <c r="AQ33" s="28">
        <f t="shared" ref="AQ33:AS33" si="118">if(isblank(AE33),$AK33*AB33/1000000000,AE33)</f>
        <v>2328.294975</v>
      </c>
      <c r="AR33" s="28">
        <f t="shared" si="118"/>
        <v>1680.842708</v>
      </c>
      <c r="AS33" s="28">
        <f t="shared" si="118"/>
        <v>432.7718284</v>
      </c>
      <c r="AT33" s="28">
        <f t="shared" si="13"/>
        <v>61.18727408</v>
      </c>
      <c r="AU33" s="26">
        <f t="shared" ref="AU33:AW33" si="119">averageifs(AR$57:AR$90,$AO$57:$AO$90,$AO33,$AN$57:$AN$90,$AP33)*$AT33</f>
        <v>14.68494578</v>
      </c>
      <c r="AV33" s="26">
        <f t="shared" si="119"/>
        <v>45.40095736</v>
      </c>
      <c r="AW33" s="26">
        <f t="shared" si="119"/>
        <v>1.101370933</v>
      </c>
      <c r="AX33" s="18" t="s">
        <v>128</v>
      </c>
      <c r="AY33" s="107" t="s">
        <v>222</v>
      </c>
      <c r="AZ33" s="107" t="s">
        <v>222</v>
      </c>
      <c r="BA33" s="107" t="s">
        <v>222</v>
      </c>
      <c r="BB33" s="18"/>
      <c r="BC33" s="18"/>
      <c r="BD33" s="18"/>
    </row>
    <row r="34" ht="14.25" customHeight="1">
      <c r="A34" s="112" t="s">
        <v>230</v>
      </c>
      <c r="B34" s="112" t="s">
        <v>231</v>
      </c>
      <c r="C34" s="112" t="s">
        <v>232</v>
      </c>
      <c r="E34" s="112">
        <v>14.0569</v>
      </c>
      <c r="F34" s="112">
        <v>121.8617</v>
      </c>
      <c r="G34" s="90" t="s">
        <v>52</v>
      </c>
      <c r="I34" s="112" t="s">
        <v>229</v>
      </c>
      <c r="J34" s="113">
        <v>1200.0</v>
      </c>
      <c r="N34" s="112"/>
      <c r="S34" s="112"/>
      <c r="T34" s="112"/>
      <c r="U34" s="112"/>
      <c r="V34" s="112"/>
      <c r="W34" s="114"/>
      <c r="X34" s="112"/>
      <c r="Y34" s="56"/>
      <c r="Z34" s="56"/>
      <c r="AA34" s="56"/>
      <c r="AB34" s="23">
        <f t="shared" ref="AB34:AC34" si="120">if(isblank(Y34),min(Y$65,iferror(offset(Y$56,match(AY34,$X$57:$X$94,0), 0), 9000000000)),Y34)</f>
        <v>210.517</v>
      </c>
      <c r="AC34" s="23">
        <f t="shared" si="120"/>
        <v>144.384</v>
      </c>
      <c r="AD34" s="56">
        <f t="shared" si="114"/>
        <v>37.175</v>
      </c>
      <c r="AE34" s="112">
        <v>1894.29</v>
      </c>
      <c r="AF34" s="112"/>
      <c r="AG34" s="112">
        <f>242.51/(54/80)</f>
        <v>359.2740741</v>
      </c>
      <c r="AH34" s="25">
        <f t="shared" si="7"/>
        <v>0.43</v>
      </c>
      <c r="AI34" s="18">
        <f t="shared" si="103"/>
        <v>350</v>
      </c>
      <c r="AJ34" s="18">
        <f t="shared" si="8"/>
        <v>3516279.07</v>
      </c>
      <c r="AK34" s="18">
        <f t="shared" si="69"/>
        <v>19940139387</v>
      </c>
      <c r="AL34" s="26">
        <v>0.11</v>
      </c>
      <c r="AM34" s="27">
        <f t="shared" si="10"/>
        <v>0.65</v>
      </c>
      <c r="AN34" s="28">
        <f t="shared" si="11"/>
        <v>5000</v>
      </c>
      <c r="AO34" s="18" t="s">
        <v>55</v>
      </c>
      <c r="AP34" s="28" t="s">
        <v>56</v>
      </c>
      <c r="AQ34" s="28">
        <f t="shared" ref="AQ34:AS34" si="121">if(isblank(AE34),$AK34*AB34/1000000000,AE34)</f>
        <v>1894.29</v>
      </c>
      <c r="AR34" s="28">
        <f t="shared" si="121"/>
        <v>2879.037085</v>
      </c>
      <c r="AS34" s="28">
        <f t="shared" si="121"/>
        <v>359.2740741</v>
      </c>
      <c r="AT34" s="28">
        <f t="shared" si="13"/>
        <v>104.8048282</v>
      </c>
      <c r="AU34" s="26">
        <f t="shared" ref="AU34:AW34" si="122">averageifs(AR$57:AR$90,$AO$57:$AO$90,$AO34,$AN$57:$AN$90,$AP34)*$AT34</f>
        <v>25.15315876</v>
      </c>
      <c r="AV34" s="26">
        <f t="shared" si="122"/>
        <v>77.76518251</v>
      </c>
      <c r="AW34" s="26">
        <f t="shared" si="122"/>
        <v>1.886486907</v>
      </c>
      <c r="AX34" s="112" t="s">
        <v>221</v>
      </c>
      <c r="AY34" s="112" t="s">
        <v>129</v>
      </c>
      <c r="AZ34" s="107" t="s">
        <v>222</v>
      </c>
      <c r="BA34" s="107" t="s">
        <v>222</v>
      </c>
      <c r="BB34" s="112">
        <v>250.0</v>
      </c>
      <c r="BC34" s="115" t="s">
        <v>233</v>
      </c>
      <c r="BD34" s="18"/>
    </row>
    <row r="35" ht="14.25" customHeight="1">
      <c r="A35" s="112" t="s">
        <v>234</v>
      </c>
      <c r="B35" s="112" t="s">
        <v>235</v>
      </c>
      <c r="C35" s="112" t="s">
        <v>236</v>
      </c>
      <c r="E35" s="112">
        <v>14.43671</v>
      </c>
      <c r="F35" s="112">
        <v>120.5006</v>
      </c>
      <c r="G35" s="90" t="s">
        <v>52</v>
      </c>
      <c r="I35" s="112" t="s">
        <v>220</v>
      </c>
      <c r="J35" s="113">
        <v>1200.0</v>
      </c>
      <c r="N35" s="116">
        <v>0.8</v>
      </c>
      <c r="S35" s="112"/>
      <c r="T35" s="112"/>
      <c r="U35" s="112"/>
      <c r="V35" s="114" t="s">
        <v>237</v>
      </c>
      <c r="W35" s="114" t="s">
        <v>237</v>
      </c>
      <c r="X35" s="114" t="s">
        <v>237</v>
      </c>
      <c r="Y35" s="56"/>
      <c r="Z35" s="56"/>
      <c r="AA35" s="56"/>
      <c r="AB35" s="23">
        <f t="shared" ref="AB35:AC35" si="123">if(isblank(Y35),min(Y$65,iferror(offset(Y$56,match(AY35,$X$57:$X$94,0), 0), 9000000000)),Y35)</f>
        <v>210.517</v>
      </c>
      <c r="AC35" s="23">
        <f t="shared" si="123"/>
        <v>144.384</v>
      </c>
      <c r="AD35" s="56">
        <f t="shared" si="114"/>
        <v>37.175</v>
      </c>
      <c r="AE35" s="117">
        <v>3010.0</v>
      </c>
      <c r="AF35" s="117">
        <v>2625.0</v>
      </c>
      <c r="AG35" s="114">
        <v>261.0</v>
      </c>
      <c r="AH35" s="25">
        <f t="shared" si="7"/>
        <v>0.37</v>
      </c>
      <c r="AI35" s="18">
        <f t="shared" si="103"/>
        <v>350</v>
      </c>
      <c r="AJ35" s="18">
        <f t="shared" si="8"/>
        <v>4086486.486</v>
      </c>
      <c r="AK35" s="18">
        <f t="shared" si="69"/>
        <v>28638097297</v>
      </c>
      <c r="AL35" s="26">
        <v>0.11</v>
      </c>
      <c r="AM35" s="27">
        <f t="shared" si="10"/>
        <v>0.65</v>
      </c>
      <c r="AN35" s="28">
        <f t="shared" si="11"/>
        <v>5000</v>
      </c>
      <c r="AO35" s="18" t="s">
        <v>55</v>
      </c>
      <c r="AP35" s="28" t="s">
        <v>56</v>
      </c>
      <c r="AQ35" s="28">
        <f t="shared" ref="AQ35:AS35" si="124">if(isblank(AE35),$AK35*AB35/1000000000,AE35)</f>
        <v>3010</v>
      </c>
      <c r="AR35" s="28">
        <f t="shared" si="124"/>
        <v>2625</v>
      </c>
      <c r="AS35" s="28">
        <f t="shared" si="124"/>
        <v>261</v>
      </c>
      <c r="AT35" s="28">
        <f t="shared" si="13"/>
        <v>150.5210575</v>
      </c>
      <c r="AU35" s="26">
        <f t="shared" ref="AU35:AW35" si="125">averageifs(AR$57:AR$90,$AO$57:$AO$90,$AO35,$AN$57:$AN$90,$AP35)*$AT35</f>
        <v>36.12505379</v>
      </c>
      <c r="AV35" s="26">
        <f t="shared" si="125"/>
        <v>111.6866246</v>
      </c>
      <c r="AW35" s="26">
        <f t="shared" si="125"/>
        <v>2.709379034</v>
      </c>
      <c r="AX35" s="112" t="s">
        <v>57</v>
      </c>
      <c r="AY35" s="30" t="s">
        <v>58</v>
      </c>
      <c r="AZ35" s="30" t="s">
        <v>58</v>
      </c>
      <c r="BA35" s="118" t="s">
        <v>65</v>
      </c>
      <c r="BB35" s="36">
        <v>100.0</v>
      </c>
      <c r="BC35" s="119" t="s">
        <v>238</v>
      </c>
      <c r="BD35" s="18"/>
    </row>
    <row r="36" ht="14.25" customHeight="1">
      <c r="A36" s="112" t="s">
        <v>239</v>
      </c>
      <c r="B36" s="112" t="s">
        <v>240</v>
      </c>
      <c r="C36" s="112" t="s">
        <v>241</v>
      </c>
      <c r="E36" s="112">
        <v>16.091</v>
      </c>
      <c r="F36" s="112">
        <v>120.096</v>
      </c>
      <c r="G36" s="90" t="s">
        <v>52</v>
      </c>
      <c r="I36" s="112" t="s">
        <v>220</v>
      </c>
      <c r="J36" s="113">
        <v>1000.0</v>
      </c>
      <c r="N36" s="112"/>
      <c r="S36" s="112">
        <v>200.0</v>
      </c>
      <c r="T36" s="112">
        <v>200.0</v>
      </c>
      <c r="U36" s="112">
        <v>30.0</v>
      </c>
      <c r="V36" s="114" t="s">
        <v>71</v>
      </c>
      <c r="W36" s="114" t="s">
        <v>71</v>
      </c>
      <c r="X36" s="114" t="s">
        <v>71</v>
      </c>
      <c r="Y36" s="56">
        <f t="shared" ref="Y36:AA36" si="126">S36* if(V36="ppm",Y$48,1)</f>
        <v>200</v>
      </c>
      <c r="Z36" s="56">
        <f t="shared" si="126"/>
        <v>200</v>
      </c>
      <c r="AA36" s="56">
        <f t="shared" si="126"/>
        <v>30</v>
      </c>
      <c r="AB36" s="56">
        <f t="shared" ref="AB36:AC36" si="127">if(isblank(Y36),min(Y$65,iferror(offset(Y$56,match(AY36,$X$57:$X$94,0), 0), 9000000000)),Y36)</f>
        <v>200</v>
      </c>
      <c r="AC36" s="56">
        <f t="shared" si="127"/>
        <v>200</v>
      </c>
      <c r="AD36" s="56">
        <f t="shared" si="114"/>
        <v>30</v>
      </c>
      <c r="AE36" s="112"/>
      <c r="AF36" s="112"/>
      <c r="AG36" s="112"/>
      <c r="AH36" s="25">
        <f t="shared" si="7"/>
        <v>0.43</v>
      </c>
      <c r="AI36" s="18">
        <f t="shared" si="103"/>
        <v>350</v>
      </c>
      <c r="AJ36" s="18">
        <f t="shared" si="8"/>
        <v>2930232.558</v>
      </c>
      <c r="AK36" s="18">
        <f t="shared" si="69"/>
        <v>16616782822</v>
      </c>
      <c r="AL36" s="26">
        <v>0.11</v>
      </c>
      <c r="AM36" s="27">
        <f t="shared" si="10"/>
        <v>0.65</v>
      </c>
      <c r="AN36" s="28">
        <f t="shared" si="11"/>
        <v>5000</v>
      </c>
      <c r="AO36" s="18" t="s">
        <v>55</v>
      </c>
      <c r="AP36" s="28" t="s">
        <v>56</v>
      </c>
      <c r="AQ36" s="28">
        <f t="shared" ref="AQ36:AS36" si="128">if(isblank(AE36),$AK36*AB36/1000000000,AE36)</f>
        <v>3323.356564</v>
      </c>
      <c r="AR36" s="28">
        <f t="shared" si="128"/>
        <v>3323.356564</v>
      </c>
      <c r="AS36" s="28">
        <f t="shared" si="128"/>
        <v>498.5034847</v>
      </c>
      <c r="AT36" s="28">
        <f t="shared" si="13"/>
        <v>87.33735681</v>
      </c>
      <c r="AU36" s="26">
        <f t="shared" ref="AU36:AW36" si="129">averageifs(AR$57:AR$90,$AO$57:$AO$90,$AO36,$AN$57:$AN$90,$AP36)*$AT36</f>
        <v>20.96096564</v>
      </c>
      <c r="AV36" s="26">
        <f t="shared" si="129"/>
        <v>64.80431876</v>
      </c>
      <c r="AW36" s="26">
        <f t="shared" si="129"/>
        <v>1.572072423</v>
      </c>
      <c r="AX36" s="112" t="s">
        <v>221</v>
      </c>
      <c r="AY36" s="112" t="s">
        <v>129</v>
      </c>
      <c r="AZ36" s="112" t="s">
        <v>242</v>
      </c>
      <c r="BA36" s="107" t="s">
        <v>222</v>
      </c>
      <c r="BB36" s="112">
        <v>150.0</v>
      </c>
      <c r="BC36" s="115" t="s">
        <v>243</v>
      </c>
      <c r="BD36" s="18"/>
    </row>
    <row r="37" ht="14.25" customHeight="1">
      <c r="A37" s="18" t="s">
        <v>244</v>
      </c>
      <c r="B37" s="18" t="s">
        <v>61</v>
      </c>
      <c r="C37" s="18" t="s">
        <v>245</v>
      </c>
      <c r="E37" s="18">
        <v>13.93263</v>
      </c>
      <c r="F37" s="18">
        <v>120.7897</v>
      </c>
      <c r="G37" s="90" t="s">
        <v>52</v>
      </c>
      <c r="I37" s="18" t="s">
        <v>220</v>
      </c>
      <c r="J37" s="111">
        <v>350.0</v>
      </c>
      <c r="N37" s="18"/>
      <c r="S37" s="18"/>
      <c r="T37" s="18"/>
      <c r="U37" s="18"/>
      <c r="V37" s="18"/>
      <c r="W37" s="18"/>
      <c r="X37" s="18"/>
      <c r="Y37" s="56"/>
      <c r="Z37" s="56"/>
      <c r="AA37" s="56"/>
      <c r="AB37" s="23">
        <f t="shared" ref="AB37:AC37" si="130">if(isblank(Y37),min(Y$65,iferror(offset(Y$56,match(AY37,$X$57:$X$94,0), 0), 9000000000)),Y37)</f>
        <v>210.517</v>
      </c>
      <c r="AC37" s="23">
        <f t="shared" si="130"/>
        <v>144.384</v>
      </c>
      <c r="AD37" s="56">
        <f t="shared" si="114"/>
        <v>37.175</v>
      </c>
      <c r="AE37" s="18"/>
      <c r="AF37" s="18"/>
      <c r="AG37" s="18"/>
      <c r="AH37" s="25">
        <f t="shared" si="7"/>
        <v>0.37</v>
      </c>
      <c r="AI37" s="18">
        <f t="shared" si="103"/>
        <v>350</v>
      </c>
      <c r="AJ37" s="18">
        <f t="shared" si="8"/>
        <v>1191891.892</v>
      </c>
      <c r="AK37" s="18">
        <f t="shared" si="69"/>
        <v>6758988689</v>
      </c>
      <c r="AL37" s="26">
        <v>0.11</v>
      </c>
      <c r="AM37" s="27">
        <f t="shared" si="10"/>
        <v>0.65</v>
      </c>
      <c r="AN37" s="28">
        <f t="shared" si="11"/>
        <v>5000</v>
      </c>
      <c r="AO37" s="18" t="s">
        <v>55</v>
      </c>
      <c r="AP37" s="28" t="s">
        <v>56</v>
      </c>
      <c r="AQ37" s="28">
        <f t="shared" ref="AQ37:AS37" si="131">if(isblank(AE37),$AK37*AB37/1000000000,AE37)</f>
        <v>1422.882022</v>
      </c>
      <c r="AR37" s="28">
        <f t="shared" si="131"/>
        <v>975.8898228</v>
      </c>
      <c r="AS37" s="28">
        <f t="shared" si="131"/>
        <v>251.2654045</v>
      </c>
      <c r="AT37" s="28">
        <f t="shared" si="13"/>
        <v>35.52506</v>
      </c>
      <c r="AU37" s="26">
        <f t="shared" ref="AU37:AW37" si="132">averageifs(AR$57:AR$90,$AO$57:$AO$90,$AO37,$AN$57:$AN$90,$AP37)*$AT37</f>
        <v>8.5260144</v>
      </c>
      <c r="AV37" s="26">
        <f t="shared" si="132"/>
        <v>26.35959452</v>
      </c>
      <c r="AW37" s="26">
        <f t="shared" si="132"/>
        <v>0.63945108</v>
      </c>
      <c r="AX37" s="18" t="s">
        <v>74</v>
      </c>
      <c r="AY37" s="59" t="s">
        <v>58</v>
      </c>
      <c r="AZ37" s="59" t="s">
        <v>58</v>
      </c>
      <c r="BA37" s="107" t="s">
        <v>222</v>
      </c>
      <c r="BB37" s="18"/>
      <c r="BC37" s="18"/>
      <c r="BD37" s="18"/>
    </row>
    <row r="38" ht="14.25" customHeight="1">
      <c r="A38" s="18" t="s">
        <v>246</v>
      </c>
      <c r="B38" s="18" t="s">
        <v>61</v>
      </c>
      <c r="C38" s="18" t="s">
        <v>247</v>
      </c>
      <c r="E38" s="18">
        <v>13.93263</v>
      </c>
      <c r="F38" s="18">
        <v>120.7897</v>
      </c>
      <c r="G38" s="90" t="s">
        <v>52</v>
      </c>
      <c r="I38" s="18" t="s">
        <v>220</v>
      </c>
      <c r="J38" s="111">
        <v>350.0</v>
      </c>
      <c r="N38" s="18"/>
      <c r="S38" s="18"/>
      <c r="T38" s="18"/>
      <c r="U38" s="18"/>
      <c r="V38" s="18"/>
      <c r="W38" s="18"/>
      <c r="X38" s="18"/>
      <c r="Y38" s="56"/>
      <c r="Z38" s="56"/>
      <c r="AA38" s="56"/>
      <c r="AB38" s="23">
        <f t="shared" ref="AB38:AC38" si="133">if(isblank(Y38),min(Y$65,iferror(offset(Y$56,match(AY38,$X$57:$X$94,0), 0), 9000000000)),Y38)</f>
        <v>210.517</v>
      </c>
      <c r="AC38" s="23">
        <f t="shared" si="133"/>
        <v>144.384</v>
      </c>
      <c r="AD38" s="56">
        <f t="shared" si="114"/>
        <v>37.175</v>
      </c>
      <c r="AE38" s="18"/>
      <c r="AF38" s="18"/>
      <c r="AG38" s="18"/>
      <c r="AH38" s="25">
        <f t="shared" si="7"/>
        <v>0.37</v>
      </c>
      <c r="AI38" s="18">
        <f t="shared" si="103"/>
        <v>350</v>
      </c>
      <c r="AJ38" s="18">
        <f t="shared" si="8"/>
        <v>1191891.892</v>
      </c>
      <c r="AK38" s="18">
        <f t="shared" si="69"/>
        <v>6758988689</v>
      </c>
      <c r="AL38" s="26">
        <v>0.11</v>
      </c>
      <c r="AM38" s="27">
        <f t="shared" si="10"/>
        <v>0.65</v>
      </c>
      <c r="AN38" s="28">
        <f t="shared" si="11"/>
        <v>5000</v>
      </c>
      <c r="AO38" s="18" t="s">
        <v>55</v>
      </c>
      <c r="AP38" s="28" t="s">
        <v>56</v>
      </c>
      <c r="AQ38" s="28">
        <f t="shared" ref="AQ38:AS38" si="134">if(isblank(AE38),$AK38*AB38/1000000000,AE38)</f>
        <v>1422.882022</v>
      </c>
      <c r="AR38" s="28">
        <f t="shared" si="134"/>
        <v>975.8898228</v>
      </c>
      <c r="AS38" s="28">
        <f t="shared" si="134"/>
        <v>251.2654045</v>
      </c>
      <c r="AT38" s="28">
        <f t="shared" si="13"/>
        <v>35.52506</v>
      </c>
      <c r="AU38" s="26">
        <f t="shared" ref="AU38:AW38" si="135">averageifs(AR$57:AR$90,$AO$57:$AO$90,$AO38,$AN$57:$AN$90,$AP38)*$AT38</f>
        <v>8.5260144</v>
      </c>
      <c r="AV38" s="26">
        <f t="shared" si="135"/>
        <v>26.35959452</v>
      </c>
      <c r="AW38" s="26">
        <f t="shared" si="135"/>
        <v>0.63945108</v>
      </c>
      <c r="AX38" s="18" t="s">
        <v>74</v>
      </c>
      <c r="AY38" s="59" t="s">
        <v>58</v>
      </c>
      <c r="AZ38" s="59" t="s">
        <v>58</v>
      </c>
      <c r="BA38" s="107" t="s">
        <v>222</v>
      </c>
      <c r="BB38" s="18"/>
      <c r="BC38" s="18"/>
      <c r="BD38" s="18"/>
    </row>
    <row r="39" ht="14.25" customHeight="1">
      <c r="A39" s="18" t="s">
        <v>248</v>
      </c>
      <c r="B39" s="18" t="s">
        <v>249</v>
      </c>
      <c r="C39" s="18" t="s">
        <v>250</v>
      </c>
      <c r="E39" s="18">
        <v>14.3378</v>
      </c>
      <c r="F39" s="18">
        <v>122.6735</v>
      </c>
      <c r="G39" s="90" t="s">
        <v>52</v>
      </c>
      <c r="I39" s="18" t="s">
        <v>220</v>
      </c>
      <c r="J39" s="111">
        <v>350.0</v>
      </c>
      <c r="N39" s="18"/>
      <c r="S39" s="18"/>
      <c r="T39" s="18"/>
      <c r="U39" s="18"/>
      <c r="V39" s="18"/>
      <c r="W39" s="18"/>
      <c r="X39" s="18"/>
      <c r="Y39" s="56"/>
      <c r="Z39" s="56"/>
      <c r="AA39" s="56"/>
      <c r="AB39" s="23">
        <f t="shared" ref="AB39:AC39" si="136">if(isblank(Y39),min(Y$65,iferror(offset(Y$56,match(AY39,$X$57:$X$94,0), 0), 9000000000)),Y39)</f>
        <v>200</v>
      </c>
      <c r="AC39" s="23">
        <f t="shared" si="136"/>
        <v>144.384</v>
      </c>
      <c r="AD39" s="56">
        <f t="shared" si="114"/>
        <v>37.175</v>
      </c>
      <c r="AE39" s="18"/>
      <c r="AF39" s="18"/>
      <c r="AG39" s="18"/>
      <c r="AH39" s="25">
        <f t="shared" si="7"/>
        <v>0.41</v>
      </c>
      <c r="AI39" s="18">
        <f t="shared" si="103"/>
        <v>350</v>
      </c>
      <c r="AJ39" s="18">
        <f t="shared" si="8"/>
        <v>1075609.756</v>
      </c>
      <c r="AK39" s="18">
        <f t="shared" si="69"/>
        <v>6099575158</v>
      </c>
      <c r="AL39" s="26">
        <v>0.11</v>
      </c>
      <c r="AM39" s="27">
        <f t="shared" si="10"/>
        <v>0.65</v>
      </c>
      <c r="AN39" s="28">
        <f t="shared" si="11"/>
        <v>5000</v>
      </c>
      <c r="AO39" s="18" t="s">
        <v>55</v>
      </c>
      <c r="AP39" s="28" t="s">
        <v>56</v>
      </c>
      <c r="AQ39" s="28">
        <f t="shared" ref="AQ39:AS39" si="137">if(isblank(AE39),$AK39*AB39/1000000000,AE39)</f>
        <v>1219.915032</v>
      </c>
      <c r="AR39" s="28">
        <f t="shared" si="137"/>
        <v>880.6810596</v>
      </c>
      <c r="AS39" s="28">
        <f t="shared" si="137"/>
        <v>226.7517065</v>
      </c>
      <c r="AT39" s="28">
        <f t="shared" si="13"/>
        <v>32.05920049</v>
      </c>
      <c r="AU39" s="26">
        <f t="shared" ref="AU39:AW39" si="138">averageifs(AR$57:AR$90,$AO$57:$AO$90,$AO39,$AN$57:$AN$90,$AP39)*$AT39</f>
        <v>7.694208117</v>
      </c>
      <c r="AV39" s="26">
        <f t="shared" si="138"/>
        <v>23.78792676</v>
      </c>
      <c r="AW39" s="26">
        <f t="shared" si="138"/>
        <v>0.5770656088</v>
      </c>
      <c r="AX39" s="18" t="s">
        <v>128</v>
      </c>
      <c r="AY39" s="107" t="s">
        <v>222</v>
      </c>
      <c r="AZ39" s="107" t="s">
        <v>222</v>
      </c>
      <c r="BA39" s="107" t="s">
        <v>222</v>
      </c>
      <c r="BB39" s="18"/>
      <c r="BC39" s="18"/>
      <c r="BD39" s="18"/>
    </row>
    <row r="40" ht="14.25" customHeight="1">
      <c r="A40" s="18" t="s">
        <v>251</v>
      </c>
      <c r="B40" s="18" t="s">
        <v>249</v>
      </c>
      <c r="C40" s="18" t="s">
        <v>252</v>
      </c>
      <c r="E40" s="18">
        <v>14.3378</v>
      </c>
      <c r="F40" s="18">
        <v>122.6735</v>
      </c>
      <c r="G40" s="90" t="s">
        <v>52</v>
      </c>
      <c r="I40" s="18" t="s">
        <v>220</v>
      </c>
      <c r="J40" s="111">
        <v>350.0</v>
      </c>
      <c r="N40" s="18"/>
      <c r="S40" s="18"/>
      <c r="T40" s="18"/>
      <c r="U40" s="18"/>
      <c r="V40" s="18"/>
      <c r="W40" s="18"/>
      <c r="X40" s="18"/>
      <c r="Y40" s="56"/>
      <c r="Z40" s="56"/>
      <c r="AA40" s="56"/>
      <c r="AB40" s="23">
        <f t="shared" ref="AB40:AC40" si="139">if(isblank(Y40),min(Y$65,iferror(offset(Y$56,match(AY40,$X$57:$X$94,0), 0), 9000000000)),Y40)</f>
        <v>200</v>
      </c>
      <c r="AC40" s="23">
        <f t="shared" si="139"/>
        <v>144.384</v>
      </c>
      <c r="AD40" s="56">
        <f t="shared" si="114"/>
        <v>37.175</v>
      </c>
      <c r="AE40" s="18"/>
      <c r="AF40" s="18"/>
      <c r="AG40" s="18"/>
      <c r="AH40" s="25">
        <f t="shared" si="7"/>
        <v>0.41</v>
      </c>
      <c r="AI40" s="18">
        <f t="shared" si="103"/>
        <v>350</v>
      </c>
      <c r="AJ40" s="18">
        <f t="shared" si="8"/>
        <v>1075609.756</v>
      </c>
      <c r="AK40" s="18">
        <f t="shared" si="69"/>
        <v>6099575158</v>
      </c>
      <c r="AL40" s="26">
        <v>0.11</v>
      </c>
      <c r="AM40" s="27">
        <f t="shared" si="10"/>
        <v>0.65</v>
      </c>
      <c r="AN40" s="28">
        <f t="shared" si="11"/>
        <v>5000</v>
      </c>
      <c r="AO40" s="18" t="s">
        <v>55</v>
      </c>
      <c r="AP40" s="28" t="s">
        <v>56</v>
      </c>
      <c r="AQ40" s="28">
        <f t="shared" ref="AQ40:AS40" si="140">if(isblank(AE40),$AK40*AB40/1000000000,AE40)</f>
        <v>1219.915032</v>
      </c>
      <c r="AR40" s="28">
        <f t="shared" si="140"/>
        <v>880.6810596</v>
      </c>
      <c r="AS40" s="28">
        <f t="shared" si="140"/>
        <v>226.7517065</v>
      </c>
      <c r="AT40" s="28">
        <f t="shared" si="13"/>
        <v>32.05920049</v>
      </c>
      <c r="AU40" s="26">
        <f t="shared" ref="AU40:AW40" si="141">averageifs(AR$57:AR$90,$AO$57:$AO$90,$AO40,$AN$57:$AN$90,$AP40)*$AT40</f>
        <v>7.694208117</v>
      </c>
      <c r="AV40" s="26">
        <f t="shared" si="141"/>
        <v>23.78792676</v>
      </c>
      <c r="AW40" s="26">
        <f t="shared" si="141"/>
        <v>0.5770656088</v>
      </c>
      <c r="AX40" s="18" t="s">
        <v>128</v>
      </c>
      <c r="AY40" s="107" t="s">
        <v>222</v>
      </c>
      <c r="AZ40" s="107" t="s">
        <v>222</v>
      </c>
      <c r="BA40" s="107" t="s">
        <v>222</v>
      </c>
      <c r="BB40" s="18"/>
      <c r="BC40" s="18"/>
      <c r="BD40" s="18"/>
    </row>
    <row r="41" ht="14.25" customHeight="1">
      <c r="A41" s="112" t="s">
        <v>253</v>
      </c>
      <c r="B41" s="112" t="s">
        <v>254</v>
      </c>
      <c r="C41" s="112" t="s">
        <v>255</v>
      </c>
      <c r="E41" s="112">
        <v>16.83588</v>
      </c>
      <c r="F41" s="112">
        <v>120.3425</v>
      </c>
      <c r="G41" s="90" t="s">
        <v>52</v>
      </c>
      <c r="I41" s="112" t="s">
        <v>229</v>
      </c>
      <c r="J41" s="113">
        <v>670.0</v>
      </c>
      <c r="N41" s="112"/>
      <c r="S41" s="112">
        <v>200.0</v>
      </c>
      <c r="T41" s="112">
        <v>450.0</v>
      </c>
      <c r="U41" s="112">
        <v>50.0</v>
      </c>
      <c r="V41" s="114" t="s">
        <v>71</v>
      </c>
      <c r="W41" s="114" t="s">
        <v>71</v>
      </c>
      <c r="X41" s="114" t="s">
        <v>71</v>
      </c>
      <c r="Y41" s="56">
        <f t="shared" ref="Y41:AA41" si="142">S41* if(V41="ppm",Y$48,1)</f>
        <v>200</v>
      </c>
      <c r="Z41" s="56">
        <f t="shared" si="142"/>
        <v>450</v>
      </c>
      <c r="AA41" s="56">
        <f t="shared" si="142"/>
        <v>50</v>
      </c>
      <c r="AB41" s="56">
        <f t="shared" ref="AB41:AC41" si="143">if(isblank(Y41),min(Y$65,iferror(offset(Y$56,match(AY41,$X$57:$X$94,0), 0), 9000000000)),Y41)</f>
        <v>200</v>
      </c>
      <c r="AC41" s="56">
        <f t="shared" si="143"/>
        <v>450</v>
      </c>
      <c r="AD41" s="56">
        <f t="shared" si="114"/>
        <v>50</v>
      </c>
      <c r="AE41" s="112"/>
      <c r="AF41" s="112"/>
      <c r="AG41" s="112"/>
      <c r="AH41" s="25">
        <f t="shared" si="7"/>
        <v>0.41</v>
      </c>
      <c r="AI41" s="18">
        <f t="shared" si="103"/>
        <v>350</v>
      </c>
      <c r="AJ41" s="18">
        <f t="shared" si="8"/>
        <v>2059024.39</v>
      </c>
      <c r="AK41" s="18">
        <f t="shared" si="69"/>
        <v>11676329588</v>
      </c>
      <c r="AL41" s="26">
        <v>0.11</v>
      </c>
      <c r="AM41" s="27">
        <f t="shared" si="10"/>
        <v>0.65</v>
      </c>
      <c r="AN41" s="28">
        <f t="shared" si="11"/>
        <v>5000</v>
      </c>
      <c r="AO41" s="18" t="s">
        <v>55</v>
      </c>
      <c r="AP41" s="28" t="s">
        <v>56</v>
      </c>
      <c r="AQ41" s="28">
        <f t="shared" ref="AQ41:AS41" si="144">if(isblank(AE41),$AK41*AB41/1000000000,AE41)</f>
        <v>2335.265918</v>
      </c>
      <c r="AR41" s="28">
        <f t="shared" si="144"/>
        <v>5254.348315</v>
      </c>
      <c r="AS41" s="28">
        <f t="shared" si="144"/>
        <v>583.8164794</v>
      </c>
      <c r="AT41" s="28">
        <f t="shared" si="13"/>
        <v>61.37046951</v>
      </c>
      <c r="AU41" s="26">
        <f t="shared" ref="AU41:AW41" si="145">averageifs(AR$57:AR$90,$AO$57:$AO$90,$AO41,$AN$57:$AN$90,$AP41)*$AT41</f>
        <v>14.72891268</v>
      </c>
      <c r="AV41" s="26">
        <f t="shared" si="145"/>
        <v>45.53688837</v>
      </c>
      <c r="AW41" s="26">
        <f t="shared" si="145"/>
        <v>1.104668451</v>
      </c>
      <c r="AX41" s="112" t="s">
        <v>128</v>
      </c>
      <c r="AY41" s="112" t="s">
        <v>129</v>
      </c>
      <c r="AZ41" s="112" t="s">
        <v>138</v>
      </c>
      <c r="BA41" s="112" t="s">
        <v>65</v>
      </c>
      <c r="BB41" s="114">
        <v>180.0</v>
      </c>
      <c r="BC41" s="119" t="s">
        <v>256</v>
      </c>
      <c r="BD41" s="18"/>
    </row>
    <row r="42" ht="14.25" customHeight="1">
      <c r="A42" s="18" t="s">
        <v>257</v>
      </c>
      <c r="B42" s="18" t="s">
        <v>99</v>
      </c>
      <c r="C42" s="18" t="s">
        <v>258</v>
      </c>
      <c r="E42" s="18">
        <v>15.56384</v>
      </c>
      <c r="F42" s="18">
        <v>119.9192</v>
      </c>
      <c r="G42" s="90" t="s">
        <v>52</v>
      </c>
      <c r="I42" s="18" t="s">
        <v>226</v>
      </c>
      <c r="J42" s="111">
        <v>335.0</v>
      </c>
      <c r="N42" s="18"/>
      <c r="S42" s="18">
        <v>29.8</v>
      </c>
      <c r="T42" s="18">
        <v>43.1</v>
      </c>
      <c r="U42" s="18">
        <v>18.7</v>
      </c>
      <c r="V42" s="18" t="s">
        <v>82</v>
      </c>
      <c r="W42" s="18" t="s">
        <v>82</v>
      </c>
      <c r="X42" s="114" t="s">
        <v>71</v>
      </c>
      <c r="Y42" s="56">
        <f t="shared" ref="Y42:AA42" si="146">S42* if(V42="ppm",Y$48,1)</f>
        <v>78.076</v>
      </c>
      <c r="Z42" s="56">
        <f t="shared" si="146"/>
        <v>81.028</v>
      </c>
      <c r="AA42" s="56">
        <f t="shared" si="146"/>
        <v>18.7</v>
      </c>
      <c r="AB42" s="56">
        <f t="shared" ref="AB42:AC42" si="147">if(isblank(Y42),min(Y$65,iferror(offset(Y$56,match(AY42,$X$57:$X$94,0), 0), 9000000000)),Y42)</f>
        <v>78.076</v>
      </c>
      <c r="AC42" s="56">
        <f t="shared" si="147"/>
        <v>81.028</v>
      </c>
      <c r="AD42" s="56">
        <f t="shared" si="114"/>
        <v>18.7</v>
      </c>
      <c r="AE42" s="18"/>
      <c r="AF42" s="18"/>
      <c r="AG42" s="18"/>
      <c r="AH42" s="25">
        <f t="shared" si="7"/>
        <v>0.41</v>
      </c>
      <c r="AI42" s="18">
        <f t="shared" si="103"/>
        <v>350</v>
      </c>
      <c r="AJ42" s="18">
        <f t="shared" si="8"/>
        <v>1029512.195</v>
      </c>
      <c r="AK42" s="18">
        <f t="shared" si="69"/>
        <v>5838164794</v>
      </c>
      <c r="AL42" s="26">
        <v>0.11</v>
      </c>
      <c r="AM42" s="27">
        <f t="shared" si="10"/>
        <v>0.65</v>
      </c>
      <c r="AN42" s="28">
        <f t="shared" si="11"/>
        <v>5000</v>
      </c>
      <c r="AO42" s="18" t="s">
        <v>55</v>
      </c>
      <c r="AP42" s="28" t="s">
        <v>56</v>
      </c>
      <c r="AQ42" s="28">
        <f t="shared" ref="AQ42:AS42" si="148">if(isblank(AE42),$AK42*AB42/1000000000,AE42)</f>
        <v>455.8205545</v>
      </c>
      <c r="AR42" s="28">
        <f t="shared" si="148"/>
        <v>473.0548169</v>
      </c>
      <c r="AS42" s="28">
        <f t="shared" si="148"/>
        <v>109.1736816</v>
      </c>
      <c r="AT42" s="28">
        <f t="shared" si="13"/>
        <v>30.68523475</v>
      </c>
      <c r="AU42" s="26">
        <f t="shared" ref="AU42:AW42" si="149">averageifs(AR$57:AR$90,$AO$57:$AO$90,$AO42,$AN$57:$AN$90,$AP42)*$AT42</f>
        <v>7.364456341</v>
      </c>
      <c r="AV42" s="26">
        <f t="shared" si="149"/>
        <v>22.76844419</v>
      </c>
      <c r="AW42" s="26">
        <f t="shared" si="149"/>
        <v>0.5523342256</v>
      </c>
      <c r="AX42" s="18" t="s">
        <v>128</v>
      </c>
      <c r="AY42" s="30" t="s">
        <v>129</v>
      </c>
      <c r="AZ42" s="107" t="s">
        <v>222</v>
      </c>
      <c r="BA42" s="30" t="s">
        <v>65</v>
      </c>
      <c r="BB42" s="90"/>
      <c r="BC42" s="91" t="s">
        <v>259</v>
      </c>
      <c r="BD42" s="18"/>
    </row>
    <row r="43" ht="14.25" customHeight="1">
      <c r="A43" s="18" t="s">
        <v>260</v>
      </c>
      <c r="B43" s="18" t="s">
        <v>99</v>
      </c>
      <c r="C43" s="18" t="s">
        <v>261</v>
      </c>
      <c r="E43" s="18">
        <v>15.56384</v>
      </c>
      <c r="F43" s="18">
        <v>119.9192</v>
      </c>
      <c r="G43" s="90" t="s">
        <v>52</v>
      </c>
      <c r="I43" s="18" t="s">
        <v>220</v>
      </c>
      <c r="J43" s="111">
        <v>335.0</v>
      </c>
      <c r="N43" s="18"/>
      <c r="S43" s="18">
        <v>29.8</v>
      </c>
      <c r="T43" s="18">
        <v>43.1</v>
      </c>
      <c r="U43" s="18">
        <v>18.7</v>
      </c>
      <c r="V43" s="18" t="s">
        <v>82</v>
      </c>
      <c r="W43" s="18" t="s">
        <v>82</v>
      </c>
      <c r="X43" s="18"/>
      <c r="Y43" s="56">
        <f t="shared" ref="Y43:AA43" si="150">S43* if(V43="ppm",Y$48,1)</f>
        <v>78.076</v>
      </c>
      <c r="Z43" s="56">
        <f t="shared" si="150"/>
        <v>81.028</v>
      </c>
      <c r="AA43" s="56">
        <f t="shared" si="150"/>
        <v>18.7</v>
      </c>
      <c r="AB43" s="56">
        <f t="shared" ref="AB43:AC43" si="151">if(isblank(Y43),min(Y$65,iferror(offset(Y$56,match(AY43,$X$57:$X$94,0), 0), 9000000000)),Y43)</f>
        <v>78.076</v>
      </c>
      <c r="AC43" s="56">
        <f t="shared" si="151"/>
        <v>81.028</v>
      </c>
      <c r="AD43" s="56">
        <f t="shared" si="114"/>
        <v>18.7</v>
      </c>
      <c r="AE43" s="18"/>
      <c r="AF43" s="18"/>
      <c r="AG43" s="18"/>
      <c r="AH43" s="25">
        <f t="shared" si="7"/>
        <v>0.37</v>
      </c>
      <c r="AI43" s="18">
        <f t="shared" si="103"/>
        <v>350</v>
      </c>
      <c r="AJ43" s="18">
        <f t="shared" si="8"/>
        <v>1140810.811</v>
      </c>
      <c r="AK43" s="18">
        <f t="shared" si="69"/>
        <v>6469317745</v>
      </c>
      <c r="AL43" s="26">
        <v>0.11</v>
      </c>
      <c r="AM43" s="27">
        <f t="shared" si="10"/>
        <v>0.65</v>
      </c>
      <c r="AN43" s="28">
        <f t="shared" si="11"/>
        <v>5000</v>
      </c>
      <c r="AO43" s="18" t="s">
        <v>55</v>
      </c>
      <c r="AP43" s="28" t="s">
        <v>56</v>
      </c>
      <c r="AQ43" s="28">
        <f t="shared" ref="AQ43:AS43" si="152">if(isblank(AE43),$AK43*AB43/1000000000,AE43)</f>
        <v>505.0984522</v>
      </c>
      <c r="AR43" s="28">
        <f t="shared" si="152"/>
        <v>524.1958782</v>
      </c>
      <c r="AS43" s="28">
        <f t="shared" si="152"/>
        <v>120.9762418</v>
      </c>
      <c r="AT43" s="28">
        <f t="shared" si="13"/>
        <v>34.00255743</v>
      </c>
      <c r="AU43" s="26">
        <f t="shared" ref="AU43:AW43" si="153">averageifs(AR$57:AR$90,$AO$57:$AO$90,$AO43,$AN$57:$AN$90,$AP43)*$AT43</f>
        <v>8.160613783</v>
      </c>
      <c r="AV43" s="26">
        <f t="shared" si="153"/>
        <v>25.22989761</v>
      </c>
      <c r="AW43" s="26">
        <f t="shared" si="153"/>
        <v>0.6120460337</v>
      </c>
      <c r="AX43" s="18" t="s">
        <v>74</v>
      </c>
      <c r="AY43" s="107" t="s">
        <v>222</v>
      </c>
      <c r="AZ43" s="107" t="s">
        <v>222</v>
      </c>
      <c r="BA43" s="107" t="s">
        <v>222</v>
      </c>
      <c r="BB43" s="90"/>
      <c r="BC43" s="91" t="s">
        <v>259</v>
      </c>
      <c r="BD43" s="18"/>
    </row>
    <row r="44" ht="14.25" customHeight="1">
      <c r="A44" s="112" t="s">
        <v>262</v>
      </c>
      <c r="B44" s="112" t="s">
        <v>263</v>
      </c>
      <c r="C44" s="112" t="s">
        <v>264</v>
      </c>
      <c r="E44" s="112">
        <v>13.904</v>
      </c>
      <c r="F44" s="112">
        <v>121.758</v>
      </c>
      <c r="G44" s="90" t="s">
        <v>52</v>
      </c>
      <c r="I44" s="112" t="s">
        <v>220</v>
      </c>
      <c r="J44" s="113">
        <f>355*2</f>
        <v>710</v>
      </c>
      <c r="N44" s="112"/>
      <c r="S44" s="112">
        <v>200.0</v>
      </c>
      <c r="T44" s="112">
        <v>450.0</v>
      </c>
      <c r="U44" s="112">
        <v>50.0</v>
      </c>
      <c r="V44" s="114" t="s">
        <v>237</v>
      </c>
      <c r="W44" s="114" t="s">
        <v>237</v>
      </c>
      <c r="X44" s="114" t="s">
        <v>237</v>
      </c>
      <c r="Y44" s="56">
        <f t="shared" ref="Y44:AA44" si="154">S44* if(V44="ppm",Y$48,1)</f>
        <v>200</v>
      </c>
      <c r="Z44" s="56">
        <f t="shared" si="154"/>
        <v>450</v>
      </c>
      <c r="AA44" s="56">
        <f t="shared" si="154"/>
        <v>50</v>
      </c>
      <c r="AB44" s="56">
        <f t="shared" ref="AB44:AC44" si="155">if(isblank(Y44),min(Y$65,iferror(offset(Y$56,match(AY44,$X$57:$X$94,0), 0), 9000000000)),Y44)</f>
        <v>200</v>
      </c>
      <c r="AC44" s="56">
        <f t="shared" si="155"/>
        <v>450</v>
      </c>
      <c r="AD44" s="56">
        <f t="shared" si="114"/>
        <v>50</v>
      </c>
      <c r="AE44" s="112"/>
      <c r="AF44" s="112"/>
      <c r="AG44" s="112"/>
      <c r="AH44" s="25">
        <f t="shared" si="7"/>
        <v>0.41</v>
      </c>
      <c r="AI44" s="18">
        <f t="shared" si="103"/>
        <v>350</v>
      </c>
      <c r="AJ44" s="18">
        <f t="shared" si="8"/>
        <v>2181951.22</v>
      </c>
      <c r="AK44" s="18">
        <f t="shared" si="69"/>
        <v>12373423892</v>
      </c>
      <c r="AL44" s="26">
        <v>0.11</v>
      </c>
      <c r="AM44" s="27">
        <f t="shared" si="10"/>
        <v>0.65</v>
      </c>
      <c r="AN44" s="28">
        <f t="shared" si="11"/>
        <v>5000</v>
      </c>
      <c r="AO44" s="18" t="s">
        <v>55</v>
      </c>
      <c r="AP44" s="28" t="s">
        <v>56</v>
      </c>
      <c r="AQ44" s="28">
        <f t="shared" ref="AQ44:AS44" si="156">if(isblank(AE44),$AK44*AB44/1000000000,AE44)</f>
        <v>2474.684778</v>
      </c>
      <c r="AR44" s="28">
        <f t="shared" si="156"/>
        <v>5568.040751</v>
      </c>
      <c r="AS44" s="28">
        <f t="shared" si="156"/>
        <v>618.6711946</v>
      </c>
      <c r="AT44" s="28">
        <f t="shared" si="13"/>
        <v>65.03437814</v>
      </c>
      <c r="AU44" s="26">
        <f t="shared" ref="AU44:AW44" si="157">averageifs(AR$57:AR$90,$AO$57:$AO$90,$AO44,$AN$57:$AN$90,$AP44)*$AT44</f>
        <v>15.60825075</v>
      </c>
      <c r="AV44" s="26">
        <f t="shared" si="157"/>
        <v>48.25550858</v>
      </c>
      <c r="AW44" s="26">
        <f t="shared" si="157"/>
        <v>1.170618806</v>
      </c>
      <c r="AX44" s="112" t="s">
        <v>128</v>
      </c>
      <c r="AY44" s="112" t="s">
        <v>37</v>
      </c>
      <c r="AZ44" s="112" t="s">
        <v>138</v>
      </c>
      <c r="BA44" s="112" t="s">
        <v>65</v>
      </c>
      <c r="BB44" s="112"/>
      <c r="BC44" s="115" t="s">
        <v>265</v>
      </c>
      <c r="BD44" s="18"/>
    </row>
    <row r="45" ht="14.25" customHeight="1">
      <c r="A45" s="120" t="s">
        <v>266</v>
      </c>
      <c r="B45" s="120" t="s">
        <v>168</v>
      </c>
      <c r="C45" s="120" t="s">
        <v>267</v>
      </c>
      <c r="D45" s="121"/>
      <c r="E45" s="120">
        <v>8.18691</v>
      </c>
      <c r="F45" s="120">
        <v>124.1155</v>
      </c>
      <c r="G45" s="121" t="s">
        <v>150</v>
      </c>
      <c r="H45" s="121"/>
      <c r="I45" s="120" t="s">
        <v>226</v>
      </c>
      <c r="J45" s="122">
        <v>150.0</v>
      </c>
      <c r="K45" s="121"/>
      <c r="L45" s="121"/>
      <c r="M45" s="121"/>
      <c r="N45" s="120"/>
      <c r="O45" s="121"/>
      <c r="P45" s="121"/>
      <c r="Q45" s="121"/>
      <c r="R45" s="121"/>
      <c r="S45" s="120"/>
      <c r="T45" s="120"/>
      <c r="U45" s="120"/>
      <c r="V45" s="120"/>
      <c r="W45" s="120"/>
      <c r="X45" s="120"/>
      <c r="Y45" s="123">
        <v>700.0</v>
      </c>
      <c r="Z45" s="123"/>
      <c r="AA45" s="123"/>
      <c r="AB45" s="123">
        <f t="shared" ref="AB45:AC45" si="158">if(isblank(Y45),min(Y$65,iferror(offset(Y$56,match(AY45,$X$57:$X$94,0), 0), 9000000000)),Y45)</f>
        <v>700</v>
      </c>
      <c r="AC45" s="124">
        <f t="shared" si="158"/>
        <v>144.384</v>
      </c>
      <c r="AD45" s="123">
        <f t="shared" si="114"/>
        <v>37.175</v>
      </c>
      <c r="AE45" s="120"/>
      <c r="AF45" s="120"/>
      <c r="AG45" s="120"/>
      <c r="AH45" s="125">
        <f t="shared" si="7"/>
        <v>0.37</v>
      </c>
      <c r="AI45" s="120">
        <f t="shared" si="103"/>
        <v>350</v>
      </c>
      <c r="AJ45" s="120">
        <f t="shared" si="8"/>
        <v>510810.8108</v>
      </c>
      <c r="AK45" s="120">
        <f t="shared" si="69"/>
        <v>2896709438</v>
      </c>
      <c r="AL45" s="126">
        <v>0.11</v>
      </c>
      <c r="AM45" s="127">
        <f t="shared" si="10"/>
        <v>0.25</v>
      </c>
      <c r="AN45" s="123">
        <f t="shared" si="11"/>
        <v>5000</v>
      </c>
      <c r="AO45" s="120" t="s">
        <v>55</v>
      </c>
      <c r="AP45" s="123" t="s">
        <v>73</v>
      </c>
      <c r="AQ45" s="123">
        <f t="shared" ref="AQ45:AS45" si="159">if(isblank(AE45),$AK45*AB45/1000000000,AE45)</f>
        <v>2027.696607</v>
      </c>
      <c r="AR45" s="123">
        <f t="shared" si="159"/>
        <v>418.2384955</v>
      </c>
      <c r="AS45" s="123">
        <f t="shared" si="159"/>
        <v>107.6851734</v>
      </c>
      <c r="AT45" s="123">
        <f t="shared" si="13"/>
        <v>32.6250551</v>
      </c>
      <c r="AU45" s="126">
        <f t="shared" ref="AU45:AW45" si="160">averageifs(AR$57:AR$90,$AO$57:$AO$90,$AO45,$AN$57:$AN$90,$AP45)*$AT45</f>
        <v>17.61752976</v>
      </c>
      <c r="AV45" s="126">
        <f t="shared" si="160"/>
        <v>14.32239919</v>
      </c>
      <c r="AW45" s="126">
        <f t="shared" si="160"/>
        <v>0.6851261572</v>
      </c>
      <c r="AX45" s="120" t="s">
        <v>74</v>
      </c>
      <c r="AY45" s="128" t="s">
        <v>75</v>
      </c>
      <c r="AZ45" s="129" t="s">
        <v>222</v>
      </c>
      <c r="BA45" s="128" t="s">
        <v>65</v>
      </c>
      <c r="BB45" s="120">
        <v>150.0</v>
      </c>
      <c r="BC45" s="120"/>
      <c r="BD45" s="120"/>
    </row>
    <row r="46" ht="14.25" customHeight="1">
      <c r="A46" s="18" t="s">
        <v>268</v>
      </c>
      <c r="B46" s="18" t="s">
        <v>186</v>
      </c>
      <c r="C46" s="18" t="s">
        <v>269</v>
      </c>
      <c r="E46" s="18">
        <v>11.18758</v>
      </c>
      <c r="F46" s="18">
        <v>123.1207</v>
      </c>
      <c r="G46" s="90" t="s">
        <v>188</v>
      </c>
      <c r="I46" s="18" t="s">
        <v>226</v>
      </c>
      <c r="J46" s="111">
        <v>135.0</v>
      </c>
      <c r="N46" s="18"/>
      <c r="S46" s="18"/>
      <c r="T46" s="18"/>
      <c r="U46" s="18"/>
      <c r="V46" s="18"/>
      <c r="W46" s="18"/>
      <c r="X46" s="18"/>
      <c r="Y46" s="56"/>
      <c r="Z46" s="56"/>
      <c r="AA46" s="56"/>
      <c r="AB46" s="23">
        <f t="shared" ref="AB46:AC46" si="161">if(isblank(Y46),min(Y$65,iferror(offset(Y$56,match(AY46,$X$57:$X$94,0), 0), 9000000000)),Y46)</f>
        <v>210.517</v>
      </c>
      <c r="AC46" s="23">
        <f t="shared" si="161"/>
        <v>144.384</v>
      </c>
      <c r="AD46" s="56">
        <f t="shared" si="114"/>
        <v>37.175</v>
      </c>
      <c r="AE46" s="18"/>
      <c r="AF46" s="18"/>
      <c r="AG46" s="18"/>
      <c r="AH46" s="25">
        <f t="shared" si="7"/>
        <v>0.37</v>
      </c>
      <c r="AI46" s="18">
        <f t="shared" si="103"/>
        <v>350</v>
      </c>
      <c r="AJ46" s="18">
        <f t="shared" si="8"/>
        <v>459729.7297</v>
      </c>
      <c r="AK46" s="18">
        <f t="shared" si="69"/>
        <v>2607038494</v>
      </c>
      <c r="AL46" s="26">
        <v>0.11</v>
      </c>
      <c r="AM46" s="27">
        <f t="shared" si="10"/>
        <v>0.65</v>
      </c>
      <c r="AN46" s="28">
        <f t="shared" si="11"/>
        <v>5000</v>
      </c>
      <c r="AO46" s="18" t="s">
        <v>55</v>
      </c>
      <c r="AP46" s="28" t="s">
        <v>56</v>
      </c>
      <c r="AQ46" s="28">
        <f t="shared" ref="AQ46:AS46" si="162">if(isblank(AE46),$AK46*AB46/1000000000,AE46)</f>
        <v>548.8259227</v>
      </c>
      <c r="AR46" s="28">
        <f t="shared" si="162"/>
        <v>376.4146459</v>
      </c>
      <c r="AS46" s="28">
        <f t="shared" si="162"/>
        <v>96.91665602</v>
      </c>
      <c r="AT46" s="28">
        <f t="shared" si="13"/>
        <v>13.70252314</v>
      </c>
      <c r="AU46" s="26">
        <f t="shared" ref="AU46:AW46" si="163">averageifs(AR$57:AR$90,$AO$57:$AO$90,$AO46,$AN$57:$AN$90,$AP46)*$AT46</f>
        <v>3.288605554</v>
      </c>
      <c r="AV46" s="26">
        <f t="shared" si="163"/>
        <v>10.16727217</v>
      </c>
      <c r="AW46" s="26">
        <f t="shared" si="163"/>
        <v>0.2466454166</v>
      </c>
      <c r="AX46" s="18" t="s">
        <v>57</v>
      </c>
      <c r="AY46" s="30" t="s">
        <v>58</v>
      </c>
      <c r="AZ46" s="30" t="s">
        <v>58</v>
      </c>
      <c r="BA46" s="30" t="s">
        <v>65</v>
      </c>
      <c r="BB46" s="18"/>
      <c r="BC46" s="18"/>
      <c r="BD46" s="18"/>
    </row>
    <row r="47" ht="14.25" customHeight="1">
      <c r="A47" s="18" t="s">
        <v>270</v>
      </c>
      <c r="B47" s="18" t="s">
        <v>271</v>
      </c>
      <c r="C47" s="18" t="s">
        <v>272</v>
      </c>
      <c r="E47" s="18">
        <v>6.985512</v>
      </c>
      <c r="F47" s="18">
        <v>121.9348</v>
      </c>
      <c r="G47" s="90" t="s">
        <v>150</v>
      </c>
      <c r="I47" s="18" t="s">
        <v>220</v>
      </c>
      <c r="J47" s="111">
        <v>105.0</v>
      </c>
      <c r="N47" s="18"/>
      <c r="S47" s="18"/>
      <c r="T47" s="18"/>
      <c r="U47" s="18"/>
      <c r="V47" s="18"/>
      <c r="W47" s="18"/>
      <c r="X47" s="18"/>
      <c r="Y47" s="56"/>
      <c r="Z47" s="56"/>
      <c r="AA47" s="56"/>
      <c r="AB47" s="23">
        <f t="shared" ref="AB47:AC47" si="164">if(isblank(Y47),min(Y$65,iferror(offset(Y$56,match(AY47,$X$57:$X$94,0), 0), 9000000000)),Y47)</f>
        <v>210.517</v>
      </c>
      <c r="AC47" s="23">
        <f t="shared" si="164"/>
        <v>144.384</v>
      </c>
      <c r="AD47" s="56">
        <f t="shared" si="114"/>
        <v>37.175</v>
      </c>
      <c r="AE47" s="18"/>
      <c r="AF47" s="18"/>
      <c r="AG47" s="18"/>
      <c r="AH47" s="25">
        <f t="shared" si="7"/>
        <v>0.37</v>
      </c>
      <c r="AI47" s="18">
        <f t="shared" si="103"/>
        <v>350</v>
      </c>
      <c r="AJ47" s="18">
        <f t="shared" si="8"/>
        <v>357567.5676</v>
      </c>
      <c r="AK47" s="18">
        <f t="shared" si="69"/>
        <v>2027696607</v>
      </c>
      <c r="AL47" s="26">
        <v>0.11</v>
      </c>
      <c r="AM47" s="27">
        <f t="shared" si="10"/>
        <v>0.65</v>
      </c>
      <c r="AN47" s="28">
        <f t="shared" si="11"/>
        <v>5000</v>
      </c>
      <c r="AO47" s="18" t="s">
        <v>55</v>
      </c>
      <c r="AP47" s="28" t="s">
        <v>56</v>
      </c>
      <c r="AQ47" s="28">
        <f t="shared" ref="AQ47:AS47" si="165">if(isblank(AE47),$AK47*AB47/1000000000,AE47)</f>
        <v>426.8646065</v>
      </c>
      <c r="AR47" s="28">
        <f t="shared" si="165"/>
        <v>292.7669468</v>
      </c>
      <c r="AS47" s="28">
        <f t="shared" si="165"/>
        <v>75.37962135</v>
      </c>
      <c r="AT47" s="28">
        <f t="shared" si="13"/>
        <v>10.657518</v>
      </c>
      <c r="AU47" s="26">
        <f t="shared" ref="AU47:AW47" si="166">averageifs(AR$57:AR$90,$AO$57:$AO$90,$AO47,$AN$57:$AN$90,$AP47)*$AT47</f>
        <v>2.55780432</v>
      </c>
      <c r="AV47" s="26">
        <f t="shared" si="166"/>
        <v>7.907878356</v>
      </c>
      <c r="AW47" s="26">
        <f t="shared" si="166"/>
        <v>0.191835324</v>
      </c>
      <c r="AX47" s="18" t="s">
        <v>74</v>
      </c>
      <c r="AY47" s="59" t="s">
        <v>58</v>
      </c>
      <c r="AZ47" s="30" t="s">
        <v>58</v>
      </c>
      <c r="BA47" s="107" t="s">
        <v>222</v>
      </c>
      <c r="BB47" s="18"/>
      <c r="BC47" s="18"/>
      <c r="BD47" s="18"/>
    </row>
    <row r="48" ht="14.25" customHeight="1">
      <c r="A48" s="95"/>
      <c r="B48" s="95"/>
      <c r="C48" s="95"/>
      <c r="D48" s="95"/>
      <c r="E48" s="95"/>
      <c r="F48" s="95"/>
      <c r="G48" s="95"/>
      <c r="H48" s="18"/>
      <c r="I48" s="18"/>
      <c r="J48" s="18"/>
      <c r="K48" s="18"/>
      <c r="L48" s="18"/>
      <c r="M48" s="95"/>
      <c r="N48" s="130">
        <f>median(N3:N30)</f>
        <v>0.6473523786</v>
      </c>
      <c r="O48" s="95"/>
      <c r="P48" s="95"/>
      <c r="Q48" s="95"/>
      <c r="R48" s="131"/>
      <c r="S48" s="53"/>
      <c r="T48" s="95"/>
      <c r="U48" s="95"/>
      <c r="V48" s="97"/>
      <c r="W48" s="97"/>
      <c r="X48" s="97"/>
      <c r="Y48" s="95">
        <v>2.62</v>
      </c>
      <c r="Z48" s="95">
        <v>1.88</v>
      </c>
      <c r="AA48" s="95"/>
      <c r="AB48" s="95"/>
      <c r="AC48" s="95"/>
      <c r="AD48" s="95"/>
      <c r="AE48" s="98"/>
      <c r="AF48" s="95"/>
      <c r="AG48" s="95"/>
      <c r="AH48" s="95"/>
      <c r="AI48" s="95"/>
      <c r="AJ48" s="95"/>
      <c r="AK48" s="95"/>
      <c r="AL48" s="95"/>
      <c r="AM48" s="95"/>
      <c r="AN48" s="95"/>
      <c r="AO48" s="95"/>
      <c r="AP48" s="95"/>
      <c r="AQ48" s="95"/>
      <c r="AR48" s="95"/>
      <c r="AS48" s="95"/>
      <c r="AT48" s="95"/>
      <c r="AU48" s="95"/>
      <c r="AV48" s="95"/>
      <c r="AW48" s="95"/>
      <c r="AX48" s="131"/>
      <c r="AY48" s="95"/>
      <c r="AZ48" s="95"/>
      <c r="BA48" s="95"/>
      <c r="BB48" s="95"/>
      <c r="BC48" s="95"/>
      <c r="BD48" s="18"/>
    </row>
    <row r="49" ht="14.25" customHeight="1">
      <c r="A49" s="95"/>
      <c r="B49" s="95"/>
      <c r="C49" s="95"/>
      <c r="D49" s="95"/>
      <c r="E49" s="95"/>
      <c r="F49" s="95"/>
      <c r="G49" s="95"/>
      <c r="H49" s="18"/>
      <c r="I49" s="18"/>
      <c r="J49" s="18"/>
      <c r="K49" s="18"/>
      <c r="L49" s="18"/>
      <c r="M49" s="95"/>
      <c r="N49" s="95"/>
      <c r="O49" s="95"/>
      <c r="P49" s="95"/>
      <c r="Q49" s="95"/>
      <c r="R49" s="131"/>
      <c r="S49" s="53"/>
      <c r="T49" s="95"/>
      <c r="U49" s="95"/>
      <c r="V49" s="97"/>
      <c r="W49" s="97"/>
      <c r="X49" s="97"/>
      <c r="Y49" s="95"/>
      <c r="Z49" s="95"/>
      <c r="AA49" s="95"/>
      <c r="AB49" s="95"/>
      <c r="AC49" s="95"/>
      <c r="AD49" s="95"/>
      <c r="AE49" s="98"/>
      <c r="AF49" s="95"/>
      <c r="AG49" s="95"/>
      <c r="AH49" s="95"/>
      <c r="AI49" s="95"/>
      <c r="AJ49" s="95"/>
      <c r="AK49" s="95"/>
      <c r="AL49" s="95"/>
      <c r="AM49" s="95"/>
      <c r="AN49" s="95"/>
      <c r="AO49" s="95"/>
      <c r="AP49" s="95"/>
      <c r="AQ49" s="95"/>
      <c r="AR49" s="95"/>
      <c r="AS49" s="95"/>
      <c r="AT49" s="95"/>
      <c r="AU49" s="95"/>
      <c r="AV49" s="95"/>
      <c r="AW49" s="95"/>
      <c r="AX49" s="131"/>
      <c r="AY49" s="95"/>
      <c r="AZ49" s="95"/>
      <c r="BA49" s="95"/>
      <c r="BB49" s="95"/>
      <c r="BC49" s="95"/>
      <c r="BD49" s="18"/>
    </row>
    <row r="50" ht="14.25" customHeight="1">
      <c r="A50" s="95"/>
      <c r="B50" s="95"/>
      <c r="C50" s="95"/>
      <c r="D50" s="95"/>
      <c r="E50" s="95"/>
      <c r="F50" s="95"/>
      <c r="G50" s="95"/>
      <c r="H50" s="18"/>
      <c r="I50" s="18"/>
      <c r="J50" s="18"/>
      <c r="K50" s="18"/>
      <c r="L50" s="18"/>
      <c r="M50" s="95"/>
      <c r="N50" s="95"/>
      <c r="O50" s="95"/>
      <c r="P50" s="95"/>
      <c r="Q50" s="95"/>
      <c r="R50" s="131"/>
      <c r="S50" s="53"/>
      <c r="T50" s="95"/>
      <c r="U50" s="95"/>
      <c r="V50" s="97"/>
      <c r="W50" s="97"/>
      <c r="X50" s="97"/>
      <c r="Y50" s="95"/>
      <c r="Z50" s="95"/>
      <c r="AA50" s="95"/>
      <c r="AB50" s="95"/>
      <c r="AC50" s="95"/>
      <c r="AD50" s="95"/>
      <c r="AE50" s="98"/>
      <c r="AF50" s="95"/>
      <c r="AG50" s="95"/>
      <c r="AH50" s="95"/>
      <c r="AI50" s="95"/>
      <c r="AJ50" s="95"/>
      <c r="AK50" s="95"/>
      <c r="AL50" s="95"/>
      <c r="AM50" s="95"/>
      <c r="AN50" s="95"/>
      <c r="AO50" s="95"/>
      <c r="AP50" s="95"/>
      <c r="AQ50" s="95"/>
      <c r="AR50" s="95"/>
      <c r="AS50" s="95"/>
      <c r="AT50" s="95"/>
      <c r="AU50" s="95"/>
      <c r="AV50" s="95"/>
      <c r="AW50" s="95"/>
      <c r="AX50" s="131"/>
      <c r="AY50" s="95"/>
      <c r="AZ50" s="95"/>
      <c r="BA50" s="95"/>
      <c r="BB50" s="95"/>
      <c r="BC50" s="95"/>
      <c r="BD50" s="18"/>
    </row>
    <row r="51" ht="14.25" customHeight="1">
      <c r="A51" s="95"/>
      <c r="B51" s="95"/>
      <c r="C51" s="95" t="s">
        <v>273</v>
      </c>
      <c r="D51" s="95"/>
      <c r="E51" s="95"/>
      <c r="F51" s="95"/>
      <c r="G51" s="95"/>
      <c r="H51" s="18"/>
      <c r="I51" s="18"/>
      <c r="J51" s="18"/>
      <c r="K51" s="18"/>
      <c r="L51" s="18"/>
      <c r="M51" s="95"/>
      <c r="N51" s="95"/>
      <c r="O51" s="95"/>
      <c r="P51" s="95"/>
      <c r="Q51" s="95"/>
      <c r="R51" s="131"/>
      <c r="S51" s="53"/>
      <c r="T51" s="95"/>
      <c r="U51" s="95"/>
      <c r="V51" s="97"/>
      <c r="W51" s="97"/>
      <c r="X51" s="97"/>
      <c r="Y51" s="95"/>
      <c r="Z51" s="95"/>
      <c r="AA51" s="95"/>
      <c r="AB51" s="95"/>
      <c r="AC51" s="95"/>
      <c r="AD51" s="95"/>
      <c r="AE51" s="98"/>
      <c r="AF51" s="95"/>
      <c r="AG51" s="95"/>
      <c r="AH51" s="95"/>
      <c r="AI51" s="95"/>
      <c r="AJ51" s="95"/>
      <c r="AK51" s="95"/>
      <c r="AL51" s="95"/>
      <c r="AM51" s="95"/>
      <c r="AN51" s="95"/>
      <c r="AO51" s="95"/>
      <c r="AP51" s="95"/>
      <c r="AQ51" s="95"/>
      <c r="AR51" s="95"/>
      <c r="AS51" s="95"/>
      <c r="AT51" s="95"/>
      <c r="AU51" s="95"/>
      <c r="AV51" s="95"/>
      <c r="AW51" s="95"/>
      <c r="AX51" s="131"/>
      <c r="AY51" s="95"/>
      <c r="AZ51" s="95"/>
      <c r="BA51" s="95"/>
      <c r="BB51" s="95"/>
      <c r="BC51" s="95"/>
      <c r="BD51" s="18"/>
    </row>
    <row r="52" ht="14.25" customHeight="1">
      <c r="A52" s="95"/>
      <c r="B52" s="95"/>
      <c r="C52" s="95" t="s">
        <v>274</v>
      </c>
      <c r="D52" s="95"/>
      <c r="E52" s="95"/>
      <c r="F52" s="95"/>
      <c r="G52" s="95"/>
      <c r="H52" s="18"/>
      <c r="I52" s="18"/>
      <c r="J52" s="18"/>
      <c r="K52" s="18"/>
      <c r="L52" s="18"/>
      <c r="M52" s="95"/>
      <c r="N52" s="95"/>
      <c r="O52" s="95"/>
      <c r="P52" s="95"/>
      <c r="Q52" s="95"/>
      <c r="R52" s="131"/>
      <c r="S52" s="53"/>
      <c r="T52" s="95"/>
      <c r="U52" s="95"/>
      <c r="V52" s="97"/>
      <c r="W52" s="97"/>
      <c r="X52" s="97"/>
      <c r="Y52" s="95"/>
      <c r="Z52" s="95"/>
      <c r="AA52" s="95"/>
      <c r="AB52" s="95"/>
      <c r="AC52" s="95"/>
      <c r="AD52" s="95"/>
      <c r="AE52" s="98"/>
      <c r="AF52" s="95"/>
      <c r="AG52" s="95"/>
      <c r="AH52" s="95"/>
      <c r="AI52" s="95"/>
      <c r="AJ52" s="95"/>
      <c r="AK52" s="95"/>
      <c r="AL52" s="95"/>
      <c r="AM52" s="95"/>
      <c r="AN52" s="95"/>
      <c r="AO52" s="95"/>
      <c r="AP52" s="95"/>
      <c r="AQ52" s="95"/>
      <c r="AR52" s="95"/>
      <c r="AS52" s="95"/>
      <c r="AT52" s="95"/>
      <c r="AU52" s="95"/>
      <c r="AV52" s="95"/>
      <c r="AW52" s="95"/>
      <c r="AX52" s="131"/>
      <c r="AY52" s="95"/>
      <c r="AZ52" s="95"/>
      <c r="BA52" s="95"/>
      <c r="BB52" s="95"/>
      <c r="BC52" s="95"/>
      <c r="BD52" s="18"/>
    </row>
    <row r="53" ht="14.25" customHeight="1">
      <c r="A53" s="95"/>
      <c r="B53" s="95"/>
      <c r="C53" s="95" t="s">
        <v>275</v>
      </c>
      <c r="D53" s="95"/>
      <c r="E53" s="95"/>
      <c r="F53" s="95"/>
      <c r="G53" s="95"/>
      <c r="H53" s="18"/>
      <c r="I53" s="18"/>
      <c r="J53" s="18"/>
      <c r="K53" s="18"/>
      <c r="L53" s="18"/>
      <c r="M53" s="95"/>
      <c r="N53" s="95"/>
      <c r="O53" s="95"/>
      <c r="P53" s="95"/>
      <c r="Q53" s="95"/>
      <c r="R53" s="131"/>
      <c r="S53" s="53"/>
      <c r="T53" s="95"/>
      <c r="U53" s="95"/>
      <c r="V53" s="97"/>
      <c r="W53" s="97"/>
      <c r="X53" s="97"/>
      <c r="Y53" s="95"/>
      <c r="Z53" s="95"/>
      <c r="AA53" s="95"/>
      <c r="AB53" s="95"/>
      <c r="AC53" s="95"/>
      <c r="AD53" s="95"/>
      <c r="AE53" s="98"/>
      <c r="AF53" s="95"/>
      <c r="AG53" s="95"/>
      <c r="AH53" s="95"/>
      <c r="AI53" s="95"/>
      <c r="AJ53" s="95"/>
      <c r="AK53" s="95"/>
      <c r="AL53" s="95"/>
      <c r="AM53" s="95"/>
      <c r="AN53" s="95"/>
      <c r="AO53" s="95"/>
      <c r="AP53" s="95"/>
      <c r="AQ53" s="95"/>
      <c r="AR53" s="95"/>
      <c r="AS53" s="95"/>
      <c r="AT53" s="95"/>
      <c r="AU53" s="95"/>
      <c r="AV53" s="95"/>
      <c r="AW53" s="95"/>
      <c r="AX53" s="131"/>
      <c r="AY53" s="95"/>
      <c r="AZ53" s="95"/>
      <c r="BA53" s="95"/>
      <c r="BB53" s="95"/>
      <c r="BC53" s="95"/>
      <c r="BD53" s="18"/>
    </row>
    <row r="54" ht="14.25" customHeight="1">
      <c r="A54" s="95"/>
      <c r="B54" s="95"/>
      <c r="C54" s="90" t="s">
        <v>276</v>
      </c>
      <c r="D54" s="95"/>
      <c r="E54" s="95"/>
      <c r="F54" s="95"/>
      <c r="G54" s="95"/>
      <c r="H54" s="18"/>
      <c r="I54" s="18"/>
      <c r="J54" s="18"/>
      <c r="K54" s="18"/>
      <c r="L54" s="18"/>
      <c r="M54" s="95"/>
      <c r="N54" s="95"/>
      <c r="O54" s="95"/>
      <c r="P54" s="95"/>
      <c r="Q54" s="95"/>
      <c r="R54" s="131"/>
      <c r="S54" s="53"/>
      <c r="T54" s="95"/>
      <c r="U54" s="95"/>
      <c r="V54" s="97"/>
      <c r="W54" s="97"/>
      <c r="X54" s="97"/>
      <c r="Y54" s="95"/>
      <c r="Z54" s="95"/>
      <c r="AA54" s="95"/>
      <c r="AB54" s="95"/>
      <c r="AC54" s="95"/>
      <c r="AD54" s="95"/>
      <c r="AE54" s="98"/>
      <c r="AF54" s="95"/>
      <c r="AG54" s="95"/>
      <c r="AH54" s="95"/>
      <c r="AI54" s="95"/>
      <c r="AJ54" s="95"/>
      <c r="AK54" s="95"/>
      <c r="AL54" s="95"/>
      <c r="AM54" s="95"/>
      <c r="AN54" s="95"/>
      <c r="AO54" s="95"/>
      <c r="AP54" s="95"/>
      <c r="AQ54" s="95"/>
      <c r="AR54" s="95"/>
      <c r="AS54" s="95"/>
      <c r="AT54" s="95"/>
      <c r="AU54" s="95"/>
      <c r="AV54" s="95"/>
      <c r="AW54" s="95"/>
      <c r="AX54" s="131"/>
      <c r="AY54" s="95"/>
      <c r="AZ54" s="95"/>
      <c r="BA54" s="95"/>
      <c r="BB54" s="95"/>
      <c r="BC54" s="95"/>
      <c r="BD54" s="18"/>
    </row>
    <row r="55" ht="14.25" customHeight="1">
      <c r="A55" s="95"/>
      <c r="B55" s="95"/>
      <c r="C55" s="95"/>
      <c r="D55" s="95"/>
      <c r="E55" s="95"/>
      <c r="F55" s="95"/>
      <c r="G55" s="95"/>
      <c r="H55" s="18"/>
      <c r="I55" s="18"/>
      <c r="J55" s="18"/>
      <c r="K55" s="18"/>
      <c r="L55" s="18"/>
      <c r="M55" s="95"/>
      <c r="N55" s="95"/>
      <c r="O55" s="95"/>
      <c r="P55" s="95"/>
      <c r="Q55" s="95"/>
      <c r="R55" s="131"/>
      <c r="S55" s="53"/>
      <c r="T55" s="95"/>
      <c r="U55" s="95"/>
      <c r="V55" s="97"/>
      <c r="W55" s="97"/>
      <c r="X55" s="53" t="s">
        <v>277</v>
      </c>
      <c r="Y55" s="95"/>
      <c r="Z55" s="95"/>
      <c r="AA55" s="95"/>
      <c r="AB55" s="95"/>
      <c r="AC55" s="95"/>
      <c r="AD55" s="95"/>
      <c r="AE55" s="98"/>
      <c r="AF55" s="95"/>
      <c r="AG55" s="95"/>
      <c r="AH55" s="95"/>
      <c r="AI55" s="95"/>
      <c r="AJ55" s="95"/>
      <c r="AK55" s="95"/>
      <c r="AL55" s="95"/>
      <c r="AM55" s="95"/>
      <c r="AN55" s="95"/>
      <c r="AO55" s="95"/>
      <c r="AP55" s="95"/>
      <c r="AQ55" s="95"/>
      <c r="AR55" s="95" t="s">
        <v>278</v>
      </c>
      <c r="AS55" s="95"/>
      <c r="AT55" s="95"/>
      <c r="AU55" s="95"/>
      <c r="AV55" s="95"/>
      <c r="AW55" s="95"/>
      <c r="AX55" s="131"/>
      <c r="AY55" s="95"/>
      <c r="AZ55" s="95"/>
      <c r="BA55" s="95"/>
      <c r="BB55" s="95"/>
      <c r="BC55" s="95"/>
      <c r="BD55" s="18"/>
    </row>
    <row r="56" ht="14.25" customHeight="1">
      <c r="A56" s="95"/>
      <c r="B56" s="95"/>
      <c r="C56" s="95"/>
      <c r="D56" s="95"/>
      <c r="E56" s="95"/>
      <c r="F56" s="95"/>
      <c r="G56" s="95"/>
      <c r="H56" s="18"/>
      <c r="I56" s="18"/>
      <c r="J56" s="18"/>
      <c r="K56" s="18"/>
      <c r="L56" s="18"/>
      <c r="M56" s="95"/>
      <c r="N56" s="95"/>
      <c r="O56" s="95"/>
      <c r="P56" s="95"/>
      <c r="Q56" s="95"/>
      <c r="T56" s="95"/>
      <c r="U56" s="95"/>
      <c r="V56" s="97"/>
      <c r="W56" s="97"/>
      <c r="X56" s="131"/>
      <c r="Y56" s="13" t="str">
        <f t="shared" ref="Y56:AA56" si="167">Y2</f>
        <v>SOx </v>
      </c>
      <c r="Z56" s="13" t="str">
        <f t="shared" si="167"/>
        <v>NOx</v>
      </c>
      <c r="AA56" s="13" t="str">
        <f t="shared" si="167"/>
        <v>PM</v>
      </c>
      <c r="AB56" s="95" t="s">
        <v>38</v>
      </c>
      <c r="AC56" s="95"/>
      <c r="AD56" s="95"/>
      <c r="AE56" s="98"/>
      <c r="AF56" s="95"/>
      <c r="AG56" s="95"/>
      <c r="AH56" s="95"/>
      <c r="AI56" s="95"/>
      <c r="AJ56" s="95"/>
      <c r="AK56" s="95"/>
      <c r="AL56" s="95"/>
      <c r="AM56" s="95"/>
      <c r="AN56" s="95" t="s">
        <v>37</v>
      </c>
      <c r="AO56" s="95" t="s">
        <v>23</v>
      </c>
      <c r="AP56" s="95" t="s">
        <v>279</v>
      </c>
      <c r="AQ56" s="95" t="str">
        <f>AM2</f>
        <v>mercury control efficiency</v>
      </c>
      <c r="AR56" s="95" t="str">
        <f t="shared" ref="AR56:AT56" si="168">AU2</f>
        <v>RGM</v>
      </c>
      <c r="AS56" s="95" t="str">
        <f t="shared" si="168"/>
        <v>Hg0</v>
      </c>
      <c r="AT56" s="95" t="str">
        <f t="shared" si="168"/>
        <v>Hgp</v>
      </c>
      <c r="AU56" s="95"/>
      <c r="AV56" s="95"/>
      <c r="AW56" s="95"/>
      <c r="AX56" s="131"/>
      <c r="AY56" s="95"/>
      <c r="AZ56" s="95"/>
      <c r="BA56" s="95"/>
      <c r="BB56" s="95"/>
      <c r="BC56" s="95"/>
      <c r="BD56" s="18"/>
    </row>
    <row r="57" ht="14.25" customHeight="1">
      <c r="A57" s="95"/>
      <c r="B57" s="95"/>
      <c r="C57" s="95"/>
      <c r="D57" s="95"/>
      <c r="E57" s="95"/>
      <c r="F57" s="95"/>
      <c r="G57" s="95"/>
      <c r="H57" s="18"/>
      <c r="I57" s="18"/>
      <c r="J57" s="18"/>
      <c r="K57" s="18"/>
      <c r="L57" s="18"/>
      <c r="M57" s="95"/>
      <c r="N57" s="95"/>
      <c r="O57" s="95"/>
      <c r="P57" s="95"/>
      <c r="Q57" s="95"/>
      <c r="T57" s="95"/>
      <c r="U57" s="95"/>
      <c r="V57" s="97"/>
      <c r="W57" s="97"/>
      <c r="X57" s="131" t="s">
        <v>58</v>
      </c>
      <c r="Y57" s="132">
        <f t="shared" ref="Y57:Z57" si="169">averageif(AY$3:AY$30,$X57,Y$3:Y$30)</f>
        <v>315.0113333</v>
      </c>
      <c r="Z57" s="132">
        <f t="shared" si="169"/>
        <v>221.5893333</v>
      </c>
      <c r="AA57" s="133">
        <v>9.0E9</v>
      </c>
      <c r="AB57" s="98"/>
      <c r="AC57" s="98"/>
      <c r="AD57" s="98"/>
      <c r="AE57" s="98"/>
      <c r="AF57" s="95"/>
      <c r="AG57" s="95"/>
      <c r="AH57" s="29" t="s">
        <v>128</v>
      </c>
      <c r="AI57" s="134">
        <v>0.41</v>
      </c>
      <c r="AJ57" s="95"/>
      <c r="AK57" s="95"/>
      <c r="AL57" s="95"/>
      <c r="AM57" s="95"/>
      <c r="AN57" s="95" t="s">
        <v>56</v>
      </c>
      <c r="AO57" s="18" t="s">
        <v>55</v>
      </c>
      <c r="AP57" s="95">
        <v>5000.0</v>
      </c>
      <c r="AQ57" s="134">
        <v>0.65</v>
      </c>
      <c r="AR57" s="135">
        <v>0.24</v>
      </c>
      <c r="AS57" s="135">
        <v>0.742</v>
      </c>
      <c r="AT57" s="135">
        <v>0.018</v>
      </c>
      <c r="AU57" s="95"/>
      <c r="AV57" s="95"/>
      <c r="AW57" s="95"/>
      <c r="AX57" s="131"/>
      <c r="AY57" s="95"/>
      <c r="AZ57" s="95"/>
      <c r="BA57" s="95"/>
      <c r="BB57" s="95"/>
      <c r="BC57" s="95"/>
      <c r="BD57" s="18"/>
    </row>
    <row r="58" ht="14.25" customHeight="1">
      <c r="A58" s="95"/>
      <c r="B58" s="95"/>
      <c r="C58" s="95"/>
      <c r="D58" s="95"/>
      <c r="E58" s="95"/>
      <c r="F58" s="95"/>
      <c r="G58" s="95"/>
      <c r="H58" s="18"/>
      <c r="I58" s="18"/>
      <c r="J58" s="18"/>
      <c r="K58" s="18"/>
      <c r="L58" s="18"/>
      <c r="M58" s="95"/>
      <c r="N58" s="95"/>
      <c r="O58" s="95"/>
      <c r="P58" s="95"/>
      <c r="Q58" s="95"/>
      <c r="T58" s="95"/>
      <c r="U58" s="95"/>
      <c r="V58" s="97"/>
      <c r="W58" s="97"/>
      <c r="X58" s="131" t="s">
        <v>75</v>
      </c>
      <c r="Y58" s="132">
        <f>average(Y18,Y6)</f>
        <v>210.517</v>
      </c>
      <c r="Z58" s="133">
        <v>9.0E9</v>
      </c>
      <c r="AA58" s="133">
        <v>9.0E9</v>
      </c>
      <c r="AB58" s="95"/>
      <c r="AC58" s="95"/>
      <c r="AD58" s="95"/>
      <c r="AE58" s="98"/>
      <c r="AF58" s="95"/>
      <c r="AG58" s="95"/>
      <c r="AH58" s="29" t="s">
        <v>74</v>
      </c>
      <c r="AI58" s="134">
        <v>0.37</v>
      </c>
      <c r="AJ58" s="95"/>
      <c r="AK58" s="95"/>
      <c r="AL58" s="95"/>
      <c r="AM58" s="95"/>
      <c r="AN58" s="95" t="s">
        <v>56</v>
      </c>
      <c r="AO58" s="18" t="s">
        <v>95</v>
      </c>
      <c r="AP58" s="136">
        <f>16.17/29.3*7000</f>
        <v>3863.139932</v>
      </c>
      <c r="AQ58" s="134">
        <v>0.4</v>
      </c>
      <c r="AR58" s="135">
        <v>0.5001</v>
      </c>
      <c r="AS58" s="135">
        <v>0.4949</v>
      </c>
      <c r="AT58" s="135">
        <v>0.005</v>
      </c>
      <c r="AU58" s="95"/>
      <c r="AV58" s="95"/>
      <c r="AW58" s="95"/>
      <c r="AX58" s="131"/>
      <c r="AY58" s="95"/>
      <c r="AZ58" s="95"/>
      <c r="BA58" s="95"/>
      <c r="BB58" s="95"/>
      <c r="BC58" s="95"/>
      <c r="BD58" s="18"/>
    </row>
    <row r="59" ht="14.25" customHeight="1">
      <c r="A59" s="95"/>
      <c r="B59" s="95"/>
      <c r="C59" s="95"/>
      <c r="D59" s="95"/>
      <c r="E59" s="95"/>
      <c r="F59" s="95"/>
      <c r="G59" s="95"/>
      <c r="H59" s="18"/>
      <c r="I59" s="18"/>
      <c r="J59" s="18"/>
      <c r="K59" s="18"/>
      <c r="L59" s="18"/>
      <c r="M59" s="95"/>
      <c r="N59" s="95"/>
      <c r="O59" s="95"/>
      <c r="P59" s="95"/>
      <c r="Q59" s="95"/>
      <c r="T59" s="95"/>
      <c r="U59" s="95"/>
      <c r="V59" s="97"/>
      <c r="W59" s="97"/>
      <c r="X59" s="131" t="s">
        <v>138</v>
      </c>
      <c r="Y59" s="133">
        <v>9.0E9</v>
      </c>
      <c r="Z59" s="132">
        <f>averageif(AZ$3:AZ$30,$X59,Z$3:Z$30)</f>
        <v>399.312</v>
      </c>
      <c r="AA59" s="133">
        <v>9.0E9</v>
      </c>
      <c r="AB59" s="95"/>
      <c r="AC59" s="95"/>
      <c r="AD59" s="95"/>
      <c r="AE59" s="98"/>
      <c r="AF59" s="95"/>
      <c r="AG59" s="95"/>
      <c r="AH59" s="29" t="s">
        <v>57</v>
      </c>
      <c r="AI59" s="134">
        <f t="shared" ref="AI59:AI60" si="170">AI58</f>
        <v>0.37</v>
      </c>
      <c r="AJ59" s="95"/>
      <c r="AK59" s="95"/>
      <c r="AL59" s="95"/>
      <c r="AM59" s="95"/>
      <c r="AN59" s="95" t="s">
        <v>56</v>
      </c>
      <c r="AO59" s="18" t="s">
        <v>72</v>
      </c>
      <c r="AP59" s="95">
        <v>5500.0</v>
      </c>
      <c r="AQ59" s="134">
        <v>0.2</v>
      </c>
      <c r="AR59" s="135">
        <v>0.24</v>
      </c>
      <c r="AS59" s="135">
        <v>0.742</v>
      </c>
      <c r="AT59" s="135">
        <v>0.018</v>
      </c>
      <c r="AU59" s="95"/>
      <c r="AV59" s="95"/>
      <c r="AW59" s="95"/>
      <c r="AX59" s="131"/>
      <c r="AY59" s="95"/>
      <c r="AZ59" s="95"/>
      <c r="BA59" s="95"/>
      <c r="BB59" s="95"/>
      <c r="BC59" s="95"/>
      <c r="BD59" s="18"/>
    </row>
    <row r="60" ht="14.25" customHeight="1">
      <c r="A60" s="95"/>
      <c r="B60" s="95"/>
      <c r="C60" s="95"/>
      <c r="D60" s="95"/>
      <c r="E60" s="95"/>
      <c r="F60" s="95"/>
      <c r="G60" s="95"/>
      <c r="H60" s="18"/>
      <c r="I60" s="18"/>
      <c r="J60" s="18"/>
      <c r="K60" s="18"/>
      <c r="L60" s="18"/>
      <c r="M60" s="95"/>
      <c r="N60" s="95"/>
      <c r="O60" s="95"/>
      <c r="P60" s="95"/>
      <c r="Q60" s="95"/>
      <c r="R60" s="131"/>
      <c r="S60" s="53"/>
      <c r="T60" s="95"/>
      <c r="U60" s="95"/>
      <c r="V60" s="97"/>
      <c r="W60" s="97"/>
      <c r="X60" s="30" t="s">
        <v>121</v>
      </c>
      <c r="Y60" s="133">
        <v>9.0E9</v>
      </c>
      <c r="Z60" s="137">
        <f>Z59</f>
        <v>399.312</v>
      </c>
      <c r="AA60" s="133">
        <v>9.0E9</v>
      </c>
      <c r="AB60" s="95"/>
      <c r="AC60" s="95"/>
      <c r="AD60" s="95"/>
      <c r="AE60" s="98"/>
      <c r="AF60" s="95"/>
      <c r="AG60" s="95"/>
      <c r="AH60" s="29" t="s">
        <v>80</v>
      </c>
      <c r="AI60" s="134">
        <f t="shared" si="170"/>
        <v>0.37</v>
      </c>
      <c r="AJ60" s="95"/>
      <c r="AK60" s="95"/>
      <c r="AL60" s="95"/>
      <c r="AM60" s="95"/>
      <c r="AN60" s="95" t="s">
        <v>73</v>
      </c>
      <c r="AO60" s="18" t="s">
        <v>55</v>
      </c>
      <c r="AP60" s="95"/>
      <c r="AQ60" s="134">
        <v>0.25</v>
      </c>
      <c r="AR60" s="135">
        <v>0.54</v>
      </c>
      <c r="AS60" s="135">
        <v>0.439</v>
      </c>
      <c r="AT60" s="135">
        <v>0.021</v>
      </c>
      <c r="AU60" s="95"/>
      <c r="AV60" s="95"/>
      <c r="AW60" s="95"/>
      <c r="AX60" s="131"/>
      <c r="AY60" s="95"/>
      <c r="AZ60" s="95"/>
      <c r="BA60" s="95"/>
      <c r="BB60" s="95"/>
      <c r="BC60" s="95"/>
      <c r="BD60" s="18"/>
    </row>
    <row r="61" ht="14.25" customHeight="1">
      <c r="A61" s="95"/>
      <c r="B61" s="95"/>
      <c r="C61" s="95"/>
      <c r="D61" s="95"/>
      <c r="E61" s="95"/>
      <c r="F61" s="95"/>
      <c r="G61" s="95"/>
      <c r="H61" s="18"/>
      <c r="I61" s="18"/>
      <c r="J61" s="18"/>
      <c r="K61" s="18"/>
      <c r="L61" s="18"/>
      <c r="M61" s="95"/>
      <c r="N61" s="95"/>
      <c r="O61" s="95"/>
      <c r="P61" s="95"/>
      <c r="Q61" s="95"/>
      <c r="R61" s="131"/>
      <c r="S61" s="53"/>
      <c r="T61" s="95"/>
      <c r="U61" s="95"/>
      <c r="V61" s="97"/>
      <c r="W61" s="97"/>
      <c r="X61" s="97" t="s">
        <v>120</v>
      </c>
      <c r="Y61" s="132">
        <f>averageif(AY$3:AY$30,$X61,Y$3:Y$30)</f>
        <v>416.58</v>
      </c>
      <c r="Z61" s="133">
        <v>9.0E9</v>
      </c>
      <c r="AA61" s="133">
        <v>9.0E9</v>
      </c>
      <c r="AB61" s="95"/>
      <c r="AC61" s="95"/>
      <c r="AD61" s="95"/>
      <c r="AE61" s="98"/>
      <c r="AF61" s="95"/>
      <c r="AG61" s="95"/>
      <c r="AH61" s="112" t="s">
        <v>221</v>
      </c>
      <c r="AI61" s="134">
        <v>0.43</v>
      </c>
      <c r="AJ61" s="95"/>
      <c r="AK61" s="95"/>
      <c r="AL61" s="95"/>
      <c r="AM61" s="95"/>
      <c r="AN61" s="95" t="s">
        <v>73</v>
      </c>
      <c r="AO61" s="18" t="s">
        <v>95</v>
      </c>
      <c r="AP61" s="95"/>
      <c r="AQ61" s="134">
        <v>0.1</v>
      </c>
      <c r="AR61" s="135">
        <v>0.6501</v>
      </c>
      <c r="AS61" s="135">
        <v>0.3464</v>
      </c>
      <c r="AT61" s="135">
        <v>0.0035</v>
      </c>
      <c r="AU61" s="95"/>
      <c r="AV61" s="95"/>
      <c r="AW61" s="95"/>
      <c r="AX61" s="131"/>
      <c r="AY61" s="95"/>
      <c r="AZ61" s="95"/>
      <c r="BA61" s="95"/>
      <c r="BB61" s="95"/>
      <c r="BC61" s="95"/>
      <c r="BD61" s="18"/>
    </row>
    <row r="62" ht="14.25" customHeight="1">
      <c r="A62" s="95"/>
      <c r="B62" s="95"/>
      <c r="C62" s="95"/>
      <c r="D62" s="95"/>
      <c r="E62" s="95"/>
      <c r="F62" s="95"/>
      <c r="G62" s="95"/>
      <c r="H62" s="18"/>
      <c r="I62" s="18"/>
      <c r="J62" s="18"/>
      <c r="K62" s="18"/>
      <c r="L62" s="18"/>
      <c r="M62" s="95"/>
      <c r="N62" s="95"/>
      <c r="O62" s="95"/>
      <c r="P62" s="95"/>
      <c r="Q62" s="95"/>
      <c r="R62" s="131"/>
      <c r="S62" s="53"/>
      <c r="T62" s="95"/>
      <c r="U62" s="95"/>
      <c r="V62" s="97"/>
      <c r="W62" s="97"/>
      <c r="X62" s="97" t="s">
        <v>129</v>
      </c>
      <c r="Y62" s="132">
        <f>1500*15%</f>
        <v>225</v>
      </c>
      <c r="Z62" s="133">
        <v>9.0E9</v>
      </c>
      <c r="AA62" s="133">
        <v>9.0E9</v>
      </c>
      <c r="AB62" s="95"/>
      <c r="AC62" s="95"/>
      <c r="AD62" s="95"/>
      <c r="AE62" s="98"/>
      <c r="AF62" s="95"/>
      <c r="AG62" s="95"/>
      <c r="AH62" s="95"/>
      <c r="AI62" s="95"/>
      <c r="AJ62" s="95"/>
      <c r="AK62" s="95"/>
      <c r="AL62" s="95"/>
      <c r="AM62" s="95"/>
      <c r="AN62" s="95" t="s">
        <v>73</v>
      </c>
      <c r="AO62" s="18" t="s">
        <v>72</v>
      </c>
      <c r="AP62" s="95"/>
      <c r="AQ62" s="134">
        <v>0.02</v>
      </c>
      <c r="AR62" s="135">
        <v>0.54</v>
      </c>
      <c r="AS62" s="135">
        <v>0.439</v>
      </c>
      <c r="AT62" s="135">
        <v>0.021</v>
      </c>
      <c r="AU62" s="95"/>
      <c r="AV62" s="95"/>
      <c r="AW62" s="95"/>
      <c r="AX62" s="131"/>
      <c r="AY62" s="95"/>
      <c r="AZ62" s="95"/>
      <c r="BA62" s="95"/>
      <c r="BB62" s="95"/>
      <c r="BC62" s="95"/>
      <c r="BD62" s="18"/>
    </row>
    <row r="63" ht="14.25" customHeight="1">
      <c r="A63" s="95"/>
      <c r="B63" s="95"/>
      <c r="C63" s="95"/>
      <c r="D63" s="95"/>
      <c r="E63" s="95"/>
      <c r="F63" s="95"/>
      <c r="G63" s="95"/>
      <c r="H63" s="18"/>
      <c r="I63" s="18"/>
      <c r="J63" s="18"/>
      <c r="K63" s="18"/>
      <c r="L63" s="18"/>
      <c r="M63" s="95"/>
      <c r="N63" s="95"/>
      <c r="O63" s="95"/>
      <c r="P63" s="95"/>
      <c r="Q63" s="95"/>
      <c r="R63" s="131"/>
      <c r="S63" s="53"/>
      <c r="T63" s="95"/>
      <c r="U63" s="95"/>
      <c r="V63" s="97"/>
      <c r="W63" s="97"/>
      <c r="X63" s="97" t="s">
        <v>177</v>
      </c>
      <c r="Y63" s="132">
        <f t="shared" ref="Y63:Y64" si="171">Y62</f>
        <v>225</v>
      </c>
      <c r="Z63" s="133">
        <v>9.0E9</v>
      </c>
      <c r="AA63" s="133">
        <v>9.0E9</v>
      </c>
      <c r="AB63" s="95"/>
      <c r="AC63" s="95"/>
      <c r="AD63" s="95"/>
      <c r="AE63" s="98"/>
      <c r="AF63" s="95"/>
      <c r="AG63" s="95"/>
      <c r="AH63" s="95" t="s">
        <v>190</v>
      </c>
      <c r="AI63" s="138">
        <v>358.6</v>
      </c>
      <c r="AJ63" s="95"/>
      <c r="AK63" s="95" t="s">
        <v>280</v>
      </c>
      <c r="AL63" s="95"/>
      <c r="AM63" s="95"/>
      <c r="AN63" s="95"/>
      <c r="AO63" s="95"/>
      <c r="AP63" s="95"/>
      <c r="AQ63" s="95"/>
      <c r="AR63" s="17"/>
      <c r="AT63" s="17"/>
      <c r="AU63" s="17"/>
      <c r="AV63" s="17"/>
      <c r="AW63" s="95"/>
      <c r="AX63" s="131"/>
      <c r="AY63" s="95"/>
      <c r="AZ63" s="95"/>
      <c r="BA63" s="95"/>
      <c r="BB63" s="95"/>
      <c r="BC63" s="95"/>
      <c r="BD63" s="18"/>
    </row>
    <row r="64" ht="14.25" customHeight="1">
      <c r="A64" s="95"/>
      <c r="B64" s="95"/>
      <c r="C64" s="95"/>
      <c r="D64" s="95"/>
      <c r="E64" s="95"/>
      <c r="F64" s="95"/>
      <c r="G64" s="95"/>
      <c r="H64" s="18"/>
      <c r="I64" s="18"/>
      <c r="J64" s="18"/>
      <c r="K64" s="18"/>
      <c r="L64" s="18"/>
      <c r="M64" s="95"/>
      <c r="N64" s="95"/>
      <c r="O64" s="95"/>
      <c r="P64" s="95"/>
      <c r="Q64" s="95"/>
      <c r="R64" s="131"/>
      <c r="S64" s="53"/>
      <c r="T64" s="95"/>
      <c r="U64" s="95"/>
      <c r="V64" s="97"/>
      <c r="W64" s="97"/>
      <c r="X64" s="30" t="s">
        <v>137</v>
      </c>
      <c r="Y64" s="132">
        <f t="shared" si="171"/>
        <v>225</v>
      </c>
      <c r="Z64" s="133">
        <v>9.0E9</v>
      </c>
      <c r="AA64" s="133">
        <v>9.0E9</v>
      </c>
      <c r="AB64" s="95"/>
      <c r="AC64" s="95"/>
      <c r="AD64" s="95"/>
      <c r="AE64" s="98"/>
      <c r="AF64" s="95"/>
      <c r="AG64" s="95"/>
      <c r="AH64" s="95" t="s">
        <v>207</v>
      </c>
      <c r="AI64" s="139">
        <v>338.4815038</v>
      </c>
      <c r="AJ64" s="95"/>
      <c r="AK64" s="99" t="s">
        <v>281</v>
      </c>
      <c r="AL64" s="95"/>
      <c r="AM64" s="95"/>
      <c r="AN64" s="95"/>
      <c r="AO64" s="95"/>
      <c r="AP64" s="95"/>
      <c r="AQ64" s="95"/>
      <c r="AR64" s="17"/>
      <c r="AT64" s="138"/>
      <c r="AU64" s="138"/>
      <c r="AV64" s="138"/>
      <c r="AW64" s="95"/>
      <c r="AX64" s="131"/>
      <c r="AY64" s="95"/>
      <c r="AZ64" s="95"/>
      <c r="BA64" s="95"/>
      <c r="BB64" s="95"/>
      <c r="BC64" s="95"/>
      <c r="BD64" s="18"/>
    </row>
    <row r="65" ht="14.25" customHeight="1">
      <c r="A65" s="95"/>
      <c r="B65" s="95"/>
      <c r="C65" s="95"/>
      <c r="D65" s="95"/>
      <c r="E65" s="95"/>
      <c r="F65" s="95"/>
      <c r="G65" s="95"/>
      <c r="H65" s="18"/>
      <c r="I65" s="18"/>
      <c r="J65" s="18"/>
      <c r="K65" s="18"/>
      <c r="L65" s="18"/>
      <c r="M65" s="95"/>
      <c r="N65" s="95"/>
      <c r="O65" s="95"/>
      <c r="P65" s="95"/>
      <c r="Q65" s="95"/>
      <c r="R65" s="131"/>
      <c r="S65" s="53"/>
      <c r="T65" s="95"/>
      <c r="U65" s="95"/>
      <c r="V65" s="97"/>
      <c r="W65" s="97"/>
      <c r="X65" s="97" t="s">
        <v>282</v>
      </c>
      <c r="Y65" s="136">
        <f>Y58</f>
        <v>210.517</v>
      </c>
      <c r="Z65" s="132">
        <f>average(Z18,Z6)</f>
        <v>144.384</v>
      </c>
      <c r="AA65" s="136">
        <f>average(AA3:AA30)</f>
        <v>43.8125</v>
      </c>
      <c r="AB65" s="95"/>
      <c r="AC65" s="95"/>
      <c r="AD65" s="95"/>
      <c r="AE65" s="98"/>
      <c r="AF65" s="95"/>
      <c r="AG65" s="95"/>
      <c r="AH65" s="95" t="s">
        <v>283</v>
      </c>
      <c r="AI65" s="95">
        <v>350.0</v>
      </c>
      <c r="AJ65" s="95"/>
      <c r="AK65" s="95"/>
      <c r="AL65" s="95"/>
      <c r="AM65" s="95"/>
      <c r="AN65" s="95"/>
      <c r="AO65" s="95"/>
      <c r="AP65" s="95"/>
      <c r="AQ65" s="95"/>
      <c r="AR65" s="17"/>
      <c r="AT65" s="138"/>
      <c r="AU65" s="138"/>
      <c r="AV65" s="138"/>
      <c r="AW65" s="95"/>
      <c r="AX65" s="131"/>
      <c r="AY65" s="95"/>
      <c r="AZ65" s="95"/>
      <c r="BA65" s="95"/>
      <c r="BB65" s="95"/>
      <c r="BC65" s="95"/>
      <c r="BD65" s="18"/>
    </row>
    <row r="66" ht="14.25" customHeight="1">
      <c r="A66" s="95"/>
      <c r="B66" s="95"/>
      <c r="C66" s="95"/>
      <c r="D66" s="95"/>
      <c r="E66" s="95"/>
      <c r="F66" s="95"/>
      <c r="G66" s="95"/>
      <c r="H66" s="18"/>
      <c r="I66" s="18"/>
      <c r="J66" s="18"/>
      <c r="K66" s="18"/>
      <c r="L66" s="18"/>
      <c r="M66" s="95"/>
      <c r="N66" s="95"/>
      <c r="O66" s="95"/>
      <c r="P66" s="95"/>
      <c r="Q66" s="95"/>
      <c r="R66" s="131"/>
      <c r="S66" s="53"/>
      <c r="T66" s="95"/>
      <c r="U66" s="95"/>
      <c r="V66" s="97"/>
      <c r="W66" s="97"/>
      <c r="X66" s="97" t="s">
        <v>222</v>
      </c>
      <c r="Y66" s="139">
        <f t="shared" ref="Y66:Z66" si="172">average(Y44,Y41,Y36)</f>
        <v>200</v>
      </c>
      <c r="Z66" s="139">
        <f t="shared" si="172"/>
        <v>366.6666667</v>
      </c>
      <c r="AA66" s="139">
        <f>average(AA44,AA41,AA36,AA42)</f>
        <v>37.175</v>
      </c>
      <c r="AB66" s="95"/>
      <c r="AC66" s="95"/>
      <c r="AD66" s="95"/>
      <c r="AE66" s="98"/>
      <c r="AF66" s="95"/>
      <c r="AG66" s="95"/>
      <c r="AH66" s="95"/>
      <c r="AI66" s="95"/>
      <c r="AJ66" s="95"/>
      <c r="AK66" s="95"/>
      <c r="AL66" s="95"/>
      <c r="AM66" s="95"/>
      <c r="AN66" s="95"/>
      <c r="AO66" s="95"/>
      <c r="AP66" s="95"/>
      <c r="AQ66" s="17"/>
      <c r="AR66" s="17"/>
      <c r="AS66" s="17"/>
      <c r="AT66" s="17"/>
      <c r="AV66" s="95"/>
      <c r="AW66" s="95"/>
      <c r="AX66" s="131"/>
      <c r="AY66" s="95"/>
      <c r="AZ66" s="95"/>
      <c r="BA66" s="95"/>
      <c r="BB66" s="95"/>
      <c r="BC66" s="95"/>
      <c r="BD66" s="18"/>
    </row>
    <row r="67" ht="14.25" customHeight="1">
      <c r="A67" s="95"/>
      <c r="B67" s="95"/>
      <c r="C67" s="95"/>
      <c r="D67" s="95"/>
      <c r="E67" s="95"/>
      <c r="F67" s="95"/>
      <c r="G67" s="95"/>
      <c r="H67" s="18"/>
      <c r="I67" s="18"/>
      <c r="J67" s="18"/>
      <c r="K67" s="18"/>
      <c r="L67" s="18"/>
      <c r="M67" s="95"/>
      <c r="N67" s="95"/>
      <c r="O67" s="95"/>
      <c r="P67" s="95"/>
      <c r="Q67" s="95"/>
      <c r="R67" s="131"/>
      <c r="S67" s="53"/>
      <c r="T67" s="95"/>
      <c r="U67" s="95"/>
      <c r="V67" s="97"/>
      <c r="W67" s="97"/>
      <c r="X67" s="97"/>
      <c r="Y67" s="95"/>
      <c r="Z67" s="95"/>
      <c r="AA67" s="95"/>
      <c r="AB67" s="95"/>
      <c r="AC67" s="95"/>
      <c r="AD67" s="95"/>
      <c r="AE67" s="98"/>
      <c r="AF67" s="95"/>
      <c r="AG67" s="95"/>
      <c r="AH67" s="95"/>
      <c r="AI67" s="95"/>
      <c r="AJ67" s="95"/>
      <c r="AK67" s="95"/>
      <c r="AL67" s="95"/>
      <c r="AM67" s="95"/>
      <c r="AN67" s="95"/>
      <c r="AO67" s="95"/>
      <c r="AP67" s="95"/>
      <c r="AQ67" s="17"/>
      <c r="AR67" s="140"/>
      <c r="AS67" s="140"/>
      <c r="AT67" s="140"/>
      <c r="AV67" s="95"/>
      <c r="AW67" s="95"/>
      <c r="AX67" s="131"/>
      <c r="AY67" s="95"/>
      <c r="AZ67" s="95"/>
      <c r="BA67" s="95"/>
      <c r="BB67" s="95"/>
      <c r="BC67" s="95"/>
      <c r="BD67" s="18"/>
    </row>
    <row r="68" ht="14.25" customHeight="1">
      <c r="A68" s="95"/>
      <c r="B68" s="95"/>
      <c r="C68" s="95"/>
      <c r="D68" s="95"/>
      <c r="E68" s="95"/>
      <c r="F68" s="95"/>
      <c r="G68" s="95"/>
      <c r="H68" s="18"/>
      <c r="I68" s="18"/>
      <c r="J68" s="18"/>
      <c r="K68" s="18"/>
      <c r="L68" s="18"/>
      <c r="M68" s="95"/>
      <c r="N68" s="95"/>
      <c r="O68" s="95"/>
      <c r="P68" s="95"/>
      <c r="Q68" s="95"/>
      <c r="R68" s="131"/>
      <c r="S68" s="53"/>
      <c r="T68" s="95"/>
      <c r="U68" s="95"/>
      <c r="V68" s="97"/>
      <c r="W68" s="97"/>
      <c r="X68" s="97"/>
      <c r="Y68" s="95"/>
      <c r="Z68" s="95"/>
      <c r="AA68" s="95"/>
      <c r="AB68" s="95"/>
      <c r="AC68" s="95"/>
      <c r="AD68" s="95"/>
      <c r="AE68" s="98"/>
      <c r="AF68" s="95"/>
      <c r="AG68" s="95"/>
      <c r="AH68" s="95"/>
      <c r="AI68" s="95"/>
      <c r="AJ68" s="95"/>
      <c r="AK68" s="95"/>
      <c r="AL68" s="95"/>
      <c r="AM68" s="95"/>
      <c r="AN68" s="95"/>
      <c r="AO68" s="95"/>
      <c r="AP68" s="95"/>
      <c r="AQ68" s="17"/>
      <c r="AR68" s="140"/>
      <c r="AS68" s="140"/>
      <c r="AT68" s="140"/>
      <c r="AV68" s="95"/>
      <c r="AW68" s="95"/>
      <c r="AX68" s="131"/>
      <c r="AY68" s="95"/>
      <c r="AZ68" s="95"/>
      <c r="BA68" s="95"/>
      <c r="BB68" s="95"/>
      <c r="BC68" s="95"/>
      <c r="BD68" s="18"/>
    </row>
    <row r="69" ht="14.25" customHeight="1">
      <c r="A69" s="95"/>
      <c r="B69" s="95"/>
      <c r="C69" s="95"/>
      <c r="D69" s="95"/>
      <c r="E69" s="95"/>
      <c r="F69" s="95"/>
      <c r="G69" s="95"/>
      <c r="H69" s="18"/>
      <c r="I69" s="18"/>
      <c r="J69" s="18"/>
      <c r="K69" s="18"/>
      <c r="L69" s="18"/>
      <c r="M69" s="95"/>
      <c r="N69" s="95"/>
      <c r="O69" s="95"/>
      <c r="P69" s="95"/>
      <c r="Q69" s="95"/>
      <c r="R69" s="131"/>
      <c r="S69" s="53"/>
      <c r="T69" s="95"/>
      <c r="U69" s="95"/>
      <c r="V69" s="97"/>
      <c r="W69" s="97"/>
      <c r="X69" s="97"/>
      <c r="Y69" s="95"/>
      <c r="Z69" s="95"/>
      <c r="AA69" s="95"/>
      <c r="AB69" s="95"/>
      <c r="AC69" s="95"/>
      <c r="AD69" s="95"/>
      <c r="AE69" s="98"/>
      <c r="AF69" s="95"/>
      <c r="AG69" s="95"/>
      <c r="AH69" s="95"/>
      <c r="AI69" s="95"/>
      <c r="AJ69" s="95"/>
      <c r="AK69" s="95"/>
      <c r="AL69" s="95"/>
      <c r="AM69" s="95"/>
      <c r="AN69" s="95"/>
      <c r="AO69" s="95"/>
      <c r="AP69" s="95"/>
      <c r="AQ69" s="95"/>
      <c r="AR69" s="95"/>
      <c r="AS69" s="95"/>
      <c r="AT69" s="95"/>
      <c r="AU69" s="95"/>
      <c r="AV69" s="95"/>
      <c r="AW69" s="95"/>
      <c r="AX69" s="131"/>
      <c r="AY69" s="95"/>
      <c r="AZ69" s="95"/>
      <c r="BA69" s="95"/>
      <c r="BB69" s="95"/>
      <c r="BC69" s="95"/>
      <c r="BD69" s="18"/>
    </row>
    <row r="70" ht="14.25" customHeight="1">
      <c r="A70" s="95"/>
      <c r="B70" s="95"/>
      <c r="C70" s="95"/>
      <c r="D70" s="95"/>
      <c r="E70" s="95"/>
      <c r="F70" s="95"/>
      <c r="G70" s="95"/>
      <c r="H70" s="18"/>
      <c r="I70" s="18"/>
      <c r="J70" s="18"/>
      <c r="K70" s="18"/>
      <c r="L70" s="18"/>
      <c r="M70" s="95"/>
      <c r="N70" s="95"/>
      <c r="O70" s="95"/>
      <c r="P70" s="95"/>
      <c r="Q70" s="95"/>
      <c r="R70" s="131"/>
      <c r="S70" s="53"/>
      <c r="T70" s="95"/>
      <c r="U70" s="95"/>
      <c r="V70" s="97"/>
      <c r="W70" s="97"/>
      <c r="X70" s="97"/>
      <c r="Y70" s="95"/>
      <c r="Z70" s="95"/>
      <c r="AA70" s="95"/>
      <c r="AB70" s="95"/>
      <c r="AC70" s="95"/>
      <c r="AD70" s="95"/>
      <c r="AE70" s="98"/>
      <c r="AF70" s="95"/>
      <c r="AG70" s="95"/>
      <c r="AH70" s="95"/>
      <c r="AI70" s="95"/>
      <c r="AJ70" s="95"/>
      <c r="AK70" s="95"/>
      <c r="AL70" s="95"/>
      <c r="AM70" s="95"/>
      <c r="AR70" s="95"/>
      <c r="AS70" s="95"/>
      <c r="AT70" s="95"/>
      <c r="AU70" s="95"/>
      <c r="AV70" s="95"/>
      <c r="AW70" s="95"/>
      <c r="AX70" s="131"/>
      <c r="AY70" s="95"/>
      <c r="AZ70" s="95"/>
      <c r="BA70" s="95"/>
      <c r="BB70" s="95"/>
      <c r="BC70" s="95"/>
      <c r="BD70" s="18"/>
    </row>
    <row r="71" ht="14.25" customHeight="1">
      <c r="A71" s="95"/>
      <c r="B71" s="95"/>
      <c r="C71" s="95"/>
      <c r="D71" s="95"/>
      <c r="E71" s="95"/>
      <c r="F71" s="95"/>
      <c r="G71" s="95"/>
      <c r="H71" s="18"/>
      <c r="I71" s="18"/>
      <c r="J71" s="18"/>
      <c r="K71" s="18"/>
      <c r="L71" s="18"/>
      <c r="M71" s="95"/>
      <c r="N71" s="95"/>
      <c r="O71" s="95"/>
      <c r="P71" s="95"/>
      <c r="Q71" s="95"/>
      <c r="R71" s="131"/>
      <c r="S71" s="53"/>
      <c r="T71" s="95"/>
      <c r="U71" s="95"/>
      <c r="V71" s="97"/>
      <c r="W71" s="97"/>
      <c r="X71" s="97"/>
      <c r="Y71" s="95"/>
      <c r="Z71" s="95"/>
      <c r="AA71" s="95"/>
      <c r="AB71" s="95"/>
      <c r="AC71" s="95"/>
      <c r="AD71" s="95"/>
      <c r="AE71" s="98"/>
      <c r="AF71" s="95"/>
      <c r="AG71" s="95"/>
      <c r="AH71" s="95"/>
      <c r="AI71" s="95"/>
      <c r="AJ71" s="95"/>
      <c r="AK71" s="95"/>
      <c r="AL71" s="95"/>
      <c r="AM71" s="95"/>
      <c r="AR71" s="95"/>
      <c r="AS71" s="95"/>
      <c r="AT71" s="95"/>
      <c r="AU71" s="95"/>
      <c r="AV71" s="95"/>
      <c r="AW71" s="95"/>
      <c r="AX71" s="131"/>
      <c r="AY71" s="95"/>
      <c r="AZ71" s="95"/>
      <c r="BA71" s="95"/>
      <c r="BB71" s="95"/>
      <c r="BC71" s="95"/>
      <c r="BD71" s="18"/>
    </row>
    <row r="72" ht="14.25" customHeight="1">
      <c r="A72" s="95"/>
      <c r="B72" s="95"/>
      <c r="C72" s="95"/>
      <c r="D72" s="95"/>
      <c r="E72" s="95"/>
      <c r="F72" s="95"/>
      <c r="G72" s="95"/>
      <c r="H72" s="18"/>
      <c r="I72" s="18"/>
      <c r="J72" s="18"/>
      <c r="K72" s="18"/>
      <c r="L72" s="18"/>
      <c r="M72" s="95"/>
      <c r="N72" s="95"/>
      <c r="O72" s="95"/>
      <c r="P72" s="95"/>
      <c r="Q72" s="95"/>
      <c r="R72" s="131"/>
      <c r="S72" s="53"/>
      <c r="T72" s="95"/>
      <c r="U72" s="95"/>
      <c r="V72" s="97"/>
      <c r="W72" s="97"/>
      <c r="X72" s="97"/>
      <c r="Y72" s="95"/>
      <c r="Z72" s="95"/>
      <c r="AA72" s="95"/>
      <c r="AB72" s="95"/>
      <c r="AC72" s="95"/>
      <c r="AD72" s="95"/>
      <c r="AE72" s="98"/>
      <c r="AF72" s="95"/>
      <c r="AG72" s="95"/>
      <c r="AH72" s="95"/>
      <c r="AI72" s="95"/>
      <c r="AJ72" s="95"/>
      <c r="AK72" s="95"/>
      <c r="AL72" s="95"/>
      <c r="AM72" s="95"/>
      <c r="AR72" s="95"/>
      <c r="AS72" s="95"/>
      <c r="AT72" s="95"/>
      <c r="AU72" s="95"/>
      <c r="AV72" s="95"/>
      <c r="AW72" s="95"/>
      <c r="AX72" s="131"/>
      <c r="AY72" s="95"/>
      <c r="AZ72" s="95"/>
      <c r="BA72" s="95"/>
      <c r="BB72" s="95"/>
      <c r="BC72" s="95"/>
      <c r="BD72" s="18"/>
    </row>
    <row r="73" ht="14.25" customHeight="1">
      <c r="A73" s="95"/>
      <c r="B73" s="95"/>
      <c r="C73" s="95"/>
      <c r="D73" s="95"/>
      <c r="E73" s="95"/>
      <c r="F73" s="95"/>
      <c r="G73" s="95"/>
      <c r="H73" s="18"/>
      <c r="I73" s="18"/>
      <c r="J73" s="18"/>
      <c r="K73" s="18"/>
      <c r="L73" s="18"/>
      <c r="M73" s="95"/>
      <c r="N73" s="95"/>
      <c r="O73" s="95"/>
      <c r="P73" s="95"/>
      <c r="Q73" s="95"/>
      <c r="R73" s="131"/>
      <c r="S73" s="53"/>
      <c r="T73" s="95"/>
      <c r="U73" s="95"/>
      <c r="V73" s="97"/>
      <c r="W73" s="97"/>
      <c r="X73" s="97"/>
      <c r="Y73" s="95"/>
      <c r="Z73" s="95"/>
      <c r="AA73" s="95"/>
      <c r="AB73" s="95"/>
      <c r="AC73" s="95"/>
      <c r="AD73" s="95"/>
      <c r="AE73" s="98"/>
      <c r="AF73" s="95"/>
      <c r="AG73" s="95"/>
      <c r="AH73" s="95"/>
      <c r="AI73" s="95"/>
      <c r="AJ73" s="95"/>
      <c r="AK73" s="95"/>
      <c r="AL73" s="95"/>
      <c r="AM73" s="95"/>
      <c r="AN73" s="95"/>
      <c r="AO73" s="95"/>
      <c r="AP73" s="95"/>
      <c r="AQ73" s="95"/>
      <c r="AR73" s="95"/>
      <c r="AS73" s="95"/>
      <c r="AT73" s="95"/>
      <c r="AU73" s="95"/>
      <c r="AV73" s="95"/>
      <c r="AW73" s="95"/>
      <c r="AX73" s="131"/>
      <c r="AY73" s="95"/>
      <c r="AZ73" s="95"/>
      <c r="BA73" s="95"/>
      <c r="BB73" s="95"/>
      <c r="BC73" s="95"/>
      <c r="BD73" s="18"/>
    </row>
    <row r="74" ht="14.25" customHeight="1">
      <c r="A74" s="95"/>
      <c r="B74" s="95"/>
      <c r="C74" s="95"/>
      <c r="D74" s="95"/>
      <c r="E74" s="95"/>
      <c r="F74" s="95"/>
      <c r="G74" s="95"/>
      <c r="H74" s="18"/>
      <c r="I74" s="18"/>
      <c r="J74" s="18"/>
      <c r="K74" s="18"/>
      <c r="L74" s="18"/>
      <c r="M74" s="95"/>
      <c r="N74" s="95"/>
      <c r="O74" s="95"/>
      <c r="P74" s="95"/>
      <c r="Q74" s="95"/>
      <c r="R74" s="131"/>
      <c r="S74" s="53"/>
      <c r="T74" s="95"/>
      <c r="U74" s="95"/>
      <c r="V74" s="97"/>
      <c r="W74" s="97"/>
      <c r="X74" s="97"/>
      <c r="Y74" s="95"/>
      <c r="Z74" s="95"/>
      <c r="AA74" s="95"/>
      <c r="AB74" s="95"/>
      <c r="AC74" s="95"/>
      <c r="AD74" s="95"/>
      <c r="AE74" s="98"/>
      <c r="AF74" s="95"/>
      <c r="AG74" s="95"/>
      <c r="AH74" s="95"/>
      <c r="AI74" s="95"/>
      <c r="AJ74" s="95"/>
      <c r="AK74" s="95"/>
      <c r="AL74" s="95"/>
      <c r="AM74" s="95"/>
      <c r="AN74" s="95"/>
      <c r="AO74" s="95"/>
      <c r="AP74" s="95"/>
      <c r="AQ74" s="95"/>
      <c r="AR74" s="95"/>
      <c r="AS74" s="95"/>
      <c r="AT74" s="95"/>
      <c r="AU74" s="95"/>
      <c r="AV74" s="95"/>
      <c r="AW74" s="95"/>
      <c r="AX74" s="131"/>
      <c r="AY74" s="95"/>
      <c r="AZ74" s="95"/>
      <c r="BA74" s="95"/>
      <c r="BB74" s="95"/>
      <c r="BC74" s="95"/>
      <c r="BD74" s="18"/>
    </row>
    <row r="75" ht="14.25" customHeight="1">
      <c r="A75" s="95"/>
      <c r="B75" s="95"/>
      <c r="C75" s="95"/>
      <c r="D75" s="95"/>
      <c r="E75" s="95"/>
      <c r="F75" s="95"/>
      <c r="G75" s="95"/>
      <c r="H75" s="18"/>
      <c r="I75" s="18"/>
      <c r="J75" s="18"/>
      <c r="K75" s="18"/>
      <c r="L75" s="18"/>
      <c r="M75" s="95"/>
      <c r="N75" s="95"/>
      <c r="O75" s="95"/>
      <c r="P75" s="95"/>
      <c r="Q75" s="95"/>
      <c r="R75" s="131"/>
      <c r="S75" s="53"/>
      <c r="T75" s="95"/>
      <c r="U75" s="95"/>
      <c r="V75" s="97"/>
      <c r="W75" s="97"/>
      <c r="X75" s="97"/>
      <c r="Y75" s="95"/>
      <c r="Z75" s="95"/>
      <c r="AA75" s="95"/>
      <c r="AB75" s="95"/>
      <c r="AC75" s="95"/>
      <c r="AD75" s="95"/>
      <c r="AE75" s="98"/>
      <c r="AF75" s="95"/>
      <c r="AG75" s="95"/>
      <c r="AH75" s="95"/>
      <c r="AI75" s="95"/>
      <c r="AJ75" s="95"/>
      <c r="AK75" s="95"/>
      <c r="AL75" s="95"/>
      <c r="AM75" s="95"/>
      <c r="AN75" s="95"/>
      <c r="AO75" s="95"/>
      <c r="AP75" s="95"/>
      <c r="AQ75" s="95"/>
      <c r="AR75" s="95"/>
      <c r="AS75" s="95"/>
      <c r="AT75" s="95"/>
      <c r="AU75" s="95"/>
      <c r="AV75" s="95"/>
      <c r="AW75" s="95"/>
      <c r="AX75" s="131"/>
      <c r="AY75" s="95"/>
      <c r="AZ75" s="95"/>
      <c r="BA75" s="95"/>
      <c r="BB75" s="95"/>
      <c r="BC75" s="95"/>
      <c r="BD75" s="18"/>
    </row>
    <row r="76" ht="14.25" customHeight="1">
      <c r="A76" s="95"/>
      <c r="B76" s="95"/>
      <c r="C76" s="95"/>
      <c r="D76" s="95"/>
      <c r="E76" s="95"/>
      <c r="F76" s="95"/>
      <c r="G76" s="95"/>
      <c r="H76" s="18"/>
      <c r="I76" s="18"/>
      <c r="J76" s="18"/>
      <c r="K76" s="18"/>
      <c r="L76" s="18"/>
      <c r="M76" s="95"/>
      <c r="N76" s="95"/>
      <c r="O76" s="95"/>
      <c r="P76" s="95"/>
      <c r="Q76" s="95"/>
      <c r="R76" s="131"/>
      <c r="S76" s="53"/>
      <c r="T76" s="95"/>
      <c r="U76" s="95"/>
      <c r="V76" s="97"/>
      <c r="W76" s="97"/>
      <c r="X76" s="97"/>
      <c r="Y76" s="95"/>
      <c r="Z76" s="95"/>
      <c r="AA76" s="95"/>
      <c r="AB76" s="95"/>
      <c r="AC76" s="95"/>
      <c r="AD76" s="95"/>
      <c r="AE76" s="98"/>
      <c r="AF76" s="95"/>
      <c r="AG76" s="95"/>
      <c r="AH76" s="95"/>
      <c r="AI76" s="95"/>
      <c r="AJ76" s="95"/>
      <c r="AK76" s="95"/>
      <c r="AL76" s="95"/>
      <c r="AM76" s="95"/>
      <c r="AN76" s="95"/>
      <c r="AO76" s="95"/>
      <c r="AP76" s="95"/>
      <c r="AQ76" s="95"/>
      <c r="AR76" s="95"/>
      <c r="AS76" s="95"/>
      <c r="AT76" s="95"/>
      <c r="AU76" s="95"/>
      <c r="AV76" s="95"/>
      <c r="AW76" s="95"/>
      <c r="AX76" s="131"/>
      <c r="AY76" s="95"/>
      <c r="AZ76" s="95"/>
      <c r="BA76" s="95"/>
      <c r="BB76" s="95"/>
      <c r="BC76" s="95"/>
      <c r="BD76" s="18"/>
    </row>
    <row r="77" ht="14.25" customHeight="1">
      <c r="A77" s="95"/>
      <c r="B77" s="95"/>
      <c r="C77" s="95"/>
      <c r="D77" s="95"/>
      <c r="E77" s="95"/>
      <c r="F77" s="95"/>
      <c r="G77" s="95"/>
      <c r="H77" s="18"/>
      <c r="I77" s="18"/>
      <c r="J77" s="18"/>
      <c r="K77" s="18"/>
      <c r="L77" s="18"/>
      <c r="M77" s="95"/>
      <c r="N77" s="95"/>
      <c r="O77" s="95"/>
      <c r="P77" s="95"/>
      <c r="Q77" s="95"/>
      <c r="R77" s="131"/>
      <c r="S77" s="53"/>
      <c r="T77" s="95"/>
      <c r="U77" s="95"/>
      <c r="V77" s="97"/>
      <c r="W77" s="97"/>
      <c r="X77" s="97"/>
      <c r="Y77" s="95"/>
      <c r="Z77" s="95"/>
      <c r="AA77" s="95"/>
      <c r="AB77" s="95"/>
      <c r="AC77" s="95"/>
      <c r="AD77" s="95"/>
      <c r="AE77" s="98"/>
      <c r="AF77" s="95"/>
      <c r="AG77" s="95"/>
      <c r="AH77" s="95"/>
      <c r="AI77" s="95"/>
      <c r="AJ77" s="95"/>
      <c r="AK77" s="95"/>
      <c r="AL77" s="95"/>
      <c r="AM77" s="95"/>
      <c r="AN77" s="95"/>
      <c r="AO77" s="95"/>
      <c r="AP77" s="95"/>
      <c r="AQ77" s="95"/>
      <c r="AR77" s="95"/>
      <c r="AS77" s="95"/>
      <c r="AT77" s="95"/>
      <c r="AU77" s="95"/>
      <c r="AV77" s="95"/>
      <c r="AW77" s="95"/>
      <c r="AX77" s="131"/>
      <c r="AY77" s="95"/>
      <c r="AZ77" s="95"/>
      <c r="BA77" s="95"/>
      <c r="BB77" s="95"/>
      <c r="BC77" s="95"/>
      <c r="BD77" s="18"/>
    </row>
    <row r="78" ht="14.25" customHeight="1">
      <c r="A78" s="95"/>
      <c r="B78" s="95"/>
      <c r="C78" s="95"/>
      <c r="D78" s="95"/>
      <c r="E78" s="95"/>
      <c r="F78" s="95"/>
      <c r="G78" s="95"/>
      <c r="H78" s="18"/>
      <c r="I78" s="18"/>
      <c r="J78" s="18"/>
      <c r="K78" s="18"/>
      <c r="L78" s="18"/>
      <c r="M78" s="95"/>
      <c r="N78" s="95"/>
      <c r="O78" s="95"/>
      <c r="P78" s="95"/>
      <c r="Q78" s="95"/>
      <c r="R78" s="131"/>
      <c r="S78" s="53"/>
      <c r="T78" s="95"/>
      <c r="U78" s="95"/>
      <c r="V78" s="97"/>
      <c r="W78" s="97"/>
      <c r="X78" s="97"/>
      <c r="Y78" s="95"/>
      <c r="Z78" s="95"/>
      <c r="AA78" s="95"/>
      <c r="AB78" s="95"/>
      <c r="AC78" s="95"/>
      <c r="AD78" s="95"/>
      <c r="AE78" s="98"/>
      <c r="AF78" s="95"/>
      <c r="AG78" s="95"/>
      <c r="AH78" s="95"/>
      <c r="AI78" s="95"/>
      <c r="AJ78" s="95"/>
      <c r="AK78" s="95"/>
      <c r="AL78" s="95"/>
      <c r="AM78" s="95"/>
      <c r="AN78" s="95"/>
      <c r="AO78" s="95"/>
      <c r="AP78" s="95"/>
      <c r="AQ78" s="95"/>
      <c r="AR78" s="95"/>
      <c r="AS78" s="95"/>
      <c r="AT78" s="95"/>
      <c r="AU78" s="95"/>
      <c r="AV78" s="95"/>
      <c r="AW78" s="95"/>
      <c r="AX78" s="131"/>
      <c r="AY78" s="95"/>
      <c r="AZ78" s="95"/>
      <c r="BA78" s="95"/>
      <c r="BB78" s="95"/>
      <c r="BC78" s="95"/>
      <c r="BD78" s="18"/>
    </row>
    <row r="79" ht="14.25" customHeight="1">
      <c r="A79" s="95"/>
      <c r="B79" s="95"/>
      <c r="C79" s="95"/>
      <c r="D79" s="95"/>
      <c r="E79" s="95"/>
      <c r="F79" s="95"/>
      <c r="G79" s="95"/>
      <c r="H79" s="18"/>
      <c r="I79" s="18"/>
      <c r="J79" s="18"/>
      <c r="K79" s="18"/>
      <c r="L79" s="18"/>
      <c r="M79" s="95"/>
      <c r="N79" s="95"/>
      <c r="O79" s="95"/>
      <c r="P79" s="95"/>
      <c r="Q79" s="95"/>
      <c r="R79" s="131"/>
      <c r="S79" s="53"/>
      <c r="T79" s="95"/>
      <c r="U79" s="95"/>
      <c r="V79" s="97"/>
      <c r="W79" s="97"/>
      <c r="X79" s="97"/>
      <c r="Y79" s="95"/>
      <c r="Z79" s="95"/>
      <c r="AA79" s="95"/>
      <c r="AB79" s="95"/>
      <c r="AC79" s="95"/>
      <c r="AD79" s="95"/>
      <c r="AE79" s="98"/>
      <c r="AF79" s="95"/>
      <c r="AG79" s="95"/>
      <c r="AH79" s="95"/>
      <c r="AI79" s="95"/>
      <c r="AJ79" s="95"/>
      <c r="AK79" s="95"/>
      <c r="AL79" s="95"/>
      <c r="AM79" s="95"/>
      <c r="AN79" s="95"/>
      <c r="AO79" s="95"/>
      <c r="AP79" s="95"/>
      <c r="AQ79" s="95"/>
      <c r="AR79" s="95"/>
      <c r="AS79" s="95"/>
      <c r="AT79" s="95"/>
      <c r="AU79" s="95"/>
      <c r="AV79" s="95"/>
      <c r="AW79" s="95"/>
      <c r="AX79" s="131"/>
      <c r="AY79" s="95"/>
      <c r="AZ79" s="95"/>
      <c r="BA79" s="95"/>
      <c r="BB79" s="95"/>
      <c r="BC79" s="95"/>
      <c r="BD79" s="18"/>
    </row>
    <row r="80" ht="14.25" customHeight="1">
      <c r="A80" s="95"/>
      <c r="B80" s="95"/>
      <c r="C80" s="95"/>
      <c r="D80" s="95"/>
      <c r="E80" s="95"/>
      <c r="F80" s="95"/>
      <c r="G80" s="95"/>
      <c r="H80" s="18"/>
      <c r="I80" s="18"/>
      <c r="J80" s="18"/>
      <c r="K80" s="18"/>
      <c r="L80" s="18"/>
      <c r="M80" s="95"/>
      <c r="N80" s="95"/>
      <c r="O80" s="95"/>
      <c r="P80" s="95"/>
      <c r="Q80" s="95"/>
      <c r="R80" s="131"/>
      <c r="S80" s="53"/>
      <c r="T80" s="95"/>
      <c r="U80" s="95"/>
      <c r="V80" s="97"/>
      <c r="W80" s="97"/>
      <c r="X80" s="97"/>
      <c r="Y80" s="95"/>
      <c r="Z80" s="95"/>
      <c r="AA80" s="95"/>
      <c r="AB80" s="95"/>
      <c r="AC80" s="95"/>
      <c r="AD80" s="95"/>
      <c r="AE80" s="98"/>
      <c r="AF80" s="95"/>
      <c r="AG80" s="95"/>
      <c r="AH80" s="95"/>
      <c r="AI80" s="95"/>
      <c r="AJ80" s="95"/>
      <c r="AK80" s="95"/>
      <c r="AL80" s="95"/>
      <c r="AM80" s="95"/>
      <c r="AN80" s="95"/>
      <c r="AO80" s="95"/>
      <c r="AP80" s="95"/>
      <c r="AQ80" s="95"/>
      <c r="AR80" s="95"/>
      <c r="AS80" s="95"/>
      <c r="AT80" s="95"/>
      <c r="AU80" s="95"/>
      <c r="AV80" s="95"/>
      <c r="AW80" s="95"/>
      <c r="AX80" s="131"/>
      <c r="AY80" s="95"/>
      <c r="AZ80" s="95"/>
      <c r="BA80" s="95"/>
      <c r="BB80" s="95"/>
      <c r="BC80" s="95"/>
      <c r="BD80" s="18"/>
    </row>
    <row r="81" ht="14.25" customHeight="1">
      <c r="A81" s="95"/>
      <c r="B81" s="95"/>
      <c r="C81" s="95"/>
      <c r="D81" s="95"/>
      <c r="E81" s="95"/>
      <c r="F81" s="95"/>
      <c r="G81" s="95"/>
      <c r="H81" s="18"/>
      <c r="I81" s="18"/>
      <c r="J81" s="18"/>
      <c r="K81" s="18"/>
      <c r="L81" s="18"/>
      <c r="M81" s="95"/>
      <c r="N81" s="95"/>
      <c r="O81" s="95"/>
      <c r="P81" s="95"/>
      <c r="Q81" s="95"/>
      <c r="R81" s="131"/>
      <c r="S81" s="53"/>
      <c r="T81" s="95"/>
      <c r="U81" s="95"/>
      <c r="V81" s="97"/>
      <c r="W81" s="97"/>
      <c r="X81" s="97"/>
      <c r="Y81" s="95"/>
      <c r="Z81" s="95"/>
      <c r="AA81" s="95"/>
      <c r="AB81" s="95"/>
      <c r="AC81" s="95"/>
      <c r="AD81" s="95"/>
      <c r="AE81" s="98"/>
      <c r="AF81" s="95"/>
      <c r="AG81" s="95"/>
      <c r="AH81" s="95"/>
      <c r="AI81" s="95"/>
      <c r="AJ81" s="95"/>
      <c r="AK81" s="95"/>
      <c r="AL81" s="95"/>
      <c r="AM81" s="95"/>
      <c r="AN81" s="95"/>
      <c r="AO81" s="95"/>
      <c r="AP81" s="95"/>
      <c r="AQ81" s="95"/>
      <c r="AR81" s="95"/>
      <c r="AS81" s="95"/>
      <c r="AT81" s="95"/>
      <c r="AU81" s="95"/>
      <c r="AV81" s="95"/>
      <c r="AW81" s="95"/>
      <c r="AX81" s="131"/>
      <c r="AY81" s="95"/>
      <c r="AZ81" s="95"/>
      <c r="BA81" s="95"/>
      <c r="BB81" s="95"/>
      <c r="BC81" s="95"/>
      <c r="BD81" s="18"/>
    </row>
    <row r="82" ht="14.25" customHeight="1">
      <c r="A82" s="95"/>
      <c r="B82" s="95"/>
      <c r="C82" s="95"/>
      <c r="D82" s="95"/>
      <c r="E82" s="95"/>
      <c r="F82" s="95"/>
      <c r="G82" s="95"/>
      <c r="H82" s="18"/>
      <c r="I82" s="18"/>
      <c r="J82" s="18"/>
      <c r="K82" s="18"/>
      <c r="L82" s="18"/>
      <c r="M82" s="95"/>
      <c r="N82" s="95"/>
      <c r="O82" s="95"/>
      <c r="P82" s="95"/>
      <c r="Q82" s="95"/>
      <c r="R82" s="131"/>
      <c r="S82" s="53"/>
      <c r="T82" s="95"/>
      <c r="U82" s="95"/>
      <c r="V82" s="97"/>
      <c r="W82" s="97"/>
      <c r="X82" s="97"/>
      <c r="Y82" s="95"/>
      <c r="Z82" s="95"/>
      <c r="AA82" s="95"/>
      <c r="AB82" s="95"/>
      <c r="AC82" s="95"/>
      <c r="AD82" s="95"/>
      <c r="AE82" s="98"/>
      <c r="AF82" s="95"/>
      <c r="AG82" s="95"/>
      <c r="AH82" s="95"/>
      <c r="AI82" s="95"/>
      <c r="AJ82" s="95"/>
      <c r="AK82" s="95"/>
      <c r="AL82" s="95"/>
      <c r="AM82" s="95"/>
      <c r="AN82" s="95"/>
      <c r="AO82" s="95"/>
      <c r="AP82" s="95"/>
      <c r="AQ82" s="95"/>
      <c r="AR82" s="95"/>
      <c r="AS82" s="95"/>
      <c r="AT82" s="95"/>
      <c r="AU82" s="95"/>
      <c r="AV82" s="95"/>
      <c r="AW82" s="95"/>
      <c r="AX82" s="131"/>
      <c r="AY82" s="95"/>
      <c r="AZ82" s="95"/>
      <c r="BA82" s="95"/>
      <c r="BB82" s="95"/>
      <c r="BC82" s="95"/>
      <c r="BD82" s="18"/>
    </row>
    <row r="83" ht="14.25" customHeight="1">
      <c r="A83" s="95"/>
      <c r="B83" s="95"/>
      <c r="C83" s="95"/>
      <c r="D83" s="95"/>
      <c r="E83" s="95"/>
      <c r="F83" s="95"/>
      <c r="G83" s="95"/>
      <c r="H83" s="18"/>
      <c r="I83" s="18"/>
      <c r="J83" s="18"/>
      <c r="K83" s="18"/>
      <c r="L83" s="18"/>
      <c r="M83" s="95"/>
      <c r="N83" s="95"/>
      <c r="O83" s="95"/>
      <c r="P83" s="95"/>
      <c r="Q83" s="95"/>
      <c r="R83" s="131"/>
      <c r="S83" s="53"/>
      <c r="T83" s="95"/>
      <c r="U83" s="95"/>
      <c r="V83" s="97"/>
      <c r="W83" s="97"/>
      <c r="X83" s="97"/>
      <c r="Y83" s="95"/>
      <c r="Z83" s="95"/>
      <c r="AA83" s="95"/>
      <c r="AB83" s="95"/>
      <c r="AC83" s="95"/>
      <c r="AD83" s="95"/>
      <c r="AE83" s="98"/>
      <c r="AF83" s="95"/>
      <c r="AG83" s="95"/>
      <c r="AH83" s="95"/>
      <c r="AI83" s="95"/>
      <c r="AJ83" s="95"/>
      <c r="AK83" s="95"/>
      <c r="AL83" s="95"/>
      <c r="AM83" s="95"/>
      <c r="AN83" s="95"/>
      <c r="AO83" s="95"/>
      <c r="AP83" s="95"/>
      <c r="AQ83" s="95"/>
      <c r="AR83" s="95"/>
      <c r="AS83" s="95"/>
      <c r="AT83" s="95"/>
      <c r="AU83" s="95"/>
      <c r="AV83" s="95"/>
      <c r="AW83" s="95"/>
      <c r="AX83" s="131"/>
      <c r="AY83" s="95"/>
      <c r="AZ83" s="95"/>
      <c r="BA83" s="95"/>
      <c r="BB83" s="95"/>
      <c r="BC83" s="95"/>
      <c r="BD83" s="18"/>
    </row>
    <row r="84" ht="14.25" customHeight="1">
      <c r="A84" s="95"/>
      <c r="B84" s="95"/>
      <c r="C84" s="95"/>
      <c r="D84" s="95"/>
      <c r="E84" s="95"/>
      <c r="F84" s="95"/>
      <c r="G84" s="95"/>
      <c r="H84" s="18"/>
      <c r="I84" s="18"/>
      <c r="J84" s="18"/>
      <c r="K84" s="18"/>
      <c r="L84" s="18"/>
      <c r="M84" s="95"/>
      <c r="N84" s="95"/>
      <c r="O84" s="95"/>
      <c r="P84" s="95"/>
      <c r="Q84" s="95"/>
      <c r="R84" s="131"/>
      <c r="S84" s="53"/>
      <c r="T84" s="95"/>
      <c r="U84" s="95"/>
      <c r="V84" s="97"/>
      <c r="W84" s="97"/>
      <c r="X84" s="97"/>
      <c r="Y84" s="95"/>
      <c r="Z84" s="95"/>
      <c r="AA84" s="95"/>
      <c r="AB84" s="95"/>
      <c r="AC84" s="95"/>
      <c r="AD84" s="95"/>
      <c r="AE84" s="98"/>
      <c r="AF84" s="95"/>
      <c r="AG84" s="95"/>
      <c r="AH84" s="95"/>
      <c r="AI84" s="95"/>
      <c r="AJ84" s="95"/>
      <c r="AK84" s="95"/>
      <c r="AL84" s="95"/>
      <c r="AM84" s="95"/>
      <c r="AN84" s="95"/>
      <c r="AO84" s="95"/>
      <c r="AP84" s="95"/>
      <c r="AQ84" s="95"/>
      <c r="AR84" s="95"/>
      <c r="AS84" s="95"/>
      <c r="AT84" s="95"/>
      <c r="AU84" s="95"/>
      <c r="AV84" s="95"/>
      <c r="AW84" s="95"/>
      <c r="AX84" s="131"/>
      <c r="AY84" s="95"/>
      <c r="AZ84" s="95"/>
      <c r="BA84" s="95"/>
      <c r="BB84" s="95"/>
      <c r="BC84" s="95"/>
      <c r="BD84" s="18"/>
    </row>
    <row r="85" ht="14.25" customHeight="1">
      <c r="A85" s="95"/>
      <c r="B85" s="95"/>
      <c r="C85" s="95"/>
      <c r="D85" s="95"/>
      <c r="E85" s="95"/>
      <c r="F85" s="95"/>
      <c r="G85" s="95"/>
      <c r="H85" s="18"/>
      <c r="I85" s="18"/>
      <c r="J85" s="18"/>
      <c r="K85" s="18"/>
      <c r="L85" s="18"/>
      <c r="M85" s="95"/>
      <c r="N85" s="95"/>
      <c r="O85" s="95"/>
      <c r="P85" s="95"/>
      <c r="Q85" s="95"/>
      <c r="R85" s="131"/>
      <c r="S85" s="53"/>
      <c r="T85" s="95"/>
      <c r="U85" s="95"/>
      <c r="V85" s="97"/>
      <c r="W85" s="97"/>
      <c r="X85" s="97"/>
      <c r="Y85" s="95"/>
      <c r="Z85" s="95"/>
      <c r="AA85" s="95"/>
      <c r="AB85" s="95"/>
      <c r="AC85" s="95"/>
      <c r="AD85" s="95"/>
      <c r="AE85" s="98"/>
      <c r="AF85" s="95"/>
      <c r="AG85" s="95"/>
      <c r="AH85" s="95"/>
      <c r="AI85" s="95"/>
      <c r="AJ85" s="95"/>
      <c r="AK85" s="95"/>
      <c r="AL85" s="95"/>
      <c r="AM85" s="95"/>
      <c r="AN85" s="95"/>
      <c r="AO85" s="95"/>
      <c r="AP85" s="95"/>
      <c r="AQ85" s="95"/>
      <c r="AR85" s="95"/>
      <c r="AS85" s="95"/>
      <c r="AT85" s="95"/>
      <c r="AU85" s="95"/>
      <c r="AV85" s="95"/>
      <c r="AW85" s="95"/>
      <c r="AX85" s="131"/>
      <c r="AY85" s="95"/>
      <c r="AZ85" s="95"/>
      <c r="BA85" s="95"/>
      <c r="BB85" s="95"/>
      <c r="BC85" s="95"/>
      <c r="BD85" s="18"/>
    </row>
    <row r="86" ht="14.25" customHeight="1">
      <c r="A86" s="95"/>
      <c r="B86" s="95"/>
      <c r="C86" s="95"/>
      <c r="D86" s="95"/>
      <c r="E86" s="95"/>
      <c r="F86" s="95"/>
      <c r="G86" s="95"/>
      <c r="H86" s="18"/>
      <c r="I86" s="18"/>
      <c r="J86" s="18"/>
      <c r="K86" s="18"/>
      <c r="L86" s="18"/>
      <c r="M86" s="95"/>
      <c r="N86" s="95"/>
      <c r="O86" s="95"/>
      <c r="P86" s="95"/>
      <c r="Q86" s="95"/>
      <c r="R86" s="131"/>
      <c r="S86" s="53"/>
      <c r="T86" s="95"/>
      <c r="U86" s="95"/>
      <c r="V86" s="97"/>
      <c r="W86" s="97"/>
      <c r="X86" s="97"/>
      <c r="Y86" s="95"/>
      <c r="Z86" s="95"/>
      <c r="AA86" s="95"/>
      <c r="AB86" s="95"/>
      <c r="AC86" s="95"/>
      <c r="AD86" s="95"/>
      <c r="AE86" s="98"/>
      <c r="AF86" s="95"/>
      <c r="AG86" s="95"/>
      <c r="AH86" s="95"/>
      <c r="AI86" s="95"/>
      <c r="AJ86" s="95"/>
      <c r="AK86" s="95"/>
      <c r="AL86" s="95"/>
      <c r="AM86" s="95"/>
      <c r="AN86" s="95"/>
      <c r="AO86" s="95"/>
      <c r="AP86" s="95"/>
      <c r="AQ86" s="95"/>
      <c r="AR86" s="95"/>
      <c r="AS86" s="95"/>
      <c r="AT86" s="95"/>
      <c r="AU86" s="95"/>
      <c r="AV86" s="95"/>
      <c r="AW86" s="95"/>
      <c r="AX86" s="131"/>
      <c r="AY86" s="95"/>
      <c r="AZ86" s="95"/>
      <c r="BA86" s="95"/>
      <c r="BB86" s="95"/>
      <c r="BC86" s="95"/>
      <c r="BD86" s="18"/>
    </row>
    <row r="87" ht="14.25" customHeight="1">
      <c r="A87" s="95"/>
      <c r="B87" s="95"/>
      <c r="C87" s="95"/>
      <c r="D87" s="95"/>
      <c r="E87" s="95"/>
      <c r="F87" s="95"/>
      <c r="G87" s="95"/>
      <c r="H87" s="18"/>
      <c r="I87" s="18"/>
      <c r="J87" s="18"/>
      <c r="K87" s="18"/>
      <c r="L87" s="18"/>
      <c r="M87" s="95"/>
      <c r="N87" s="95"/>
      <c r="O87" s="95"/>
      <c r="P87" s="95"/>
      <c r="Q87" s="95"/>
      <c r="R87" s="131"/>
      <c r="S87" s="53"/>
      <c r="T87" s="95"/>
      <c r="U87" s="95"/>
      <c r="V87" s="97"/>
      <c r="W87" s="97"/>
      <c r="X87" s="97"/>
      <c r="Y87" s="95"/>
      <c r="Z87" s="95"/>
      <c r="AA87" s="95"/>
      <c r="AB87" s="95"/>
      <c r="AC87" s="95"/>
      <c r="AD87" s="95"/>
      <c r="AE87" s="98"/>
      <c r="AF87" s="95"/>
      <c r="AG87" s="95"/>
      <c r="AH87" s="95"/>
      <c r="AI87" s="95"/>
      <c r="AJ87" s="95"/>
      <c r="AK87" s="95"/>
      <c r="AL87" s="95"/>
      <c r="AM87" s="95"/>
      <c r="AN87" s="95"/>
      <c r="AO87" s="95"/>
      <c r="AP87" s="95"/>
      <c r="AQ87" s="95"/>
      <c r="AR87" s="95"/>
      <c r="AS87" s="95"/>
      <c r="AT87" s="95"/>
      <c r="AU87" s="95"/>
      <c r="AV87" s="95"/>
      <c r="AW87" s="95"/>
      <c r="AX87" s="131"/>
      <c r="AY87" s="95"/>
      <c r="AZ87" s="95"/>
      <c r="BA87" s="95"/>
      <c r="BB87" s="95"/>
      <c r="BC87" s="95"/>
      <c r="BD87" s="18"/>
    </row>
    <row r="88" ht="14.25" customHeight="1">
      <c r="A88" s="95"/>
      <c r="B88" s="95"/>
      <c r="C88" s="95"/>
      <c r="D88" s="95"/>
      <c r="E88" s="95"/>
      <c r="F88" s="95"/>
      <c r="G88" s="95"/>
      <c r="H88" s="18"/>
      <c r="I88" s="18"/>
      <c r="J88" s="18"/>
      <c r="K88" s="18"/>
      <c r="L88" s="18"/>
      <c r="M88" s="95"/>
      <c r="N88" s="95"/>
      <c r="O88" s="95"/>
      <c r="P88" s="95"/>
      <c r="Q88" s="95"/>
      <c r="R88" s="131"/>
      <c r="S88" s="53"/>
      <c r="T88" s="95"/>
      <c r="U88" s="95"/>
      <c r="V88" s="97"/>
      <c r="W88" s="97"/>
      <c r="X88" s="97"/>
      <c r="Y88" s="95"/>
      <c r="Z88" s="95"/>
      <c r="AA88" s="95"/>
      <c r="AB88" s="95"/>
      <c r="AC88" s="95"/>
      <c r="AD88" s="95"/>
      <c r="AE88" s="98"/>
      <c r="AF88" s="95"/>
      <c r="AG88" s="95"/>
      <c r="AH88" s="95"/>
      <c r="AI88" s="95"/>
      <c r="AJ88" s="95"/>
      <c r="AK88" s="95"/>
      <c r="AL88" s="95"/>
      <c r="AM88" s="95"/>
      <c r="AN88" s="95"/>
      <c r="AO88" s="95"/>
      <c r="AP88" s="95"/>
      <c r="AQ88" s="95"/>
      <c r="AR88" s="95"/>
      <c r="AS88" s="95"/>
      <c r="AT88" s="95"/>
      <c r="AU88" s="95"/>
      <c r="AV88" s="95"/>
      <c r="AW88" s="95"/>
      <c r="AX88" s="131"/>
      <c r="AY88" s="95"/>
      <c r="AZ88" s="95"/>
      <c r="BA88" s="95"/>
      <c r="BB88" s="95"/>
      <c r="BC88" s="95"/>
      <c r="BD88" s="18"/>
    </row>
    <row r="89" ht="14.25" customHeight="1">
      <c r="A89" s="95"/>
      <c r="B89" s="95"/>
      <c r="C89" s="95"/>
      <c r="D89" s="95"/>
      <c r="E89" s="95"/>
      <c r="F89" s="95"/>
      <c r="G89" s="95"/>
      <c r="H89" s="18"/>
      <c r="I89" s="18"/>
      <c r="J89" s="18"/>
      <c r="K89" s="18"/>
      <c r="L89" s="18"/>
      <c r="M89" s="95"/>
      <c r="N89" s="95"/>
      <c r="O89" s="95"/>
      <c r="P89" s="95"/>
      <c r="Q89" s="95"/>
      <c r="R89" s="131"/>
      <c r="S89" s="53"/>
      <c r="T89" s="95"/>
      <c r="U89" s="95"/>
      <c r="V89" s="97"/>
      <c r="W89" s="97"/>
      <c r="X89" s="97"/>
      <c r="Y89" s="95"/>
      <c r="Z89" s="95"/>
      <c r="AA89" s="95"/>
      <c r="AB89" s="95"/>
      <c r="AC89" s="95"/>
      <c r="AD89" s="95"/>
      <c r="AE89" s="98"/>
      <c r="AF89" s="95"/>
      <c r="AG89" s="95"/>
      <c r="AH89" s="95"/>
      <c r="AI89" s="95"/>
      <c r="AJ89" s="95"/>
      <c r="AK89" s="95"/>
      <c r="AL89" s="95"/>
      <c r="AM89" s="95"/>
      <c r="AN89" s="95"/>
      <c r="AO89" s="95"/>
      <c r="AP89" s="95"/>
      <c r="AQ89" s="95"/>
      <c r="AR89" s="95"/>
      <c r="AS89" s="95"/>
      <c r="AT89" s="95"/>
      <c r="AU89" s="95"/>
      <c r="AV89" s="95"/>
      <c r="AW89" s="95"/>
      <c r="AX89" s="131"/>
      <c r="AY89" s="95"/>
      <c r="AZ89" s="95"/>
      <c r="BA89" s="95"/>
      <c r="BB89" s="95"/>
      <c r="BC89" s="95"/>
      <c r="BD89" s="18"/>
    </row>
    <row r="90" ht="14.25" customHeight="1">
      <c r="A90" s="95"/>
      <c r="B90" s="95"/>
      <c r="C90" s="95"/>
      <c r="D90" s="95"/>
      <c r="E90" s="95"/>
      <c r="F90" s="95"/>
      <c r="G90" s="95"/>
      <c r="H90" s="18"/>
      <c r="I90" s="18"/>
      <c r="J90" s="18"/>
      <c r="K90" s="18"/>
      <c r="L90" s="18"/>
      <c r="M90" s="95"/>
      <c r="N90" s="95"/>
      <c r="O90" s="95"/>
      <c r="P90" s="95"/>
      <c r="Q90" s="95"/>
      <c r="R90" s="131"/>
      <c r="S90" s="53"/>
      <c r="T90" s="95"/>
      <c r="U90" s="95"/>
      <c r="V90" s="97"/>
      <c r="W90" s="97"/>
      <c r="X90" s="97"/>
      <c r="Y90" s="95"/>
      <c r="Z90" s="95"/>
      <c r="AA90" s="95"/>
      <c r="AB90" s="95"/>
      <c r="AC90" s="95"/>
      <c r="AD90" s="95"/>
      <c r="AE90" s="98"/>
      <c r="AF90" s="95"/>
      <c r="AG90" s="95"/>
      <c r="AH90" s="95"/>
      <c r="AI90" s="95"/>
      <c r="AJ90" s="95"/>
      <c r="AK90" s="95"/>
      <c r="AL90" s="95"/>
      <c r="AM90" s="95"/>
      <c r="AN90" s="95"/>
      <c r="AO90" s="95"/>
      <c r="AP90" s="95"/>
      <c r="AQ90" s="95"/>
      <c r="AR90" s="95"/>
      <c r="AS90" s="95"/>
      <c r="AT90" s="95"/>
      <c r="AU90" s="95"/>
      <c r="AV90" s="95"/>
      <c r="AW90" s="95"/>
      <c r="AX90" s="131"/>
      <c r="AY90" s="95"/>
      <c r="AZ90" s="95"/>
      <c r="BA90" s="95"/>
      <c r="BB90" s="95"/>
      <c r="BC90" s="95"/>
      <c r="BD90" s="18"/>
    </row>
    <row r="91" ht="14.25" customHeight="1">
      <c r="A91" s="95"/>
      <c r="B91" s="95"/>
      <c r="C91" s="95"/>
      <c r="D91" s="95"/>
      <c r="E91" s="95"/>
      <c r="F91" s="95"/>
      <c r="G91" s="95"/>
      <c r="H91" s="18"/>
      <c r="I91" s="18"/>
      <c r="J91" s="18"/>
      <c r="K91" s="18"/>
      <c r="L91" s="18"/>
      <c r="M91" s="95"/>
      <c r="N91" s="95"/>
      <c r="O91" s="95"/>
      <c r="P91" s="95"/>
      <c r="Q91" s="95"/>
      <c r="R91" s="131"/>
      <c r="S91" s="53"/>
      <c r="T91" s="95"/>
      <c r="U91" s="95"/>
      <c r="V91" s="97"/>
      <c r="W91" s="97"/>
      <c r="X91" s="97"/>
      <c r="Y91" s="95"/>
      <c r="Z91" s="95"/>
      <c r="AA91" s="95"/>
      <c r="AB91" s="95"/>
      <c r="AC91" s="95"/>
      <c r="AD91" s="95"/>
      <c r="AE91" s="98"/>
      <c r="AF91" s="95"/>
      <c r="AG91" s="95"/>
      <c r="AH91" s="95"/>
      <c r="AI91" s="95"/>
      <c r="AJ91" s="95"/>
      <c r="AK91" s="95"/>
      <c r="AL91" s="95"/>
      <c r="AM91" s="95"/>
      <c r="AN91" s="95"/>
      <c r="AO91" s="95"/>
      <c r="AP91" s="95"/>
      <c r="AQ91" s="95"/>
      <c r="AR91" s="95"/>
      <c r="AS91" s="95"/>
      <c r="AT91" s="95"/>
      <c r="AU91" s="95"/>
      <c r="AV91" s="95"/>
      <c r="AW91" s="95"/>
      <c r="AX91" s="131"/>
      <c r="AY91" s="95"/>
      <c r="AZ91" s="95"/>
      <c r="BA91" s="95"/>
      <c r="BB91" s="95"/>
      <c r="BC91" s="95"/>
      <c r="BD91" s="18"/>
    </row>
    <row r="92" ht="14.25" customHeight="1">
      <c r="A92" s="95"/>
      <c r="B92" s="95"/>
      <c r="C92" s="95"/>
      <c r="D92" s="95"/>
      <c r="E92" s="95"/>
      <c r="F92" s="95"/>
      <c r="G92" s="95"/>
      <c r="H92" s="18"/>
      <c r="I92" s="18"/>
      <c r="J92" s="18"/>
      <c r="K92" s="18"/>
      <c r="L92" s="18"/>
      <c r="M92" s="95"/>
      <c r="N92" s="95"/>
      <c r="O92" s="95"/>
      <c r="P92" s="95"/>
      <c r="Q92" s="95"/>
      <c r="R92" s="131"/>
      <c r="S92" s="53"/>
      <c r="T92" s="95"/>
      <c r="U92" s="95"/>
      <c r="V92" s="97"/>
      <c r="W92" s="97"/>
      <c r="X92" s="97"/>
      <c r="Y92" s="95"/>
      <c r="Z92" s="95"/>
      <c r="AA92" s="95"/>
      <c r="AB92" s="95"/>
      <c r="AC92" s="95"/>
      <c r="AD92" s="95"/>
      <c r="AE92" s="98"/>
      <c r="AF92" s="95"/>
      <c r="AG92" s="95"/>
      <c r="AH92" s="95"/>
      <c r="AI92" s="95"/>
      <c r="AJ92" s="95"/>
      <c r="AK92" s="95"/>
      <c r="AL92" s="95"/>
      <c r="AM92" s="95"/>
      <c r="AN92" s="95"/>
      <c r="AO92" s="95"/>
      <c r="AP92" s="95"/>
      <c r="AQ92" s="95"/>
      <c r="AR92" s="95"/>
      <c r="AS92" s="95"/>
      <c r="AT92" s="95"/>
      <c r="AU92" s="95"/>
      <c r="AV92" s="95"/>
      <c r="AW92" s="95"/>
      <c r="AX92" s="131"/>
      <c r="AY92" s="95"/>
      <c r="AZ92" s="95"/>
      <c r="BA92" s="95"/>
      <c r="BB92" s="95"/>
      <c r="BC92" s="95"/>
      <c r="BD92" s="18"/>
    </row>
    <row r="93" ht="14.25" customHeight="1">
      <c r="A93" s="95"/>
      <c r="B93" s="95"/>
      <c r="C93" s="95"/>
      <c r="D93" s="95"/>
      <c r="E93" s="95"/>
      <c r="F93" s="95"/>
      <c r="G93" s="95"/>
      <c r="H93" s="18"/>
      <c r="I93" s="18"/>
      <c r="J93" s="18"/>
      <c r="K93" s="18"/>
      <c r="L93" s="18"/>
      <c r="M93" s="95"/>
      <c r="N93" s="95"/>
      <c r="O93" s="95"/>
      <c r="P93" s="95"/>
      <c r="Q93" s="95"/>
      <c r="R93" s="131"/>
      <c r="S93" s="53"/>
      <c r="T93" s="95"/>
      <c r="U93" s="95"/>
      <c r="V93" s="97"/>
      <c r="W93" s="97"/>
      <c r="X93" s="97"/>
      <c r="Y93" s="95"/>
      <c r="Z93" s="95"/>
      <c r="AA93" s="95"/>
      <c r="AB93" s="95"/>
      <c r="AC93" s="95"/>
      <c r="AD93" s="95"/>
      <c r="AE93" s="98"/>
      <c r="AF93" s="95"/>
      <c r="AG93" s="95"/>
      <c r="AH93" s="95"/>
      <c r="AI93" s="95"/>
      <c r="AJ93" s="95"/>
      <c r="AK93" s="95"/>
      <c r="AL93" s="95"/>
      <c r="AM93" s="95"/>
      <c r="AN93" s="95"/>
      <c r="AO93" s="95"/>
      <c r="AP93" s="95"/>
      <c r="AQ93" s="95"/>
      <c r="AR93" s="95"/>
      <c r="AS93" s="95"/>
      <c r="AT93" s="95"/>
      <c r="AU93" s="95"/>
      <c r="AV93" s="95"/>
      <c r="AW93" s="95"/>
      <c r="AX93" s="131"/>
      <c r="AY93" s="95"/>
      <c r="AZ93" s="95"/>
      <c r="BA93" s="95"/>
      <c r="BB93" s="95"/>
      <c r="BC93" s="95"/>
      <c r="BD93" s="18"/>
    </row>
    <row r="94" ht="14.25" customHeight="1">
      <c r="A94" s="95"/>
      <c r="B94" s="95"/>
      <c r="C94" s="95"/>
      <c r="D94" s="95"/>
      <c r="E94" s="95"/>
      <c r="F94" s="95"/>
      <c r="G94" s="95"/>
      <c r="H94" s="18"/>
      <c r="I94" s="18"/>
      <c r="J94" s="18"/>
      <c r="K94" s="18"/>
      <c r="L94" s="18"/>
      <c r="M94" s="95"/>
      <c r="N94" s="95"/>
      <c r="O94" s="95"/>
      <c r="P94" s="95"/>
      <c r="Q94" s="95"/>
      <c r="R94" s="131"/>
      <c r="S94" s="53"/>
      <c r="T94" s="95"/>
      <c r="U94" s="95"/>
      <c r="V94" s="97"/>
      <c r="W94" s="97"/>
      <c r="X94" s="97"/>
      <c r="Y94" s="95"/>
      <c r="Z94" s="95"/>
      <c r="AA94" s="95"/>
      <c r="AB94" s="95"/>
      <c r="AC94" s="95"/>
      <c r="AD94" s="95"/>
      <c r="AE94" s="98"/>
      <c r="AF94" s="95"/>
      <c r="AG94" s="95"/>
      <c r="AH94" s="95"/>
      <c r="AI94" s="95"/>
      <c r="AJ94" s="95"/>
      <c r="AK94" s="95"/>
      <c r="AL94" s="95"/>
      <c r="AM94" s="95"/>
      <c r="AN94" s="95"/>
      <c r="AO94" s="95"/>
      <c r="AP94" s="95"/>
      <c r="AQ94" s="95"/>
      <c r="AR94" s="95"/>
      <c r="AS94" s="95"/>
      <c r="AT94" s="95"/>
      <c r="AU94" s="95"/>
      <c r="AV94" s="95"/>
      <c r="AW94" s="95"/>
      <c r="AX94" s="131"/>
      <c r="AY94" s="95"/>
      <c r="AZ94" s="95"/>
      <c r="BA94" s="95"/>
      <c r="BB94" s="95"/>
      <c r="BC94" s="95"/>
      <c r="BD94" s="18"/>
    </row>
    <row r="95" ht="14.25" customHeight="1">
      <c r="A95" s="95"/>
      <c r="B95" s="95"/>
      <c r="C95" s="95"/>
      <c r="D95" s="95"/>
      <c r="E95" s="95"/>
      <c r="F95" s="95"/>
      <c r="G95" s="95"/>
      <c r="H95" s="18"/>
      <c r="I95" s="18"/>
      <c r="J95" s="18"/>
      <c r="K95" s="18"/>
      <c r="L95" s="18"/>
      <c r="M95" s="95"/>
      <c r="N95" s="95"/>
      <c r="O95" s="95"/>
      <c r="P95" s="95"/>
      <c r="Q95" s="95"/>
      <c r="R95" s="131"/>
      <c r="S95" s="53"/>
      <c r="T95" s="95"/>
      <c r="U95" s="95"/>
      <c r="V95" s="97"/>
      <c r="W95" s="97"/>
      <c r="X95" s="97"/>
      <c r="Y95" s="95"/>
      <c r="Z95" s="95"/>
      <c r="AA95" s="95"/>
      <c r="AB95" s="95"/>
      <c r="AC95" s="95"/>
      <c r="AD95" s="95"/>
      <c r="AE95" s="98"/>
      <c r="AF95" s="95"/>
      <c r="AG95" s="95"/>
      <c r="AH95" s="95"/>
      <c r="AI95" s="95"/>
      <c r="AJ95" s="95"/>
      <c r="AK95" s="95"/>
      <c r="AL95" s="95"/>
      <c r="AM95" s="95"/>
      <c r="AN95" s="95"/>
      <c r="AO95" s="95"/>
      <c r="AP95" s="95"/>
      <c r="AQ95" s="95"/>
      <c r="AR95" s="95"/>
      <c r="AS95" s="95"/>
      <c r="AT95" s="95"/>
      <c r="AU95" s="95"/>
      <c r="AV95" s="95"/>
      <c r="AW95" s="95"/>
      <c r="AX95" s="131"/>
      <c r="AY95" s="95"/>
      <c r="AZ95" s="95"/>
      <c r="BA95" s="95"/>
      <c r="BB95" s="95"/>
      <c r="BC95" s="95"/>
      <c r="BD95" s="18"/>
    </row>
    <row r="96" ht="14.25" customHeight="1">
      <c r="A96" s="95"/>
      <c r="B96" s="95"/>
      <c r="C96" s="95"/>
      <c r="D96" s="95"/>
      <c r="E96" s="95"/>
      <c r="F96" s="95"/>
      <c r="G96" s="95"/>
      <c r="H96" s="18"/>
      <c r="I96" s="18"/>
      <c r="J96" s="18"/>
      <c r="K96" s="18"/>
      <c r="L96" s="18"/>
      <c r="M96" s="95"/>
      <c r="N96" s="95"/>
      <c r="O96" s="95"/>
      <c r="P96" s="95"/>
      <c r="Q96" s="95"/>
      <c r="R96" s="131"/>
      <c r="S96" s="53"/>
      <c r="T96" s="95"/>
      <c r="U96" s="95"/>
      <c r="V96" s="97"/>
      <c r="W96" s="97"/>
      <c r="X96" s="97"/>
      <c r="Y96" s="95"/>
      <c r="Z96" s="95"/>
      <c r="AA96" s="95"/>
      <c r="AB96" s="95"/>
      <c r="AC96" s="95"/>
      <c r="AD96" s="95"/>
      <c r="AE96" s="98"/>
      <c r="AF96" s="95"/>
      <c r="AG96" s="95"/>
      <c r="AH96" s="95"/>
      <c r="AI96" s="95"/>
      <c r="AJ96" s="95"/>
      <c r="AK96" s="95"/>
      <c r="AL96" s="95"/>
      <c r="AM96" s="95"/>
      <c r="AN96" s="95"/>
      <c r="AO96" s="95"/>
      <c r="AP96" s="95"/>
      <c r="AQ96" s="95"/>
      <c r="AR96" s="95"/>
      <c r="AS96" s="95"/>
      <c r="AT96" s="95"/>
      <c r="AU96" s="95"/>
      <c r="AV96" s="95"/>
      <c r="AW96" s="95"/>
      <c r="AX96" s="131"/>
      <c r="AY96" s="95"/>
      <c r="AZ96" s="95"/>
      <c r="BA96" s="95"/>
      <c r="BB96" s="95"/>
      <c r="BC96" s="95"/>
      <c r="BD96" s="18"/>
    </row>
    <row r="97" ht="14.25" customHeight="1">
      <c r="A97" s="95"/>
      <c r="B97" s="95"/>
      <c r="C97" s="95"/>
      <c r="D97" s="95"/>
      <c r="E97" s="95"/>
      <c r="F97" s="95"/>
      <c r="G97" s="95"/>
      <c r="H97" s="18"/>
      <c r="I97" s="18"/>
      <c r="J97" s="18"/>
      <c r="K97" s="18"/>
      <c r="L97" s="18"/>
      <c r="M97" s="95"/>
      <c r="N97" s="95"/>
      <c r="O97" s="95"/>
      <c r="P97" s="95"/>
      <c r="Q97" s="95"/>
      <c r="R97" s="131"/>
      <c r="S97" s="53"/>
      <c r="T97" s="95"/>
      <c r="U97" s="95"/>
      <c r="V97" s="97"/>
      <c r="W97" s="97"/>
      <c r="X97" s="97"/>
      <c r="Y97" s="95"/>
      <c r="Z97" s="95"/>
      <c r="AA97" s="95"/>
      <c r="AB97" s="95"/>
      <c r="AC97" s="95"/>
      <c r="AD97" s="95"/>
      <c r="AE97" s="98"/>
      <c r="AF97" s="95"/>
      <c r="AG97" s="95"/>
      <c r="AH97" s="95"/>
      <c r="AI97" s="95"/>
      <c r="AJ97" s="95"/>
      <c r="AK97" s="95"/>
      <c r="AL97" s="95"/>
      <c r="AM97" s="95"/>
      <c r="AN97" s="95"/>
      <c r="AO97" s="95"/>
      <c r="AP97" s="95"/>
      <c r="AQ97" s="95"/>
      <c r="AR97" s="95"/>
      <c r="AS97" s="95"/>
      <c r="AT97" s="95"/>
      <c r="AU97" s="95"/>
      <c r="AV97" s="95"/>
      <c r="AW97" s="95"/>
      <c r="AX97" s="131"/>
      <c r="AY97" s="95"/>
      <c r="AZ97" s="95"/>
      <c r="BA97" s="95"/>
      <c r="BB97" s="95"/>
      <c r="BC97" s="95"/>
      <c r="BD97" s="18"/>
    </row>
    <row r="98" ht="14.25" customHeight="1">
      <c r="A98" s="95"/>
      <c r="B98" s="95"/>
      <c r="C98" s="95"/>
      <c r="D98" s="95"/>
      <c r="E98" s="95"/>
      <c r="F98" s="95"/>
      <c r="G98" s="95"/>
      <c r="H98" s="18"/>
      <c r="I98" s="18"/>
      <c r="J98" s="18"/>
      <c r="K98" s="18"/>
      <c r="L98" s="18"/>
      <c r="M98" s="95"/>
      <c r="N98" s="95"/>
      <c r="O98" s="95"/>
      <c r="P98" s="95"/>
      <c r="Q98" s="95"/>
      <c r="R98" s="131"/>
      <c r="S98" s="53"/>
      <c r="T98" s="95"/>
      <c r="U98" s="95"/>
      <c r="V98" s="97"/>
      <c r="W98" s="97"/>
      <c r="X98" s="97"/>
      <c r="Y98" s="95"/>
      <c r="Z98" s="95"/>
      <c r="AA98" s="95"/>
      <c r="AB98" s="95"/>
      <c r="AC98" s="95"/>
      <c r="AD98" s="95"/>
      <c r="AE98" s="98"/>
      <c r="AF98" s="95"/>
      <c r="AG98" s="95"/>
      <c r="AH98" s="95"/>
      <c r="AI98" s="95"/>
      <c r="AJ98" s="95"/>
      <c r="AK98" s="95"/>
      <c r="AL98" s="95"/>
      <c r="AM98" s="95"/>
      <c r="AN98" s="95"/>
      <c r="AO98" s="95"/>
      <c r="AP98" s="95"/>
      <c r="AQ98" s="95"/>
      <c r="AR98" s="95"/>
      <c r="AS98" s="95"/>
      <c r="AT98" s="95"/>
      <c r="AU98" s="95"/>
      <c r="AV98" s="95"/>
      <c r="AW98" s="95"/>
      <c r="AX98" s="131"/>
      <c r="AY98" s="95"/>
      <c r="AZ98" s="95"/>
      <c r="BA98" s="95"/>
      <c r="BB98" s="95"/>
      <c r="BC98" s="95"/>
      <c r="BD98" s="18"/>
    </row>
    <row r="99" ht="14.25" customHeight="1">
      <c r="A99" s="95"/>
      <c r="B99" s="95"/>
      <c r="C99" s="95"/>
      <c r="D99" s="95"/>
      <c r="E99" s="95"/>
      <c r="F99" s="95"/>
      <c r="G99" s="95"/>
      <c r="H99" s="18"/>
      <c r="I99" s="18"/>
      <c r="J99" s="18"/>
      <c r="K99" s="18"/>
      <c r="L99" s="18"/>
      <c r="M99" s="95"/>
      <c r="N99" s="95"/>
      <c r="O99" s="95"/>
      <c r="P99" s="95"/>
      <c r="Q99" s="95"/>
      <c r="R99" s="131"/>
      <c r="S99" s="53"/>
      <c r="T99" s="95"/>
      <c r="U99" s="95"/>
      <c r="V99" s="97"/>
      <c r="W99" s="97"/>
      <c r="X99" s="97"/>
      <c r="Y99" s="95"/>
      <c r="Z99" s="95"/>
      <c r="AA99" s="95"/>
      <c r="AB99" s="95"/>
      <c r="AC99" s="95"/>
      <c r="AD99" s="95"/>
      <c r="AE99" s="98"/>
      <c r="AF99" s="95"/>
      <c r="AG99" s="95"/>
      <c r="AH99" s="95"/>
      <c r="AI99" s="95"/>
      <c r="AJ99" s="95"/>
      <c r="AK99" s="95"/>
      <c r="AL99" s="95"/>
      <c r="AM99" s="95"/>
      <c r="AN99" s="95"/>
      <c r="AO99" s="95"/>
      <c r="AP99" s="95"/>
      <c r="AQ99" s="95"/>
      <c r="AR99" s="95"/>
      <c r="AS99" s="95"/>
      <c r="AT99" s="95"/>
      <c r="AU99" s="95"/>
      <c r="AV99" s="95"/>
      <c r="AW99" s="95"/>
      <c r="AX99" s="131"/>
      <c r="AY99" s="95"/>
      <c r="AZ99" s="95"/>
      <c r="BA99" s="95"/>
      <c r="BB99" s="95"/>
      <c r="BC99" s="95"/>
      <c r="BD99" s="18"/>
    </row>
    <row r="100" ht="14.25" customHeight="1">
      <c r="A100" s="95"/>
      <c r="B100" s="95"/>
      <c r="C100" s="95"/>
      <c r="D100" s="95"/>
      <c r="E100" s="95"/>
      <c r="F100" s="95"/>
      <c r="G100" s="95"/>
      <c r="H100" s="18"/>
      <c r="I100" s="18"/>
      <c r="J100" s="18"/>
      <c r="K100" s="18"/>
      <c r="L100" s="18"/>
      <c r="M100" s="95"/>
      <c r="N100" s="95"/>
      <c r="O100" s="95"/>
      <c r="P100" s="95"/>
      <c r="Q100" s="95"/>
      <c r="R100" s="131"/>
      <c r="S100" s="53"/>
      <c r="T100" s="95"/>
      <c r="U100" s="95"/>
      <c r="V100" s="97"/>
      <c r="W100" s="97"/>
      <c r="X100" s="97"/>
      <c r="Y100" s="95"/>
      <c r="Z100" s="95"/>
      <c r="AA100" s="95"/>
      <c r="AB100" s="95"/>
      <c r="AC100" s="95"/>
      <c r="AD100" s="95"/>
      <c r="AE100" s="98"/>
      <c r="AF100" s="95"/>
      <c r="AG100" s="95"/>
      <c r="AH100" s="95"/>
      <c r="AI100" s="95"/>
      <c r="AJ100" s="95"/>
      <c r="AK100" s="95"/>
      <c r="AL100" s="95"/>
      <c r="AM100" s="95"/>
      <c r="AN100" s="95"/>
      <c r="AO100" s="95"/>
      <c r="AP100" s="95"/>
      <c r="AQ100" s="95"/>
      <c r="AR100" s="95"/>
      <c r="AS100" s="95"/>
      <c r="AT100" s="95"/>
      <c r="AU100" s="95"/>
      <c r="AV100" s="95"/>
      <c r="AW100" s="95"/>
      <c r="AX100" s="131"/>
      <c r="AY100" s="95"/>
      <c r="AZ100" s="95"/>
      <c r="BA100" s="95"/>
      <c r="BB100" s="95"/>
      <c r="BC100" s="95"/>
      <c r="BD100" s="18"/>
    </row>
    <row r="101" ht="14.25" customHeight="1">
      <c r="A101" s="95"/>
      <c r="B101" s="95"/>
      <c r="C101" s="95"/>
      <c r="D101" s="95"/>
      <c r="E101" s="95"/>
      <c r="F101" s="95"/>
      <c r="G101" s="95"/>
      <c r="H101" s="18"/>
      <c r="I101" s="18"/>
      <c r="J101" s="18"/>
      <c r="K101" s="18"/>
      <c r="L101" s="18"/>
      <c r="M101" s="95"/>
      <c r="N101" s="95"/>
      <c r="O101" s="95"/>
      <c r="P101" s="95"/>
      <c r="Q101" s="95"/>
      <c r="R101" s="131"/>
      <c r="S101" s="53"/>
      <c r="T101" s="95"/>
      <c r="U101" s="95"/>
      <c r="V101" s="97"/>
      <c r="W101" s="97"/>
      <c r="X101" s="97"/>
      <c r="Y101" s="95"/>
      <c r="Z101" s="95"/>
      <c r="AA101" s="95"/>
      <c r="AB101" s="95"/>
      <c r="AC101" s="95"/>
      <c r="AD101" s="95"/>
      <c r="AE101" s="98"/>
      <c r="AF101" s="95"/>
      <c r="AG101" s="95"/>
      <c r="AH101" s="95"/>
      <c r="AI101" s="95"/>
      <c r="AJ101" s="95"/>
      <c r="AK101" s="95"/>
      <c r="AL101" s="95"/>
      <c r="AM101" s="95"/>
      <c r="AN101" s="95"/>
      <c r="AO101" s="95"/>
      <c r="AP101" s="95"/>
      <c r="AQ101" s="95"/>
      <c r="AR101" s="95"/>
      <c r="AS101" s="95"/>
      <c r="AT101" s="95"/>
      <c r="AU101" s="95"/>
      <c r="AV101" s="95"/>
      <c r="AW101" s="95"/>
      <c r="AX101" s="131"/>
      <c r="AY101" s="95"/>
      <c r="AZ101" s="95"/>
      <c r="BA101" s="95"/>
      <c r="BB101" s="95"/>
      <c r="BC101" s="95"/>
      <c r="BD101" s="18"/>
    </row>
    <row r="102" ht="14.25" customHeight="1">
      <c r="A102" s="95"/>
      <c r="B102" s="95"/>
      <c r="C102" s="95"/>
      <c r="D102" s="95"/>
      <c r="E102" s="95"/>
      <c r="F102" s="95"/>
      <c r="G102" s="95"/>
      <c r="H102" s="18"/>
      <c r="I102" s="18"/>
      <c r="J102" s="18"/>
      <c r="K102" s="18"/>
      <c r="L102" s="18"/>
      <c r="M102" s="95"/>
      <c r="N102" s="95"/>
      <c r="O102" s="95"/>
      <c r="P102" s="95"/>
      <c r="Q102" s="95"/>
      <c r="R102" s="131"/>
      <c r="S102" s="53"/>
      <c r="T102" s="95"/>
      <c r="U102" s="95"/>
      <c r="V102" s="97"/>
      <c r="W102" s="97"/>
      <c r="X102" s="97"/>
      <c r="Y102" s="95"/>
      <c r="Z102" s="95"/>
      <c r="AA102" s="95"/>
      <c r="AB102" s="95"/>
      <c r="AC102" s="95"/>
      <c r="AD102" s="95"/>
      <c r="AE102" s="98"/>
      <c r="AF102" s="95"/>
      <c r="AG102" s="95"/>
      <c r="AH102" s="95"/>
      <c r="AI102" s="95"/>
      <c r="AJ102" s="95"/>
      <c r="AK102" s="95"/>
      <c r="AL102" s="95"/>
      <c r="AM102" s="95"/>
      <c r="AN102" s="95"/>
      <c r="AO102" s="95"/>
      <c r="AP102" s="95"/>
      <c r="AQ102" s="95"/>
      <c r="AR102" s="95"/>
      <c r="AS102" s="95"/>
      <c r="AT102" s="95"/>
      <c r="AU102" s="95"/>
      <c r="AV102" s="95"/>
      <c r="AW102" s="95"/>
      <c r="AX102" s="131"/>
      <c r="AY102" s="95"/>
      <c r="AZ102" s="95"/>
      <c r="BA102" s="95"/>
      <c r="BB102" s="95"/>
      <c r="BC102" s="95"/>
      <c r="BD102" s="18"/>
    </row>
    <row r="103" ht="14.25" customHeight="1">
      <c r="A103" s="95"/>
      <c r="B103" s="95"/>
      <c r="C103" s="95"/>
      <c r="D103" s="95"/>
      <c r="E103" s="95"/>
      <c r="F103" s="95"/>
      <c r="G103" s="95"/>
      <c r="H103" s="18"/>
      <c r="I103" s="18"/>
      <c r="J103" s="18"/>
      <c r="K103" s="18"/>
      <c r="L103" s="18"/>
      <c r="M103" s="95"/>
      <c r="N103" s="95"/>
      <c r="O103" s="95"/>
      <c r="P103" s="95"/>
      <c r="Q103" s="95"/>
      <c r="R103" s="131"/>
      <c r="S103" s="53"/>
      <c r="T103" s="95"/>
      <c r="U103" s="95"/>
      <c r="V103" s="97"/>
      <c r="W103" s="97"/>
      <c r="X103" s="97"/>
      <c r="Y103" s="95"/>
      <c r="Z103" s="95"/>
      <c r="AA103" s="95"/>
      <c r="AB103" s="95"/>
      <c r="AC103" s="95"/>
      <c r="AD103" s="95"/>
      <c r="AE103" s="98"/>
      <c r="AF103" s="95"/>
      <c r="AG103" s="95"/>
      <c r="AH103" s="95"/>
      <c r="AI103" s="95"/>
      <c r="AJ103" s="95"/>
      <c r="AK103" s="95"/>
      <c r="AL103" s="95"/>
      <c r="AM103" s="95"/>
      <c r="AN103" s="95"/>
      <c r="AO103" s="95"/>
      <c r="AP103" s="95"/>
      <c r="AQ103" s="95"/>
      <c r="AR103" s="95"/>
      <c r="AS103" s="95"/>
      <c r="AT103" s="95"/>
      <c r="AU103" s="95"/>
      <c r="AV103" s="95"/>
      <c r="AW103" s="95"/>
      <c r="AX103" s="131"/>
      <c r="AY103" s="95"/>
      <c r="AZ103" s="95"/>
      <c r="BA103" s="95"/>
      <c r="BB103" s="95"/>
      <c r="BC103" s="95"/>
      <c r="BD103" s="18"/>
    </row>
    <row r="104" ht="14.25" customHeight="1">
      <c r="A104" s="95"/>
      <c r="B104" s="95"/>
      <c r="C104" s="95"/>
      <c r="D104" s="95"/>
      <c r="E104" s="95"/>
      <c r="F104" s="95"/>
      <c r="G104" s="95"/>
      <c r="H104" s="18"/>
      <c r="I104" s="18"/>
      <c r="J104" s="18"/>
      <c r="K104" s="18"/>
      <c r="L104" s="18"/>
      <c r="M104" s="95"/>
      <c r="N104" s="95"/>
      <c r="O104" s="95"/>
      <c r="P104" s="95"/>
      <c r="Q104" s="95"/>
      <c r="R104" s="131"/>
      <c r="S104" s="53"/>
      <c r="T104" s="95"/>
      <c r="U104" s="95"/>
      <c r="V104" s="97"/>
      <c r="W104" s="97"/>
      <c r="X104" s="97"/>
      <c r="Y104" s="95"/>
      <c r="Z104" s="95"/>
      <c r="AA104" s="95"/>
      <c r="AB104" s="95"/>
      <c r="AC104" s="95"/>
      <c r="AD104" s="95"/>
      <c r="AE104" s="98"/>
      <c r="AF104" s="95"/>
      <c r="AG104" s="95"/>
      <c r="AH104" s="95"/>
      <c r="AI104" s="95"/>
      <c r="AJ104" s="95"/>
      <c r="AK104" s="95"/>
      <c r="AL104" s="95"/>
      <c r="AM104" s="95"/>
      <c r="AN104" s="95"/>
      <c r="AO104" s="95"/>
      <c r="AP104" s="95"/>
      <c r="AQ104" s="95"/>
      <c r="AR104" s="95"/>
      <c r="AS104" s="95"/>
      <c r="AT104" s="95"/>
      <c r="AU104" s="95"/>
      <c r="AV104" s="95"/>
      <c r="AW104" s="95"/>
      <c r="AX104" s="131"/>
      <c r="AY104" s="95"/>
      <c r="AZ104" s="95"/>
      <c r="BA104" s="95"/>
      <c r="BB104" s="95"/>
      <c r="BC104" s="95"/>
      <c r="BD104" s="18"/>
    </row>
    <row r="105" ht="14.25" customHeight="1">
      <c r="A105" s="95"/>
      <c r="B105" s="95"/>
      <c r="C105" s="95"/>
      <c r="D105" s="95"/>
      <c r="E105" s="95"/>
      <c r="F105" s="95"/>
      <c r="G105" s="95"/>
      <c r="H105" s="18"/>
      <c r="I105" s="18"/>
      <c r="J105" s="18"/>
      <c r="K105" s="18"/>
      <c r="L105" s="18"/>
      <c r="M105" s="95"/>
      <c r="N105" s="95"/>
      <c r="O105" s="95"/>
      <c r="P105" s="95"/>
      <c r="Q105" s="95"/>
      <c r="R105" s="131"/>
      <c r="S105" s="53"/>
      <c r="T105" s="95"/>
      <c r="U105" s="95"/>
      <c r="V105" s="97"/>
      <c r="W105" s="97"/>
      <c r="X105" s="97"/>
      <c r="Y105" s="95"/>
      <c r="Z105" s="95"/>
      <c r="AA105" s="95"/>
      <c r="AB105" s="95"/>
      <c r="AC105" s="95"/>
      <c r="AD105" s="95"/>
      <c r="AE105" s="98"/>
      <c r="AF105" s="95"/>
      <c r="AG105" s="95"/>
      <c r="AH105" s="95"/>
      <c r="AI105" s="95"/>
      <c r="AJ105" s="95"/>
      <c r="AK105" s="95"/>
      <c r="AL105" s="95"/>
      <c r="AM105" s="95"/>
      <c r="AN105" s="95"/>
      <c r="AO105" s="95"/>
      <c r="AP105" s="95"/>
      <c r="AQ105" s="95"/>
      <c r="AR105" s="95"/>
      <c r="AS105" s="95"/>
      <c r="AT105" s="95"/>
      <c r="AU105" s="95"/>
      <c r="AV105" s="95"/>
      <c r="AW105" s="95"/>
      <c r="AX105" s="131"/>
      <c r="AY105" s="95"/>
      <c r="AZ105" s="95"/>
      <c r="BA105" s="95"/>
      <c r="BB105" s="95"/>
      <c r="BC105" s="95"/>
      <c r="BD105" s="18"/>
    </row>
    <row r="106" ht="14.25" customHeight="1">
      <c r="A106" s="95"/>
      <c r="B106" s="95"/>
      <c r="C106" s="95"/>
      <c r="D106" s="95"/>
      <c r="E106" s="95"/>
      <c r="F106" s="95"/>
      <c r="G106" s="95"/>
      <c r="H106" s="18"/>
      <c r="I106" s="18"/>
      <c r="J106" s="18"/>
      <c r="K106" s="18"/>
      <c r="L106" s="18"/>
      <c r="M106" s="95"/>
      <c r="N106" s="95"/>
      <c r="O106" s="95"/>
      <c r="P106" s="95"/>
      <c r="Q106" s="95"/>
      <c r="R106" s="131"/>
      <c r="S106" s="53"/>
      <c r="T106" s="95"/>
      <c r="U106" s="95"/>
      <c r="V106" s="97"/>
      <c r="W106" s="97"/>
      <c r="X106" s="97"/>
      <c r="Y106" s="95"/>
      <c r="Z106" s="95"/>
      <c r="AA106" s="95"/>
      <c r="AB106" s="95"/>
      <c r="AC106" s="95"/>
      <c r="AD106" s="95"/>
      <c r="AE106" s="98"/>
      <c r="AF106" s="95"/>
      <c r="AG106" s="95"/>
      <c r="AH106" s="95"/>
      <c r="AI106" s="95"/>
      <c r="AJ106" s="95"/>
      <c r="AK106" s="95"/>
      <c r="AL106" s="95"/>
      <c r="AM106" s="95"/>
      <c r="AN106" s="95"/>
      <c r="AO106" s="95"/>
      <c r="AP106" s="95"/>
      <c r="AQ106" s="95"/>
      <c r="AR106" s="95"/>
      <c r="AS106" s="95"/>
      <c r="AT106" s="95"/>
      <c r="AU106" s="95"/>
      <c r="AV106" s="95"/>
      <c r="AW106" s="95"/>
      <c r="AX106" s="131"/>
      <c r="AY106" s="95"/>
      <c r="AZ106" s="95"/>
      <c r="BA106" s="95"/>
      <c r="BB106" s="95"/>
      <c r="BC106" s="95"/>
      <c r="BD106" s="18"/>
    </row>
    <row r="107" ht="14.25" customHeight="1">
      <c r="A107" s="95"/>
      <c r="B107" s="95"/>
      <c r="C107" s="95"/>
      <c r="D107" s="95"/>
      <c r="E107" s="95"/>
      <c r="F107" s="95"/>
      <c r="G107" s="95"/>
      <c r="H107" s="18"/>
      <c r="I107" s="18"/>
      <c r="J107" s="18"/>
      <c r="K107" s="18"/>
      <c r="L107" s="18"/>
      <c r="M107" s="95"/>
      <c r="N107" s="95"/>
      <c r="O107" s="95"/>
      <c r="P107" s="95"/>
      <c r="Q107" s="95"/>
      <c r="R107" s="131"/>
      <c r="S107" s="53"/>
      <c r="T107" s="95"/>
      <c r="U107" s="95"/>
      <c r="V107" s="97"/>
      <c r="W107" s="97"/>
      <c r="X107" s="97"/>
      <c r="Y107" s="95"/>
      <c r="Z107" s="95"/>
      <c r="AA107" s="95"/>
      <c r="AB107" s="95"/>
      <c r="AC107" s="95"/>
      <c r="AD107" s="95"/>
      <c r="AE107" s="98"/>
      <c r="AF107" s="95"/>
      <c r="AG107" s="95"/>
      <c r="AH107" s="95"/>
      <c r="AI107" s="95"/>
      <c r="AJ107" s="95"/>
      <c r="AK107" s="95"/>
      <c r="AL107" s="95"/>
      <c r="AM107" s="95"/>
      <c r="AN107" s="95"/>
      <c r="AO107" s="95"/>
      <c r="AP107" s="95"/>
      <c r="AQ107" s="95"/>
      <c r="AR107" s="95"/>
      <c r="AS107" s="95"/>
      <c r="AT107" s="95"/>
      <c r="AU107" s="95"/>
      <c r="AV107" s="95"/>
      <c r="AW107" s="95"/>
      <c r="AX107" s="131"/>
      <c r="AY107" s="95"/>
      <c r="AZ107" s="95"/>
      <c r="BA107" s="95"/>
      <c r="BB107" s="95"/>
      <c r="BC107" s="95"/>
      <c r="BD107" s="18"/>
    </row>
    <row r="108" ht="14.25" customHeight="1">
      <c r="A108" s="95"/>
      <c r="B108" s="95"/>
      <c r="C108" s="95"/>
      <c r="D108" s="95"/>
      <c r="E108" s="95"/>
      <c r="F108" s="95"/>
      <c r="G108" s="95"/>
      <c r="H108" s="18"/>
      <c r="I108" s="18"/>
      <c r="J108" s="18"/>
      <c r="K108" s="18"/>
      <c r="L108" s="18"/>
      <c r="M108" s="95"/>
      <c r="N108" s="95"/>
      <c r="O108" s="95"/>
      <c r="P108" s="95"/>
      <c r="Q108" s="95"/>
      <c r="R108" s="131"/>
      <c r="S108" s="53"/>
      <c r="T108" s="95"/>
      <c r="U108" s="95"/>
      <c r="V108" s="97"/>
      <c r="W108" s="97"/>
      <c r="X108" s="97"/>
      <c r="Y108" s="95"/>
      <c r="Z108" s="95"/>
      <c r="AA108" s="95"/>
      <c r="AB108" s="95"/>
      <c r="AC108" s="95"/>
      <c r="AD108" s="95"/>
      <c r="AE108" s="98"/>
      <c r="AF108" s="95"/>
      <c r="AG108" s="95"/>
      <c r="AH108" s="95"/>
      <c r="AI108" s="95"/>
      <c r="AJ108" s="95"/>
      <c r="AK108" s="95"/>
      <c r="AL108" s="95"/>
      <c r="AM108" s="95"/>
      <c r="AN108" s="95"/>
      <c r="AO108" s="95"/>
      <c r="AP108" s="95"/>
      <c r="AQ108" s="95"/>
      <c r="AR108" s="95"/>
      <c r="AS108" s="95"/>
      <c r="AT108" s="95"/>
      <c r="AU108" s="95"/>
      <c r="AV108" s="95"/>
      <c r="AW108" s="95"/>
      <c r="AX108" s="131"/>
      <c r="AY108" s="95"/>
      <c r="AZ108" s="95"/>
      <c r="BA108" s="95"/>
      <c r="BB108" s="95"/>
      <c r="BC108" s="95"/>
      <c r="BD108" s="18"/>
    </row>
    <row r="109" ht="14.25" customHeight="1">
      <c r="A109" s="95"/>
      <c r="B109" s="95"/>
      <c r="C109" s="95"/>
      <c r="D109" s="95"/>
      <c r="E109" s="95"/>
      <c r="F109" s="95"/>
      <c r="G109" s="95"/>
      <c r="H109" s="18"/>
      <c r="I109" s="18"/>
      <c r="J109" s="18"/>
      <c r="K109" s="18"/>
      <c r="L109" s="18"/>
      <c r="M109" s="95"/>
      <c r="N109" s="95"/>
      <c r="O109" s="95"/>
      <c r="P109" s="95"/>
      <c r="Q109" s="95"/>
      <c r="R109" s="131"/>
      <c r="S109" s="53"/>
      <c r="T109" s="95"/>
      <c r="U109" s="95"/>
      <c r="V109" s="97"/>
      <c r="W109" s="97"/>
      <c r="X109" s="97"/>
      <c r="Y109" s="95"/>
      <c r="Z109" s="95"/>
      <c r="AA109" s="95"/>
      <c r="AB109" s="95"/>
      <c r="AC109" s="95"/>
      <c r="AD109" s="95"/>
      <c r="AE109" s="98"/>
      <c r="AF109" s="95"/>
      <c r="AG109" s="95"/>
      <c r="AH109" s="95"/>
      <c r="AI109" s="95"/>
      <c r="AJ109" s="95"/>
      <c r="AK109" s="95"/>
      <c r="AL109" s="95"/>
      <c r="AM109" s="95"/>
      <c r="AN109" s="95"/>
      <c r="AO109" s="95"/>
      <c r="AP109" s="95"/>
      <c r="AQ109" s="95"/>
      <c r="AR109" s="95"/>
      <c r="AS109" s="95"/>
      <c r="AT109" s="95"/>
      <c r="AU109" s="95"/>
      <c r="AV109" s="95"/>
      <c r="AW109" s="95"/>
      <c r="AX109" s="131"/>
      <c r="AY109" s="95"/>
      <c r="AZ109" s="95"/>
      <c r="BA109" s="95"/>
      <c r="BB109" s="95"/>
      <c r="BC109" s="95"/>
      <c r="BD109" s="18"/>
    </row>
    <row r="110" ht="14.25" customHeight="1">
      <c r="A110" s="95"/>
      <c r="B110" s="95"/>
      <c r="C110" s="95"/>
      <c r="D110" s="95"/>
      <c r="E110" s="95"/>
      <c r="F110" s="95"/>
      <c r="G110" s="95"/>
      <c r="H110" s="18"/>
      <c r="I110" s="18"/>
      <c r="J110" s="18"/>
      <c r="K110" s="18"/>
      <c r="L110" s="18"/>
      <c r="M110" s="95"/>
      <c r="N110" s="95"/>
      <c r="O110" s="95"/>
      <c r="P110" s="95"/>
      <c r="Q110" s="95"/>
      <c r="R110" s="131"/>
      <c r="S110" s="53"/>
      <c r="T110" s="95"/>
      <c r="U110" s="95"/>
      <c r="V110" s="97"/>
      <c r="W110" s="97"/>
      <c r="X110" s="97"/>
      <c r="Y110" s="95"/>
      <c r="Z110" s="95"/>
      <c r="AA110" s="95"/>
      <c r="AB110" s="95"/>
      <c r="AC110" s="95"/>
      <c r="AD110" s="95"/>
      <c r="AE110" s="98"/>
      <c r="AF110" s="95"/>
      <c r="AG110" s="95"/>
      <c r="AH110" s="95"/>
      <c r="AI110" s="95"/>
      <c r="AJ110" s="95"/>
      <c r="AK110" s="95"/>
      <c r="AL110" s="95"/>
      <c r="AM110" s="95"/>
      <c r="AN110" s="95"/>
      <c r="AO110" s="95"/>
      <c r="AP110" s="95"/>
      <c r="AQ110" s="95"/>
      <c r="AR110" s="95"/>
      <c r="AS110" s="95"/>
      <c r="AT110" s="95"/>
      <c r="AU110" s="95"/>
      <c r="AV110" s="95"/>
      <c r="AW110" s="95"/>
      <c r="AX110" s="131"/>
      <c r="AY110" s="95"/>
      <c r="AZ110" s="95"/>
      <c r="BA110" s="95"/>
      <c r="BB110" s="95"/>
      <c r="BC110" s="95"/>
      <c r="BD110" s="18"/>
    </row>
    <row r="111" ht="14.25" customHeight="1">
      <c r="A111" s="95"/>
      <c r="B111" s="95"/>
      <c r="C111" s="95"/>
      <c r="D111" s="95"/>
      <c r="E111" s="95"/>
      <c r="F111" s="95"/>
      <c r="G111" s="95"/>
      <c r="H111" s="18"/>
      <c r="I111" s="18"/>
      <c r="J111" s="18"/>
      <c r="K111" s="18"/>
      <c r="L111" s="18"/>
      <c r="M111" s="95"/>
      <c r="N111" s="95"/>
      <c r="O111" s="95"/>
      <c r="P111" s="95"/>
      <c r="Q111" s="95"/>
      <c r="R111" s="131"/>
      <c r="S111" s="53"/>
      <c r="T111" s="95"/>
      <c r="U111" s="95"/>
      <c r="V111" s="97"/>
      <c r="W111" s="97"/>
      <c r="X111" s="97"/>
      <c r="Y111" s="95"/>
      <c r="Z111" s="95"/>
      <c r="AA111" s="95"/>
      <c r="AB111" s="95"/>
      <c r="AC111" s="95"/>
      <c r="AD111" s="95"/>
      <c r="AE111" s="98"/>
      <c r="AF111" s="95"/>
      <c r="AG111" s="95"/>
      <c r="AH111" s="95"/>
      <c r="AI111" s="95"/>
      <c r="AJ111" s="95"/>
      <c r="AK111" s="95"/>
      <c r="AL111" s="95"/>
      <c r="AM111" s="95"/>
      <c r="AN111" s="95"/>
      <c r="AO111" s="95"/>
      <c r="AP111" s="95"/>
      <c r="AQ111" s="95"/>
      <c r="AR111" s="95"/>
      <c r="AS111" s="95"/>
      <c r="AT111" s="95"/>
      <c r="AU111" s="95"/>
      <c r="AV111" s="95"/>
      <c r="AW111" s="95"/>
      <c r="AX111" s="131"/>
      <c r="AY111" s="95"/>
      <c r="AZ111" s="95"/>
      <c r="BA111" s="95"/>
      <c r="BB111" s="95"/>
      <c r="BC111" s="95"/>
      <c r="BD111" s="18"/>
    </row>
    <row r="112" ht="14.25" customHeight="1">
      <c r="A112" s="95"/>
      <c r="B112" s="95"/>
      <c r="C112" s="95"/>
      <c r="D112" s="95"/>
      <c r="E112" s="95"/>
      <c r="F112" s="95"/>
      <c r="G112" s="95"/>
      <c r="H112" s="18"/>
      <c r="I112" s="18"/>
      <c r="J112" s="18"/>
      <c r="K112" s="18"/>
      <c r="L112" s="18"/>
      <c r="M112" s="95"/>
      <c r="N112" s="95"/>
      <c r="O112" s="95"/>
      <c r="P112" s="95"/>
      <c r="Q112" s="95"/>
      <c r="R112" s="131"/>
      <c r="S112" s="53"/>
      <c r="T112" s="95"/>
      <c r="U112" s="95"/>
      <c r="V112" s="97"/>
      <c r="W112" s="97"/>
      <c r="X112" s="97"/>
      <c r="Y112" s="95"/>
      <c r="Z112" s="95"/>
      <c r="AA112" s="95"/>
      <c r="AB112" s="95"/>
      <c r="AC112" s="95"/>
      <c r="AD112" s="95"/>
      <c r="AE112" s="98"/>
      <c r="AF112" s="95"/>
      <c r="AG112" s="95"/>
      <c r="AH112" s="95"/>
      <c r="AI112" s="95"/>
      <c r="AJ112" s="95"/>
      <c r="AK112" s="95"/>
      <c r="AL112" s="95"/>
      <c r="AM112" s="95"/>
      <c r="AN112" s="95"/>
      <c r="AO112" s="95"/>
      <c r="AP112" s="95"/>
      <c r="AQ112" s="95"/>
      <c r="AR112" s="95"/>
      <c r="AS112" s="95"/>
      <c r="AT112" s="95"/>
      <c r="AU112" s="95"/>
      <c r="AV112" s="95"/>
      <c r="AW112" s="95"/>
      <c r="AX112" s="131"/>
      <c r="AY112" s="95"/>
      <c r="AZ112" s="95"/>
      <c r="BA112" s="95"/>
      <c r="BB112" s="95"/>
      <c r="BC112" s="95"/>
      <c r="BD112" s="18"/>
    </row>
    <row r="113" ht="14.25" customHeight="1">
      <c r="A113" s="95"/>
      <c r="B113" s="95"/>
      <c r="C113" s="95"/>
      <c r="D113" s="95"/>
      <c r="E113" s="95"/>
      <c r="F113" s="95"/>
      <c r="G113" s="95"/>
      <c r="H113" s="18"/>
      <c r="I113" s="18"/>
      <c r="J113" s="18"/>
      <c r="K113" s="18"/>
      <c r="L113" s="18"/>
      <c r="M113" s="95"/>
      <c r="N113" s="95"/>
      <c r="O113" s="95"/>
      <c r="P113" s="95"/>
      <c r="Q113" s="95"/>
      <c r="R113" s="131"/>
      <c r="S113" s="53"/>
      <c r="T113" s="95"/>
      <c r="U113" s="95"/>
      <c r="V113" s="97"/>
      <c r="W113" s="97"/>
      <c r="X113" s="97"/>
      <c r="Y113" s="95"/>
      <c r="Z113" s="95"/>
      <c r="AA113" s="95"/>
      <c r="AB113" s="95"/>
      <c r="AC113" s="95"/>
      <c r="AD113" s="95"/>
      <c r="AE113" s="98"/>
      <c r="AF113" s="95"/>
      <c r="AG113" s="95"/>
      <c r="AH113" s="95"/>
      <c r="AI113" s="95"/>
      <c r="AJ113" s="95"/>
      <c r="AK113" s="95"/>
      <c r="AL113" s="95"/>
      <c r="AM113" s="95"/>
      <c r="AN113" s="95"/>
      <c r="AO113" s="95"/>
      <c r="AP113" s="95"/>
      <c r="AQ113" s="95"/>
      <c r="AR113" s="95"/>
      <c r="AS113" s="95"/>
      <c r="AT113" s="95"/>
      <c r="AU113" s="95"/>
      <c r="AV113" s="95"/>
      <c r="AW113" s="95"/>
      <c r="AX113" s="131"/>
      <c r="AY113" s="95"/>
      <c r="AZ113" s="95"/>
      <c r="BA113" s="95"/>
      <c r="BB113" s="95"/>
      <c r="BC113" s="95"/>
      <c r="BD113" s="18"/>
    </row>
    <row r="114" ht="14.25" customHeight="1">
      <c r="A114" s="95"/>
      <c r="B114" s="95"/>
      <c r="C114" s="95"/>
      <c r="D114" s="95"/>
      <c r="E114" s="95"/>
      <c r="F114" s="95"/>
      <c r="G114" s="95"/>
      <c r="H114" s="18"/>
      <c r="I114" s="18"/>
      <c r="J114" s="18"/>
      <c r="K114" s="18"/>
      <c r="L114" s="18"/>
      <c r="M114" s="95"/>
      <c r="N114" s="95"/>
      <c r="O114" s="95"/>
      <c r="P114" s="95"/>
      <c r="Q114" s="95"/>
      <c r="R114" s="131"/>
      <c r="S114" s="53"/>
      <c r="T114" s="95"/>
      <c r="U114" s="95"/>
      <c r="V114" s="97"/>
      <c r="W114" s="97"/>
      <c r="X114" s="97"/>
      <c r="Y114" s="95"/>
      <c r="Z114" s="95"/>
      <c r="AA114" s="95"/>
      <c r="AB114" s="95"/>
      <c r="AC114" s="95"/>
      <c r="AD114" s="95"/>
      <c r="AE114" s="98"/>
      <c r="AF114" s="95"/>
      <c r="AG114" s="95"/>
      <c r="AH114" s="95"/>
      <c r="AI114" s="95"/>
      <c r="AJ114" s="95"/>
      <c r="AK114" s="95"/>
      <c r="AL114" s="95"/>
      <c r="AM114" s="95"/>
      <c r="AN114" s="95"/>
      <c r="AO114" s="95"/>
      <c r="AP114" s="95"/>
      <c r="AQ114" s="95"/>
      <c r="AR114" s="95"/>
      <c r="AS114" s="95"/>
      <c r="AT114" s="95"/>
      <c r="AU114" s="95"/>
      <c r="AV114" s="95"/>
      <c r="AW114" s="95"/>
      <c r="AX114" s="131"/>
      <c r="AY114" s="95"/>
      <c r="AZ114" s="95"/>
      <c r="BA114" s="95"/>
      <c r="BB114" s="95"/>
      <c r="BC114" s="95"/>
      <c r="BD114" s="18"/>
    </row>
    <row r="115" ht="14.25" customHeight="1">
      <c r="A115" s="95"/>
      <c r="B115" s="95"/>
      <c r="C115" s="95"/>
      <c r="D115" s="95"/>
      <c r="E115" s="95"/>
      <c r="F115" s="95"/>
      <c r="G115" s="95"/>
      <c r="H115" s="18"/>
      <c r="I115" s="18"/>
      <c r="J115" s="18"/>
      <c r="K115" s="18"/>
      <c r="L115" s="18"/>
      <c r="M115" s="95"/>
      <c r="N115" s="95"/>
      <c r="O115" s="95"/>
      <c r="P115" s="95"/>
      <c r="Q115" s="95"/>
      <c r="R115" s="131"/>
      <c r="S115" s="53"/>
      <c r="T115" s="95"/>
      <c r="U115" s="95"/>
      <c r="V115" s="97"/>
      <c r="W115" s="97"/>
      <c r="X115" s="97"/>
      <c r="Y115" s="95"/>
      <c r="Z115" s="95"/>
      <c r="AA115" s="95"/>
      <c r="AB115" s="95"/>
      <c r="AC115" s="95"/>
      <c r="AD115" s="95"/>
      <c r="AE115" s="98"/>
      <c r="AF115" s="95"/>
      <c r="AG115" s="95"/>
      <c r="AH115" s="95"/>
      <c r="AI115" s="95"/>
      <c r="AJ115" s="95"/>
      <c r="AK115" s="95"/>
      <c r="AL115" s="95"/>
      <c r="AM115" s="95"/>
      <c r="AN115" s="95"/>
      <c r="AO115" s="95"/>
      <c r="AP115" s="95"/>
      <c r="AQ115" s="95"/>
      <c r="AR115" s="95"/>
      <c r="AS115" s="95"/>
      <c r="AT115" s="95"/>
      <c r="AU115" s="95"/>
      <c r="AV115" s="95"/>
      <c r="AW115" s="95"/>
      <c r="AX115" s="131"/>
      <c r="AY115" s="95"/>
      <c r="AZ115" s="95"/>
      <c r="BA115" s="95"/>
      <c r="BB115" s="95"/>
      <c r="BC115" s="95"/>
      <c r="BD115" s="18"/>
    </row>
    <row r="116" ht="14.25" customHeight="1">
      <c r="A116" s="95"/>
      <c r="B116" s="95"/>
      <c r="C116" s="95"/>
      <c r="D116" s="95"/>
      <c r="E116" s="95"/>
      <c r="F116" s="95"/>
      <c r="G116" s="95"/>
      <c r="H116" s="18"/>
      <c r="I116" s="18"/>
      <c r="J116" s="18"/>
      <c r="K116" s="18"/>
      <c r="L116" s="18"/>
      <c r="M116" s="95"/>
      <c r="N116" s="95"/>
      <c r="O116" s="95"/>
      <c r="P116" s="95"/>
      <c r="Q116" s="95"/>
      <c r="R116" s="131"/>
      <c r="S116" s="53"/>
      <c r="T116" s="95"/>
      <c r="U116" s="95"/>
      <c r="V116" s="97"/>
      <c r="W116" s="97"/>
      <c r="X116" s="97"/>
      <c r="Y116" s="95"/>
      <c r="Z116" s="95"/>
      <c r="AA116" s="95"/>
      <c r="AB116" s="95"/>
      <c r="AC116" s="95"/>
      <c r="AD116" s="95"/>
      <c r="AE116" s="98"/>
      <c r="AF116" s="95"/>
      <c r="AG116" s="95"/>
      <c r="AH116" s="95"/>
      <c r="AI116" s="95"/>
      <c r="AJ116" s="95"/>
      <c r="AK116" s="95"/>
      <c r="AL116" s="95"/>
      <c r="AM116" s="95"/>
      <c r="AN116" s="95"/>
      <c r="AO116" s="95"/>
      <c r="AP116" s="95"/>
      <c r="AQ116" s="95"/>
      <c r="AR116" s="95"/>
      <c r="AS116" s="95"/>
      <c r="AT116" s="95"/>
      <c r="AU116" s="95"/>
      <c r="AV116" s="95"/>
      <c r="AW116" s="95"/>
      <c r="AX116" s="131"/>
      <c r="AY116" s="95"/>
      <c r="AZ116" s="95"/>
      <c r="BA116" s="95"/>
      <c r="BB116" s="95"/>
      <c r="BC116" s="95"/>
      <c r="BD116" s="18"/>
    </row>
    <row r="117" ht="14.25" customHeight="1">
      <c r="A117" s="95"/>
      <c r="B117" s="95"/>
      <c r="C117" s="95"/>
      <c r="D117" s="95"/>
      <c r="E117" s="95"/>
      <c r="F117" s="95"/>
      <c r="G117" s="95"/>
      <c r="H117" s="18"/>
      <c r="I117" s="18"/>
      <c r="J117" s="18"/>
      <c r="K117" s="18"/>
      <c r="L117" s="18"/>
      <c r="M117" s="95"/>
      <c r="N117" s="95"/>
      <c r="O117" s="95"/>
      <c r="P117" s="95"/>
      <c r="Q117" s="95"/>
      <c r="R117" s="131"/>
      <c r="S117" s="53"/>
      <c r="T117" s="95"/>
      <c r="U117" s="95"/>
      <c r="V117" s="97"/>
      <c r="W117" s="97"/>
      <c r="X117" s="97"/>
      <c r="Y117" s="95"/>
      <c r="Z117" s="95"/>
      <c r="AA117" s="95"/>
      <c r="AB117" s="95"/>
      <c r="AC117" s="95"/>
      <c r="AD117" s="95"/>
      <c r="AE117" s="98"/>
      <c r="AF117" s="95"/>
      <c r="AG117" s="95"/>
      <c r="AH117" s="95"/>
      <c r="AI117" s="95"/>
      <c r="AJ117" s="95"/>
      <c r="AK117" s="95"/>
      <c r="AL117" s="95"/>
      <c r="AM117" s="95"/>
      <c r="AN117" s="95"/>
      <c r="AO117" s="95"/>
      <c r="AP117" s="95"/>
      <c r="AQ117" s="95"/>
      <c r="AR117" s="95"/>
      <c r="AS117" s="95"/>
      <c r="AT117" s="95"/>
      <c r="AU117" s="95"/>
      <c r="AV117" s="95"/>
      <c r="AW117" s="95"/>
      <c r="AX117" s="131"/>
      <c r="AY117" s="95"/>
      <c r="AZ117" s="95"/>
      <c r="BA117" s="95"/>
      <c r="BB117" s="95"/>
      <c r="BC117" s="95"/>
      <c r="BD117" s="18"/>
    </row>
    <row r="118" ht="14.25" customHeight="1">
      <c r="A118" s="95"/>
      <c r="B118" s="95"/>
      <c r="C118" s="95"/>
      <c r="D118" s="95"/>
      <c r="E118" s="95"/>
      <c r="F118" s="95"/>
      <c r="G118" s="95"/>
      <c r="H118" s="18"/>
      <c r="I118" s="18"/>
      <c r="J118" s="18"/>
      <c r="K118" s="18"/>
      <c r="L118" s="18"/>
      <c r="M118" s="95"/>
      <c r="N118" s="95"/>
      <c r="O118" s="95"/>
      <c r="P118" s="95"/>
      <c r="Q118" s="95"/>
      <c r="R118" s="131"/>
      <c r="S118" s="53"/>
      <c r="T118" s="95"/>
      <c r="U118" s="95"/>
      <c r="V118" s="97"/>
      <c r="W118" s="97"/>
      <c r="X118" s="97"/>
      <c r="Y118" s="95"/>
      <c r="Z118" s="95"/>
      <c r="AA118" s="95"/>
      <c r="AB118" s="95"/>
      <c r="AC118" s="95"/>
      <c r="AD118" s="95"/>
      <c r="AE118" s="98"/>
      <c r="AF118" s="95"/>
      <c r="AG118" s="95"/>
      <c r="AH118" s="95"/>
      <c r="AI118" s="95"/>
      <c r="AJ118" s="95"/>
      <c r="AK118" s="95"/>
      <c r="AL118" s="95"/>
      <c r="AM118" s="95"/>
      <c r="AN118" s="95"/>
      <c r="AO118" s="95"/>
      <c r="AP118" s="95"/>
      <c r="AQ118" s="95"/>
      <c r="AR118" s="95"/>
      <c r="AS118" s="95"/>
      <c r="AT118" s="95"/>
      <c r="AU118" s="95"/>
      <c r="AV118" s="95"/>
      <c r="AW118" s="95"/>
      <c r="AX118" s="131"/>
      <c r="AY118" s="95"/>
      <c r="AZ118" s="95"/>
      <c r="BA118" s="95"/>
      <c r="BB118" s="95"/>
      <c r="BC118" s="95"/>
      <c r="BD118" s="18"/>
    </row>
    <row r="119" ht="14.25" customHeight="1">
      <c r="A119" s="95"/>
      <c r="B119" s="95"/>
      <c r="C119" s="95"/>
      <c r="D119" s="95"/>
      <c r="E119" s="95"/>
      <c r="F119" s="95"/>
      <c r="G119" s="95"/>
      <c r="H119" s="18"/>
      <c r="I119" s="18"/>
      <c r="J119" s="18"/>
      <c r="K119" s="18"/>
      <c r="L119" s="18"/>
      <c r="M119" s="95"/>
      <c r="N119" s="95"/>
      <c r="O119" s="95"/>
      <c r="P119" s="95"/>
      <c r="Q119" s="95"/>
      <c r="R119" s="131"/>
      <c r="S119" s="53"/>
      <c r="T119" s="95"/>
      <c r="U119" s="95"/>
      <c r="V119" s="97"/>
      <c r="W119" s="97"/>
      <c r="X119" s="97"/>
      <c r="Y119" s="95"/>
      <c r="Z119" s="95"/>
      <c r="AA119" s="95"/>
      <c r="AB119" s="95"/>
      <c r="AC119" s="95"/>
      <c r="AD119" s="95"/>
      <c r="AE119" s="98"/>
      <c r="AF119" s="95"/>
      <c r="AG119" s="95"/>
      <c r="AH119" s="95"/>
      <c r="AI119" s="95"/>
      <c r="AJ119" s="95"/>
      <c r="AK119" s="95"/>
      <c r="AL119" s="95"/>
      <c r="AM119" s="95"/>
      <c r="AN119" s="95"/>
      <c r="AO119" s="95"/>
      <c r="AP119" s="95"/>
      <c r="AQ119" s="95"/>
      <c r="AR119" s="95"/>
      <c r="AS119" s="95"/>
      <c r="AT119" s="95"/>
      <c r="AU119" s="95"/>
      <c r="AV119" s="95"/>
      <c r="AW119" s="95"/>
      <c r="AX119" s="131"/>
      <c r="AY119" s="95"/>
      <c r="AZ119" s="95"/>
      <c r="BA119" s="95"/>
      <c r="BB119" s="95"/>
      <c r="BC119" s="95"/>
      <c r="BD119" s="18"/>
    </row>
    <row r="120" ht="14.25" customHeight="1">
      <c r="A120" s="95"/>
      <c r="B120" s="95"/>
      <c r="C120" s="95"/>
      <c r="D120" s="95"/>
      <c r="E120" s="95"/>
      <c r="F120" s="95"/>
      <c r="G120" s="95"/>
      <c r="H120" s="18"/>
      <c r="I120" s="18"/>
      <c r="J120" s="18"/>
      <c r="K120" s="18"/>
      <c r="L120" s="18"/>
      <c r="M120" s="95"/>
      <c r="N120" s="95"/>
      <c r="O120" s="95"/>
      <c r="P120" s="95"/>
      <c r="Q120" s="95"/>
      <c r="R120" s="131"/>
      <c r="S120" s="53"/>
      <c r="T120" s="95"/>
      <c r="U120" s="95"/>
      <c r="V120" s="97"/>
      <c r="W120" s="97"/>
      <c r="X120" s="97"/>
      <c r="Y120" s="95"/>
      <c r="Z120" s="95"/>
      <c r="AA120" s="95"/>
      <c r="AB120" s="95"/>
      <c r="AC120" s="95"/>
      <c r="AD120" s="95"/>
      <c r="AE120" s="98"/>
      <c r="AF120" s="95"/>
      <c r="AG120" s="95"/>
      <c r="AH120" s="95"/>
      <c r="AI120" s="95"/>
      <c r="AJ120" s="95"/>
      <c r="AK120" s="95"/>
      <c r="AL120" s="95"/>
      <c r="AM120" s="95"/>
      <c r="AN120" s="95"/>
      <c r="AO120" s="95"/>
      <c r="AP120" s="95"/>
      <c r="AQ120" s="95"/>
      <c r="AR120" s="95"/>
      <c r="AS120" s="95"/>
      <c r="AT120" s="95"/>
      <c r="AU120" s="95"/>
      <c r="AV120" s="95"/>
      <c r="AW120" s="95"/>
      <c r="AX120" s="131"/>
      <c r="AY120" s="95"/>
      <c r="AZ120" s="95"/>
      <c r="BA120" s="95"/>
      <c r="BB120" s="95"/>
      <c r="BC120" s="95"/>
      <c r="BD120" s="18"/>
    </row>
    <row r="121" ht="14.25" customHeight="1">
      <c r="A121" s="95"/>
      <c r="B121" s="95"/>
      <c r="C121" s="95"/>
      <c r="D121" s="95"/>
      <c r="E121" s="95"/>
      <c r="F121" s="95"/>
      <c r="G121" s="95"/>
      <c r="H121" s="18"/>
      <c r="I121" s="18"/>
      <c r="J121" s="18"/>
      <c r="K121" s="18"/>
      <c r="L121" s="18"/>
      <c r="M121" s="95"/>
      <c r="N121" s="95"/>
      <c r="O121" s="95"/>
      <c r="P121" s="95"/>
      <c r="Q121" s="95"/>
      <c r="R121" s="131"/>
      <c r="S121" s="53"/>
      <c r="T121" s="95"/>
      <c r="U121" s="95"/>
      <c r="V121" s="97"/>
      <c r="W121" s="97"/>
      <c r="X121" s="97"/>
      <c r="Y121" s="95"/>
      <c r="Z121" s="95"/>
      <c r="AA121" s="95"/>
      <c r="AB121" s="95"/>
      <c r="AC121" s="95"/>
      <c r="AD121" s="95"/>
      <c r="AE121" s="98"/>
      <c r="AF121" s="95"/>
      <c r="AG121" s="95"/>
      <c r="AH121" s="95"/>
      <c r="AI121" s="95"/>
      <c r="AJ121" s="95"/>
      <c r="AK121" s="95"/>
      <c r="AL121" s="95"/>
      <c r="AM121" s="95"/>
      <c r="AN121" s="95"/>
      <c r="AO121" s="95"/>
      <c r="AP121" s="95"/>
      <c r="AQ121" s="95"/>
      <c r="AR121" s="95"/>
      <c r="AS121" s="95"/>
      <c r="AT121" s="95"/>
      <c r="AU121" s="95"/>
      <c r="AV121" s="95"/>
      <c r="AW121" s="95"/>
      <c r="AX121" s="131"/>
      <c r="AY121" s="95"/>
      <c r="AZ121" s="95"/>
      <c r="BA121" s="95"/>
      <c r="BB121" s="95"/>
      <c r="BC121" s="95"/>
      <c r="BD121" s="18"/>
    </row>
    <row r="122" ht="14.25" customHeight="1">
      <c r="A122" s="95"/>
      <c r="B122" s="95"/>
      <c r="C122" s="95"/>
      <c r="D122" s="95"/>
      <c r="E122" s="95"/>
      <c r="F122" s="95"/>
      <c r="G122" s="95"/>
      <c r="H122" s="18"/>
      <c r="I122" s="18"/>
      <c r="J122" s="18"/>
      <c r="K122" s="18"/>
      <c r="L122" s="18"/>
      <c r="M122" s="95"/>
      <c r="N122" s="95"/>
      <c r="O122" s="95"/>
      <c r="P122" s="95"/>
      <c r="Q122" s="95"/>
      <c r="R122" s="131"/>
      <c r="S122" s="53"/>
      <c r="T122" s="95"/>
      <c r="U122" s="95"/>
      <c r="V122" s="97"/>
      <c r="W122" s="97"/>
      <c r="X122" s="97"/>
      <c r="Y122" s="95"/>
      <c r="Z122" s="95"/>
      <c r="AA122" s="95"/>
      <c r="AB122" s="95"/>
      <c r="AC122" s="95"/>
      <c r="AD122" s="95"/>
      <c r="AE122" s="98"/>
      <c r="AF122" s="95"/>
      <c r="AG122" s="95"/>
      <c r="AH122" s="95"/>
      <c r="AI122" s="95"/>
      <c r="AJ122" s="95"/>
      <c r="AK122" s="95"/>
      <c r="AL122" s="95"/>
      <c r="AM122" s="95"/>
      <c r="AN122" s="95"/>
      <c r="AO122" s="95"/>
      <c r="AP122" s="95"/>
      <c r="AQ122" s="95"/>
      <c r="AR122" s="95"/>
      <c r="AS122" s="95"/>
      <c r="AT122" s="95"/>
      <c r="AU122" s="95"/>
      <c r="AV122" s="95"/>
      <c r="AW122" s="95"/>
      <c r="AX122" s="131"/>
      <c r="AY122" s="95"/>
      <c r="AZ122" s="95"/>
      <c r="BA122" s="95"/>
      <c r="BB122" s="95"/>
      <c r="BC122" s="95"/>
      <c r="BD122" s="18"/>
    </row>
    <row r="123" ht="14.25" customHeight="1">
      <c r="A123" s="95"/>
      <c r="B123" s="95"/>
      <c r="C123" s="95"/>
      <c r="D123" s="95"/>
      <c r="E123" s="95"/>
      <c r="F123" s="95"/>
      <c r="G123" s="95"/>
      <c r="H123" s="18"/>
      <c r="I123" s="18"/>
      <c r="J123" s="18"/>
      <c r="K123" s="18"/>
      <c r="L123" s="18"/>
      <c r="M123" s="95"/>
      <c r="N123" s="95"/>
      <c r="O123" s="95"/>
      <c r="P123" s="95"/>
      <c r="Q123" s="95"/>
      <c r="R123" s="131"/>
      <c r="S123" s="53"/>
      <c r="T123" s="95"/>
      <c r="U123" s="95"/>
      <c r="V123" s="97"/>
      <c r="W123" s="97"/>
      <c r="X123" s="97"/>
      <c r="Y123" s="95"/>
      <c r="Z123" s="95"/>
      <c r="AA123" s="95"/>
      <c r="AB123" s="95"/>
      <c r="AC123" s="95"/>
      <c r="AD123" s="95"/>
      <c r="AE123" s="98"/>
      <c r="AF123" s="95"/>
      <c r="AG123" s="95"/>
      <c r="AH123" s="95"/>
      <c r="AI123" s="95"/>
      <c r="AJ123" s="95"/>
      <c r="AK123" s="95"/>
      <c r="AL123" s="95"/>
      <c r="AM123" s="95"/>
      <c r="AN123" s="95"/>
      <c r="AO123" s="95"/>
      <c r="AP123" s="95"/>
      <c r="AQ123" s="95"/>
      <c r="AR123" s="95"/>
      <c r="AS123" s="95"/>
      <c r="AT123" s="95"/>
      <c r="AU123" s="95"/>
      <c r="AV123" s="95"/>
      <c r="AW123" s="95"/>
      <c r="AX123" s="131"/>
      <c r="AY123" s="95"/>
      <c r="AZ123" s="95"/>
      <c r="BA123" s="95"/>
      <c r="BB123" s="95"/>
      <c r="BC123" s="95"/>
      <c r="BD123" s="18"/>
    </row>
    <row r="124" ht="14.25" customHeight="1">
      <c r="A124" s="95"/>
      <c r="B124" s="95"/>
      <c r="C124" s="95"/>
      <c r="D124" s="95"/>
      <c r="E124" s="95"/>
      <c r="F124" s="95"/>
      <c r="G124" s="95"/>
      <c r="H124" s="18"/>
      <c r="I124" s="18"/>
      <c r="J124" s="18"/>
      <c r="K124" s="18"/>
      <c r="L124" s="18"/>
      <c r="M124" s="95"/>
      <c r="N124" s="95"/>
      <c r="O124" s="95"/>
      <c r="P124" s="95"/>
      <c r="Q124" s="95"/>
      <c r="R124" s="131"/>
      <c r="S124" s="53"/>
      <c r="T124" s="95"/>
      <c r="U124" s="95"/>
      <c r="V124" s="97"/>
      <c r="W124" s="97"/>
      <c r="X124" s="97"/>
      <c r="Y124" s="95"/>
      <c r="Z124" s="95"/>
      <c r="AA124" s="95"/>
      <c r="AB124" s="95"/>
      <c r="AC124" s="95"/>
      <c r="AD124" s="95"/>
      <c r="AE124" s="98"/>
      <c r="AF124" s="95"/>
      <c r="AG124" s="95"/>
      <c r="AH124" s="95"/>
      <c r="AI124" s="95"/>
      <c r="AJ124" s="95"/>
      <c r="AK124" s="95"/>
      <c r="AL124" s="95"/>
      <c r="AM124" s="95"/>
      <c r="AN124" s="95"/>
      <c r="AO124" s="95"/>
      <c r="AP124" s="95"/>
      <c r="AQ124" s="95"/>
      <c r="AR124" s="95"/>
      <c r="AS124" s="95"/>
      <c r="AT124" s="95"/>
      <c r="AU124" s="95"/>
      <c r="AV124" s="95"/>
      <c r="AW124" s="95"/>
      <c r="AX124" s="131"/>
      <c r="AY124" s="95"/>
      <c r="AZ124" s="95"/>
      <c r="BA124" s="95"/>
      <c r="BB124" s="95"/>
      <c r="BC124" s="95"/>
      <c r="BD124" s="18"/>
    </row>
    <row r="125" ht="14.25" customHeight="1">
      <c r="A125" s="95"/>
      <c r="B125" s="95"/>
      <c r="C125" s="95"/>
      <c r="D125" s="95"/>
      <c r="E125" s="95"/>
      <c r="F125" s="95"/>
      <c r="G125" s="95"/>
      <c r="H125" s="18"/>
      <c r="I125" s="18"/>
      <c r="J125" s="18"/>
      <c r="K125" s="18"/>
      <c r="L125" s="18"/>
      <c r="M125" s="95"/>
      <c r="N125" s="95"/>
      <c r="O125" s="95"/>
      <c r="P125" s="95"/>
      <c r="Q125" s="95"/>
      <c r="R125" s="131"/>
      <c r="S125" s="53"/>
      <c r="T125" s="95"/>
      <c r="U125" s="95"/>
      <c r="V125" s="97"/>
      <c r="W125" s="97"/>
      <c r="X125" s="97"/>
      <c r="Y125" s="95"/>
      <c r="Z125" s="95"/>
      <c r="AA125" s="95"/>
      <c r="AB125" s="95"/>
      <c r="AC125" s="95"/>
      <c r="AD125" s="95"/>
      <c r="AE125" s="98"/>
      <c r="AF125" s="95"/>
      <c r="AG125" s="95"/>
      <c r="AH125" s="95"/>
      <c r="AI125" s="95"/>
      <c r="AJ125" s="95"/>
      <c r="AK125" s="95"/>
      <c r="AL125" s="95"/>
      <c r="AM125" s="95"/>
      <c r="AN125" s="95"/>
      <c r="AO125" s="95"/>
      <c r="AP125" s="95"/>
      <c r="AQ125" s="95"/>
      <c r="AR125" s="95"/>
      <c r="AS125" s="95"/>
      <c r="AT125" s="95"/>
      <c r="AU125" s="95"/>
      <c r="AV125" s="95"/>
      <c r="AW125" s="95"/>
      <c r="AX125" s="131"/>
      <c r="AY125" s="95"/>
      <c r="AZ125" s="95"/>
      <c r="BA125" s="95"/>
      <c r="BB125" s="95"/>
      <c r="BC125" s="95"/>
      <c r="BD125" s="18"/>
    </row>
    <row r="126" ht="14.25" customHeight="1">
      <c r="A126" s="95"/>
      <c r="B126" s="95"/>
      <c r="C126" s="95"/>
      <c r="D126" s="95"/>
      <c r="E126" s="95"/>
      <c r="F126" s="95"/>
      <c r="G126" s="95"/>
      <c r="H126" s="18"/>
      <c r="I126" s="18"/>
      <c r="J126" s="18"/>
      <c r="K126" s="18"/>
      <c r="L126" s="18"/>
      <c r="M126" s="95"/>
      <c r="N126" s="95"/>
      <c r="O126" s="95"/>
      <c r="P126" s="95"/>
      <c r="Q126" s="95"/>
      <c r="R126" s="131"/>
      <c r="S126" s="53"/>
      <c r="T126" s="95"/>
      <c r="U126" s="95"/>
      <c r="V126" s="97"/>
      <c r="W126" s="97"/>
      <c r="X126" s="97"/>
      <c r="Y126" s="95"/>
      <c r="Z126" s="95"/>
      <c r="AA126" s="95"/>
      <c r="AB126" s="95"/>
      <c r="AC126" s="95"/>
      <c r="AD126" s="95"/>
      <c r="AE126" s="98"/>
      <c r="AF126" s="95"/>
      <c r="AG126" s="95"/>
      <c r="AH126" s="95"/>
      <c r="AI126" s="95"/>
      <c r="AJ126" s="95"/>
      <c r="AK126" s="95"/>
      <c r="AL126" s="95"/>
      <c r="AM126" s="95"/>
      <c r="AN126" s="95"/>
      <c r="AO126" s="95"/>
      <c r="AP126" s="95"/>
      <c r="AQ126" s="95"/>
      <c r="AR126" s="95"/>
      <c r="AS126" s="95"/>
      <c r="AT126" s="95"/>
      <c r="AU126" s="95"/>
      <c r="AV126" s="95"/>
      <c r="AW126" s="95"/>
      <c r="AX126" s="131"/>
      <c r="AY126" s="95"/>
      <c r="AZ126" s="95"/>
      <c r="BA126" s="95"/>
      <c r="BB126" s="95"/>
      <c r="BC126" s="95"/>
      <c r="BD126" s="18"/>
    </row>
    <row r="127" ht="14.25" customHeight="1">
      <c r="A127" s="95"/>
      <c r="B127" s="95"/>
      <c r="C127" s="95"/>
      <c r="D127" s="95"/>
      <c r="E127" s="95"/>
      <c r="F127" s="95"/>
      <c r="G127" s="95"/>
      <c r="H127" s="18"/>
      <c r="I127" s="18"/>
      <c r="J127" s="18"/>
      <c r="K127" s="18"/>
      <c r="L127" s="18"/>
      <c r="M127" s="95"/>
      <c r="N127" s="95"/>
      <c r="O127" s="95"/>
      <c r="P127" s="95"/>
      <c r="Q127" s="95"/>
      <c r="R127" s="131"/>
      <c r="S127" s="53"/>
      <c r="T127" s="95"/>
      <c r="U127" s="95"/>
      <c r="V127" s="97"/>
      <c r="W127" s="97"/>
      <c r="X127" s="97"/>
      <c r="Y127" s="95"/>
      <c r="Z127" s="95"/>
      <c r="AA127" s="95"/>
      <c r="AB127" s="95"/>
      <c r="AC127" s="95"/>
      <c r="AD127" s="95"/>
      <c r="AE127" s="98"/>
      <c r="AF127" s="95"/>
      <c r="AG127" s="95"/>
      <c r="AH127" s="95"/>
      <c r="AI127" s="95"/>
      <c r="AJ127" s="95"/>
      <c r="AK127" s="95"/>
      <c r="AL127" s="95"/>
      <c r="AM127" s="95"/>
      <c r="AN127" s="95"/>
      <c r="AO127" s="95"/>
      <c r="AP127" s="95"/>
      <c r="AQ127" s="95"/>
      <c r="AR127" s="95"/>
      <c r="AS127" s="95"/>
      <c r="AT127" s="95"/>
      <c r="AU127" s="95"/>
      <c r="AV127" s="95"/>
      <c r="AW127" s="95"/>
      <c r="AX127" s="131"/>
      <c r="AY127" s="95"/>
      <c r="AZ127" s="95"/>
      <c r="BA127" s="95"/>
      <c r="BB127" s="95"/>
      <c r="BC127" s="95"/>
      <c r="BD127" s="18"/>
    </row>
    <row r="128" ht="14.25" customHeight="1">
      <c r="A128" s="95"/>
      <c r="B128" s="95"/>
      <c r="C128" s="95"/>
      <c r="D128" s="95"/>
      <c r="E128" s="95"/>
      <c r="F128" s="95"/>
      <c r="G128" s="95"/>
      <c r="H128" s="18"/>
      <c r="I128" s="18"/>
      <c r="J128" s="18"/>
      <c r="K128" s="18"/>
      <c r="L128" s="18"/>
      <c r="M128" s="95"/>
      <c r="N128" s="95"/>
      <c r="O128" s="95"/>
      <c r="P128" s="95"/>
      <c r="Q128" s="95"/>
      <c r="R128" s="131"/>
      <c r="S128" s="53"/>
      <c r="T128" s="95"/>
      <c r="U128" s="95"/>
      <c r="V128" s="97"/>
      <c r="W128" s="97"/>
      <c r="X128" s="97"/>
      <c r="Y128" s="95"/>
      <c r="Z128" s="95"/>
      <c r="AA128" s="95"/>
      <c r="AB128" s="95"/>
      <c r="AC128" s="95"/>
      <c r="AD128" s="95"/>
      <c r="AE128" s="98"/>
      <c r="AF128" s="95"/>
      <c r="AG128" s="95"/>
      <c r="AH128" s="95"/>
      <c r="AI128" s="95"/>
      <c r="AJ128" s="95"/>
      <c r="AK128" s="95"/>
      <c r="AL128" s="95"/>
      <c r="AM128" s="95"/>
      <c r="AN128" s="95"/>
      <c r="AO128" s="95"/>
      <c r="AP128" s="95"/>
      <c r="AQ128" s="95"/>
      <c r="AR128" s="95"/>
      <c r="AS128" s="95"/>
      <c r="AT128" s="95"/>
      <c r="AU128" s="95"/>
      <c r="AV128" s="95"/>
      <c r="AW128" s="95"/>
      <c r="AX128" s="131"/>
      <c r="AY128" s="95"/>
      <c r="AZ128" s="95"/>
      <c r="BA128" s="95"/>
      <c r="BB128" s="95"/>
      <c r="BC128" s="95"/>
      <c r="BD128" s="18"/>
    </row>
    <row r="129" ht="14.25" customHeight="1">
      <c r="A129" s="95"/>
      <c r="B129" s="95"/>
      <c r="C129" s="95"/>
      <c r="D129" s="95"/>
      <c r="E129" s="95"/>
      <c r="F129" s="95"/>
      <c r="G129" s="95"/>
      <c r="H129" s="18"/>
      <c r="I129" s="18"/>
      <c r="J129" s="18"/>
      <c r="K129" s="18"/>
      <c r="L129" s="18"/>
      <c r="M129" s="95"/>
      <c r="N129" s="95"/>
      <c r="O129" s="95"/>
      <c r="P129" s="95"/>
      <c r="Q129" s="95"/>
      <c r="R129" s="131"/>
      <c r="S129" s="53"/>
      <c r="T129" s="95"/>
      <c r="U129" s="95"/>
      <c r="V129" s="97"/>
      <c r="W129" s="97"/>
      <c r="X129" s="97"/>
      <c r="Y129" s="95"/>
      <c r="Z129" s="95"/>
      <c r="AA129" s="95"/>
      <c r="AB129" s="95"/>
      <c r="AC129" s="95"/>
      <c r="AD129" s="95"/>
      <c r="AE129" s="98"/>
      <c r="AF129" s="95"/>
      <c r="AG129" s="95"/>
      <c r="AH129" s="95"/>
      <c r="AI129" s="95"/>
      <c r="AJ129" s="95"/>
      <c r="AK129" s="95"/>
      <c r="AL129" s="95"/>
      <c r="AM129" s="95"/>
      <c r="AN129" s="95"/>
      <c r="AO129" s="95"/>
      <c r="AP129" s="95"/>
      <c r="AQ129" s="95"/>
      <c r="AR129" s="95"/>
      <c r="AS129" s="95"/>
      <c r="AT129" s="95"/>
      <c r="AU129" s="95"/>
      <c r="AV129" s="95"/>
      <c r="AW129" s="95"/>
      <c r="AX129" s="131"/>
      <c r="AY129" s="95"/>
      <c r="AZ129" s="95"/>
      <c r="BA129" s="95"/>
      <c r="BB129" s="95"/>
      <c r="BC129" s="95"/>
      <c r="BD129" s="18"/>
    </row>
    <row r="130" ht="14.25" customHeight="1">
      <c r="A130" s="95"/>
      <c r="B130" s="95"/>
      <c r="C130" s="95"/>
      <c r="D130" s="95"/>
      <c r="E130" s="95"/>
      <c r="F130" s="95"/>
      <c r="G130" s="95"/>
      <c r="H130" s="18"/>
      <c r="I130" s="18"/>
      <c r="J130" s="18"/>
      <c r="K130" s="18"/>
      <c r="L130" s="18"/>
      <c r="M130" s="95"/>
      <c r="N130" s="95"/>
      <c r="O130" s="95"/>
      <c r="P130" s="95"/>
      <c r="Q130" s="95"/>
      <c r="R130" s="131"/>
      <c r="S130" s="53"/>
      <c r="T130" s="95"/>
      <c r="U130" s="95"/>
      <c r="V130" s="97"/>
      <c r="W130" s="97"/>
      <c r="X130" s="97"/>
      <c r="Y130" s="95"/>
      <c r="Z130" s="95"/>
      <c r="AA130" s="95"/>
      <c r="AB130" s="95"/>
      <c r="AC130" s="95"/>
      <c r="AD130" s="95"/>
      <c r="AE130" s="98"/>
      <c r="AF130" s="95"/>
      <c r="AG130" s="95"/>
      <c r="AH130" s="95"/>
      <c r="AI130" s="95"/>
      <c r="AJ130" s="95"/>
      <c r="AK130" s="95"/>
      <c r="AL130" s="95"/>
      <c r="AM130" s="95"/>
      <c r="AN130" s="95"/>
      <c r="AO130" s="95"/>
      <c r="AP130" s="95"/>
      <c r="AQ130" s="95"/>
      <c r="AR130" s="95"/>
      <c r="AS130" s="95"/>
      <c r="AT130" s="95"/>
      <c r="AU130" s="95"/>
      <c r="AV130" s="95"/>
      <c r="AW130" s="95"/>
      <c r="AX130" s="131"/>
      <c r="AY130" s="95"/>
      <c r="AZ130" s="95"/>
      <c r="BA130" s="95"/>
      <c r="BB130" s="95"/>
      <c r="BC130" s="95"/>
      <c r="BD130" s="18"/>
    </row>
    <row r="131" ht="14.25" customHeight="1">
      <c r="A131" s="95"/>
      <c r="B131" s="95"/>
      <c r="C131" s="95"/>
      <c r="D131" s="95"/>
      <c r="E131" s="95"/>
      <c r="F131" s="95"/>
      <c r="G131" s="95"/>
      <c r="H131" s="18"/>
      <c r="I131" s="18"/>
      <c r="J131" s="18"/>
      <c r="K131" s="18"/>
      <c r="L131" s="18"/>
      <c r="M131" s="95"/>
      <c r="N131" s="95"/>
      <c r="O131" s="95"/>
      <c r="P131" s="95"/>
      <c r="Q131" s="95"/>
      <c r="R131" s="131"/>
      <c r="S131" s="53"/>
      <c r="T131" s="95"/>
      <c r="U131" s="95"/>
      <c r="V131" s="97"/>
      <c r="W131" s="97"/>
      <c r="X131" s="97"/>
      <c r="Y131" s="95"/>
      <c r="Z131" s="95"/>
      <c r="AA131" s="95"/>
      <c r="AB131" s="95"/>
      <c r="AC131" s="95"/>
      <c r="AD131" s="95"/>
      <c r="AE131" s="98"/>
      <c r="AF131" s="95"/>
      <c r="AG131" s="95"/>
      <c r="AH131" s="95"/>
      <c r="AI131" s="95"/>
      <c r="AJ131" s="95"/>
      <c r="AK131" s="95"/>
      <c r="AL131" s="95"/>
      <c r="AM131" s="95"/>
      <c r="AN131" s="95"/>
      <c r="AO131" s="95"/>
      <c r="AP131" s="95"/>
      <c r="AQ131" s="95"/>
      <c r="AR131" s="95"/>
      <c r="AS131" s="95"/>
      <c r="AT131" s="95"/>
      <c r="AU131" s="95"/>
      <c r="AV131" s="95"/>
      <c r="AW131" s="95"/>
      <c r="AX131" s="131"/>
      <c r="AY131" s="95"/>
      <c r="AZ131" s="95"/>
      <c r="BA131" s="95"/>
      <c r="BB131" s="95"/>
      <c r="BC131" s="95"/>
      <c r="BD131" s="18"/>
    </row>
    <row r="132" ht="14.25" customHeight="1">
      <c r="A132" s="95"/>
      <c r="B132" s="95"/>
      <c r="C132" s="95"/>
      <c r="D132" s="95"/>
      <c r="E132" s="95"/>
      <c r="F132" s="95"/>
      <c r="G132" s="95"/>
      <c r="H132" s="18"/>
      <c r="I132" s="18"/>
      <c r="J132" s="18"/>
      <c r="K132" s="18"/>
      <c r="L132" s="18"/>
      <c r="M132" s="95"/>
      <c r="N132" s="95"/>
      <c r="O132" s="95"/>
      <c r="P132" s="95"/>
      <c r="Q132" s="95"/>
      <c r="R132" s="131"/>
      <c r="S132" s="53"/>
      <c r="T132" s="95"/>
      <c r="U132" s="95"/>
      <c r="V132" s="97"/>
      <c r="W132" s="97"/>
      <c r="X132" s="97"/>
      <c r="Y132" s="95"/>
      <c r="Z132" s="95"/>
      <c r="AA132" s="95"/>
      <c r="AB132" s="95"/>
      <c r="AC132" s="95"/>
      <c r="AD132" s="95"/>
      <c r="AE132" s="98"/>
      <c r="AF132" s="95"/>
      <c r="AG132" s="95"/>
      <c r="AH132" s="95"/>
      <c r="AI132" s="95"/>
      <c r="AJ132" s="95"/>
      <c r="AK132" s="95"/>
      <c r="AL132" s="95"/>
      <c r="AM132" s="95"/>
      <c r="AN132" s="95"/>
      <c r="AO132" s="95"/>
      <c r="AP132" s="95"/>
      <c r="AQ132" s="95"/>
      <c r="AR132" s="95"/>
      <c r="AS132" s="95"/>
      <c r="AT132" s="95"/>
      <c r="AU132" s="95"/>
      <c r="AV132" s="95"/>
      <c r="AW132" s="95"/>
      <c r="AX132" s="131"/>
      <c r="AY132" s="95"/>
      <c r="AZ132" s="95"/>
      <c r="BA132" s="95"/>
      <c r="BB132" s="95"/>
      <c r="BC132" s="95"/>
      <c r="BD132" s="18"/>
    </row>
    <row r="133" ht="14.25" customHeight="1">
      <c r="A133" s="95"/>
      <c r="B133" s="95"/>
      <c r="C133" s="95"/>
      <c r="D133" s="95"/>
      <c r="E133" s="95"/>
      <c r="F133" s="95"/>
      <c r="G133" s="95"/>
      <c r="H133" s="18"/>
      <c r="I133" s="18"/>
      <c r="J133" s="18"/>
      <c r="K133" s="18"/>
      <c r="L133" s="18"/>
      <c r="M133" s="95"/>
      <c r="N133" s="95"/>
      <c r="O133" s="95"/>
      <c r="P133" s="95"/>
      <c r="Q133" s="95"/>
      <c r="R133" s="131"/>
      <c r="S133" s="53"/>
      <c r="T133" s="95"/>
      <c r="U133" s="95"/>
      <c r="V133" s="97"/>
      <c r="W133" s="97"/>
      <c r="X133" s="97"/>
      <c r="Y133" s="95"/>
      <c r="Z133" s="95"/>
      <c r="AA133" s="95"/>
      <c r="AB133" s="95"/>
      <c r="AC133" s="95"/>
      <c r="AD133" s="95"/>
      <c r="AE133" s="98"/>
      <c r="AF133" s="95"/>
      <c r="AG133" s="95"/>
      <c r="AH133" s="95"/>
      <c r="AI133" s="95"/>
      <c r="AJ133" s="95"/>
      <c r="AK133" s="95"/>
      <c r="AL133" s="95"/>
      <c r="AM133" s="95"/>
      <c r="AN133" s="95"/>
      <c r="AO133" s="95"/>
      <c r="AP133" s="95"/>
      <c r="AQ133" s="95"/>
      <c r="AR133" s="95"/>
      <c r="AS133" s="95"/>
      <c r="AT133" s="95"/>
      <c r="AU133" s="95"/>
      <c r="AV133" s="95"/>
      <c r="AW133" s="95"/>
      <c r="AX133" s="131"/>
      <c r="AY133" s="95"/>
      <c r="AZ133" s="95"/>
      <c r="BA133" s="95"/>
      <c r="BB133" s="95"/>
      <c r="BC133" s="95"/>
      <c r="BD133" s="18"/>
    </row>
    <row r="134" ht="14.25" customHeight="1">
      <c r="A134" s="95"/>
      <c r="B134" s="95"/>
      <c r="C134" s="95"/>
      <c r="D134" s="95"/>
      <c r="E134" s="95"/>
      <c r="F134" s="95"/>
      <c r="G134" s="95"/>
      <c r="H134" s="18"/>
      <c r="I134" s="18"/>
      <c r="J134" s="18"/>
      <c r="K134" s="18"/>
      <c r="L134" s="18"/>
      <c r="M134" s="95"/>
      <c r="N134" s="95"/>
      <c r="O134" s="95"/>
      <c r="P134" s="95"/>
      <c r="Q134" s="95"/>
      <c r="R134" s="131"/>
      <c r="S134" s="53"/>
      <c r="T134" s="95"/>
      <c r="U134" s="95"/>
      <c r="V134" s="97"/>
      <c r="W134" s="97"/>
      <c r="X134" s="97"/>
      <c r="Y134" s="95"/>
      <c r="Z134" s="95"/>
      <c r="AA134" s="95"/>
      <c r="AB134" s="95"/>
      <c r="AC134" s="95"/>
      <c r="AD134" s="95"/>
      <c r="AE134" s="98"/>
      <c r="AF134" s="95"/>
      <c r="AG134" s="95"/>
      <c r="AH134" s="95"/>
      <c r="AI134" s="95"/>
      <c r="AJ134" s="95"/>
      <c r="AK134" s="95"/>
      <c r="AL134" s="95"/>
      <c r="AM134" s="95"/>
      <c r="AN134" s="95"/>
      <c r="AO134" s="95"/>
      <c r="AP134" s="95"/>
      <c r="AQ134" s="95"/>
      <c r="AR134" s="95"/>
      <c r="AS134" s="95"/>
      <c r="AT134" s="95"/>
      <c r="AU134" s="95"/>
      <c r="AV134" s="95"/>
      <c r="AW134" s="95"/>
      <c r="AX134" s="131"/>
      <c r="AY134" s="95"/>
      <c r="AZ134" s="95"/>
      <c r="BA134" s="95"/>
      <c r="BB134" s="95"/>
      <c r="BC134" s="95"/>
      <c r="BD134" s="18"/>
    </row>
    <row r="135" ht="14.25" customHeight="1">
      <c r="A135" s="95"/>
      <c r="B135" s="95"/>
      <c r="C135" s="95"/>
      <c r="D135" s="95"/>
      <c r="E135" s="95"/>
      <c r="F135" s="95"/>
      <c r="G135" s="95"/>
      <c r="H135" s="18"/>
      <c r="I135" s="18"/>
      <c r="J135" s="18"/>
      <c r="K135" s="18"/>
      <c r="L135" s="18"/>
      <c r="M135" s="95"/>
      <c r="N135" s="95"/>
      <c r="O135" s="95"/>
      <c r="P135" s="95"/>
      <c r="Q135" s="95"/>
      <c r="R135" s="131"/>
      <c r="S135" s="53"/>
      <c r="T135" s="95"/>
      <c r="U135" s="95"/>
      <c r="V135" s="97"/>
      <c r="W135" s="97"/>
      <c r="X135" s="97"/>
      <c r="Y135" s="95"/>
      <c r="Z135" s="95"/>
      <c r="AA135" s="95"/>
      <c r="AB135" s="95"/>
      <c r="AC135" s="95"/>
      <c r="AD135" s="95"/>
      <c r="AE135" s="98"/>
      <c r="AF135" s="95"/>
      <c r="AG135" s="95"/>
      <c r="AH135" s="95"/>
      <c r="AI135" s="95"/>
      <c r="AJ135" s="95"/>
      <c r="AK135" s="95"/>
      <c r="AL135" s="95"/>
      <c r="AM135" s="95"/>
      <c r="AN135" s="95"/>
      <c r="AO135" s="95"/>
      <c r="AP135" s="95"/>
      <c r="AQ135" s="95"/>
      <c r="AR135" s="95"/>
      <c r="AS135" s="95"/>
      <c r="AT135" s="95"/>
      <c r="AU135" s="95"/>
      <c r="AV135" s="95"/>
      <c r="AW135" s="95"/>
      <c r="AX135" s="131"/>
      <c r="AY135" s="95"/>
      <c r="AZ135" s="95"/>
      <c r="BA135" s="95"/>
      <c r="BB135" s="95"/>
      <c r="BC135" s="95"/>
      <c r="BD135" s="18"/>
    </row>
    <row r="136" ht="14.25" customHeight="1">
      <c r="A136" s="95"/>
      <c r="B136" s="95"/>
      <c r="C136" s="95"/>
      <c r="D136" s="95"/>
      <c r="E136" s="95"/>
      <c r="F136" s="95"/>
      <c r="G136" s="95"/>
      <c r="H136" s="18"/>
      <c r="I136" s="18"/>
      <c r="J136" s="18"/>
      <c r="K136" s="18"/>
      <c r="L136" s="18"/>
      <c r="M136" s="95"/>
      <c r="N136" s="95"/>
      <c r="O136" s="95"/>
      <c r="P136" s="95"/>
      <c r="Q136" s="95"/>
      <c r="R136" s="131"/>
      <c r="S136" s="53"/>
      <c r="T136" s="95"/>
      <c r="U136" s="95"/>
      <c r="V136" s="97"/>
      <c r="W136" s="97"/>
      <c r="X136" s="97"/>
      <c r="Y136" s="95"/>
      <c r="Z136" s="95"/>
      <c r="AA136" s="95"/>
      <c r="AB136" s="95"/>
      <c r="AC136" s="95"/>
      <c r="AD136" s="95"/>
      <c r="AE136" s="98"/>
      <c r="AF136" s="95"/>
      <c r="AG136" s="95"/>
      <c r="AH136" s="95"/>
      <c r="AI136" s="95"/>
      <c r="AJ136" s="95"/>
      <c r="AK136" s="95"/>
      <c r="AL136" s="95"/>
      <c r="AM136" s="95"/>
      <c r="AN136" s="95"/>
      <c r="AO136" s="95"/>
      <c r="AP136" s="95"/>
      <c r="AQ136" s="95"/>
      <c r="AR136" s="95"/>
      <c r="AS136" s="95"/>
      <c r="AT136" s="95"/>
      <c r="AU136" s="95"/>
      <c r="AV136" s="95"/>
      <c r="AW136" s="95"/>
      <c r="AX136" s="131"/>
      <c r="AY136" s="95"/>
      <c r="AZ136" s="95"/>
      <c r="BA136" s="95"/>
      <c r="BB136" s="95"/>
      <c r="BC136" s="95"/>
      <c r="BD136" s="18"/>
    </row>
    <row r="137" ht="14.25" customHeight="1">
      <c r="A137" s="95"/>
      <c r="B137" s="95"/>
      <c r="C137" s="95"/>
      <c r="D137" s="95"/>
      <c r="E137" s="95"/>
      <c r="F137" s="95"/>
      <c r="G137" s="95"/>
      <c r="H137" s="18"/>
      <c r="I137" s="18"/>
      <c r="J137" s="18"/>
      <c r="K137" s="18"/>
      <c r="L137" s="18"/>
      <c r="M137" s="95"/>
      <c r="N137" s="95"/>
      <c r="O137" s="95"/>
      <c r="P137" s="95"/>
      <c r="Q137" s="95"/>
      <c r="R137" s="131"/>
      <c r="S137" s="53"/>
      <c r="T137" s="95"/>
      <c r="U137" s="95"/>
      <c r="V137" s="97"/>
      <c r="W137" s="97"/>
      <c r="X137" s="97"/>
      <c r="Y137" s="95"/>
      <c r="Z137" s="95"/>
      <c r="AA137" s="95"/>
      <c r="AB137" s="95"/>
      <c r="AC137" s="95"/>
      <c r="AD137" s="95"/>
      <c r="AE137" s="98"/>
      <c r="AF137" s="95"/>
      <c r="AG137" s="95"/>
      <c r="AH137" s="95"/>
      <c r="AI137" s="95"/>
      <c r="AJ137" s="95"/>
      <c r="AK137" s="95"/>
      <c r="AL137" s="95"/>
      <c r="AM137" s="95"/>
      <c r="AN137" s="95"/>
      <c r="AO137" s="95"/>
      <c r="AP137" s="95"/>
      <c r="AQ137" s="95"/>
      <c r="AR137" s="95"/>
      <c r="AS137" s="95"/>
      <c r="AT137" s="95"/>
      <c r="AU137" s="95"/>
      <c r="AV137" s="95"/>
      <c r="AW137" s="95"/>
      <c r="AX137" s="131"/>
      <c r="AY137" s="95"/>
      <c r="AZ137" s="95"/>
      <c r="BA137" s="95"/>
      <c r="BB137" s="95"/>
      <c r="BC137" s="95"/>
      <c r="BD137" s="18"/>
    </row>
    <row r="138" ht="14.25" customHeight="1">
      <c r="A138" s="95"/>
      <c r="B138" s="95"/>
      <c r="C138" s="95"/>
      <c r="D138" s="95"/>
      <c r="E138" s="95"/>
      <c r="F138" s="95"/>
      <c r="G138" s="95"/>
      <c r="H138" s="18"/>
      <c r="I138" s="18"/>
      <c r="J138" s="18"/>
      <c r="K138" s="18"/>
      <c r="L138" s="18"/>
      <c r="M138" s="95"/>
      <c r="N138" s="95"/>
      <c r="O138" s="95"/>
      <c r="P138" s="95"/>
      <c r="Q138" s="95"/>
      <c r="R138" s="131"/>
      <c r="S138" s="53"/>
      <c r="T138" s="95"/>
      <c r="U138" s="95"/>
      <c r="V138" s="97"/>
      <c r="W138" s="97"/>
      <c r="X138" s="97"/>
      <c r="Y138" s="95"/>
      <c r="Z138" s="95"/>
      <c r="AA138" s="95"/>
      <c r="AB138" s="95"/>
      <c r="AC138" s="95"/>
      <c r="AD138" s="95"/>
      <c r="AE138" s="98"/>
      <c r="AF138" s="95"/>
      <c r="AG138" s="95"/>
      <c r="AH138" s="95"/>
      <c r="AI138" s="95"/>
      <c r="AJ138" s="95"/>
      <c r="AK138" s="95"/>
      <c r="AL138" s="95"/>
      <c r="AM138" s="95"/>
      <c r="AN138" s="95"/>
      <c r="AO138" s="95"/>
      <c r="AP138" s="95"/>
      <c r="AQ138" s="95"/>
      <c r="AR138" s="95"/>
      <c r="AS138" s="95"/>
      <c r="AT138" s="95"/>
      <c r="AU138" s="95"/>
      <c r="AV138" s="95"/>
      <c r="AW138" s="95"/>
      <c r="AX138" s="131"/>
      <c r="AY138" s="95"/>
      <c r="AZ138" s="95"/>
      <c r="BA138" s="95"/>
      <c r="BB138" s="95"/>
      <c r="BC138" s="95"/>
      <c r="BD138" s="18"/>
    </row>
    <row r="139" ht="14.25" customHeight="1">
      <c r="A139" s="95"/>
      <c r="B139" s="95"/>
      <c r="C139" s="95"/>
      <c r="D139" s="95"/>
      <c r="E139" s="95"/>
      <c r="F139" s="95"/>
      <c r="G139" s="95"/>
      <c r="H139" s="18"/>
      <c r="I139" s="18"/>
      <c r="J139" s="18"/>
      <c r="K139" s="18"/>
      <c r="L139" s="18"/>
      <c r="M139" s="95"/>
      <c r="N139" s="95"/>
      <c r="O139" s="95"/>
      <c r="P139" s="95"/>
      <c r="Q139" s="95"/>
      <c r="R139" s="131"/>
      <c r="S139" s="53"/>
      <c r="T139" s="95"/>
      <c r="U139" s="95"/>
      <c r="V139" s="97"/>
      <c r="W139" s="97"/>
      <c r="X139" s="97"/>
      <c r="Y139" s="95"/>
      <c r="Z139" s="95"/>
      <c r="AA139" s="95"/>
      <c r="AB139" s="95"/>
      <c r="AC139" s="95"/>
      <c r="AD139" s="95"/>
      <c r="AE139" s="98"/>
      <c r="AF139" s="95"/>
      <c r="AG139" s="95"/>
      <c r="AH139" s="95"/>
      <c r="AI139" s="95"/>
      <c r="AJ139" s="95"/>
      <c r="AK139" s="95"/>
      <c r="AL139" s="95"/>
      <c r="AM139" s="95"/>
      <c r="AN139" s="95"/>
      <c r="AO139" s="95"/>
      <c r="AP139" s="95"/>
      <c r="AQ139" s="95"/>
      <c r="AR139" s="95"/>
      <c r="AS139" s="95"/>
      <c r="AT139" s="95"/>
      <c r="AU139" s="95"/>
      <c r="AV139" s="95"/>
      <c r="AW139" s="95"/>
      <c r="AX139" s="131"/>
      <c r="AY139" s="95"/>
      <c r="AZ139" s="95"/>
      <c r="BA139" s="95"/>
      <c r="BB139" s="95"/>
      <c r="BC139" s="95"/>
      <c r="BD139" s="18"/>
    </row>
    <row r="140" ht="14.25" customHeight="1">
      <c r="A140" s="95"/>
      <c r="B140" s="95"/>
      <c r="C140" s="95"/>
      <c r="D140" s="95"/>
      <c r="E140" s="95"/>
      <c r="F140" s="95"/>
      <c r="G140" s="95"/>
      <c r="H140" s="18"/>
      <c r="I140" s="18"/>
      <c r="J140" s="18"/>
      <c r="K140" s="18"/>
      <c r="L140" s="18"/>
      <c r="M140" s="95"/>
      <c r="N140" s="95"/>
      <c r="O140" s="95"/>
      <c r="P140" s="95"/>
      <c r="Q140" s="95"/>
      <c r="R140" s="131"/>
      <c r="S140" s="53"/>
      <c r="T140" s="95"/>
      <c r="U140" s="95"/>
      <c r="V140" s="97"/>
      <c r="W140" s="97"/>
      <c r="X140" s="97"/>
      <c r="Y140" s="95"/>
      <c r="Z140" s="95"/>
      <c r="AA140" s="95"/>
      <c r="AB140" s="95"/>
      <c r="AC140" s="95"/>
      <c r="AD140" s="95"/>
      <c r="AE140" s="98"/>
      <c r="AF140" s="95"/>
      <c r="AG140" s="95"/>
      <c r="AH140" s="95"/>
      <c r="AI140" s="95"/>
      <c r="AJ140" s="95"/>
      <c r="AK140" s="95"/>
      <c r="AL140" s="95"/>
      <c r="AM140" s="95"/>
      <c r="AN140" s="95"/>
      <c r="AO140" s="95"/>
      <c r="AP140" s="95"/>
      <c r="AQ140" s="95"/>
      <c r="AR140" s="95"/>
      <c r="AS140" s="95"/>
      <c r="AT140" s="95"/>
      <c r="AU140" s="95"/>
      <c r="AV140" s="95"/>
      <c r="AW140" s="95"/>
      <c r="AX140" s="131"/>
      <c r="AY140" s="95"/>
      <c r="AZ140" s="95"/>
      <c r="BA140" s="95"/>
      <c r="BB140" s="95"/>
      <c r="BC140" s="95"/>
      <c r="BD140" s="18"/>
    </row>
    <row r="141" ht="14.25" customHeight="1">
      <c r="A141" s="95"/>
      <c r="B141" s="95"/>
      <c r="C141" s="95"/>
      <c r="D141" s="95"/>
      <c r="E141" s="95"/>
      <c r="F141" s="95"/>
      <c r="G141" s="95"/>
      <c r="H141" s="18"/>
      <c r="I141" s="18"/>
      <c r="J141" s="18"/>
      <c r="K141" s="18"/>
      <c r="L141" s="18"/>
      <c r="M141" s="95"/>
      <c r="N141" s="95"/>
      <c r="O141" s="95"/>
      <c r="P141" s="95"/>
      <c r="Q141" s="95"/>
      <c r="R141" s="131"/>
      <c r="S141" s="53"/>
      <c r="T141" s="95"/>
      <c r="U141" s="95"/>
      <c r="V141" s="97"/>
      <c r="W141" s="97"/>
      <c r="X141" s="97"/>
      <c r="Y141" s="95"/>
      <c r="Z141" s="95"/>
      <c r="AA141" s="95"/>
      <c r="AB141" s="95"/>
      <c r="AC141" s="95"/>
      <c r="AD141" s="95"/>
      <c r="AE141" s="98"/>
      <c r="AF141" s="95"/>
      <c r="AG141" s="95"/>
      <c r="AH141" s="95"/>
      <c r="AI141" s="95"/>
      <c r="AJ141" s="95"/>
      <c r="AK141" s="95"/>
      <c r="AL141" s="95"/>
      <c r="AM141" s="95"/>
      <c r="AN141" s="95"/>
      <c r="AO141" s="95"/>
      <c r="AP141" s="95"/>
      <c r="AQ141" s="95"/>
      <c r="AR141" s="95"/>
      <c r="AS141" s="95"/>
      <c r="AT141" s="95"/>
      <c r="AU141" s="95"/>
      <c r="AV141" s="95"/>
      <c r="AW141" s="95"/>
      <c r="AX141" s="131"/>
      <c r="AY141" s="95"/>
      <c r="AZ141" s="95"/>
      <c r="BA141" s="95"/>
      <c r="BB141" s="95"/>
      <c r="BC141" s="95"/>
      <c r="BD141" s="18"/>
    </row>
    <row r="142" ht="14.25" customHeight="1">
      <c r="A142" s="95"/>
      <c r="B142" s="95"/>
      <c r="C142" s="95"/>
      <c r="D142" s="95"/>
      <c r="E142" s="95"/>
      <c r="F142" s="95"/>
      <c r="G142" s="95"/>
      <c r="H142" s="18"/>
      <c r="I142" s="18"/>
      <c r="J142" s="18"/>
      <c r="K142" s="18"/>
      <c r="L142" s="18"/>
      <c r="M142" s="95"/>
      <c r="N142" s="95"/>
      <c r="O142" s="95"/>
      <c r="P142" s="95"/>
      <c r="Q142" s="95"/>
      <c r="R142" s="131"/>
      <c r="S142" s="53"/>
      <c r="T142" s="95"/>
      <c r="U142" s="95"/>
      <c r="V142" s="97"/>
      <c r="W142" s="97"/>
      <c r="X142" s="97"/>
      <c r="Y142" s="95"/>
      <c r="Z142" s="95"/>
      <c r="AA142" s="95"/>
      <c r="AB142" s="95"/>
      <c r="AC142" s="95"/>
      <c r="AD142" s="95"/>
      <c r="AE142" s="98"/>
      <c r="AF142" s="95"/>
      <c r="AG142" s="95"/>
      <c r="AH142" s="95"/>
      <c r="AI142" s="95"/>
      <c r="AJ142" s="95"/>
      <c r="AK142" s="95"/>
      <c r="AL142" s="95"/>
      <c r="AM142" s="95"/>
      <c r="AN142" s="95"/>
      <c r="AO142" s="95"/>
      <c r="AP142" s="95"/>
      <c r="AQ142" s="95"/>
      <c r="AR142" s="95"/>
      <c r="AS142" s="95"/>
      <c r="AT142" s="95"/>
      <c r="AU142" s="95"/>
      <c r="AV142" s="95"/>
      <c r="AW142" s="95"/>
      <c r="AX142" s="131"/>
      <c r="AY142" s="95"/>
      <c r="AZ142" s="95"/>
      <c r="BA142" s="95"/>
      <c r="BB142" s="95"/>
      <c r="BC142" s="95"/>
      <c r="BD142" s="18"/>
    </row>
    <row r="143" ht="14.25" customHeight="1">
      <c r="A143" s="95"/>
      <c r="B143" s="95"/>
      <c r="C143" s="95"/>
      <c r="D143" s="95"/>
      <c r="E143" s="95"/>
      <c r="F143" s="95"/>
      <c r="G143" s="95"/>
      <c r="H143" s="18"/>
      <c r="I143" s="18"/>
      <c r="J143" s="18"/>
      <c r="K143" s="18"/>
      <c r="L143" s="18"/>
      <c r="M143" s="95"/>
      <c r="N143" s="95"/>
      <c r="O143" s="95"/>
      <c r="P143" s="95"/>
      <c r="Q143" s="95"/>
      <c r="R143" s="131"/>
      <c r="S143" s="53"/>
      <c r="T143" s="95"/>
      <c r="U143" s="95"/>
      <c r="V143" s="97"/>
      <c r="W143" s="97"/>
      <c r="X143" s="97"/>
      <c r="Y143" s="95"/>
      <c r="Z143" s="95"/>
      <c r="AA143" s="95"/>
      <c r="AB143" s="95"/>
      <c r="AC143" s="95"/>
      <c r="AD143" s="95"/>
      <c r="AE143" s="98"/>
      <c r="AF143" s="95"/>
      <c r="AG143" s="95"/>
      <c r="AH143" s="95"/>
      <c r="AI143" s="95"/>
      <c r="AJ143" s="95"/>
      <c r="AK143" s="95"/>
      <c r="AL143" s="95"/>
      <c r="AM143" s="95"/>
      <c r="AN143" s="95"/>
      <c r="AO143" s="95"/>
      <c r="AP143" s="95"/>
      <c r="AQ143" s="95"/>
      <c r="AR143" s="95"/>
      <c r="AS143" s="95"/>
      <c r="AT143" s="95"/>
      <c r="AU143" s="95"/>
      <c r="AV143" s="95"/>
      <c r="AW143" s="95"/>
      <c r="AX143" s="131"/>
      <c r="AY143" s="95"/>
      <c r="AZ143" s="95"/>
      <c r="BA143" s="95"/>
      <c r="BB143" s="95"/>
      <c r="BC143" s="95"/>
      <c r="BD143" s="18"/>
    </row>
    <row r="144" ht="14.25" customHeight="1">
      <c r="A144" s="95"/>
      <c r="B144" s="95"/>
      <c r="C144" s="95"/>
      <c r="D144" s="95"/>
      <c r="E144" s="95"/>
      <c r="F144" s="95"/>
      <c r="G144" s="95"/>
      <c r="H144" s="18"/>
      <c r="I144" s="18"/>
      <c r="J144" s="18"/>
      <c r="K144" s="18"/>
      <c r="L144" s="18"/>
      <c r="M144" s="95"/>
      <c r="N144" s="95"/>
      <c r="O144" s="95"/>
      <c r="P144" s="95"/>
      <c r="Q144" s="95"/>
      <c r="R144" s="131"/>
      <c r="S144" s="53"/>
      <c r="T144" s="95"/>
      <c r="U144" s="95"/>
      <c r="V144" s="97"/>
      <c r="W144" s="97"/>
      <c r="X144" s="97"/>
      <c r="Y144" s="95"/>
      <c r="Z144" s="95"/>
      <c r="AA144" s="95"/>
      <c r="AB144" s="95"/>
      <c r="AC144" s="95"/>
      <c r="AD144" s="95"/>
      <c r="AE144" s="98"/>
      <c r="AF144" s="95"/>
      <c r="AG144" s="95"/>
      <c r="AH144" s="95"/>
      <c r="AI144" s="95"/>
      <c r="AJ144" s="95"/>
      <c r="AK144" s="95"/>
      <c r="AL144" s="95"/>
      <c r="AM144" s="95"/>
      <c r="AN144" s="95"/>
      <c r="AO144" s="95"/>
      <c r="AP144" s="95"/>
      <c r="AQ144" s="95"/>
      <c r="AR144" s="95"/>
      <c r="AS144" s="95"/>
      <c r="AT144" s="95"/>
      <c r="AU144" s="95"/>
      <c r="AV144" s="95"/>
      <c r="AW144" s="95"/>
      <c r="AX144" s="131"/>
      <c r="AY144" s="95"/>
      <c r="AZ144" s="95"/>
      <c r="BA144" s="95"/>
      <c r="BB144" s="95"/>
      <c r="BC144" s="95"/>
      <c r="BD144" s="18"/>
    </row>
    <row r="145" ht="14.25" customHeight="1">
      <c r="A145" s="95"/>
      <c r="B145" s="95"/>
      <c r="C145" s="95"/>
      <c r="D145" s="95"/>
      <c r="E145" s="95"/>
      <c r="F145" s="95"/>
      <c r="G145" s="95"/>
      <c r="H145" s="18"/>
      <c r="I145" s="18"/>
      <c r="J145" s="18"/>
      <c r="K145" s="18"/>
      <c r="L145" s="18"/>
      <c r="M145" s="95"/>
      <c r="N145" s="95"/>
      <c r="O145" s="95"/>
      <c r="P145" s="95"/>
      <c r="Q145" s="95"/>
      <c r="R145" s="131"/>
      <c r="S145" s="53"/>
      <c r="T145" s="95"/>
      <c r="U145" s="95"/>
      <c r="V145" s="97"/>
      <c r="W145" s="97"/>
      <c r="X145" s="97"/>
      <c r="Y145" s="95"/>
      <c r="Z145" s="95"/>
      <c r="AA145" s="95"/>
      <c r="AB145" s="95"/>
      <c r="AC145" s="95"/>
      <c r="AD145" s="95"/>
      <c r="AE145" s="98"/>
      <c r="AF145" s="95"/>
      <c r="AG145" s="95"/>
      <c r="AH145" s="95"/>
      <c r="AI145" s="95"/>
      <c r="AJ145" s="95"/>
      <c r="AK145" s="95"/>
      <c r="AL145" s="95"/>
      <c r="AM145" s="95"/>
      <c r="AN145" s="95"/>
      <c r="AO145" s="95"/>
      <c r="AP145" s="95"/>
      <c r="AQ145" s="95"/>
      <c r="AR145" s="95"/>
      <c r="AS145" s="95"/>
      <c r="AT145" s="95"/>
      <c r="AU145" s="95"/>
      <c r="AV145" s="95"/>
      <c r="AW145" s="95"/>
      <c r="AX145" s="131"/>
      <c r="AY145" s="95"/>
      <c r="AZ145" s="95"/>
      <c r="BA145" s="95"/>
      <c r="BB145" s="95"/>
      <c r="BC145" s="95"/>
      <c r="BD145" s="18"/>
    </row>
    <row r="146" ht="14.25" customHeight="1">
      <c r="A146" s="95"/>
      <c r="B146" s="95"/>
      <c r="C146" s="95"/>
      <c r="D146" s="95"/>
      <c r="E146" s="95"/>
      <c r="F146" s="95"/>
      <c r="G146" s="95"/>
      <c r="H146" s="18"/>
      <c r="I146" s="18"/>
      <c r="J146" s="18"/>
      <c r="K146" s="18"/>
      <c r="L146" s="18"/>
      <c r="M146" s="95"/>
      <c r="N146" s="95"/>
      <c r="O146" s="95"/>
      <c r="P146" s="95"/>
      <c r="Q146" s="95"/>
      <c r="R146" s="131"/>
      <c r="S146" s="53"/>
      <c r="T146" s="95"/>
      <c r="U146" s="95"/>
      <c r="V146" s="97"/>
      <c r="W146" s="97"/>
      <c r="X146" s="97"/>
      <c r="Y146" s="95"/>
      <c r="Z146" s="95"/>
      <c r="AA146" s="95"/>
      <c r="AB146" s="95"/>
      <c r="AC146" s="95"/>
      <c r="AD146" s="95"/>
      <c r="AE146" s="98"/>
      <c r="AF146" s="95"/>
      <c r="AG146" s="95"/>
      <c r="AH146" s="95"/>
      <c r="AI146" s="95"/>
      <c r="AJ146" s="95"/>
      <c r="AK146" s="95"/>
      <c r="AL146" s="95"/>
      <c r="AM146" s="95"/>
      <c r="AN146" s="95"/>
      <c r="AO146" s="95"/>
      <c r="AP146" s="95"/>
      <c r="AQ146" s="95"/>
      <c r="AR146" s="95"/>
      <c r="AS146" s="95"/>
      <c r="AT146" s="95"/>
      <c r="AU146" s="95"/>
      <c r="AV146" s="95"/>
      <c r="AW146" s="95"/>
      <c r="AX146" s="131"/>
      <c r="AY146" s="95"/>
      <c r="AZ146" s="95"/>
      <c r="BA146" s="95"/>
      <c r="BB146" s="95"/>
      <c r="BC146" s="95"/>
      <c r="BD146" s="18"/>
    </row>
    <row r="147" ht="14.25" customHeight="1">
      <c r="BB147" s="95"/>
      <c r="BC147" s="95"/>
      <c r="BD147" s="18"/>
    </row>
    <row r="148" ht="14.25" customHeight="1">
      <c r="BB148" s="95"/>
      <c r="BC148" s="95"/>
      <c r="BD148" s="18"/>
    </row>
    <row r="149" ht="14.25" customHeight="1">
      <c r="BB149" s="95"/>
      <c r="BC149" s="95"/>
      <c r="BD149" s="18"/>
    </row>
    <row r="150" ht="14.25" customHeight="1">
      <c r="BB150" s="95"/>
      <c r="BC150" s="95"/>
      <c r="BD150" s="18"/>
    </row>
    <row r="151" ht="14.25" customHeight="1">
      <c r="BB151" s="95"/>
      <c r="BC151" s="95"/>
      <c r="BD151" s="18"/>
    </row>
    <row r="152" ht="14.25" customHeight="1">
      <c r="BB152" s="95"/>
      <c r="BC152" s="95"/>
      <c r="BD152" s="18"/>
    </row>
    <row r="153" ht="14.25" customHeight="1">
      <c r="BB153" s="95"/>
      <c r="BC153" s="95"/>
      <c r="BD153" s="18"/>
    </row>
    <row r="154" ht="14.25" customHeight="1">
      <c r="BB154" s="95"/>
      <c r="BC154" s="95"/>
      <c r="BD154" s="18"/>
    </row>
    <row r="155" ht="14.25" customHeight="1">
      <c r="BB155" s="95"/>
      <c r="BC155" s="95"/>
      <c r="BD155" s="18"/>
    </row>
    <row r="156" ht="14.25" customHeight="1">
      <c r="BB156" s="95"/>
      <c r="BC156" s="95"/>
      <c r="BD156" s="18"/>
    </row>
    <row r="157" ht="14.25" customHeight="1">
      <c r="BB157" s="95"/>
      <c r="BC157" s="95"/>
      <c r="BD157" s="18"/>
    </row>
    <row r="158" ht="14.25" customHeight="1">
      <c r="BB158" s="95"/>
      <c r="BC158" s="95"/>
      <c r="BD158" s="18"/>
    </row>
    <row r="159" ht="14.25" customHeight="1">
      <c r="BB159" s="95"/>
      <c r="BC159" s="95"/>
      <c r="BD159" s="18"/>
    </row>
    <row r="160" ht="14.25" customHeight="1">
      <c r="BB160" s="95"/>
      <c r="BC160" s="95"/>
      <c r="BD160" s="18"/>
    </row>
    <row r="161" ht="14.25" customHeight="1">
      <c r="BB161" s="95"/>
      <c r="BC161" s="95"/>
      <c r="BD161" s="18"/>
    </row>
    <row r="162" ht="14.25" customHeight="1">
      <c r="BB162" s="95"/>
      <c r="BC162" s="95"/>
      <c r="BD162" s="18"/>
    </row>
    <row r="163" ht="14.25" customHeight="1">
      <c r="BB163" s="95"/>
      <c r="BC163" s="95"/>
      <c r="BD163" s="18"/>
    </row>
    <row r="164" ht="14.25" customHeight="1">
      <c r="BB164" s="95"/>
      <c r="BC164" s="95"/>
      <c r="BD164" s="18"/>
    </row>
    <row r="165" ht="14.25" customHeight="1">
      <c r="BB165" s="95"/>
      <c r="BC165" s="95"/>
      <c r="BD165" s="18"/>
    </row>
    <row r="166" ht="14.25" customHeight="1">
      <c r="BB166" s="95"/>
      <c r="BC166" s="95"/>
      <c r="BD166" s="18"/>
    </row>
    <row r="167" ht="14.25" customHeight="1">
      <c r="BB167" s="95"/>
      <c r="BC167" s="95"/>
      <c r="BD167" s="18"/>
    </row>
    <row r="168" ht="14.25" customHeight="1">
      <c r="BB168" s="95"/>
      <c r="BC168" s="95"/>
      <c r="BD168" s="18"/>
    </row>
    <row r="169" ht="14.25" customHeight="1">
      <c r="BB169" s="95"/>
      <c r="BC169" s="95"/>
      <c r="BD169" s="18"/>
    </row>
    <row r="170" ht="14.25" customHeight="1">
      <c r="BB170" s="95"/>
      <c r="BC170" s="95"/>
      <c r="BD170" s="18"/>
    </row>
    <row r="171" ht="14.25" customHeight="1">
      <c r="BB171" s="95"/>
      <c r="BC171" s="95"/>
      <c r="BD171" s="18"/>
    </row>
    <row r="172" ht="14.25" customHeight="1">
      <c r="BB172" s="95"/>
      <c r="BC172" s="95"/>
      <c r="BD172" s="18"/>
    </row>
    <row r="173" ht="14.25" customHeight="1">
      <c r="BB173" s="95"/>
      <c r="BC173" s="95"/>
      <c r="BD173" s="18"/>
    </row>
    <row r="174" ht="14.25" customHeight="1">
      <c r="BB174" s="95"/>
      <c r="BC174" s="95"/>
      <c r="BD174" s="18"/>
    </row>
    <row r="175" ht="14.25" customHeight="1">
      <c r="BB175" s="95"/>
      <c r="BC175" s="95"/>
      <c r="BD175" s="18"/>
    </row>
    <row r="176" ht="14.25" customHeight="1">
      <c r="BB176" s="95"/>
      <c r="BC176" s="95"/>
      <c r="BD176" s="18"/>
    </row>
    <row r="177" ht="14.25" customHeight="1">
      <c r="BB177" s="95"/>
      <c r="BC177" s="95"/>
      <c r="BD177" s="18"/>
    </row>
    <row r="178" ht="14.25" customHeight="1">
      <c r="BB178" s="95"/>
      <c r="BC178" s="95"/>
      <c r="BD178" s="18"/>
    </row>
    <row r="179" ht="14.25" customHeight="1">
      <c r="BB179" s="95"/>
      <c r="BC179" s="95"/>
      <c r="BD179" s="18"/>
    </row>
    <row r="180" ht="14.25" customHeight="1">
      <c r="BB180" s="95"/>
      <c r="BC180" s="95"/>
      <c r="BD180" s="18"/>
    </row>
    <row r="181" ht="14.25" customHeight="1">
      <c r="BB181" s="95"/>
      <c r="BC181" s="95"/>
      <c r="BD181" s="18"/>
    </row>
    <row r="182" ht="14.25" customHeight="1">
      <c r="BB182" s="95"/>
      <c r="BC182" s="95"/>
      <c r="BD182" s="18"/>
    </row>
    <row r="183" ht="14.25" customHeight="1">
      <c r="BB183" s="95"/>
      <c r="BC183" s="95"/>
      <c r="BD183" s="18"/>
    </row>
    <row r="184" ht="14.25" customHeight="1">
      <c r="BB184" s="95"/>
      <c r="BC184" s="95"/>
      <c r="BD184" s="18"/>
    </row>
    <row r="185" ht="14.25" customHeight="1">
      <c r="BB185" s="95"/>
      <c r="BC185" s="95"/>
      <c r="BD185" s="18"/>
    </row>
    <row r="186" ht="14.25" customHeight="1">
      <c r="BB186" s="95"/>
      <c r="BC186" s="95"/>
      <c r="BD186" s="18"/>
    </row>
    <row r="187" ht="14.25" customHeight="1">
      <c r="BB187" s="95"/>
      <c r="BC187" s="95"/>
      <c r="BD187" s="18"/>
    </row>
    <row r="188" ht="14.25" customHeight="1">
      <c r="BB188" s="95"/>
      <c r="BC188" s="95"/>
      <c r="BD188" s="18"/>
    </row>
    <row r="189" ht="14.25" customHeight="1">
      <c r="BB189" s="95"/>
      <c r="BC189" s="95"/>
      <c r="BD189" s="18"/>
    </row>
    <row r="190" ht="14.25" customHeight="1">
      <c r="BB190" s="95"/>
      <c r="BC190" s="95"/>
      <c r="BD190" s="18"/>
    </row>
    <row r="191" ht="14.25" customHeight="1">
      <c r="BB191" s="95"/>
      <c r="BC191" s="95"/>
      <c r="BD191" s="18"/>
    </row>
    <row r="192" ht="14.25" customHeight="1">
      <c r="A192" s="95"/>
      <c r="B192" s="95"/>
      <c r="C192" s="95"/>
      <c r="D192" s="95"/>
      <c r="E192" s="95"/>
      <c r="F192" s="95"/>
      <c r="G192" s="95"/>
      <c r="H192" s="18"/>
      <c r="I192" s="18"/>
      <c r="J192" s="18"/>
      <c r="K192" s="18"/>
      <c r="L192" s="18"/>
      <c r="M192" s="95"/>
      <c r="N192" s="95"/>
      <c r="O192" s="95"/>
      <c r="P192" s="95"/>
      <c r="Q192" s="95"/>
      <c r="R192" s="131"/>
      <c r="S192" s="53"/>
      <c r="T192" s="95"/>
      <c r="U192" s="95"/>
      <c r="V192" s="97"/>
      <c r="W192" s="97"/>
      <c r="X192" s="97"/>
      <c r="Y192" s="95"/>
      <c r="Z192" s="95"/>
      <c r="AA192" s="95"/>
      <c r="AB192" s="95"/>
      <c r="AC192" s="95"/>
      <c r="AD192" s="95"/>
      <c r="AE192" s="98"/>
      <c r="AF192" s="95"/>
      <c r="AG192" s="95"/>
      <c r="AH192" s="95"/>
      <c r="AI192" s="95"/>
      <c r="AJ192" s="95"/>
      <c r="AK192" s="95"/>
      <c r="AL192" s="95"/>
      <c r="AM192" s="95"/>
      <c r="AN192" s="95"/>
      <c r="AO192" s="95"/>
      <c r="AP192" s="95"/>
      <c r="AQ192" s="95"/>
      <c r="AR192" s="95"/>
      <c r="AS192" s="95"/>
      <c r="AT192" s="95"/>
      <c r="AU192" s="95"/>
      <c r="AV192" s="95"/>
      <c r="AW192" s="95"/>
      <c r="AX192" s="131"/>
      <c r="AY192" s="95"/>
      <c r="AZ192" s="95"/>
      <c r="BA192" s="95"/>
      <c r="BB192" s="95"/>
      <c r="BC192" s="95"/>
      <c r="BD192" s="18"/>
    </row>
    <row r="193" ht="14.25" customHeight="1">
      <c r="A193" s="95"/>
      <c r="B193" s="95"/>
      <c r="C193" s="95"/>
      <c r="D193" s="95"/>
      <c r="E193" s="95"/>
      <c r="F193" s="95"/>
      <c r="G193" s="95"/>
      <c r="H193" s="18"/>
      <c r="I193" s="18"/>
      <c r="J193" s="18"/>
      <c r="K193" s="18"/>
      <c r="L193" s="18"/>
      <c r="M193" s="95"/>
      <c r="N193" s="95"/>
      <c r="O193" s="95"/>
      <c r="P193" s="95"/>
      <c r="Q193" s="95"/>
      <c r="R193" s="131"/>
      <c r="S193" s="53"/>
      <c r="T193" s="95"/>
      <c r="U193" s="95"/>
      <c r="V193" s="97"/>
      <c r="W193" s="97"/>
      <c r="X193" s="97"/>
      <c r="Y193" s="95"/>
      <c r="Z193" s="95"/>
      <c r="AA193" s="95"/>
      <c r="AB193" s="95"/>
      <c r="AC193" s="95"/>
      <c r="AD193" s="95"/>
      <c r="AE193" s="98"/>
      <c r="AF193" s="95"/>
      <c r="AG193" s="95"/>
      <c r="AH193" s="95"/>
      <c r="AI193" s="95"/>
      <c r="AJ193" s="95"/>
      <c r="AK193" s="95"/>
      <c r="AL193" s="95"/>
      <c r="AM193" s="95"/>
      <c r="AN193" s="95"/>
      <c r="AO193" s="95"/>
      <c r="AP193" s="95"/>
      <c r="AQ193" s="95"/>
      <c r="AR193" s="95"/>
      <c r="AS193" s="95"/>
      <c r="AT193" s="95"/>
      <c r="AU193" s="95"/>
      <c r="AV193" s="95"/>
      <c r="AW193" s="95"/>
      <c r="AX193" s="131"/>
      <c r="AY193" s="95"/>
      <c r="AZ193" s="95"/>
      <c r="BA193" s="95"/>
      <c r="BB193" s="95"/>
      <c r="BC193" s="95"/>
      <c r="BD193" s="18"/>
    </row>
    <row r="194" ht="14.25" customHeight="1">
      <c r="A194" s="95"/>
      <c r="B194" s="95"/>
      <c r="C194" s="95"/>
      <c r="D194" s="95"/>
      <c r="E194" s="95"/>
      <c r="F194" s="95"/>
      <c r="G194" s="95"/>
      <c r="H194" s="18"/>
      <c r="I194" s="18"/>
      <c r="J194" s="18"/>
      <c r="K194" s="18"/>
      <c r="L194" s="18"/>
      <c r="M194" s="95"/>
      <c r="N194" s="95"/>
      <c r="O194" s="95"/>
      <c r="P194" s="95"/>
      <c r="Q194" s="95"/>
      <c r="R194" s="131"/>
      <c r="S194" s="53"/>
      <c r="T194" s="95"/>
      <c r="U194" s="95"/>
      <c r="V194" s="97"/>
      <c r="W194" s="97"/>
      <c r="X194" s="97"/>
      <c r="Y194" s="95"/>
      <c r="Z194" s="95"/>
      <c r="AA194" s="95"/>
      <c r="AB194" s="95"/>
      <c r="AC194" s="95"/>
      <c r="AD194" s="95"/>
      <c r="AE194" s="98"/>
      <c r="AF194" s="95"/>
      <c r="AG194" s="95"/>
      <c r="AH194" s="95"/>
      <c r="AI194" s="95"/>
      <c r="AJ194" s="95"/>
      <c r="AK194" s="95"/>
      <c r="AL194" s="95"/>
      <c r="AM194" s="95"/>
      <c r="AN194" s="95"/>
      <c r="AO194" s="95"/>
      <c r="AP194" s="95"/>
      <c r="AQ194" s="95"/>
      <c r="AR194" s="95"/>
      <c r="AS194" s="95"/>
      <c r="AT194" s="95"/>
      <c r="AU194" s="95"/>
      <c r="AV194" s="95"/>
      <c r="AW194" s="95"/>
      <c r="AX194" s="131"/>
      <c r="AY194" s="95"/>
      <c r="AZ194" s="95"/>
      <c r="BA194" s="95"/>
      <c r="BB194" s="95"/>
      <c r="BC194" s="95"/>
      <c r="BD194" s="18"/>
    </row>
    <row r="195" ht="14.25" customHeight="1">
      <c r="A195" s="95"/>
      <c r="B195" s="95"/>
      <c r="C195" s="95"/>
      <c r="D195" s="95"/>
      <c r="E195" s="95"/>
      <c r="F195" s="95"/>
      <c r="G195" s="95"/>
      <c r="H195" s="18"/>
      <c r="I195" s="18"/>
      <c r="J195" s="18"/>
      <c r="K195" s="18"/>
      <c r="L195" s="18"/>
      <c r="M195" s="95"/>
      <c r="N195" s="95"/>
      <c r="O195" s="95"/>
      <c r="P195" s="95"/>
      <c r="Q195" s="95"/>
      <c r="R195" s="131"/>
      <c r="S195" s="53"/>
      <c r="T195" s="95"/>
      <c r="U195" s="95"/>
      <c r="V195" s="97"/>
      <c r="W195" s="97"/>
      <c r="X195" s="97"/>
      <c r="Y195" s="95"/>
      <c r="Z195" s="95"/>
      <c r="AA195" s="95"/>
      <c r="AB195" s="95"/>
      <c r="AC195" s="95"/>
      <c r="AD195" s="95"/>
      <c r="AE195" s="98"/>
      <c r="AF195" s="95"/>
      <c r="AG195" s="95"/>
      <c r="AH195" s="95"/>
      <c r="AI195" s="95"/>
      <c r="AJ195" s="95"/>
      <c r="AK195" s="95"/>
      <c r="AL195" s="95"/>
      <c r="AM195" s="95"/>
      <c r="AN195" s="95"/>
      <c r="AO195" s="95"/>
      <c r="AP195" s="95"/>
      <c r="AQ195" s="95"/>
      <c r="AR195" s="95"/>
      <c r="AS195" s="95"/>
      <c r="AT195" s="95"/>
      <c r="AU195" s="95"/>
      <c r="AV195" s="95"/>
      <c r="AW195" s="95"/>
      <c r="AX195" s="131"/>
      <c r="AY195" s="95"/>
      <c r="AZ195" s="95"/>
      <c r="BA195" s="95"/>
      <c r="BB195" s="95"/>
      <c r="BC195" s="95"/>
      <c r="BD195" s="18"/>
    </row>
    <row r="196" ht="14.25" customHeight="1">
      <c r="A196" s="95"/>
      <c r="B196" s="95"/>
      <c r="C196" s="95"/>
      <c r="D196" s="95"/>
      <c r="E196" s="95"/>
      <c r="F196" s="95"/>
      <c r="G196" s="95"/>
      <c r="H196" s="18"/>
      <c r="I196" s="18"/>
      <c r="J196" s="18"/>
      <c r="K196" s="18"/>
      <c r="L196" s="18"/>
      <c r="M196" s="95"/>
      <c r="N196" s="95"/>
      <c r="O196" s="95"/>
      <c r="P196" s="95"/>
      <c r="Q196" s="95"/>
      <c r="R196" s="131"/>
      <c r="S196" s="53"/>
      <c r="T196" s="95"/>
      <c r="U196" s="95"/>
      <c r="V196" s="97"/>
      <c r="W196" s="97"/>
      <c r="X196" s="97"/>
      <c r="Y196" s="95"/>
      <c r="Z196" s="95"/>
      <c r="AA196" s="95"/>
      <c r="AB196" s="95"/>
      <c r="AC196" s="95"/>
      <c r="AD196" s="95"/>
      <c r="AE196" s="98"/>
      <c r="AF196" s="95"/>
      <c r="AG196" s="95"/>
      <c r="AH196" s="95"/>
      <c r="AI196" s="95"/>
      <c r="AJ196" s="95"/>
      <c r="AK196" s="95"/>
      <c r="AL196" s="95"/>
      <c r="AM196" s="95"/>
      <c r="AN196" s="95"/>
      <c r="AO196" s="95"/>
      <c r="AP196" s="95"/>
      <c r="AQ196" s="95"/>
      <c r="AR196" s="95"/>
      <c r="AS196" s="95"/>
      <c r="AT196" s="95"/>
      <c r="AU196" s="95"/>
      <c r="AV196" s="95"/>
      <c r="AW196" s="95"/>
      <c r="AX196" s="131"/>
      <c r="AY196" s="95"/>
      <c r="AZ196" s="95"/>
      <c r="BA196" s="95"/>
      <c r="BB196" s="95"/>
      <c r="BC196" s="95"/>
      <c r="BD196" s="18"/>
    </row>
    <row r="197" ht="14.25" customHeight="1">
      <c r="A197" s="95"/>
      <c r="B197" s="95"/>
      <c r="C197" s="95"/>
      <c r="D197" s="95"/>
      <c r="E197" s="95"/>
      <c r="F197" s="95"/>
      <c r="G197" s="95"/>
      <c r="H197" s="18"/>
      <c r="I197" s="18"/>
      <c r="J197" s="18"/>
      <c r="K197" s="18"/>
      <c r="L197" s="18"/>
      <c r="M197" s="95"/>
      <c r="N197" s="95"/>
      <c r="O197" s="95"/>
      <c r="P197" s="95"/>
      <c r="Q197" s="95"/>
      <c r="R197" s="131"/>
      <c r="S197" s="53"/>
      <c r="T197" s="95"/>
      <c r="U197" s="95"/>
      <c r="V197" s="97"/>
      <c r="W197" s="97"/>
      <c r="X197" s="97"/>
      <c r="Y197" s="95"/>
      <c r="Z197" s="95"/>
      <c r="AA197" s="95"/>
      <c r="AB197" s="95"/>
      <c r="AC197" s="95"/>
      <c r="AD197" s="95"/>
      <c r="AE197" s="98"/>
      <c r="AF197" s="95"/>
      <c r="AG197" s="95"/>
      <c r="AH197" s="95"/>
      <c r="AI197" s="95"/>
      <c r="AJ197" s="95"/>
      <c r="AK197" s="95"/>
      <c r="AL197" s="95"/>
      <c r="AM197" s="95"/>
      <c r="AN197" s="95"/>
      <c r="AO197" s="95"/>
      <c r="AP197" s="95"/>
      <c r="AQ197" s="95"/>
      <c r="AR197" s="95"/>
      <c r="AS197" s="95"/>
      <c r="AT197" s="95"/>
      <c r="AU197" s="95"/>
      <c r="AV197" s="95"/>
      <c r="AW197" s="95"/>
      <c r="AX197" s="131"/>
      <c r="AY197" s="95"/>
      <c r="AZ197" s="95"/>
      <c r="BA197" s="95"/>
      <c r="BB197" s="95"/>
      <c r="BC197" s="95"/>
      <c r="BD197" s="18"/>
    </row>
    <row r="198" ht="14.25" customHeight="1">
      <c r="A198" s="95"/>
      <c r="B198" s="95"/>
      <c r="C198" s="95"/>
      <c r="D198" s="95"/>
      <c r="E198" s="95"/>
      <c r="F198" s="95"/>
      <c r="G198" s="95"/>
      <c r="H198" s="18"/>
      <c r="I198" s="18"/>
      <c r="J198" s="18"/>
      <c r="K198" s="18"/>
      <c r="L198" s="18"/>
      <c r="M198" s="95"/>
      <c r="N198" s="95"/>
      <c r="O198" s="95"/>
      <c r="P198" s="95"/>
      <c r="Q198" s="95"/>
      <c r="R198" s="131"/>
      <c r="S198" s="53"/>
      <c r="T198" s="95"/>
      <c r="U198" s="95"/>
      <c r="V198" s="97"/>
      <c r="W198" s="97"/>
      <c r="X198" s="97"/>
      <c r="Y198" s="95"/>
      <c r="Z198" s="95"/>
      <c r="AA198" s="95"/>
      <c r="AB198" s="95"/>
      <c r="AC198" s="95"/>
      <c r="AD198" s="95"/>
      <c r="AE198" s="98"/>
      <c r="AF198" s="95"/>
      <c r="AG198" s="95"/>
      <c r="AH198" s="95"/>
      <c r="AI198" s="95"/>
      <c r="AJ198" s="95"/>
      <c r="AK198" s="95"/>
      <c r="AL198" s="95"/>
      <c r="AM198" s="95"/>
      <c r="AN198" s="95"/>
      <c r="AO198" s="95"/>
      <c r="AP198" s="95"/>
      <c r="AQ198" s="95"/>
      <c r="AR198" s="95"/>
      <c r="AS198" s="95"/>
      <c r="AT198" s="95"/>
      <c r="AU198" s="95"/>
      <c r="AV198" s="95"/>
      <c r="AW198" s="95"/>
      <c r="AX198" s="131"/>
      <c r="AY198" s="95"/>
      <c r="AZ198" s="95"/>
      <c r="BA198" s="95"/>
      <c r="BB198" s="95"/>
      <c r="BC198" s="95"/>
      <c r="BD198" s="18"/>
    </row>
    <row r="199" ht="14.25" customHeight="1">
      <c r="A199" s="95"/>
      <c r="B199" s="95"/>
      <c r="C199" s="95"/>
      <c r="D199" s="95"/>
      <c r="E199" s="95"/>
      <c r="F199" s="95"/>
      <c r="G199" s="95"/>
      <c r="H199" s="18"/>
      <c r="I199" s="18"/>
      <c r="J199" s="18"/>
      <c r="K199" s="18"/>
      <c r="L199" s="18"/>
      <c r="M199" s="95"/>
      <c r="N199" s="95"/>
      <c r="O199" s="95"/>
      <c r="P199" s="95"/>
      <c r="Q199" s="95"/>
      <c r="R199" s="131"/>
      <c r="S199" s="53"/>
      <c r="T199" s="95"/>
      <c r="U199" s="95"/>
      <c r="V199" s="97"/>
      <c r="W199" s="97"/>
      <c r="X199" s="97"/>
      <c r="Y199" s="95"/>
      <c r="Z199" s="95"/>
      <c r="AA199" s="95"/>
      <c r="AB199" s="95"/>
      <c r="AC199" s="95"/>
      <c r="AD199" s="95"/>
      <c r="AE199" s="98"/>
      <c r="AF199" s="95"/>
      <c r="AG199" s="95"/>
      <c r="AH199" s="95"/>
      <c r="AI199" s="95"/>
      <c r="AJ199" s="95"/>
      <c r="AK199" s="95"/>
      <c r="AL199" s="95"/>
      <c r="AM199" s="95"/>
      <c r="AN199" s="95"/>
      <c r="AO199" s="95"/>
      <c r="AP199" s="95"/>
      <c r="AQ199" s="95"/>
      <c r="AR199" s="95"/>
      <c r="AS199" s="95"/>
      <c r="AT199" s="95"/>
      <c r="AU199" s="95"/>
      <c r="AV199" s="95"/>
      <c r="AW199" s="95"/>
      <c r="AX199" s="131"/>
      <c r="AY199" s="95"/>
      <c r="AZ199" s="95"/>
      <c r="BA199" s="95"/>
      <c r="BB199" s="95"/>
      <c r="BC199" s="95"/>
      <c r="BD199" s="18"/>
    </row>
    <row r="200" ht="14.25" customHeight="1">
      <c r="A200" s="95"/>
      <c r="B200" s="95"/>
      <c r="C200" s="95"/>
      <c r="D200" s="95"/>
      <c r="E200" s="95"/>
      <c r="F200" s="95"/>
      <c r="G200" s="95"/>
      <c r="H200" s="18"/>
      <c r="I200" s="18"/>
      <c r="J200" s="18"/>
      <c r="K200" s="18"/>
      <c r="L200" s="18"/>
      <c r="M200" s="95"/>
      <c r="N200" s="95"/>
      <c r="O200" s="95"/>
      <c r="P200" s="95"/>
      <c r="Q200" s="95"/>
      <c r="R200" s="131"/>
      <c r="S200" s="53"/>
      <c r="T200" s="95"/>
      <c r="U200" s="95"/>
      <c r="V200" s="97"/>
      <c r="W200" s="97"/>
      <c r="X200" s="97"/>
      <c r="Y200" s="95"/>
      <c r="Z200" s="95"/>
      <c r="AA200" s="95"/>
      <c r="AB200" s="95"/>
      <c r="AC200" s="95"/>
      <c r="AD200" s="95"/>
      <c r="AE200" s="98"/>
      <c r="AF200" s="95"/>
      <c r="AG200" s="95"/>
      <c r="AH200" s="95"/>
      <c r="AI200" s="95"/>
      <c r="AJ200" s="95"/>
      <c r="AK200" s="95"/>
      <c r="AL200" s="95"/>
      <c r="AM200" s="95"/>
      <c r="AN200" s="95"/>
      <c r="AO200" s="95"/>
      <c r="AP200" s="95"/>
      <c r="AQ200" s="95"/>
      <c r="AR200" s="95"/>
      <c r="AS200" s="95"/>
      <c r="AT200" s="95"/>
      <c r="AU200" s="95"/>
      <c r="AV200" s="95"/>
      <c r="AW200" s="95"/>
      <c r="AX200" s="131"/>
      <c r="AY200" s="95"/>
      <c r="AZ200" s="95"/>
      <c r="BA200" s="95"/>
      <c r="BB200" s="95"/>
      <c r="BC200" s="95"/>
      <c r="BD200" s="18"/>
    </row>
    <row r="201" ht="14.25" customHeight="1">
      <c r="A201" s="95"/>
      <c r="B201" s="95"/>
      <c r="C201" s="95"/>
      <c r="D201" s="95"/>
      <c r="E201" s="95"/>
      <c r="F201" s="95"/>
      <c r="G201" s="95"/>
      <c r="H201" s="18"/>
      <c r="I201" s="18"/>
      <c r="J201" s="18"/>
      <c r="K201" s="18"/>
      <c r="L201" s="18"/>
      <c r="M201" s="95"/>
      <c r="N201" s="95"/>
      <c r="O201" s="95"/>
      <c r="P201" s="95"/>
      <c r="Q201" s="95"/>
      <c r="R201" s="131"/>
      <c r="S201" s="53"/>
      <c r="T201" s="95"/>
      <c r="U201" s="95"/>
      <c r="V201" s="97"/>
      <c r="W201" s="97"/>
      <c r="X201" s="97"/>
      <c r="Y201" s="95"/>
      <c r="Z201" s="95"/>
      <c r="AA201" s="95"/>
      <c r="AB201" s="95"/>
      <c r="AC201" s="95"/>
      <c r="AD201" s="95"/>
      <c r="AE201" s="98"/>
      <c r="AF201" s="95"/>
      <c r="AG201" s="95"/>
      <c r="AH201" s="95"/>
      <c r="AI201" s="95"/>
      <c r="AJ201" s="95"/>
      <c r="AK201" s="95"/>
      <c r="AL201" s="95"/>
      <c r="AM201" s="95"/>
      <c r="AN201" s="95"/>
      <c r="AO201" s="95"/>
      <c r="AP201" s="95"/>
      <c r="AQ201" s="95"/>
      <c r="AR201" s="95"/>
      <c r="AS201" s="95"/>
      <c r="AT201" s="95"/>
      <c r="AU201" s="95"/>
      <c r="AV201" s="95"/>
      <c r="AW201" s="95"/>
      <c r="AX201" s="131"/>
      <c r="AY201" s="95"/>
      <c r="AZ201" s="95"/>
      <c r="BA201" s="95"/>
      <c r="BB201" s="95"/>
      <c r="BC201" s="95"/>
      <c r="BD201" s="18"/>
    </row>
    <row r="202" ht="14.25" customHeight="1">
      <c r="A202" s="95"/>
      <c r="B202" s="95"/>
      <c r="C202" s="95"/>
      <c r="D202" s="95"/>
      <c r="E202" s="95"/>
      <c r="F202" s="95"/>
      <c r="G202" s="95"/>
      <c r="H202" s="18"/>
      <c r="I202" s="18"/>
      <c r="J202" s="18"/>
      <c r="K202" s="18"/>
      <c r="L202" s="18"/>
      <c r="M202" s="95"/>
      <c r="N202" s="95"/>
      <c r="O202" s="95"/>
      <c r="P202" s="95"/>
      <c r="Q202" s="95"/>
      <c r="R202" s="131"/>
      <c r="S202" s="53"/>
      <c r="T202" s="95"/>
      <c r="U202" s="95"/>
      <c r="V202" s="97"/>
      <c r="W202" s="97"/>
      <c r="X202" s="97"/>
      <c r="Y202" s="95"/>
      <c r="Z202" s="95"/>
      <c r="AA202" s="95"/>
      <c r="AB202" s="95"/>
      <c r="AC202" s="95"/>
      <c r="AD202" s="95"/>
      <c r="AE202" s="98"/>
      <c r="AF202" s="95"/>
      <c r="AG202" s="95"/>
      <c r="AH202" s="95"/>
      <c r="AI202" s="95"/>
      <c r="AJ202" s="95"/>
      <c r="AK202" s="95"/>
      <c r="AL202" s="95"/>
      <c r="AM202" s="95"/>
      <c r="AN202" s="95"/>
      <c r="AO202" s="95"/>
      <c r="AP202" s="95"/>
      <c r="AQ202" s="95"/>
      <c r="AR202" s="95"/>
      <c r="AS202" s="95"/>
      <c r="AT202" s="95"/>
      <c r="AU202" s="95"/>
      <c r="AV202" s="95"/>
      <c r="AW202" s="95"/>
      <c r="AX202" s="131"/>
      <c r="AY202" s="95"/>
      <c r="AZ202" s="95"/>
      <c r="BA202" s="95"/>
      <c r="BB202" s="95"/>
      <c r="BC202" s="95"/>
      <c r="BD202" s="18"/>
    </row>
    <row r="203" ht="14.25" customHeight="1">
      <c r="A203" s="95"/>
      <c r="B203" s="95"/>
      <c r="C203" s="95"/>
      <c r="D203" s="95"/>
      <c r="E203" s="95"/>
      <c r="F203" s="95"/>
      <c r="G203" s="95"/>
      <c r="H203" s="18"/>
      <c r="I203" s="18"/>
      <c r="J203" s="18"/>
      <c r="K203" s="18"/>
      <c r="L203" s="18"/>
      <c r="M203" s="95"/>
      <c r="N203" s="95"/>
      <c r="O203" s="95"/>
      <c r="P203" s="95"/>
      <c r="Q203" s="95"/>
      <c r="R203" s="131"/>
      <c r="S203" s="53"/>
      <c r="T203" s="95"/>
      <c r="U203" s="95"/>
      <c r="V203" s="97"/>
      <c r="W203" s="97"/>
      <c r="X203" s="97"/>
      <c r="Y203" s="95"/>
      <c r="Z203" s="95"/>
      <c r="AA203" s="95"/>
      <c r="AB203" s="95"/>
      <c r="AC203" s="95"/>
      <c r="AD203" s="95"/>
      <c r="AE203" s="98"/>
      <c r="AF203" s="95"/>
      <c r="AG203" s="95"/>
      <c r="AH203" s="95"/>
      <c r="AI203" s="95"/>
      <c r="AJ203" s="95"/>
      <c r="AK203" s="95"/>
      <c r="AL203" s="95"/>
      <c r="AM203" s="95"/>
      <c r="AN203" s="95"/>
      <c r="AO203" s="95"/>
      <c r="AP203" s="95"/>
      <c r="AQ203" s="95"/>
      <c r="AR203" s="95"/>
      <c r="AS203" s="95"/>
      <c r="AT203" s="95"/>
      <c r="AU203" s="95"/>
      <c r="AV203" s="95"/>
      <c r="AW203" s="95"/>
      <c r="AX203" s="131"/>
      <c r="AY203" s="95"/>
      <c r="AZ203" s="95"/>
      <c r="BA203" s="95"/>
      <c r="BB203" s="95"/>
      <c r="BC203" s="95"/>
      <c r="BD203" s="18"/>
    </row>
    <row r="204" ht="14.25" customHeight="1">
      <c r="A204" s="95"/>
      <c r="B204" s="95"/>
      <c r="C204" s="95"/>
      <c r="D204" s="95"/>
      <c r="E204" s="95"/>
      <c r="F204" s="95"/>
      <c r="G204" s="95"/>
      <c r="H204" s="18"/>
      <c r="I204" s="18"/>
      <c r="J204" s="18"/>
      <c r="K204" s="18"/>
      <c r="L204" s="18"/>
      <c r="M204" s="95"/>
      <c r="N204" s="95"/>
      <c r="O204" s="95"/>
      <c r="P204" s="95"/>
      <c r="Q204" s="95"/>
      <c r="R204" s="131"/>
      <c r="S204" s="53"/>
      <c r="T204" s="95"/>
      <c r="U204" s="95"/>
      <c r="V204" s="97"/>
      <c r="W204" s="97"/>
      <c r="X204" s="97"/>
      <c r="Y204" s="95"/>
      <c r="Z204" s="95"/>
      <c r="AA204" s="95"/>
      <c r="AB204" s="95"/>
      <c r="AC204" s="95"/>
      <c r="AD204" s="95"/>
      <c r="AE204" s="98"/>
      <c r="AF204" s="95"/>
      <c r="AG204" s="95"/>
      <c r="AH204" s="95"/>
      <c r="AI204" s="95"/>
      <c r="AJ204" s="95"/>
      <c r="AK204" s="95"/>
      <c r="AL204" s="95"/>
      <c r="AM204" s="95"/>
      <c r="AN204" s="95"/>
      <c r="AO204" s="95"/>
      <c r="AP204" s="95"/>
      <c r="AQ204" s="95"/>
      <c r="AR204" s="95"/>
      <c r="AS204" s="95"/>
      <c r="AT204" s="95"/>
      <c r="AU204" s="95"/>
      <c r="AV204" s="95"/>
      <c r="AW204" s="95"/>
      <c r="AX204" s="131"/>
      <c r="AY204" s="95"/>
      <c r="AZ204" s="95"/>
      <c r="BA204" s="95"/>
      <c r="BB204" s="95"/>
      <c r="BC204" s="95"/>
      <c r="BD204" s="18"/>
    </row>
    <row r="205" ht="14.25" customHeight="1">
      <c r="A205" s="95"/>
      <c r="B205" s="95"/>
      <c r="C205" s="95"/>
      <c r="D205" s="95"/>
      <c r="E205" s="95"/>
      <c r="F205" s="95"/>
      <c r="G205" s="95"/>
      <c r="H205" s="18"/>
      <c r="I205" s="18"/>
      <c r="J205" s="18"/>
      <c r="K205" s="18"/>
      <c r="L205" s="18"/>
      <c r="M205" s="95"/>
      <c r="N205" s="95"/>
      <c r="O205" s="95"/>
      <c r="P205" s="95"/>
      <c r="Q205" s="95"/>
      <c r="R205" s="131"/>
      <c r="S205" s="53"/>
      <c r="T205" s="95"/>
      <c r="U205" s="95"/>
      <c r="V205" s="97"/>
      <c r="W205" s="97"/>
      <c r="X205" s="97"/>
      <c r="Y205" s="95"/>
      <c r="Z205" s="95"/>
      <c r="AA205" s="95"/>
      <c r="AB205" s="95"/>
      <c r="AC205" s="95"/>
      <c r="AD205" s="95"/>
      <c r="AE205" s="98"/>
      <c r="AF205" s="95"/>
      <c r="AG205" s="95"/>
      <c r="AH205" s="95"/>
      <c r="AI205" s="95"/>
      <c r="AJ205" s="95"/>
      <c r="AK205" s="95"/>
      <c r="AL205" s="95"/>
      <c r="AM205" s="95"/>
      <c r="AN205" s="95"/>
      <c r="AO205" s="95"/>
      <c r="AP205" s="95"/>
      <c r="AQ205" s="95"/>
      <c r="AR205" s="95"/>
      <c r="AS205" s="95"/>
      <c r="AT205" s="95"/>
      <c r="AU205" s="95"/>
      <c r="AV205" s="95"/>
      <c r="AW205" s="95"/>
      <c r="AX205" s="131"/>
      <c r="AY205" s="95"/>
      <c r="AZ205" s="95"/>
      <c r="BA205" s="95"/>
      <c r="BB205" s="95"/>
      <c r="BC205" s="95"/>
      <c r="BD205" s="18"/>
    </row>
    <row r="206" ht="14.25" customHeight="1">
      <c r="A206" s="95"/>
      <c r="B206" s="95"/>
      <c r="C206" s="95"/>
      <c r="D206" s="95"/>
      <c r="E206" s="95"/>
      <c r="F206" s="95"/>
      <c r="G206" s="95"/>
      <c r="H206" s="18"/>
      <c r="I206" s="18"/>
      <c r="J206" s="18"/>
      <c r="K206" s="18"/>
      <c r="L206" s="18"/>
      <c r="M206" s="95"/>
      <c r="N206" s="95"/>
      <c r="O206" s="95"/>
      <c r="P206" s="95"/>
      <c r="Q206" s="95"/>
      <c r="R206" s="131"/>
      <c r="S206" s="53"/>
      <c r="T206" s="95"/>
      <c r="U206" s="95"/>
      <c r="V206" s="97"/>
      <c r="W206" s="97"/>
      <c r="X206" s="97"/>
      <c r="Y206" s="95"/>
      <c r="Z206" s="95"/>
      <c r="AA206" s="95"/>
      <c r="AB206" s="95"/>
      <c r="AC206" s="95"/>
      <c r="AD206" s="95"/>
      <c r="AE206" s="98"/>
      <c r="AF206" s="95"/>
      <c r="AG206" s="95"/>
      <c r="AH206" s="95"/>
      <c r="AI206" s="95"/>
      <c r="AJ206" s="95"/>
      <c r="AK206" s="95"/>
      <c r="AL206" s="95"/>
      <c r="AM206" s="95"/>
      <c r="AN206" s="95"/>
      <c r="AO206" s="95"/>
      <c r="AP206" s="95"/>
      <c r="AQ206" s="95"/>
      <c r="AR206" s="95"/>
      <c r="AS206" s="95"/>
      <c r="AT206" s="95"/>
      <c r="AU206" s="95"/>
      <c r="AV206" s="95"/>
      <c r="AW206" s="95"/>
      <c r="AX206" s="131"/>
      <c r="AY206" s="95"/>
      <c r="AZ206" s="95"/>
      <c r="BA206" s="95"/>
      <c r="BB206" s="95"/>
      <c r="BC206" s="95"/>
      <c r="BD206" s="18"/>
    </row>
    <row r="207" ht="14.25" customHeight="1">
      <c r="A207" s="95"/>
      <c r="B207" s="95"/>
      <c r="C207" s="95"/>
      <c r="D207" s="95"/>
      <c r="E207" s="95"/>
      <c r="F207" s="95"/>
      <c r="G207" s="95"/>
      <c r="H207" s="18"/>
      <c r="I207" s="18"/>
      <c r="J207" s="18"/>
      <c r="K207" s="18"/>
      <c r="L207" s="18"/>
      <c r="M207" s="95"/>
      <c r="N207" s="95"/>
      <c r="O207" s="95"/>
      <c r="P207" s="95"/>
      <c r="Q207" s="95"/>
      <c r="R207" s="131"/>
      <c r="S207" s="53"/>
      <c r="T207" s="95"/>
      <c r="U207" s="95"/>
      <c r="V207" s="97"/>
      <c r="W207" s="97"/>
      <c r="X207" s="97"/>
      <c r="Y207" s="95"/>
      <c r="Z207" s="95"/>
      <c r="AA207" s="95"/>
      <c r="AB207" s="95"/>
      <c r="AC207" s="95"/>
      <c r="AD207" s="95"/>
      <c r="AE207" s="98"/>
      <c r="AF207" s="95"/>
      <c r="AG207" s="95"/>
      <c r="AH207" s="95"/>
      <c r="AI207" s="95"/>
      <c r="AJ207" s="95"/>
      <c r="AK207" s="95"/>
      <c r="AL207" s="95"/>
      <c r="AM207" s="95"/>
      <c r="AN207" s="95"/>
      <c r="AO207" s="95"/>
      <c r="AP207" s="95"/>
      <c r="AQ207" s="95"/>
      <c r="AR207" s="95"/>
      <c r="AS207" s="95"/>
      <c r="AT207" s="95"/>
      <c r="AU207" s="95"/>
      <c r="AV207" s="95"/>
      <c r="AW207" s="95"/>
      <c r="AX207" s="131"/>
      <c r="AY207" s="95"/>
      <c r="AZ207" s="95"/>
      <c r="BA207" s="95"/>
      <c r="BB207" s="95"/>
      <c r="BC207" s="95"/>
      <c r="BD207" s="18"/>
    </row>
    <row r="208" ht="14.25" customHeight="1">
      <c r="A208" s="95"/>
      <c r="B208" s="95"/>
      <c r="C208" s="95"/>
      <c r="D208" s="95"/>
      <c r="E208" s="95"/>
      <c r="F208" s="95"/>
      <c r="G208" s="95"/>
      <c r="H208" s="18"/>
      <c r="I208" s="18"/>
      <c r="J208" s="18"/>
      <c r="K208" s="18"/>
      <c r="L208" s="18"/>
      <c r="M208" s="95"/>
      <c r="N208" s="95"/>
      <c r="O208" s="95"/>
      <c r="P208" s="95"/>
      <c r="Q208" s="95"/>
      <c r="R208" s="131"/>
      <c r="S208" s="53"/>
      <c r="T208" s="95"/>
      <c r="U208" s="95"/>
      <c r="V208" s="97"/>
      <c r="W208" s="97"/>
      <c r="X208" s="97"/>
      <c r="Y208" s="95"/>
      <c r="Z208" s="95"/>
      <c r="AA208" s="95"/>
      <c r="AB208" s="95"/>
      <c r="AC208" s="95"/>
      <c r="AD208" s="95"/>
      <c r="AE208" s="98"/>
      <c r="AF208" s="95"/>
      <c r="AG208" s="95"/>
      <c r="AH208" s="95"/>
      <c r="AI208" s="95"/>
      <c r="AJ208" s="95"/>
      <c r="AK208" s="95"/>
      <c r="AL208" s="95"/>
      <c r="AM208" s="95"/>
      <c r="AN208" s="95"/>
      <c r="AO208" s="95"/>
      <c r="AP208" s="95"/>
      <c r="AQ208" s="95"/>
      <c r="AR208" s="95"/>
      <c r="AS208" s="95"/>
      <c r="AT208" s="95"/>
      <c r="AU208" s="95"/>
      <c r="AV208" s="95"/>
      <c r="AW208" s="95"/>
      <c r="AX208" s="131"/>
      <c r="AY208" s="95"/>
      <c r="AZ208" s="95"/>
      <c r="BA208" s="95"/>
      <c r="BB208" s="95"/>
      <c r="BC208" s="95"/>
      <c r="BD208" s="18"/>
    </row>
    <row r="209" ht="14.25" customHeight="1">
      <c r="A209" s="95"/>
      <c r="B209" s="95"/>
      <c r="C209" s="95"/>
      <c r="D209" s="95"/>
      <c r="E209" s="95"/>
      <c r="F209" s="95"/>
      <c r="G209" s="95"/>
      <c r="H209" s="18"/>
      <c r="I209" s="18"/>
      <c r="J209" s="18"/>
      <c r="K209" s="18"/>
      <c r="L209" s="18"/>
      <c r="M209" s="95"/>
      <c r="N209" s="95"/>
      <c r="O209" s="95"/>
      <c r="P209" s="95"/>
      <c r="Q209" s="95"/>
      <c r="R209" s="131"/>
      <c r="S209" s="53"/>
      <c r="T209" s="95"/>
      <c r="U209" s="95"/>
      <c r="V209" s="97"/>
      <c r="W209" s="97"/>
      <c r="X209" s="97"/>
      <c r="Y209" s="95"/>
      <c r="Z209" s="95"/>
      <c r="AA209" s="95"/>
      <c r="AB209" s="95"/>
      <c r="AC209" s="95"/>
      <c r="AD209" s="95"/>
      <c r="AE209" s="98"/>
      <c r="AF209" s="95"/>
      <c r="AG209" s="95"/>
      <c r="AH209" s="95"/>
      <c r="AI209" s="95"/>
      <c r="AJ209" s="95"/>
      <c r="AK209" s="95"/>
      <c r="AL209" s="95"/>
      <c r="AM209" s="95"/>
      <c r="AN209" s="95"/>
      <c r="AO209" s="95"/>
      <c r="AP209" s="95"/>
      <c r="AQ209" s="95"/>
      <c r="AR209" s="95"/>
      <c r="AS209" s="95"/>
      <c r="AT209" s="95"/>
      <c r="AU209" s="95"/>
      <c r="AV209" s="95"/>
      <c r="AW209" s="95"/>
      <c r="AX209" s="131"/>
      <c r="AY209" s="95"/>
      <c r="AZ209" s="95"/>
      <c r="BA209" s="95"/>
      <c r="BB209" s="95"/>
      <c r="BC209" s="95"/>
      <c r="BD209" s="18"/>
    </row>
    <row r="210" ht="14.25" customHeight="1">
      <c r="A210" s="95"/>
      <c r="B210" s="95"/>
      <c r="C210" s="95"/>
      <c r="D210" s="95"/>
      <c r="E210" s="95"/>
      <c r="F210" s="95"/>
      <c r="G210" s="95"/>
      <c r="H210" s="18"/>
      <c r="I210" s="18"/>
      <c r="J210" s="18"/>
      <c r="K210" s="18"/>
      <c r="L210" s="18"/>
      <c r="M210" s="95"/>
      <c r="N210" s="95"/>
      <c r="O210" s="95"/>
      <c r="P210" s="95"/>
      <c r="Q210" s="95"/>
      <c r="R210" s="131"/>
      <c r="S210" s="53"/>
      <c r="T210" s="95"/>
      <c r="U210" s="95"/>
      <c r="V210" s="97"/>
      <c r="W210" s="97"/>
      <c r="X210" s="97"/>
      <c r="Y210" s="95"/>
      <c r="Z210" s="95"/>
      <c r="AA210" s="95"/>
      <c r="AB210" s="95"/>
      <c r="AC210" s="95"/>
      <c r="AD210" s="95"/>
      <c r="AE210" s="98"/>
      <c r="AF210" s="95"/>
      <c r="AG210" s="95"/>
      <c r="AH210" s="95"/>
      <c r="AI210" s="95"/>
      <c r="AJ210" s="95"/>
      <c r="AK210" s="95"/>
      <c r="AL210" s="95"/>
      <c r="AM210" s="95"/>
      <c r="AN210" s="95"/>
      <c r="AO210" s="95"/>
      <c r="AP210" s="95"/>
      <c r="AQ210" s="95"/>
      <c r="AR210" s="95"/>
      <c r="AS210" s="95"/>
      <c r="AT210" s="95"/>
      <c r="AU210" s="95"/>
      <c r="AV210" s="95"/>
      <c r="AW210" s="95"/>
      <c r="AX210" s="131"/>
      <c r="AY210" s="95"/>
      <c r="AZ210" s="95"/>
      <c r="BA210" s="95"/>
      <c r="BB210" s="95"/>
      <c r="BC210" s="95"/>
      <c r="BD210" s="18"/>
    </row>
    <row r="211" ht="14.25" customHeight="1">
      <c r="A211" s="95"/>
      <c r="B211" s="95"/>
      <c r="C211" s="95"/>
      <c r="D211" s="95"/>
      <c r="E211" s="95"/>
      <c r="F211" s="95"/>
      <c r="G211" s="95"/>
      <c r="H211" s="18"/>
      <c r="I211" s="18"/>
      <c r="J211" s="18"/>
      <c r="K211" s="18"/>
      <c r="L211" s="18"/>
      <c r="M211" s="95"/>
      <c r="N211" s="95"/>
      <c r="O211" s="95"/>
      <c r="P211" s="95"/>
      <c r="Q211" s="95"/>
      <c r="R211" s="131"/>
      <c r="S211" s="53"/>
      <c r="T211" s="95"/>
      <c r="U211" s="95"/>
      <c r="V211" s="97"/>
      <c r="W211" s="97"/>
      <c r="X211" s="97"/>
      <c r="Y211" s="95"/>
      <c r="Z211" s="95"/>
      <c r="AA211" s="95"/>
      <c r="AB211" s="95"/>
      <c r="AC211" s="95"/>
      <c r="AD211" s="95"/>
      <c r="AE211" s="98"/>
      <c r="AF211" s="95"/>
      <c r="AG211" s="95"/>
      <c r="AH211" s="95"/>
      <c r="AI211" s="95"/>
      <c r="AJ211" s="95"/>
      <c r="AK211" s="95"/>
      <c r="AL211" s="95"/>
      <c r="AM211" s="95"/>
      <c r="AN211" s="95"/>
      <c r="AO211" s="95"/>
      <c r="AP211" s="95"/>
      <c r="AQ211" s="95"/>
      <c r="AR211" s="95"/>
      <c r="AS211" s="95"/>
      <c r="AT211" s="95"/>
      <c r="AU211" s="95"/>
      <c r="AV211" s="95"/>
      <c r="AW211" s="95"/>
      <c r="AX211" s="131"/>
      <c r="AY211" s="95"/>
      <c r="AZ211" s="95"/>
      <c r="BA211" s="95"/>
      <c r="BB211" s="95"/>
      <c r="BC211" s="95"/>
      <c r="BD211" s="18"/>
    </row>
    <row r="212" ht="14.25" customHeight="1">
      <c r="A212" s="95"/>
      <c r="B212" s="95"/>
      <c r="C212" s="95"/>
      <c r="D212" s="95"/>
      <c r="E212" s="95"/>
      <c r="F212" s="95"/>
      <c r="G212" s="95"/>
      <c r="H212" s="18"/>
      <c r="I212" s="18"/>
      <c r="J212" s="18"/>
      <c r="K212" s="18"/>
      <c r="L212" s="18"/>
      <c r="M212" s="95"/>
      <c r="N212" s="95"/>
      <c r="O212" s="95"/>
      <c r="P212" s="95"/>
      <c r="Q212" s="95"/>
      <c r="R212" s="131"/>
      <c r="S212" s="53"/>
      <c r="T212" s="95"/>
      <c r="U212" s="95"/>
      <c r="V212" s="97"/>
      <c r="W212" s="97"/>
      <c r="X212" s="97"/>
      <c r="Y212" s="95"/>
      <c r="Z212" s="95"/>
      <c r="AA212" s="95"/>
      <c r="AB212" s="95"/>
      <c r="AC212" s="95"/>
      <c r="AD212" s="95"/>
      <c r="AE212" s="98"/>
      <c r="AF212" s="95"/>
      <c r="AG212" s="95"/>
      <c r="AH212" s="95"/>
      <c r="AI212" s="95"/>
      <c r="AJ212" s="95"/>
      <c r="AK212" s="95"/>
      <c r="AL212" s="95"/>
      <c r="AM212" s="95"/>
      <c r="AN212" s="95"/>
      <c r="AO212" s="95"/>
      <c r="AP212" s="95"/>
      <c r="AQ212" s="95"/>
      <c r="AR212" s="95"/>
      <c r="AS212" s="95"/>
      <c r="AT212" s="95"/>
      <c r="AU212" s="95"/>
      <c r="AV212" s="95"/>
      <c r="AW212" s="95"/>
      <c r="AX212" s="131"/>
      <c r="AY212" s="95"/>
      <c r="AZ212" s="95"/>
      <c r="BA212" s="95"/>
      <c r="BB212" s="95"/>
      <c r="BC212" s="95"/>
      <c r="BD212" s="18"/>
    </row>
    <row r="213" ht="14.25" customHeight="1">
      <c r="A213" s="95"/>
      <c r="B213" s="95"/>
      <c r="C213" s="95"/>
      <c r="D213" s="95"/>
      <c r="E213" s="95"/>
      <c r="F213" s="95"/>
      <c r="G213" s="95"/>
      <c r="H213" s="18"/>
      <c r="I213" s="18"/>
      <c r="J213" s="18"/>
      <c r="K213" s="18"/>
      <c r="L213" s="18"/>
      <c r="M213" s="95"/>
      <c r="N213" s="95"/>
      <c r="O213" s="95"/>
      <c r="P213" s="95"/>
      <c r="Q213" s="95"/>
      <c r="R213" s="131"/>
      <c r="S213" s="53"/>
      <c r="T213" s="95"/>
      <c r="U213" s="95"/>
      <c r="V213" s="97"/>
      <c r="W213" s="97"/>
      <c r="X213" s="97"/>
      <c r="Y213" s="95"/>
      <c r="Z213" s="95"/>
      <c r="AA213" s="95"/>
      <c r="AB213" s="95"/>
      <c r="AC213" s="95"/>
      <c r="AD213" s="95"/>
      <c r="AE213" s="98"/>
      <c r="AF213" s="95"/>
      <c r="AG213" s="95"/>
      <c r="AH213" s="95"/>
      <c r="AI213" s="95"/>
      <c r="AJ213" s="95"/>
      <c r="AK213" s="95"/>
      <c r="AL213" s="95"/>
      <c r="AM213" s="95"/>
      <c r="AN213" s="95"/>
      <c r="AO213" s="95"/>
      <c r="AP213" s="95"/>
      <c r="AQ213" s="95"/>
      <c r="AR213" s="95"/>
      <c r="AS213" s="95"/>
      <c r="AT213" s="95"/>
      <c r="AU213" s="95"/>
      <c r="AV213" s="95"/>
      <c r="AW213" s="95"/>
      <c r="AX213" s="131"/>
      <c r="AY213" s="95"/>
      <c r="AZ213" s="95"/>
      <c r="BA213" s="95"/>
      <c r="BB213" s="95"/>
      <c r="BC213" s="95"/>
      <c r="BD213" s="18"/>
    </row>
    <row r="214" ht="14.25" customHeight="1">
      <c r="A214" s="95"/>
      <c r="B214" s="95"/>
      <c r="C214" s="95"/>
      <c r="D214" s="95"/>
      <c r="E214" s="95"/>
      <c r="F214" s="95"/>
      <c r="G214" s="95"/>
      <c r="H214" s="18"/>
      <c r="I214" s="18"/>
      <c r="J214" s="18"/>
      <c r="K214" s="18"/>
      <c r="L214" s="18"/>
      <c r="M214" s="95"/>
      <c r="N214" s="95"/>
      <c r="O214" s="95"/>
      <c r="P214" s="95"/>
      <c r="Q214" s="95"/>
      <c r="R214" s="131"/>
      <c r="S214" s="53"/>
      <c r="T214" s="95"/>
      <c r="U214" s="95"/>
      <c r="V214" s="97"/>
      <c r="W214" s="97"/>
      <c r="X214" s="97"/>
      <c r="Y214" s="95"/>
      <c r="Z214" s="95"/>
      <c r="AA214" s="95"/>
      <c r="AB214" s="95"/>
      <c r="AC214" s="95"/>
      <c r="AD214" s="95"/>
      <c r="AE214" s="98"/>
      <c r="AF214" s="95"/>
      <c r="AG214" s="95"/>
      <c r="AH214" s="95"/>
      <c r="AI214" s="95"/>
      <c r="AJ214" s="95"/>
      <c r="AK214" s="95"/>
      <c r="AL214" s="95"/>
      <c r="AM214" s="95"/>
      <c r="AN214" s="95"/>
      <c r="AO214" s="95"/>
      <c r="AP214" s="95"/>
      <c r="AQ214" s="95"/>
      <c r="AR214" s="95"/>
      <c r="AS214" s="95"/>
      <c r="AT214" s="95"/>
      <c r="AU214" s="95"/>
      <c r="AV214" s="95"/>
      <c r="AW214" s="95"/>
      <c r="AX214" s="131"/>
      <c r="AY214" s="95"/>
      <c r="AZ214" s="95"/>
      <c r="BA214" s="95"/>
      <c r="BB214" s="95"/>
      <c r="BC214" s="95"/>
      <c r="BD214" s="18"/>
    </row>
    <row r="215" ht="14.25" customHeight="1">
      <c r="A215" s="95"/>
      <c r="B215" s="95"/>
      <c r="C215" s="95"/>
      <c r="D215" s="95"/>
      <c r="E215" s="95"/>
      <c r="F215" s="95"/>
      <c r="G215" s="95"/>
      <c r="H215" s="18"/>
      <c r="I215" s="18"/>
      <c r="J215" s="18"/>
      <c r="K215" s="18"/>
      <c r="L215" s="18"/>
      <c r="M215" s="95"/>
      <c r="N215" s="95"/>
      <c r="O215" s="95"/>
      <c r="P215" s="95"/>
      <c r="Q215" s="95"/>
      <c r="R215" s="131"/>
      <c r="S215" s="53"/>
      <c r="T215" s="95"/>
      <c r="U215" s="95"/>
      <c r="V215" s="97"/>
      <c r="W215" s="97"/>
      <c r="X215" s="97"/>
      <c r="Y215" s="95"/>
      <c r="Z215" s="95"/>
      <c r="AA215" s="95"/>
      <c r="AB215" s="95"/>
      <c r="AC215" s="95"/>
      <c r="AD215" s="95"/>
      <c r="AE215" s="98"/>
      <c r="AF215" s="95"/>
      <c r="AG215" s="95"/>
      <c r="AH215" s="95"/>
      <c r="AI215" s="95"/>
      <c r="AJ215" s="95"/>
      <c r="AK215" s="95"/>
      <c r="AL215" s="95"/>
      <c r="AM215" s="95"/>
      <c r="AN215" s="95"/>
      <c r="AO215" s="95"/>
      <c r="AP215" s="95"/>
      <c r="AQ215" s="95"/>
      <c r="AR215" s="95"/>
      <c r="AS215" s="95"/>
      <c r="AT215" s="95"/>
      <c r="AU215" s="95"/>
      <c r="AV215" s="95"/>
      <c r="AW215" s="95"/>
      <c r="AX215" s="131"/>
      <c r="AY215" s="95"/>
      <c r="AZ215" s="95"/>
      <c r="BA215" s="95"/>
      <c r="BB215" s="95"/>
      <c r="BC215" s="95"/>
      <c r="BD215" s="18"/>
    </row>
    <row r="216" ht="14.25" customHeight="1">
      <c r="A216" s="95"/>
      <c r="B216" s="95"/>
      <c r="C216" s="95"/>
      <c r="D216" s="95"/>
      <c r="E216" s="95"/>
      <c r="F216" s="95"/>
      <c r="G216" s="95"/>
      <c r="H216" s="18"/>
      <c r="I216" s="18"/>
      <c r="J216" s="18"/>
      <c r="K216" s="18"/>
      <c r="L216" s="18"/>
      <c r="M216" s="95"/>
      <c r="N216" s="95"/>
      <c r="O216" s="95"/>
      <c r="P216" s="95"/>
      <c r="Q216" s="95"/>
      <c r="R216" s="131"/>
      <c r="S216" s="53"/>
      <c r="T216" s="95"/>
      <c r="U216" s="95"/>
      <c r="V216" s="97"/>
      <c r="W216" s="97"/>
      <c r="X216" s="97"/>
      <c r="Y216" s="95"/>
      <c r="Z216" s="95"/>
      <c r="AA216" s="95"/>
      <c r="AB216" s="95"/>
      <c r="AC216" s="95"/>
      <c r="AD216" s="95"/>
      <c r="AE216" s="98"/>
      <c r="AF216" s="95"/>
      <c r="AG216" s="95"/>
      <c r="AH216" s="95"/>
      <c r="AI216" s="95"/>
      <c r="AJ216" s="95"/>
      <c r="AK216" s="95"/>
      <c r="AL216" s="95"/>
      <c r="AM216" s="95"/>
      <c r="AN216" s="95"/>
      <c r="AO216" s="95"/>
      <c r="AP216" s="95"/>
      <c r="AQ216" s="95"/>
      <c r="AR216" s="95"/>
      <c r="AS216" s="95"/>
      <c r="AT216" s="95"/>
      <c r="AU216" s="95"/>
      <c r="AV216" s="95"/>
      <c r="AW216" s="95"/>
      <c r="AX216" s="131"/>
      <c r="AY216" s="95"/>
      <c r="AZ216" s="95"/>
      <c r="BA216" s="95"/>
      <c r="BB216" s="95"/>
      <c r="BC216" s="95"/>
      <c r="BD216" s="18"/>
    </row>
    <row r="217" ht="14.25" customHeight="1">
      <c r="A217" s="95"/>
      <c r="B217" s="95"/>
      <c r="C217" s="95"/>
      <c r="D217" s="95"/>
      <c r="E217" s="95"/>
      <c r="F217" s="95"/>
      <c r="G217" s="95"/>
      <c r="H217" s="18"/>
      <c r="I217" s="18"/>
      <c r="J217" s="18"/>
      <c r="K217" s="18"/>
      <c r="L217" s="18"/>
      <c r="M217" s="95"/>
      <c r="N217" s="95"/>
      <c r="O217" s="95"/>
      <c r="P217" s="95"/>
      <c r="Q217" s="95"/>
      <c r="R217" s="131"/>
      <c r="S217" s="53"/>
      <c r="T217" s="95"/>
      <c r="U217" s="95"/>
      <c r="V217" s="97"/>
      <c r="W217" s="97"/>
      <c r="X217" s="97"/>
      <c r="Y217" s="95"/>
      <c r="Z217" s="95"/>
      <c r="AA217" s="95"/>
      <c r="AB217" s="95"/>
      <c r="AC217" s="95"/>
      <c r="AD217" s="95"/>
      <c r="AE217" s="98"/>
      <c r="AF217" s="95"/>
      <c r="AG217" s="95"/>
      <c r="AH217" s="95"/>
      <c r="AI217" s="95"/>
      <c r="AJ217" s="95"/>
      <c r="AK217" s="95"/>
      <c r="AL217" s="95"/>
      <c r="AM217" s="95"/>
      <c r="AN217" s="95"/>
      <c r="AO217" s="95"/>
      <c r="AP217" s="95"/>
      <c r="AQ217" s="95"/>
      <c r="AR217" s="95"/>
      <c r="AS217" s="95"/>
      <c r="AT217" s="95"/>
      <c r="AU217" s="95"/>
      <c r="AV217" s="95"/>
      <c r="AW217" s="95"/>
      <c r="AX217" s="131"/>
      <c r="AY217" s="95"/>
      <c r="AZ217" s="95"/>
      <c r="BA217" s="95"/>
      <c r="BB217" s="95"/>
      <c r="BC217" s="95"/>
      <c r="BD217" s="18"/>
    </row>
    <row r="218" ht="14.25" customHeight="1">
      <c r="A218" s="95"/>
      <c r="B218" s="95"/>
      <c r="C218" s="95"/>
      <c r="D218" s="95"/>
      <c r="E218" s="95"/>
      <c r="F218" s="95"/>
      <c r="G218" s="95"/>
      <c r="H218" s="18"/>
      <c r="I218" s="18"/>
      <c r="J218" s="18"/>
      <c r="K218" s="18"/>
      <c r="L218" s="18"/>
      <c r="M218" s="95"/>
      <c r="N218" s="95"/>
      <c r="O218" s="95"/>
      <c r="P218" s="95"/>
      <c r="Q218" s="95"/>
      <c r="R218" s="131"/>
      <c r="S218" s="53"/>
      <c r="T218" s="95"/>
      <c r="U218" s="95"/>
      <c r="V218" s="97"/>
      <c r="W218" s="97"/>
      <c r="X218" s="97"/>
      <c r="Y218" s="95"/>
      <c r="Z218" s="95"/>
      <c r="AA218" s="95"/>
      <c r="AB218" s="95"/>
      <c r="AC218" s="95"/>
      <c r="AD218" s="95"/>
      <c r="AE218" s="98"/>
      <c r="AF218" s="95"/>
      <c r="AG218" s="95"/>
      <c r="AH218" s="95"/>
      <c r="AI218" s="95"/>
      <c r="AJ218" s="95"/>
      <c r="AK218" s="95"/>
      <c r="AL218" s="95"/>
      <c r="AM218" s="95"/>
      <c r="AN218" s="95"/>
      <c r="AO218" s="95"/>
      <c r="AP218" s="95"/>
      <c r="AQ218" s="95"/>
      <c r="AR218" s="95"/>
      <c r="AS218" s="95"/>
      <c r="AT218" s="95"/>
      <c r="AU218" s="95"/>
      <c r="AV218" s="95"/>
      <c r="AW218" s="95"/>
      <c r="AX218" s="131"/>
      <c r="AY218" s="95"/>
      <c r="AZ218" s="95"/>
      <c r="BA218" s="95"/>
      <c r="BB218" s="95"/>
      <c r="BC218" s="95"/>
      <c r="BD218" s="18"/>
    </row>
    <row r="219" ht="14.25" customHeight="1">
      <c r="A219" s="95"/>
      <c r="B219" s="95"/>
      <c r="C219" s="95"/>
      <c r="D219" s="95"/>
      <c r="E219" s="95"/>
      <c r="F219" s="95"/>
      <c r="G219" s="95"/>
      <c r="H219" s="18"/>
      <c r="I219" s="18"/>
      <c r="J219" s="18"/>
      <c r="K219" s="18"/>
      <c r="L219" s="18"/>
      <c r="M219" s="95"/>
      <c r="N219" s="95"/>
      <c r="O219" s="95"/>
      <c r="P219" s="95"/>
      <c r="Q219" s="95"/>
      <c r="R219" s="131"/>
      <c r="S219" s="53"/>
      <c r="T219" s="95"/>
      <c r="U219" s="95"/>
      <c r="V219" s="97"/>
      <c r="W219" s="97"/>
      <c r="X219" s="97"/>
      <c r="Y219" s="95"/>
      <c r="Z219" s="95"/>
      <c r="AA219" s="95"/>
      <c r="AB219" s="95"/>
      <c r="AC219" s="95"/>
      <c r="AD219" s="95"/>
      <c r="AE219" s="98"/>
      <c r="AF219" s="95"/>
      <c r="AG219" s="95"/>
      <c r="AH219" s="95"/>
      <c r="AI219" s="95"/>
      <c r="AJ219" s="95"/>
      <c r="AK219" s="95"/>
      <c r="AL219" s="95"/>
      <c r="AM219" s="95"/>
      <c r="AN219" s="95"/>
      <c r="AO219" s="95"/>
      <c r="AP219" s="95"/>
      <c r="AQ219" s="95"/>
      <c r="AR219" s="95"/>
      <c r="AS219" s="95"/>
      <c r="AT219" s="95"/>
      <c r="AU219" s="95"/>
      <c r="AV219" s="95"/>
      <c r="AW219" s="95"/>
      <c r="AX219" s="131"/>
      <c r="AY219" s="95"/>
      <c r="AZ219" s="95"/>
      <c r="BA219" s="95"/>
      <c r="BB219" s="95"/>
      <c r="BC219" s="95"/>
      <c r="BD219" s="18"/>
    </row>
    <row r="220" ht="14.25" customHeight="1">
      <c r="A220" s="95"/>
      <c r="B220" s="95"/>
      <c r="C220" s="95"/>
      <c r="D220" s="95"/>
      <c r="E220" s="95"/>
      <c r="F220" s="95"/>
      <c r="G220" s="95"/>
      <c r="H220" s="18"/>
      <c r="I220" s="18"/>
      <c r="J220" s="18"/>
      <c r="K220" s="18"/>
      <c r="L220" s="18"/>
      <c r="M220" s="95"/>
      <c r="N220" s="95"/>
      <c r="O220" s="95"/>
      <c r="P220" s="95"/>
      <c r="Q220" s="95"/>
      <c r="R220" s="131"/>
      <c r="S220" s="53"/>
      <c r="T220" s="95"/>
      <c r="U220" s="95"/>
      <c r="V220" s="97"/>
      <c r="W220" s="97"/>
      <c r="X220" s="97"/>
      <c r="Y220" s="95"/>
      <c r="Z220" s="95"/>
      <c r="AA220" s="95"/>
      <c r="AB220" s="95"/>
      <c r="AC220" s="95"/>
      <c r="AD220" s="95"/>
      <c r="AE220" s="98"/>
      <c r="AF220" s="95"/>
      <c r="AG220" s="95"/>
      <c r="AH220" s="95"/>
      <c r="AI220" s="95"/>
      <c r="AJ220" s="95"/>
      <c r="AK220" s="95"/>
      <c r="AL220" s="95"/>
      <c r="AM220" s="95"/>
      <c r="AN220" s="95"/>
      <c r="AO220" s="95"/>
      <c r="AP220" s="95"/>
      <c r="AQ220" s="95"/>
      <c r="AR220" s="95"/>
      <c r="AS220" s="95"/>
      <c r="AT220" s="95"/>
      <c r="AU220" s="95"/>
      <c r="AV220" s="95"/>
      <c r="AW220" s="95"/>
      <c r="AX220" s="131"/>
      <c r="AY220" s="95"/>
      <c r="AZ220" s="95"/>
      <c r="BA220" s="95"/>
      <c r="BB220" s="95"/>
      <c r="BC220" s="95"/>
      <c r="BD220" s="18"/>
    </row>
    <row r="221" ht="14.25" customHeight="1">
      <c r="A221" s="95"/>
      <c r="B221" s="95"/>
      <c r="C221" s="95"/>
      <c r="D221" s="95"/>
      <c r="E221" s="95"/>
      <c r="F221" s="95"/>
      <c r="G221" s="95"/>
      <c r="H221" s="18"/>
      <c r="I221" s="18"/>
      <c r="J221" s="18"/>
      <c r="K221" s="18"/>
      <c r="L221" s="18"/>
      <c r="M221" s="95"/>
      <c r="N221" s="95"/>
      <c r="O221" s="95"/>
      <c r="P221" s="95"/>
      <c r="Q221" s="95"/>
      <c r="R221" s="131"/>
      <c r="S221" s="53"/>
      <c r="T221" s="95"/>
      <c r="U221" s="95"/>
      <c r="V221" s="97"/>
      <c r="W221" s="97"/>
      <c r="X221" s="97"/>
      <c r="Y221" s="95"/>
      <c r="Z221" s="95"/>
      <c r="AA221" s="95"/>
      <c r="AB221" s="95"/>
      <c r="AC221" s="95"/>
      <c r="AD221" s="95"/>
      <c r="AE221" s="98"/>
      <c r="AF221" s="95"/>
      <c r="AG221" s="95"/>
      <c r="AH221" s="95"/>
      <c r="AI221" s="95"/>
      <c r="AJ221" s="95"/>
      <c r="AK221" s="95"/>
      <c r="AL221" s="95"/>
      <c r="AM221" s="95"/>
      <c r="AN221" s="95"/>
      <c r="AO221" s="95"/>
      <c r="AP221" s="95"/>
      <c r="AQ221" s="95"/>
      <c r="AR221" s="95"/>
      <c r="AS221" s="95"/>
      <c r="AT221" s="95"/>
      <c r="AU221" s="95"/>
      <c r="AV221" s="95"/>
      <c r="AW221" s="95"/>
      <c r="AX221" s="131"/>
      <c r="AY221" s="95"/>
      <c r="AZ221" s="95"/>
      <c r="BA221" s="95"/>
      <c r="BB221" s="95"/>
      <c r="BC221" s="95"/>
      <c r="BD221" s="18"/>
    </row>
    <row r="222" ht="14.25" customHeight="1">
      <c r="A222" s="95"/>
      <c r="B222" s="95"/>
      <c r="C222" s="95"/>
      <c r="D222" s="95"/>
      <c r="E222" s="95"/>
      <c r="F222" s="95"/>
      <c r="G222" s="95"/>
      <c r="H222" s="18"/>
      <c r="I222" s="18"/>
      <c r="J222" s="18"/>
      <c r="K222" s="18"/>
      <c r="L222" s="18"/>
      <c r="M222" s="95"/>
      <c r="N222" s="95"/>
      <c r="O222" s="95"/>
      <c r="P222" s="95"/>
      <c r="Q222" s="95"/>
      <c r="R222" s="131"/>
      <c r="S222" s="53"/>
      <c r="T222" s="95"/>
      <c r="U222" s="95"/>
      <c r="V222" s="97"/>
      <c r="W222" s="97"/>
      <c r="X222" s="97"/>
      <c r="Y222" s="95"/>
      <c r="Z222" s="95"/>
      <c r="AA222" s="95"/>
      <c r="AB222" s="95"/>
      <c r="AC222" s="95"/>
      <c r="AD222" s="95"/>
      <c r="AE222" s="98"/>
      <c r="AF222" s="95"/>
      <c r="AG222" s="95"/>
      <c r="AH222" s="95"/>
      <c r="AI222" s="95"/>
      <c r="AJ222" s="95"/>
      <c r="AK222" s="95"/>
      <c r="AL222" s="95"/>
      <c r="AM222" s="95"/>
      <c r="AN222" s="95"/>
      <c r="AO222" s="95"/>
      <c r="AP222" s="95"/>
      <c r="AQ222" s="95"/>
      <c r="AR222" s="95"/>
      <c r="AS222" s="95"/>
      <c r="AT222" s="95"/>
      <c r="AU222" s="95"/>
      <c r="AV222" s="95"/>
      <c r="AW222" s="95"/>
      <c r="AX222" s="131"/>
      <c r="AY222" s="95"/>
      <c r="AZ222" s="95"/>
      <c r="BA222" s="95"/>
      <c r="BB222" s="95"/>
      <c r="BC222" s="95"/>
      <c r="BD222" s="18"/>
    </row>
    <row r="223" ht="14.25" customHeight="1">
      <c r="A223" s="95"/>
      <c r="B223" s="95"/>
      <c r="C223" s="95"/>
      <c r="D223" s="95"/>
      <c r="E223" s="95"/>
      <c r="F223" s="95"/>
      <c r="G223" s="95"/>
      <c r="H223" s="18"/>
      <c r="I223" s="18"/>
      <c r="J223" s="18"/>
      <c r="K223" s="18"/>
      <c r="L223" s="18"/>
      <c r="M223" s="95"/>
      <c r="N223" s="95"/>
      <c r="O223" s="95"/>
      <c r="P223" s="95"/>
      <c r="Q223" s="95"/>
      <c r="R223" s="131"/>
      <c r="S223" s="53"/>
      <c r="T223" s="95"/>
      <c r="U223" s="95"/>
      <c r="V223" s="97"/>
      <c r="W223" s="97"/>
      <c r="X223" s="97"/>
      <c r="Y223" s="95"/>
      <c r="Z223" s="95"/>
      <c r="AA223" s="95"/>
      <c r="AB223" s="95"/>
      <c r="AC223" s="95"/>
      <c r="AD223" s="95"/>
      <c r="AE223" s="98"/>
      <c r="AF223" s="95"/>
      <c r="AG223" s="95"/>
      <c r="AH223" s="95"/>
      <c r="AI223" s="95"/>
      <c r="AJ223" s="95"/>
      <c r="AK223" s="95"/>
      <c r="AL223" s="95"/>
      <c r="AM223" s="95"/>
      <c r="AN223" s="95"/>
      <c r="AO223" s="95"/>
      <c r="AP223" s="95"/>
      <c r="AQ223" s="95"/>
      <c r="AR223" s="95"/>
      <c r="AS223" s="95"/>
      <c r="AT223" s="95"/>
      <c r="AU223" s="95"/>
      <c r="AV223" s="95"/>
      <c r="AW223" s="95"/>
      <c r="AX223" s="131"/>
      <c r="AY223" s="95"/>
      <c r="AZ223" s="95"/>
      <c r="BA223" s="95"/>
      <c r="BB223" s="95"/>
      <c r="BC223" s="95"/>
      <c r="BD223" s="18"/>
    </row>
    <row r="224" ht="14.25" customHeight="1">
      <c r="A224" s="95"/>
      <c r="B224" s="95"/>
      <c r="C224" s="95"/>
      <c r="D224" s="95"/>
      <c r="E224" s="95"/>
      <c r="F224" s="95"/>
      <c r="G224" s="95"/>
      <c r="H224" s="18"/>
      <c r="I224" s="18"/>
      <c r="J224" s="18"/>
      <c r="K224" s="18"/>
      <c r="L224" s="18"/>
      <c r="M224" s="95"/>
      <c r="N224" s="95"/>
      <c r="O224" s="95"/>
      <c r="P224" s="95"/>
      <c r="Q224" s="95"/>
      <c r="R224" s="131"/>
      <c r="S224" s="53"/>
      <c r="T224" s="95"/>
      <c r="U224" s="95"/>
      <c r="V224" s="97"/>
      <c r="W224" s="97"/>
      <c r="X224" s="97"/>
      <c r="Y224" s="95"/>
      <c r="Z224" s="95"/>
      <c r="AA224" s="95"/>
      <c r="AB224" s="95"/>
      <c r="AC224" s="95"/>
      <c r="AD224" s="95"/>
      <c r="AE224" s="98"/>
      <c r="AF224" s="95"/>
      <c r="AG224" s="95"/>
      <c r="AH224" s="95"/>
      <c r="AI224" s="95"/>
      <c r="AJ224" s="95"/>
      <c r="AK224" s="95"/>
      <c r="AL224" s="95"/>
      <c r="AM224" s="95"/>
      <c r="AN224" s="95"/>
      <c r="AO224" s="95"/>
      <c r="AP224" s="95"/>
      <c r="AQ224" s="95"/>
      <c r="AR224" s="95"/>
      <c r="AS224" s="95"/>
      <c r="AT224" s="95"/>
      <c r="AU224" s="95"/>
      <c r="AV224" s="95"/>
      <c r="AW224" s="95"/>
      <c r="AX224" s="131"/>
      <c r="AY224" s="95"/>
      <c r="AZ224" s="95"/>
      <c r="BA224" s="95"/>
      <c r="BB224" s="95"/>
      <c r="BC224" s="95"/>
      <c r="BD224" s="18"/>
    </row>
    <row r="225" ht="14.25" customHeight="1">
      <c r="A225" s="95"/>
      <c r="B225" s="95"/>
      <c r="C225" s="95"/>
      <c r="D225" s="95"/>
      <c r="E225" s="95"/>
      <c r="F225" s="95"/>
      <c r="G225" s="95"/>
      <c r="H225" s="18"/>
      <c r="I225" s="18"/>
      <c r="J225" s="18"/>
      <c r="K225" s="18"/>
      <c r="L225" s="18"/>
      <c r="M225" s="95"/>
      <c r="N225" s="95"/>
      <c r="O225" s="95"/>
      <c r="P225" s="95"/>
      <c r="Q225" s="95"/>
      <c r="R225" s="131"/>
      <c r="S225" s="53"/>
      <c r="T225" s="95"/>
      <c r="U225" s="95"/>
      <c r="V225" s="97"/>
      <c r="W225" s="97"/>
      <c r="X225" s="97"/>
      <c r="Y225" s="95"/>
      <c r="Z225" s="95"/>
      <c r="AA225" s="95"/>
      <c r="AB225" s="95"/>
      <c r="AC225" s="95"/>
      <c r="AD225" s="95"/>
      <c r="AE225" s="98"/>
      <c r="AF225" s="95"/>
      <c r="AG225" s="95"/>
      <c r="AH225" s="95"/>
      <c r="AI225" s="95"/>
      <c r="AJ225" s="95"/>
      <c r="AK225" s="95"/>
      <c r="AL225" s="95"/>
      <c r="AM225" s="95"/>
      <c r="AN225" s="95"/>
      <c r="AO225" s="95"/>
      <c r="AP225" s="95"/>
      <c r="AQ225" s="95"/>
      <c r="AR225" s="95"/>
      <c r="AS225" s="95"/>
      <c r="AT225" s="95"/>
      <c r="AU225" s="95"/>
      <c r="AV225" s="95"/>
      <c r="AW225" s="95"/>
      <c r="AX225" s="131"/>
      <c r="AY225" s="95"/>
      <c r="AZ225" s="95"/>
      <c r="BA225" s="95"/>
      <c r="BB225" s="95"/>
      <c r="BC225" s="95"/>
      <c r="BD225" s="18"/>
    </row>
    <row r="226" ht="14.25" customHeight="1">
      <c r="A226" s="95"/>
      <c r="B226" s="95"/>
      <c r="C226" s="95"/>
      <c r="D226" s="95"/>
      <c r="E226" s="95"/>
      <c r="F226" s="95"/>
      <c r="G226" s="95"/>
      <c r="H226" s="18"/>
      <c r="I226" s="18"/>
      <c r="J226" s="18"/>
      <c r="K226" s="18"/>
      <c r="L226" s="18"/>
      <c r="M226" s="95"/>
      <c r="N226" s="95"/>
      <c r="O226" s="95"/>
      <c r="P226" s="95"/>
      <c r="Q226" s="95"/>
      <c r="R226" s="131"/>
      <c r="S226" s="53"/>
      <c r="T226" s="95"/>
      <c r="U226" s="95"/>
      <c r="V226" s="97"/>
      <c r="W226" s="97"/>
      <c r="X226" s="97"/>
      <c r="Y226" s="95"/>
      <c r="Z226" s="95"/>
      <c r="AA226" s="95"/>
      <c r="AB226" s="95"/>
      <c r="AC226" s="95"/>
      <c r="AD226" s="95"/>
      <c r="AE226" s="98"/>
      <c r="AF226" s="95"/>
      <c r="AG226" s="95"/>
      <c r="AH226" s="95"/>
      <c r="AI226" s="95"/>
      <c r="AJ226" s="95"/>
      <c r="AK226" s="95"/>
      <c r="AL226" s="95"/>
      <c r="AM226" s="95"/>
      <c r="AN226" s="95"/>
      <c r="AO226" s="95"/>
      <c r="AP226" s="95"/>
      <c r="AQ226" s="95"/>
      <c r="AR226" s="95"/>
      <c r="AS226" s="95"/>
      <c r="AT226" s="95"/>
      <c r="AU226" s="95"/>
      <c r="AV226" s="95"/>
      <c r="AW226" s="95"/>
      <c r="AX226" s="131"/>
      <c r="AY226" s="95"/>
      <c r="AZ226" s="95"/>
      <c r="BA226" s="95"/>
      <c r="BB226" s="95"/>
      <c r="BC226" s="95"/>
      <c r="BD226" s="18"/>
    </row>
    <row r="227" ht="14.25" customHeight="1">
      <c r="A227" s="95"/>
      <c r="B227" s="95"/>
      <c r="C227" s="95"/>
      <c r="D227" s="95"/>
      <c r="E227" s="95"/>
      <c r="F227" s="95"/>
      <c r="G227" s="95"/>
      <c r="H227" s="18"/>
      <c r="I227" s="18"/>
      <c r="J227" s="18"/>
      <c r="K227" s="18"/>
      <c r="L227" s="18"/>
      <c r="M227" s="95"/>
      <c r="N227" s="95"/>
      <c r="O227" s="95"/>
      <c r="P227" s="95"/>
      <c r="Q227" s="95"/>
      <c r="R227" s="131"/>
      <c r="S227" s="53"/>
      <c r="T227" s="95"/>
      <c r="U227" s="95"/>
      <c r="V227" s="97"/>
      <c r="W227" s="97"/>
      <c r="X227" s="97"/>
      <c r="Y227" s="95"/>
      <c r="Z227" s="95"/>
      <c r="AA227" s="95"/>
      <c r="AB227" s="95"/>
      <c r="AC227" s="95"/>
      <c r="AD227" s="95"/>
      <c r="AE227" s="98"/>
      <c r="AF227" s="95"/>
      <c r="AG227" s="95"/>
      <c r="AH227" s="95"/>
      <c r="AI227" s="95"/>
      <c r="AJ227" s="95"/>
      <c r="AK227" s="95"/>
      <c r="AL227" s="95"/>
      <c r="AM227" s="95"/>
      <c r="AN227" s="95"/>
      <c r="AO227" s="95"/>
      <c r="AP227" s="95"/>
      <c r="AQ227" s="95"/>
      <c r="AR227" s="95"/>
      <c r="AS227" s="95"/>
      <c r="AT227" s="95"/>
      <c r="AU227" s="95"/>
      <c r="AV227" s="95"/>
      <c r="AW227" s="95"/>
      <c r="AX227" s="131"/>
      <c r="AY227" s="95"/>
      <c r="AZ227" s="95"/>
      <c r="BA227" s="95"/>
      <c r="BB227" s="95"/>
      <c r="BC227" s="95"/>
      <c r="BD227" s="18"/>
    </row>
    <row r="228" ht="14.25" customHeight="1">
      <c r="A228" s="95"/>
      <c r="B228" s="95"/>
      <c r="C228" s="95"/>
      <c r="D228" s="95"/>
      <c r="E228" s="95"/>
      <c r="F228" s="95"/>
      <c r="G228" s="95"/>
      <c r="H228" s="18"/>
      <c r="I228" s="18"/>
      <c r="J228" s="18"/>
      <c r="K228" s="18"/>
      <c r="L228" s="18"/>
      <c r="M228" s="95"/>
      <c r="N228" s="95"/>
      <c r="O228" s="95"/>
      <c r="P228" s="95"/>
      <c r="Q228" s="95"/>
      <c r="R228" s="131"/>
      <c r="S228" s="53"/>
      <c r="T228" s="95"/>
      <c r="U228" s="95"/>
      <c r="V228" s="97"/>
      <c r="W228" s="97"/>
      <c r="X228" s="97"/>
      <c r="Y228" s="95"/>
      <c r="Z228" s="95"/>
      <c r="AA228" s="95"/>
      <c r="AB228" s="95"/>
      <c r="AC228" s="95"/>
      <c r="AD228" s="95"/>
      <c r="AE228" s="98"/>
      <c r="AF228" s="95"/>
      <c r="AG228" s="95"/>
      <c r="AH228" s="95"/>
      <c r="AI228" s="95"/>
      <c r="AJ228" s="95"/>
      <c r="AK228" s="95"/>
      <c r="AL228" s="95"/>
      <c r="AM228" s="95"/>
      <c r="AN228" s="95"/>
      <c r="AO228" s="95"/>
      <c r="AP228" s="95"/>
      <c r="AQ228" s="95"/>
      <c r="AR228" s="95"/>
      <c r="AS228" s="95"/>
      <c r="AT228" s="95"/>
      <c r="AU228" s="95"/>
      <c r="AV228" s="95"/>
      <c r="AW228" s="95"/>
      <c r="AX228" s="131"/>
      <c r="AY228" s="95"/>
      <c r="AZ228" s="95"/>
      <c r="BA228" s="95"/>
      <c r="BB228" s="95"/>
      <c r="BC228" s="95"/>
      <c r="BD228" s="18"/>
    </row>
    <row r="229" ht="14.25" customHeight="1">
      <c r="A229" s="95"/>
      <c r="B229" s="95"/>
      <c r="C229" s="95"/>
      <c r="D229" s="95"/>
      <c r="E229" s="95"/>
      <c r="F229" s="95"/>
      <c r="G229" s="95"/>
      <c r="H229" s="18"/>
      <c r="I229" s="18"/>
      <c r="J229" s="18"/>
      <c r="K229" s="18"/>
      <c r="L229" s="18"/>
      <c r="M229" s="95"/>
      <c r="N229" s="95"/>
      <c r="O229" s="95"/>
      <c r="P229" s="95"/>
      <c r="Q229" s="95"/>
      <c r="R229" s="131"/>
      <c r="S229" s="53"/>
      <c r="T229" s="95"/>
      <c r="U229" s="95"/>
      <c r="V229" s="97"/>
      <c r="W229" s="97"/>
      <c r="X229" s="97"/>
      <c r="Y229" s="95"/>
      <c r="Z229" s="95"/>
      <c r="AA229" s="95"/>
      <c r="AB229" s="95"/>
      <c r="AC229" s="95"/>
      <c r="AD229" s="95"/>
      <c r="AE229" s="98"/>
      <c r="AF229" s="95"/>
      <c r="AG229" s="95"/>
      <c r="AH229" s="95"/>
      <c r="AI229" s="95"/>
      <c r="AJ229" s="95"/>
      <c r="AK229" s="95"/>
      <c r="AL229" s="95"/>
      <c r="AM229" s="95"/>
      <c r="AN229" s="95"/>
      <c r="AO229" s="95"/>
      <c r="AP229" s="95"/>
      <c r="AQ229" s="95"/>
      <c r="AR229" s="95"/>
      <c r="AS229" s="95"/>
      <c r="AT229" s="95"/>
      <c r="AU229" s="95"/>
      <c r="AV229" s="95"/>
      <c r="AW229" s="95"/>
      <c r="AX229" s="131"/>
      <c r="AY229" s="95"/>
      <c r="AZ229" s="95"/>
      <c r="BA229" s="95"/>
      <c r="BB229" s="95"/>
      <c r="BC229" s="95"/>
      <c r="BD229" s="18"/>
    </row>
    <row r="230" ht="14.25" customHeight="1">
      <c r="A230" s="95"/>
      <c r="B230" s="95"/>
      <c r="C230" s="95"/>
      <c r="D230" s="95"/>
      <c r="E230" s="95"/>
      <c r="F230" s="95"/>
      <c r="G230" s="95"/>
      <c r="H230" s="18"/>
      <c r="I230" s="18"/>
      <c r="J230" s="18"/>
      <c r="K230" s="18"/>
      <c r="L230" s="18"/>
      <c r="M230" s="95"/>
      <c r="N230" s="95"/>
      <c r="O230" s="95"/>
      <c r="P230" s="95"/>
      <c r="Q230" s="95"/>
      <c r="R230" s="131"/>
      <c r="S230" s="53"/>
      <c r="T230" s="95"/>
      <c r="U230" s="95"/>
      <c r="V230" s="97"/>
      <c r="W230" s="97"/>
      <c r="X230" s="97"/>
      <c r="Y230" s="95"/>
      <c r="Z230" s="95"/>
      <c r="AA230" s="95"/>
      <c r="AB230" s="95"/>
      <c r="AC230" s="95"/>
      <c r="AD230" s="95"/>
      <c r="AE230" s="98"/>
      <c r="AF230" s="95"/>
      <c r="AG230" s="95"/>
      <c r="AH230" s="95"/>
      <c r="AI230" s="95"/>
      <c r="AJ230" s="95"/>
      <c r="AK230" s="95"/>
      <c r="AL230" s="95"/>
      <c r="AM230" s="95"/>
      <c r="AN230" s="95"/>
      <c r="AO230" s="95"/>
      <c r="AP230" s="95"/>
      <c r="AQ230" s="95"/>
      <c r="AR230" s="95"/>
      <c r="AS230" s="95"/>
      <c r="AT230" s="95"/>
      <c r="AU230" s="95"/>
      <c r="AV230" s="95"/>
      <c r="AW230" s="95"/>
      <c r="AX230" s="131"/>
      <c r="AY230" s="95"/>
      <c r="AZ230" s="95"/>
      <c r="BA230" s="95"/>
      <c r="BB230" s="95"/>
      <c r="BC230" s="95"/>
      <c r="BD230" s="18"/>
    </row>
    <row r="231" ht="14.25" customHeight="1">
      <c r="A231" s="95"/>
      <c r="B231" s="95"/>
      <c r="C231" s="95"/>
      <c r="D231" s="95"/>
      <c r="E231" s="95"/>
      <c r="F231" s="95"/>
      <c r="G231" s="95"/>
      <c r="H231" s="18"/>
      <c r="I231" s="18"/>
      <c r="J231" s="18"/>
      <c r="K231" s="18"/>
      <c r="L231" s="18"/>
      <c r="M231" s="95"/>
      <c r="N231" s="95"/>
      <c r="O231" s="95"/>
      <c r="P231" s="95"/>
      <c r="Q231" s="95"/>
      <c r="R231" s="131"/>
      <c r="S231" s="53"/>
      <c r="T231" s="95"/>
      <c r="U231" s="95"/>
      <c r="V231" s="97"/>
      <c r="W231" s="97"/>
      <c r="X231" s="97"/>
      <c r="Y231" s="95"/>
      <c r="Z231" s="95"/>
      <c r="AA231" s="95"/>
      <c r="AB231" s="95"/>
      <c r="AC231" s="95"/>
      <c r="AD231" s="95"/>
      <c r="AE231" s="98"/>
      <c r="AF231" s="95"/>
      <c r="AG231" s="95"/>
      <c r="AH231" s="95"/>
      <c r="AI231" s="95"/>
      <c r="AJ231" s="95"/>
      <c r="AK231" s="95"/>
      <c r="AL231" s="95"/>
      <c r="AM231" s="95"/>
      <c r="AN231" s="95"/>
      <c r="AO231" s="95"/>
      <c r="AP231" s="95"/>
      <c r="AQ231" s="95"/>
      <c r="AR231" s="95"/>
      <c r="AS231" s="95"/>
      <c r="AT231" s="95"/>
      <c r="AU231" s="95"/>
      <c r="AV231" s="95"/>
      <c r="AW231" s="95"/>
      <c r="AX231" s="131"/>
      <c r="AY231" s="95"/>
      <c r="AZ231" s="95"/>
      <c r="BA231" s="95"/>
      <c r="BB231" s="95"/>
      <c r="BC231" s="95"/>
      <c r="BD231" s="18"/>
    </row>
    <row r="232" ht="14.25" customHeight="1">
      <c r="A232" s="95"/>
      <c r="B232" s="95"/>
      <c r="C232" s="95"/>
      <c r="D232" s="95"/>
      <c r="E232" s="95"/>
      <c r="F232" s="95"/>
      <c r="G232" s="95"/>
      <c r="H232" s="18"/>
      <c r="I232" s="18"/>
      <c r="J232" s="18"/>
      <c r="K232" s="18"/>
      <c r="L232" s="18"/>
      <c r="M232" s="95"/>
      <c r="N232" s="95"/>
      <c r="O232" s="95"/>
      <c r="P232" s="95"/>
      <c r="Q232" s="95"/>
      <c r="R232" s="131"/>
      <c r="S232" s="53"/>
      <c r="T232" s="95"/>
      <c r="U232" s="95"/>
      <c r="V232" s="97"/>
      <c r="W232" s="97"/>
      <c r="X232" s="97"/>
      <c r="Y232" s="95"/>
      <c r="Z232" s="95"/>
      <c r="AA232" s="95"/>
      <c r="AB232" s="95"/>
      <c r="AC232" s="95"/>
      <c r="AD232" s="95"/>
      <c r="AE232" s="98"/>
      <c r="AF232" s="95"/>
      <c r="AG232" s="95"/>
      <c r="AH232" s="95"/>
      <c r="AI232" s="95"/>
      <c r="AJ232" s="95"/>
      <c r="AK232" s="95"/>
      <c r="AL232" s="95"/>
      <c r="AM232" s="95"/>
      <c r="AN232" s="95"/>
      <c r="AO232" s="95"/>
      <c r="AP232" s="95"/>
      <c r="AQ232" s="95"/>
      <c r="AR232" s="95"/>
      <c r="AS232" s="95"/>
      <c r="AT232" s="95"/>
      <c r="AU232" s="95"/>
      <c r="AV232" s="95"/>
      <c r="AW232" s="95"/>
      <c r="AX232" s="131"/>
      <c r="AY232" s="95"/>
      <c r="AZ232" s="95"/>
      <c r="BA232" s="95"/>
      <c r="BB232" s="95"/>
      <c r="BC232" s="95"/>
      <c r="BD232" s="18"/>
    </row>
    <row r="233" ht="14.25" customHeight="1">
      <c r="A233" s="95"/>
      <c r="B233" s="95"/>
      <c r="C233" s="95"/>
      <c r="D233" s="95"/>
      <c r="E233" s="95"/>
      <c r="F233" s="95"/>
      <c r="G233" s="95"/>
      <c r="H233" s="18"/>
      <c r="I233" s="18"/>
      <c r="J233" s="18"/>
      <c r="K233" s="18"/>
      <c r="L233" s="18"/>
      <c r="M233" s="95"/>
      <c r="N233" s="95"/>
      <c r="O233" s="95"/>
      <c r="P233" s="95"/>
      <c r="Q233" s="95"/>
      <c r="R233" s="131"/>
      <c r="S233" s="53"/>
      <c r="T233" s="95"/>
      <c r="U233" s="95"/>
      <c r="V233" s="97"/>
      <c r="W233" s="97"/>
      <c r="X233" s="97"/>
      <c r="Y233" s="95"/>
      <c r="Z233" s="95"/>
      <c r="AA233" s="95"/>
      <c r="AB233" s="95"/>
      <c r="AC233" s="95"/>
      <c r="AD233" s="95"/>
      <c r="AE233" s="98"/>
      <c r="AF233" s="95"/>
      <c r="AG233" s="95"/>
      <c r="AH233" s="95"/>
      <c r="AI233" s="95"/>
      <c r="AJ233" s="95"/>
      <c r="AK233" s="95"/>
      <c r="AL233" s="95"/>
      <c r="AM233" s="95"/>
      <c r="AN233" s="95"/>
      <c r="AO233" s="95"/>
      <c r="AP233" s="95"/>
      <c r="AQ233" s="95"/>
      <c r="AR233" s="95"/>
      <c r="AS233" s="95"/>
      <c r="AT233" s="95"/>
      <c r="AU233" s="95"/>
      <c r="AV233" s="95"/>
      <c r="AW233" s="95"/>
      <c r="AX233" s="131"/>
      <c r="AY233" s="95"/>
      <c r="AZ233" s="95"/>
      <c r="BA233" s="95"/>
      <c r="BB233" s="95"/>
      <c r="BC233" s="95"/>
      <c r="BD233" s="18"/>
    </row>
    <row r="234" ht="14.25" customHeight="1">
      <c r="A234" s="95"/>
      <c r="B234" s="95"/>
      <c r="C234" s="95"/>
      <c r="D234" s="95"/>
      <c r="E234" s="95"/>
      <c r="F234" s="95"/>
      <c r="G234" s="95"/>
      <c r="H234" s="18"/>
      <c r="I234" s="18"/>
      <c r="J234" s="18"/>
      <c r="K234" s="18"/>
      <c r="L234" s="18"/>
      <c r="M234" s="95"/>
      <c r="N234" s="95"/>
      <c r="O234" s="95"/>
      <c r="P234" s="95"/>
      <c r="Q234" s="95"/>
      <c r="R234" s="131"/>
      <c r="S234" s="53"/>
      <c r="T234" s="95"/>
      <c r="U234" s="95"/>
      <c r="V234" s="97"/>
      <c r="W234" s="97"/>
      <c r="X234" s="97"/>
      <c r="Y234" s="95"/>
      <c r="Z234" s="95"/>
      <c r="AA234" s="95"/>
      <c r="AB234" s="95"/>
      <c r="AC234" s="95"/>
      <c r="AD234" s="95"/>
      <c r="AE234" s="98"/>
      <c r="AF234" s="95"/>
      <c r="AG234" s="95"/>
      <c r="AH234" s="95"/>
      <c r="AI234" s="95"/>
      <c r="AJ234" s="95"/>
      <c r="AK234" s="95"/>
      <c r="AL234" s="95"/>
      <c r="AM234" s="95"/>
      <c r="AN234" s="95"/>
      <c r="AO234" s="95"/>
      <c r="AP234" s="95"/>
      <c r="AQ234" s="95"/>
      <c r="AR234" s="95"/>
      <c r="AS234" s="95"/>
      <c r="AT234" s="95"/>
      <c r="AU234" s="95"/>
      <c r="AV234" s="95"/>
      <c r="AW234" s="95"/>
      <c r="AX234" s="131"/>
      <c r="AY234" s="95"/>
      <c r="AZ234" s="95"/>
      <c r="BA234" s="95"/>
      <c r="BB234" s="95"/>
      <c r="BC234" s="95"/>
      <c r="BD234" s="18"/>
    </row>
    <row r="235" ht="15.75" customHeight="1">
      <c r="A235" s="95"/>
      <c r="B235" s="95"/>
      <c r="C235" s="95"/>
      <c r="D235" s="95"/>
      <c r="E235" s="95"/>
      <c r="F235" s="95"/>
      <c r="G235" s="95"/>
      <c r="H235" s="95"/>
      <c r="I235" s="95"/>
      <c r="J235" s="95"/>
      <c r="K235" s="95"/>
      <c r="L235" s="95"/>
      <c r="M235" s="95"/>
      <c r="N235" s="95"/>
      <c r="O235" s="95"/>
      <c r="P235" s="95"/>
      <c r="Q235" s="95"/>
      <c r="R235" s="131"/>
      <c r="S235" s="95"/>
      <c r="T235" s="95"/>
      <c r="U235" s="95"/>
      <c r="V235" s="97"/>
      <c r="W235" s="97"/>
      <c r="X235" s="97"/>
      <c r="Y235" s="95"/>
      <c r="Z235" s="95"/>
      <c r="AA235" s="95"/>
      <c r="AB235" s="95"/>
      <c r="AC235" s="95"/>
      <c r="AD235" s="95"/>
      <c r="AE235" s="98"/>
      <c r="AF235" s="95"/>
      <c r="AG235" s="95"/>
      <c r="AH235" s="95"/>
      <c r="AI235" s="95"/>
      <c r="AJ235" s="95"/>
      <c r="AK235" s="95"/>
      <c r="AL235" s="95"/>
      <c r="AM235" s="95"/>
      <c r="AN235" s="95"/>
      <c r="AO235" s="95"/>
      <c r="AP235" s="95"/>
      <c r="AQ235" s="95"/>
      <c r="AR235" s="95"/>
      <c r="AS235" s="95"/>
      <c r="AT235" s="95"/>
      <c r="AU235" s="95"/>
      <c r="AV235" s="95"/>
      <c r="AW235" s="95"/>
      <c r="AX235" s="131"/>
      <c r="AY235" s="95"/>
      <c r="AZ235" s="95"/>
      <c r="BA235" s="95"/>
      <c r="BB235" s="95"/>
      <c r="BC235" s="95"/>
      <c r="BD235" s="18"/>
    </row>
    <row r="236" ht="15.75" customHeight="1">
      <c r="AX236" s="141"/>
    </row>
    <row r="237" ht="15.75" customHeight="1">
      <c r="AX237" s="141"/>
    </row>
    <row r="238" ht="15.75" customHeight="1">
      <c r="AX238" s="141"/>
    </row>
    <row r="239" ht="15.75" customHeight="1">
      <c r="AX239" s="141"/>
    </row>
    <row r="240" ht="15.75" customHeight="1">
      <c r="AX240" s="141"/>
    </row>
    <row r="241" ht="15.75" customHeight="1">
      <c r="AX241" s="141"/>
    </row>
    <row r="242" ht="15.75" customHeight="1">
      <c r="AX242" s="141"/>
    </row>
    <row r="243" ht="15.75" customHeight="1">
      <c r="AX243" s="141"/>
    </row>
    <row r="244" ht="15.75" customHeight="1">
      <c r="AX244" s="141"/>
    </row>
    <row r="245" ht="15.75" customHeight="1">
      <c r="AX245" s="141"/>
    </row>
    <row r="246" ht="15.75" customHeight="1">
      <c r="AX246" s="141"/>
    </row>
    <row r="247" ht="15.75" customHeight="1">
      <c r="AX247" s="141"/>
    </row>
    <row r="248" ht="15.75" customHeight="1">
      <c r="AX248" s="141"/>
    </row>
    <row r="249" ht="15.75" customHeight="1">
      <c r="AX249" s="141"/>
    </row>
    <row r="250" ht="15.75" customHeight="1">
      <c r="AX250" s="141"/>
    </row>
    <row r="251" ht="15.75" customHeight="1">
      <c r="AX251" s="141"/>
    </row>
    <row r="252" ht="15.75" customHeight="1">
      <c r="AX252" s="141"/>
    </row>
    <row r="253" ht="15.75" customHeight="1">
      <c r="AX253" s="141"/>
    </row>
    <row r="254" ht="15.75" customHeight="1">
      <c r="AX254" s="141"/>
    </row>
    <row r="255" ht="15.75" customHeight="1">
      <c r="AX255" s="141"/>
    </row>
    <row r="256" ht="15.75" customHeight="1">
      <c r="AX256" s="141"/>
    </row>
    <row r="257" ht="15.75" customHeight="1">
      <c r="AX257" s="141"/>
    </row>
    <row r="258" ht="15.75" customHeight="1">
      <c r="AX258" s="141"/>
    </row>
    <row r="259" ht="15.75" customHeight="1">
      <c r="AX259" s="141"/>
    </row>
    <row r="260" ht="15.75" customHeight="1">
      <c r="AX260" s="141"/>
    </row>
    <row r="261" ht="15.75" customHeight="1">
      <c r="AX261" s="141"/>
    </row>
    <row r="262" ht="15.75" customHeight="1">
      <c r="AX262" s="141"/>
    </row>
    <row r="263" ht="15.75" customHeight="1">
      <c r="AX263" s="141"/>
    </row>
    <row r="264" ht="15.75" customHeight="1">
      <c r="AX264" s="141"/>
    </row>
    <row r="265" ht="15.75" customHeight="1">
      <c r="AX265" s="141"/>
    </row>
    <row r="266" ht="15.75" customHeight="1">
      <c r="AX266" s="141"/>
    </row>
    <row r="267" ht="15.75" customHeight="1">
      <c r="AX267" s="141"/>
    </row>
    <row r="268" ht="15.75" customHeight="1">
      <c r="AX268" s="141"/>
    </row>
    <row r="269" ht="15.75" customHeight="1">
      <c r="AX269" s="141"/>
    </row>
    <row r="270" ht="15.75" customHeight="1">
      <c r="AX270" s="141"/>
    </row>
    <row r="271" ht="15.75" customHeight="1">
      <c r="AX271" s="141"/>
    </row>
    <row r="272" ht="15.75" customHeight="1">
      <c r="AX272" s="141"/>
    </row>
    <row r="273" ht="15.75" customHeight="1">
      <c r="AX273" s="141"/>
    </row>
    <row r="274" ht="15.75" customHeight="1">
      <c r="AX274" s="141"/>
    </row>
    <row r="275" ht="15.75" customHeight="1">
      <c r="AX275" s="141"/>
    </row>
    <row r="276" ht="15.75" customHeight="1">
      <c r="AX276" s="141"/>
    </row>
    <row r="277" ht="15.75" customHeight="1">
      <c r="AX277" s="141"/>
    </row>
    <row r="278" ht="15.75" customHeight="1">
      <c r="AX278" s="141"/>
    </row>
    <row r="279" ht="15.75" customHeight="1">
      <c r="AX279" s="141"/>
    </row>
    <row r="280" ht="15.75" customHeight="1">
      <c r="AX280" s="141"/>
    </row>
    <row r="281" ht="15.75" customHeight="1">
      <c r="AX281" s="141"/>
    </row>
    <row r="282" ht="15.75" customHeight="1">
      <c r="AX282" s="141"/>
    </row>
    <row r="283" ht="15.75" customHeight="1">
      <c r="AX283" s="141"/>
    </row>
    <row r="284" ht="15.75" customHeight="1">
      <c r="AX284" s="141"/>
    </row>
    <row r="285" ht="15.75" customHeight="1">
      <c r="AX285" s="141"/>
    </row>
    <row r="286" ht="15.75" customHeight="1">
      <c r="AX286" s="141"/>
    </row>
    <row r="287" ht="15.75" customHeight="1">
      <c r="AX287" s="141"/>
    </row>
    <row r="288" ht="15.75" customHeight="1">
      <c r="AX288" s="141"/>
    </row>
    <row r="289" ht="15.75" customHeight="1">
      <c r="AX289" s="141"/>
    </row>
    <row r="290" ht="15.75" customHeight="1">
      <c r="AX290" s="141"/>
    </row>
    <row r="291" ht="15.75" customHeight="1">
      <c r="AX291" s="141"/>
    </row>
    <row r="292" ht="15.75" customHeight="1">
      <c r="AX292" s="141"/>
    </row>
    <row r="293" ht="15.75" customHeight="1">
      <c r="AX293" s="141"/>
    </row>
    <row r="294" ht="15.75" customHeight="1">
      <c r="AX294" s="141"/>
    </row>
    <row r="295" ht="15.75" customHeight="1">
      <c r="AX295" s="141"/>
    </row>
    <row r="296" ht="15.75" customHeight="1">
      <c r="AX296" s="141"/>
    </row>
    <row r="297" ht="15.75" customHeight="1">
      <c r="AX297" s="141"/>
    </row>
    <row r="298" ht="15.75" customHeight="1">
      <c r="AX298" s="141"/>
    </row>
    <row r="299" ht="15.75" customHeight="1">
      <c r="AX299" s="141"/>
    </row>
    <row r="300" ht="15.75" customHeight="1">
      <c r="AX300" s="141"/>
    </row>
    <row r="301" ht="15.75" customHeight="1">
      <c r="AX301" s="141"/>
    </row>
    <row r="302" ht="15.75" customHeight="1">
      <c r="AX302" s="141"/>
    </row>
    <row r="303" ht="15.75" customHeight="1">
      <c r="AX303" s="141"/>
    </row>
    <row r="304" ht="15.75" customHeight="1">
      <c r="AX304" s="141"/>
    </row>
    <row r="305" ht="15.75" customHeight="1">
      <c r="AX305" s="141"/>
    </row>
    <row r="306" ht="15.75" customHeight="1">
      <c r="AX306" s="141"/>
    </row>
    <row r="307" ht="15.75" customHeight="1">
      <c r="AX307" s="141"/>
    </row>
    <row r="308" ht="15.75" customHeight="1">
      <c r="AX308" s="141"/>
    </row>
    <row r="309" ht="15.75" customHeight="1">
      <c r="AX309" s="141"/>
    </row>
    <row r="310" ht="15.75" customHeight="1">
      <c r="AX310" s="141"/>
    </row>
    <row r="311" ht="15.75" customHeight="1">
      <c r="AX311" s="141"/>
    </row>
    <row r="312" ht="15.75" customHeight="1">
      <c r="AX312" s="141"/>
    </row>
    <row r="313" ht="15.75" customHeight="1">
      <c r="AX313" s="141"/>
    </row>
    <row r="314" ht="15.75" customHeight="1">
      <c r="AX314" s="141"/>
    </row>
    <row r="315" ht="15.75" customHeight="1">
      <c r="AX315" s="141"/>
    </row>
    <row r="316" ht="15.75" customHeight="1">
      <c r="AX316" s="141"/>
    </row>
    <row r="317" ht="15.75" customHeight="1">
      <c r="AX317" s="141"/>
    </row>
    <row r="318" ht="15.75" customHeight="1">
      <c r="AX318" s="141"/>
    </row>
    <row r="319" ht="15.75" customHeight="1">
      <c r="AX319" s="141"/>
    </row>
    <row r="320" ht="15.75" customHeight="1">
      <c r="AX320" s="141"/>
    </row>
    <row r="321" ht="15.75" customHeight="1">
      <c r="AX321" s="141"/>
    </row>
    <row r="322" ht="15.75" customHeight="1">
      <c r="AX322" s="141"/>
    </row>
    <row r="323" ht="15.75" customHeight="1">
      <c r="AX323" s="141"/>
    </row>
    <row r="324" ht="15.75" customHeight="1">
      <c r="AX324" s="141"/>
    </row>
    <row r="325" ht="15.75" customHeight="1">
      <c r="AX325" s="141"/>
    </row>
    <row r="326" ht="15.75" customHeight="1">
      <c r="AX326" s="141"/>
    </row>
    <row r="327" ht="15.75" customHeight="1">
      <c r="AX327" s="141"/>
    </row>
    <row r="328" ht="15.75" customHeight="1">
      <c r="AX328" s="141"/>
    </row>
    <row r="329" ht="15.75" customHeight="1">
      <c r="AX329" s="141"/>
    </row>
    <row r="330" ht="15.75" customHeight="1">
      <c r="AX330" s="141"/>
    </row>
    <row r="331" ht="15.75" customHeight="1">
      <c r="AX331" s="141"/>
    </row>
    <row r="332" ht="15.75" customHeight="1">
      <c r="AX332" s="141"/>
    </row>
    <row r="333" ht="15.75" customHeight="1">
      <c r="AX333" s="141"/>
    </row>
    <row r="334" ht="15.75" customHeight="1">
      <c r="AX334" s="141"/>
    </row>
    <row r="335" ht="15.75" customHeight="1">
      <c r="AX335" s="141"/>
    </row>
    <row r="336" ht="15.75" customHeight="1">
      <c r="AX336" s="141"/>
    </row>
    <row r="337" ht="15.75" customHeight="1">
      <c r="AX337" s="141"/>
    </row>
    <row r="338" ht="15.75" customHeight="1">
      <c r="AX338" s="141"/>
    </row>
    <row r="339" ht="15.75" customHeight="1">
      <c r="AX339" s="141"/>
    </row>
    <row r="340" ht="15.75" customHeight="1">
      <c r="AX340" s="141"/>
    </row>
    <row r="341" ht="15.75" customHeight="1">
      <c r="AX341" s="141"/>
    </row>
    <row r="342" ht="15.75" customHeight="1">
      <c r="AX342" s="141"/>
    </row>
    <row r="343" ht="15.75" customHeight="1">
      <c r="AX343" s="141"/>
    </row>
    <row r="344" ht="15.75" customHeight="1">
      <c r="AX344" s="141"/>
    </row>
    <row r="345" ht="15.75" customHeight="1">
      <c r="AX345" s="141"/>
    </row>
    <row r="346" ht="15.75" customHeight="1">
      <c r="AX346" s="141"/>
    </row>
    <row r="347" ht="15.75" customHeight="1">
      <c r="AX347" s="141"/>
    </row>
    <row r="348" ht="15.75" customHeight="1">
      <c r="AX348" s="141"/>
    </row>
    <row r="349" ht="15.75" customHeight="1">
      <c r="AX349" s="141"/>
    </row>
    <row r="350" ht="15.75" customHeight="1">
      <c r="AX350" s="141"/>
    </row>
    <row r="351" ht="15.75" customHeight="1">
      <c r="AX351" s="141"/>
    </row>
    <row r="352" ht="15.75" customHeight="1">
      <c r="AX352" s="141"/>
    </row>
    <row r="353" ht="15.75" customHeight="1">
      <c r="AX353" s="141"/>
    </row>
    <row r="354" ht="15.75" customHeight="1">
      <c r="AX354" s="141"/>
    </row>
    <row r="355" ht="15.75" customHeight="1">
      <c r="AX355" s="141"/>
    </row>
    <row r="356" ht="15.75" customHeight="1">
      <c r="AX356" s="141"/>
    </row>
    <row r="357" ht="15.75" customHeight="1">
      <c r="AX357" s="141"/>
    </row>
    <row r="358" ht="15.75" customHeight="1">
      <c r="AX358" s="141"/>
    </row>
    <row r="359" ht="15.75" customHeight="1">
      <c r="AX359" s="141"/>
    </row>
    <row r="360" ht="15.75" customHeight="1">
      <c r="AX360" s="141"/>
    </row>
    <row r="361" ht="15.75" customHeight="1">
      <c r="AX361" s="141"/>
    </row>
    <row r="362" ht="15.75" customHeight="1">
      <c r="AX362" s="141"/>
    </row>
    <row r="363" ht="15.75" customHeight="1">
      <c r="AX363" s="141"/>
    </row>
    <row r="364" ht="15.75" customHeight="1">
      <c r="AX364" s="141"/>
    </row>
    <row r="365" ht="15.75" customHeight="1">
      <c r="AX365" s="141"/>
    </row>
    <row r="366" ht="15.75" customHeight="1">
      <c r="AX366" s="141"/>
    </row>
    <row r="367" ht="15.75" customHeight="1">
      <c r="AX367" s="141"/>
    </row>
    <row r="368" ht="15.75" customHeight="1">
      <c r="AX368" s="141"/>
    </row>
    <row r="369" ht="15.75" customHeight="1">
      <c r="AX369" s="141"/>
    </row>
    <row r="370" ht="15.75" customHeight="1">
      <c r="AX370" s="141"/>
    </row>
    <row r="371" ht="15.75" customHeight="1">
      <c r="AX371" s="141"/>
    </row>
    <row r="372" ht="15.75" customHeight="1">
      <c r="AX372" s="141"/>
    </row>
    <row r="373" ht="15.75" customHeight="1">
      <c r="AX373" s="141"/>
    </row>
    <row r="374" ht="15.75" customHeight="1">
      <c r="AX374" s="141"/>
    </row>
    <row r="375" ht="15.75" customHeight="1">
      <c r="AX375" s="141"/>
    </row>
    <row r="376" ht="15.75" customHeight="1">
      <c r="AX376" s="141"/>
    </row>
    <row r="377" ht="15.75" customHeight="1">
      <c r="AX377" s="141"/>
    </row>
    <row r="378" ht="15.75" customHeight="1">
      <c r="AX378" s="141"/>
    </row>
    <row r="379" ht="15.75" customHeight="1">
      <c r="AX379" s="141"/>
    </row>
    <row r="380" ht="15.75" customHeight="1">
      <c r="AX380" s="141"/>
    </row>
    <row r="381" ht="15.75" customHeight="1">
      <c r="AX381" s="141"/>
    </row>
    <row r="382" ht="15.75" customHeight="1">
      <c r="AX382" s="141"/>
    </row>
    <row r="383" ht="15.75" customHeight="1">
      <c r="AX383" s="141"/>
    </row>
    <row r="384" ht="15.75" customHeight="1">
      <c r="AX384" s="141"/>
    </row>
    <row r="385" ht="15.75" customHeight="1">
      <c r="AX385" s="141"/>
    </row>
    <row r="386" ht="15.75" customHeight="1">
      <c r="AX386" s="141"/>
    </row>
    <row r="387" ht="15.75" customHeight="1">
      <c r="AX387" s="141"/>
    </row>
    <row r="388" ht="15.75" customHeight="1">
      <c r="AX388" s="141"/>
    </row>
    <row r="389" ht="15.75" customHeight="1">
      <c r="AX389" s="141"/>
    </row>
    <row r="390" ht="15.75" customHeight="1">
      <c r="AX390" s="141"/>
    </row>
    <row r="391" ht="15.75" customHeight="1">
      <c r="AX391" s="141"/>
    </row>
    <row r="392" ht="15.75" customHeight="1">
      <c r="AX392" s="141"/>
    </row>
    <row r="393" ht="15.75" customHeight="1">
      <c r="AX393" s="141"/>
    </row>
    <row r="394" ht="15.75" customHeight="1">
      <c r="AX394" s="141"/>
    </row>
    <row r="395" ht="15.75" customHeight="1">
      <c r="AX395" s="141"/>
    </row>
    <row r="396" ht="15.75" customHeight="1">
      <c r="AX396" s="141"/>
    </row>
    <row r="397" ht="15.75" customHeight="1">
      <c r="AX397" s="141"/>
    </row>
    <row r="398" ht="15.75" customHeight="1">
      <c r="AX398" s="141"/>
    </row>
    <row r="399" ht="15.75" customHeight="1">
      <c r="AX399" s="141"/>
    </row>
    <row r="400" ht="15.75" customHeight="1">
      <c r="AX400" s="141"/>
    </row>
    <row r="401" ht="15.75" customHeight="1">
      <c r="AX401" s="141"/>
    </row>
    <row r="402" ht="15.75" customHeight="1">
      <c r="AX402" s="141"/>
    </row>
    <row r="403" ht="15.75" customHeight="1">
      <c r="AX403" s="141"/>
    </row>
    <row r="404" ht="15.75" customHeight="1">
      <c r="AX404" s="141"/>
    </row>
    <row r="405" ht="15.75" customHeight="1">
      <c r="AX405" s="141"/>
    </row>
    <row r="406" ht="15.75" customHeight="1">
      <c r="AX406" s="141"/>
    </row>
    <row r="407" ht="15.75" customHeight="1">
      <c r="AX407" s="141"/>
    </row>
    <row r="408" ht="15.75" customHeight="1">
      <c r="AX408" s="141"/>
    </row>
    <row r="409" ht="15.75" customHeight="1">
      <c r="AX409" s="141"/>
    </row>
    <row r="410" ht="15.75" customHeight="1">
      <c r="AX410" s="141"/>
    </row>
    <row r="411" ht="15.75" customHeight="1">
      <c r="AX411" s="141"/>
    </row>
    <row r="412" ht="15.75" customHeight="1">
      <c r="AX412" s="141"/>
    </row>
    <row r="413" ht="15.75" customHeight="1">
      <c r="AX413" s="141"/>
    </row>
    <row r="414" ht="15.75" customHeight="1">
      <c r="AX414" s="141"/>
    </row>
    <row r="415" ht="15.75" customHeight="1">
      <c r="AX415" s="141"/>
    </row>
    <row r="416" ht="15.75" customHeight="1">
      <c r="AX416" s="141"/>
    </row>
    <row r="417" ht="15.75" customHeight="1">
      <c r="AX417" s="141"/>
    </row>
    <row r="418" ht="15.75" customHeight="1">
      <c r="AX418" s="141"/>
    </row>
    <row r="419" ht="15.75" customHeight="1">
      <c r="AX419" s="141"/>
    </row>
    <row r="420" ht="15.75" customHeight="1">
      <c r="AX420" s="141"/>
    </row>
    <row r="421" ht="15.75" customHeight="1">
      <c r="AX421" s="141"/>
    </row>
    <row r="422" ht="15.75" customHeight="1">
      <c r="AX422" s="141"/>
    </row>
    <row r="423" ht="15.75" customHeight="1">
      <c r="AX423" s="141"/>
    </row>
    <row r="424" ht="15.75" customHeight="1">
      <c r="AX424" s="141"/>
    </row>
    <row r="425" ht="15.75" customHeight="1">
      <c r="AX425" s="141"/>
    </row>
    <row r="426" ht="15.75" customHeight="1">
      <c r="AX426" s="141"/>
    </row>
    <row r="427" ht="15.75" customHeight="1">
      <c r="AX427" s="141"/>
    </row>
    <row r="428" ht="15.75" customHeight="1">
      <c r="AX428" s="141"/>
    </row>
    <row r="429" ht="15.75" customHeight="1">
      <c r="AX429" s="141"/>
    </row>
    <row r="430" ht="15.75" customHeight="1">
      <c r="AX430" s="141"/>
    </row>
    <row r="431" ht="15.75" customHeight="1">
      <c r="AX431" s="141"/>
    </row>
    <row r="432" ht="15.75" customHeight="1">
      <c r="AX432" s="141"/>
    </row>
    <row r="433" ht="15.75" customHeight="1">
      <c r="AX433" s="141"/>
    </row>
    <row r="434" ht="15.75" customHeight="1">
      <c r="AX434" s="141"/>
    </row>
    <row r="435" ht="15.75" customHeight="1">
      <c r="AX435" s="141"/>
    </row>
    <row r="436" ht="15.75" customHeight="1">
      <c r="AX436" s="141"/>
    </row>
    <row r="437" ht="15.75" customHeight="1">
      <c r="AX437" s="141"/>
    </row>
    <row r="438" ht="15.75" customHeight="1">
      <c r="AX438" s="141"/>
    </row>
    <row r="439" ht="15.75" customHeight="1">
      <c r="AX439" s="141"/>
    </row>
    <row r="440" ht="15.75" customHeight="1">
      <c r="AX440" s="141"/>
    </row>
    <row r="441" ht="15.75" customHeight="1">
      <c r="AX441" s="141"/>
    </row>
    <row r="442" ht="15.75" customHeight="1">
      <c r="AX442" s="141"/>
    </row>
    <row r="443" ht="15.75" customHeight="1">
      <c r="AX443" s="141"/>
    </row>
    <row r="444" ht="15.75" customHeight="1">
      <c r="AX444" s="141"/>
    </row>
    <row r="445" ht="15.75" customHeight="1">
      <c r="AX445" s="141"/>
    </row>
    <row r="446" ht="15.75" customHeight="1">
      <c r="AX446" s="141"/>
    </row>
    <row r="447" ht="15.75" customHeight="1">
      <c r="AX447" s="141"/>
    </row>
    <row r="448" ht="15.75" customHeight="1">
      <c r="AX448" s="141"/>
    </row>
    <row r="449" ht="15.75" customHeight="1">
      <c r="AX449" s="141"/>
    </row>
    <row r="450" ht="15.75" customHeight="1">
      <c r="AX450" s="141"/>
    </row>
    <row r="451" ht="15.75" customHeight="1">
      <c r="AX451" s="141"/>
    </row>
    <row r="452" ht="15.75" customHeight="1">
      <c r="AX452" s="141"/>
    </row>
    <row r="453" ht="15.75" customHeight="1">
      <c r="AX453" s="141"/>
    </row>
    <row r="454" ht="15.75" customHeight="1">
      <c r="AX454" s="141"/>
    </row>
    <row r="455" ht="15.75" customHeight="1">
      <c r="AX455" s="141"/>
    </row>
    <row r="456" ht="15.75" customHeight="1">
      <c r="AX456" s="141"/>
    </row>
    <row r="457" ht="15.75" customHeight="1">
      <c r="AX457" s="141"/>
    </row>
    <row r="458" ht="15.75" customHeight="1">
      <c r="AX458" s="141"/>
    </row>
    <row r="459" ht="15.75" customHeight="1">
      <c r="AX459" s="141"/>
    </row>
    <row r="460" ht="15.75" customHeight="1">
      <c r="AX460" s="141"/>
    </row>
    <row r="461" ht="15.75" customHeight="1">
      <c r="AX461" s="141"/>
    </row>
    <row r="462" ht="15.75" customHeight="1">
      <c r="AX462" s="141"/>
    </row>
    <row r="463" ht="15.75" customHeight="1">
      <c r="AX463" s="141"/>
    </row>
    <row r="464" ht="15.75" customHeight="1">
      <c r="AX464" s="141"/>
    </row>
    <row r="465" ht="15.75" customHeight="1">
      <c r="AX465" s="141"/>
    </row>
    <row r="466" ht="15.75" customHeight="1">
      <c r="AX466" s="141"/>
    </row>
    <row r="467" ht="15.75" customHeight="1">
      <c r="AX467" s="141"/>
    </row>
    <row r="468" ht="15.75" customHeight="1">
      <c r="AX468" s="141"/>
    </row>
    <row r="469" ht="15.75" customHeight="1">
      <c r="AX469" s="141"/>
    </row>
    <row r="470" ht="15.75" customHeight="1">
      <c r="AX470" s="141"/>
    </row>
    <row r="471" ht="15.75" customHeight="1">
      <c r="AX471" s="141"/>
    </row>
    <row r="472" ht="15.75" customHeight="1">
      <c r="AX472" s="141"/>
    </row>
    <row r="473" ht="15.75" customHeight="1">
      <c r="AX473" s="141"/>
    </row>
    <row r="474" ht="15.75" customHeight="1">
      <c r="AX474" s="141"/>
    </row>
    <row r="475" ht="15.75" customHeight="1">
      <c r="AX475" s="141"/>
    </row>
    <row r="476" ht="15.75" customHeight="1">
      <c r="AX476" s="141"/>
    </row>
    <row r="477" ht="15.75" customHeight="1">
      <c r="AX477" s="141"/>
    </row>
    <row r="478" ht="15.75" customHeight="1">
      <c r="AX478" s="141"/>
    </row>
    <row r="479" ht="15.75" customHeight="1">
      <c r="AX479" s="141"/>
    </row>
    <row r="480" ht="15.75" customHeight="1">
      <c r="AX480" s="141"/>
    </row>
    <row r="481" ht="15.75" customHeight="1">
      <c r="AX481" s="141"/>
    </row>
    <row r="482" ht="15.75" customHeight="1">
      <c r="AX482" s="141"/>
    </row>
    <row r="483" ht="15.75" customHeight="1">
      <c r="AX483" s="141"/>
    </row>
    <row r="484" ht="15.75" customHeight="1">
      <c r="AX484" s="141"/>
    </row>
    <row r="485" ht="15.75" customHeight="1">
      <c r="AX485" s="141"/>
    </row>
    <row r="486" ht="15.75" customHeight="1">
      <c r="AX486" s="141"/>
    </row>
    <row r="487" ht="15.75" customHeight="1">
      <c r="AX487" s="141"/>
    </row>
    <row r="488" ht="15.75" customHeight="1">
      <c r="AX488" s="141"/>
    </row>
    <row r="489" ht="15.75" customHeight="1">
      <c r="AX489" s="141"/>
    </row>
    <row r="490" ht="15.75" customHeight="1">
      <c r="AX490" s="141"/>
    </row>
    <row r="491" ht="15.75" customHeight="1">
      <c r="AX491" s="141"/>
    </row>
    <row r="492" ht="15.75" customHeight="1">
      <c r="AX492" s="141"/>
    </row>
    <row r="493" ht="15.75" customHeight="1">
      <c r="AX493" s="141"/>
    </row>
    <row r="494" ht="15.75" customHeight="1">
      <c r="AX494" s="141"/>
    </row>
    <row r="495" ht="15.75" customHeight="1">
      <c r="AX495" s="141"/>
    </row>
    <row r="496" ht="15.75" customHeight="1">
      <c r="AX496" s="141"/>
    </row>
    <row r="497" ht="15.75" customHeight="1">
      <c r="AX497" s="141"/>
    </row>
    <row r="498" ht="15.75" customHeight="1">
      <c r="AX498" s="141"/>
    </row>
    <row r="499" ht="15.75" customHeight="1">
      <c r="AX499" s="141"/>
    </row>
    <row r="500" ht="15.75" customHeight="1">
      <c r="AX500" s="141"/>
    </row>
    <row r="501" ht="15.75" customHeight="1">
      <c r="AX501" s="141"/>
    </row>
    <row r="502" ht="15.75" customHeight="1">
      <c r="AX502" s="141"/>
    </row>
    <row r="503" ht="15.75" customHeight="1">
      <c r="AX503" s="141"/>
    </row>
    <row r="504" ht="15.75" customHeight="1">
      <c r="AX504" s="141"/>
    </row>
    <row r="505" ht="15.75" customHeight="1">
      <c r="AX505" s="141"/>
    </row>
    <row r="506" ht="15.75" customHeight="1">
      <c r="AX506" s="141"/>
    </row>
    <row r="507" ht="15.75" customHeight="1">
      <c r="AX507" s="141"/>
    </row>
    <row r="508" ht="15.75" customHeight="1">
      <c r="AX508" s="141"/>
    </row>
    <row r="509" ht="15.75" customHeight="1">
      <c r="AX509" s="141"/>
    </row>
    <row r="510" ht="15.75" customHeight="1">
      <c r="AX510" s="141"/>
    </row>
    <row r="511" ht="15.75" customHeight="1">
      <c r="AX511" s="141"/>
    </row>
    <row r="512" ht="15.75" customHeight="1">
      <c r="AX512" s="141"/>
    </row>
    <row r="513" ht="15.75" customHeight="1">
      <c r="AX513" s="141"/>
    </row>
    <row r="514" ht="15.75" customHeight="1">
      <c r="AX514" s="141"/>
    </row>
    <row r="515" ht="15.75" customHeight="1">
      <c r="AX515" s="141"/>
    </row>
    <row r="516" ht="15.75" customHeight="1">
      <c r="AX516" s="141"/>
    </row>
    <row r="517" ht="15.75" customHeight="1">
      <c r="AX517" s="141"/>
    </row>
    <row r="518" ht="15.75" customHeight="1">
      <c r="AX518" s="141"/>
    </row>
    <row r="519" ht="15.75" customHeight="1">
      <c r="AX519" s="141"/>
    </row>
    <row r="520" ht="15.75" customHeight="1">
      <c r="AX520" s="141"/>
    </row>
    <row r="521" ht="15.75" customHeight="1">
      <c r="AX521" s="141"/>
    </row>
    <row r="522" ht="15.75" customHeight="1">
      <c r="AX522" s="141"/>
    </row>
    <row r="523" ht="15.75" customHeight="1">
      <c r="AX523" s="141"/>
    </row>
    <row r="524" ht="15.75" customHeight="1">
      <c r="AX524" s="141"/>
    </row>
    <row r="525" ht="15.75" customHeight="1">
      <c r="AX525" s="141"/>
    </row>
    <row r="526" ht="15.75" customHeight="1">
      <c r="AX526" s="141"/>
    </row>
    <row r="527" ht="15.75" customHeight="1">
      <c r="AX527" s="141"/>
    </row>
    <row r="528" ht="15.75" customHeight="1">
      <c r="AX528" s="141"/>
    </row>
    <row r="529" ht="15.75" customHeight="1">
      <c r="AX529" s="141"/>
    </row>
    <row r="530" ht="15.75" customHeight="1">
      <c r="AX530" s="141"/>
    </row>
    <row r="531" ht="15.75" customHeight="1">
      <c r="AX531" s="141"/>
    </row>
    <row r="532" ht="15.75" customHeight="1">
      <c r="AX532" s="141"/>
    </row>
    <row r="533" ht="15.75" customHeight="1">
      <c r="AX533" s="141"/>
    </row>
    <row r="534" ht="15.75" customHeight="1">
      <c r="AX534" s="141"/>
    </row>
    <row r="535" ht="15.75" customHeight="1">
      <c r="AX535" s="141"/>
    </row>
    <row r="536" ht="15.75" customHeight="1">
      <c r="AX536" s="141"/>
    </row>
    <row r="537" ht="15.75" customHeight="1">
      <c r="AX537" s="141"/>
    </row>
    <row r="538" ht="15.75" customHeight="1">
      <c r="AX538" s="141"/>
    </row>
    <row r="539" ht="15.75" customHeight="1">
      <c r="AX539" s="141"/>
    </row>
    <row r="540" ht="15.75" customHeight="1">
      <c r="AX540" s="141"/>
    </row>
    <row r="541" ht="15.75" customHeight="1">
      <c r="AX541" s="141"/>
    </row>
    <row r="542" ht="15.75" customHeight="1">
      <c r="AX542" s="141"/>
    </row>
    <row r="543" ht="15.75" customHeight="1">
      <c r="AX543" s="141"/>
    </row>
    <row r="544" ht="15.75" customHeight="1">
      <c r="AX544" s="141"/>
    </row>
    <row r="545" ht="15.75" customHeight="1">
      <c r="AX545" s="141"/>
    </row>
    <row r="546" ht="15.75" customHeight="1">
      <c r="AX546" s="141"/>
    </row>
    <row r="547" ht="15.75" customHeight="1">
      <c r="AX547" s="141"/>
    </row>
    <row r="548" ht="15.75" customHeight="1">
      <c r="AX548" s="141"/>
    </row>
    <row r="549" ht="15.75" customHeight="1">
      <c r="AX549" s="141"/>
    </row>
    <row r="550" ht="15.75" customHeight="1">
      <c r="AX550" s="141"/>
    </row>
    <row r="551" ht="15.75" customHeight="1">
      <c r="AX551" s="141"/>
    </row>
    <row r="552" ht="15.75" customHeight="1">
      <c r="AX552" s="141"/>
    </row>
    <row r="553" ht="15.75" customHeight="1">
      <c r="AX553" s="141"/>
    </row>
    <row r="554" ht="15.75" customHeight="1">
      <c r="AX554" s="141"/>
    </row>
    <row r="555" ht="15.75" customHeight="1">
      <c r="AX555" s="141"/>
    </row>
    <row r="556" ht="15.75" customHeight="1">
      <c r="AX556" s="141"/>
    </row>
    <row r="557" ht="15.75" customHeight="1">
      <c r="AX557" s="141"/>
    </row>
    <row r="558" ht="15.75" customHeight="1">
      <c r="AX558" s="141"/>
    </row>
    <row r="559" ht="15.75" customHeight="1">
      <c r="AX559" s="141"/>
    </row>
    <row r="560" ht="15.75" customHeight="1">
      <c r="AX560" s="141"/>
    </row>
    <row r="561" ht="15.75" customHeight="1">
      <c r="AX561" s="141"/>
    </row>
    <row r="562" ht="15.75" customHeight="1">
      <c r="AX562" s="141"/>
    </row>
    <row r="563" ht="15.75" customHeight="1">
      <c r="AX563" s="141"/>
    </row>
    <row r="564" ht="15.75" customHeight="1">
      <c r="AX564" s="141"/>
    </row>
    <row r="565" ht="15.75" customHeight="1">
      <c r="AX565" s="141"/>
    </row>
    <row r="566" ht="15.75" customHeight="1">
      <c r="AX566" s="141"/>
    </row>
    <row r="567" ht="15.75" customHeight="1">
      <c r="AX567" s="141"/>
    </row>
    <row r="568" ht="15.75" customHeight="1">
      <c r="AX568" s="141"/>
    </row>
    <row r="569" ht="15.75" customHeight="1">
      <c r="AX569" s="141"/>
    </row>
    <row r="570" ht="15.75" customHeight="1">
      <c r="AX570" s="141"/>
    </row>
    <row r="571" ht="15.75" customHeight="1">
      <c r="AX571" s="141"/>
    </row>
    <row r="572" ht="15.75" customHeight="1">
      <c r="AX572" s="141"/>
    </row>
    <row r="573" ht="15.75" customHeight="1">
      <c r="AX573" s="141"/>
    </row>
    <row r="574" ht="15.75" customHeight="1">
      <c r="AX574" s="141"/>
    </row>
    <row r="575" ht="15.75" customHeight="1">
      <c r="AX575" s="141"/>
    </row>
    <row r="576" ht="15.75" customHeight="1">
      <c r="AX576" s="141"/>
    </row>
    <row r="577" ht="15.75" customHeight="1">
      <c r="AX577" s="141"/>
    </row>
    <row r="578" ht="15.75" customHeight="1">
      <c r="AX578" s="141"/>
    </row>
    <row r="579" ht="15.75" customHeight="1">
      <c r="AX579" s="141"/>
    </row>
    <row r="580" ht="15.75" customHeight="1">
      <c r="AX580" s="141"/>
    </row>
    <row r="581" ht="15.75" customHeight="1">
      <c r="AX581" s="141"/>
    </row>
    <row r="582" ht="15.75" customHeight="1">
      <c r="AX582" s="141"/>
    </row>
    <row r="583" ht="15.75" customHeight="1">
      <c r="AX583" s="141"/>
    </row>
    <row r="584" ht="15.75" customHeight="1">
      <c r="AX584" s="141"/>
    </row>
    <row r="585" ht="15.75" customHeight="1">
      <c r="AX585" s="141"/>
    </row>
    <row r="586" ht="15.75" customHeight="1">
      <c r="AX586" s="141"/>
    </row>
    <row r="587" ht="15.75" customHeight="1">
      <c r="AX587" s="141"/>
    </row>
    <row r="588" ht="15.75" customHeight="1">
      <c r="AX588" s="141"/>
    </row>
    <row r="589" ht="15.75" customHeight="1">
      <c r="AX589" s="141"/>
    </row>
    <row r="590" ht="15.75" customHeight="1">
      <c r="AX590" s="141"/>
    </row>
    <row r="591" ht="15.75" customHeight="1">
      <c r="AX591" s="141"/>
    </row>
    <row r="592" ht="15.75" customHeight="1">
      <c r="AX592" s="141"/>
    </row>
    <row r="593" ht="15.75" customHeight="1">
      <c r="AX593" s="141"/>
    </row>
    <row r="594" ht="15.75" customHeight="1">
      <c r="AX594" s="141"/>
    </row>
    <row r="595" ht="15.75" customHeight="1">
      <c r="AX595" s="141"/>
    </row>
    <row r="596" ht="15.75" customHeight="1">
      <c r="AX596" s="141"/>
    </row>
    <row r="597" ht="15.75" customHeight="1">
      <c r="AX597" s="141"/>
    </row>
    <row r="598" ht="15.75" customHeight="1">
      <c r="AX598" s="141"/>
    </row>
    <row r="599" ht="15.75" customHeight="1">
      <c r="AX599" s="141"/>
    </row>
    <row r="600" ht="15.75" customHeight="1">
      <c r="AX600" s="141"/>
    </row>
    <row r="601" ht="15.75" customHeight="1">
      <c r="AX601" s="141"/>
    </row>
    <row r="602" ht="15.75" customHeight="1">
      <c r="AX602" s="141"/>
    </row>
    <row r="603" ht="15.75" customHeight="1">
      <c r="AX603" s="141"/>
    </row>
    <row r="604" ht="15.75" customHeight="1">
      <c r="AX604" s="141"/>
    </row>
    <row r="605" ht="15.75" customHeight="1">
      <c r="AX605" s="141"/>
    </row>
    <row r="606" ht="15.75" customHeight="1">
      <c r="AX606" s="141"/>
    </row>
    <row r="607" ht="15.75" customHeight="1">
      <c r="AX607" s="141"/>
    </row>
    <row r="608" ht="15.75" customHeight="1">
      <c r="AX608" s="141"/>
    </row>
    <row r="609" ht="15.75" customHeight="1">
      <c r="AX609" s="141"/>
    </row>
    <row r="610" ht="15.75" customHeight="1">
      <c r="AX610" s="141"/>
    </row>
    <row r="611" ht="15.75" customHeight="1">
      <c r="AX611" s="141"/>
    </row>
    <row r="612" ht="15.75" customHeight="1">
      <c r="AX612" s="141"/>
    </row>
    <row r="613" ht="15.75" customHeight="1">
      <c r="AX613" s="141"/>
    </row>
    <row r="614" ht="15.75" customHeight="1">
      <c r="AX614" s="141"/>
    </row>
    <row r="615" ht="15.75" customHeight="1">
      <c r="AX615" s="141"/>
    </row>
    <row r="616" ht="15.75" customHeight="1">
      <c r="AX616" s="141"/>
    </row>
    <row r="617" ht="15.75" customHeight="1">
      <c r="AX617" s="141"/>
    </row>
    <row r="618" ht="15.75" customHeight="1">
      <c r="AX618" s="141"/>
    </row>
    <row r="619" ht="15.75" customHeight="1">
      <c r="AX619" s="141"/>
    </row>
    <row r="620" ht="15.75" customHeight="1">
      <c r="AX620" s="141"/>
    </row>
    <row r="621" ht="15.75" customHeight="1">
      <c r="AX621" s="141"/>
    </row>
    <row r="622" ht="15.75" customHeight="1">
      <c r="AX622" s="141"/>
    </row>
    <row r="623" ht="15.75" customHeight="1">
      <c r="AX623" s="141"/>
    </row>
    <row r="624" ht="15.75" customHeight="1">
      <c r="AX624" s="141"/>
    </row>
    <row r="625" ht="15.75" customHeight="1">
      <c r="AX625" s="141"/>
    </row>
    <row r="626" ht="15.75" customHeight="1">
      <c r="AX626" s="141"/>
    </row>
    <row r="627" ht="15.75" customHeight="1">
      <c r="AX627" s="141"/>
    </row>
    <row r="628" ht="15.75" customHeight="1">
      <c r="AX628" s="141"/>
    </row>
    <row r="629" ht="15.75" customHeight="1">
      <c r="AX629" s="141"/>
    </row>
    <row r="630" ht="15.75" customHeight="1">
      <c r="AX630" s="141"/>
    </row>
    <row r="631" ht="15.75" customHeight="1">
      <c r="AX631" s="141"/>
    </row>
    <row r="632" ht="15.75" customHeight="1">
      <c r="AX632" s="141"/>
    </row>
    <row r="633" ht="15.75" customHeight="1">
      <c r="AX633" s="141"/>
    </row>
    <row r="634" ht="15.75" customHeight="1">
      <c r="AX634" s="141"/>
    </row>
    <row r="635" ht="15.75" customHeight="1">
      <c r="AX635" s="141"/>
    </row>
    <row r="636" ht="15.75" customHeight="1">
      <c r="AX636" s="141"/>
    </row>
    <row r="637" ht="15.75" customHeight="1">
      <c r="AX637" s="141"/>
    </row>
    <row r="638" ht="15.75" customHeight="1">
      <c r="AX638" s="141"/>
    </row>
    <row r="639" ht="15.75" customHeight="1">
      <c r="AX639" s="141"/>
    </row>
    <row r="640" ht="15.75" customHeight="1">
      <c r="AX640" s="141"/>
    </row>
    <row r="641" ht="15.75" customHeight="1">
      <c r="AX641" s="141"/>
    </row>
    <row r="642" ht="15.75" customHeight="1">
      <c r="AX642" s="141"/>
    </row>
    <row r="643" ht="15.75" customHeight="1">
      <c r="AX643" s="141"/>
    </row>
    <row r="644" ht="15.75" customHeight="1">
      <c r="AX644" s="141"/>
    </row>
    <row r="645" ht="15.75" customHeight="1">
      <c r="AX645" s="141"/>
    </row>
    <row r="646" ht="15.75" customHeight="1">
      <c r="AX646" s="141"/>
    </row>
    <row r="647" ht="15.75" customHeight="1">
      <c r="AX647" s="141"/>
    </row>
    <row r="648" ht="15.75" customHeight="1">
      <c r="AX648" s="141"/>
    </row>
    <row r="649" ht="15.75" customHeight="1">
      <c r="AX649" s="141"/>
    </row>
    <row r="650" ht="15.75" customHeight="1">
      <c r="AX650" s="141"/>
    </row>
    <row r="651" ht="15.75" customHeight="1">
      <c r="AX651" s="141"/>
    </row>
    <row r="652" ht="15.75" customHeight="1">
      <c r="AX652" s="141"/>
    </row>
    <row r="653" ht="15.75" customHeight="1">
      <c r="AX653" s="141"/>
    </row>
    <row r="654" ht="15.75" customHeight="1">
      <c r="AX654" s="141"/>
    </row>
    <row r="655" ht="15.75" customHeight="1">
      <c r="AX655" s="141"/>
    </row>
    <row r="656" ht="15.75" customHeight="1">
      <c r="AX656" s="141"/>
    </row>
    <row r="657" ht="15.75" customHeight="1">
      <c r="AX657" s="141"/>
    </row>
    <row r="658" ht="15.75" customHeight="1">
      <c r="AX658" s="141"/>
    </row>
    <row r="659" ht="15.75" customHeight="1">
      <c r="AX659" s="141"/>
    </row>
    <row r="660" ht="15.75" customHeight="1">
      <c r="AX660" s="141"/>
    </row>
    <row r="661" ht="15.75" customHeight="1">
      <c r="AX661" s="141"/>
    </row>
    <row r="662" ht="15.75" customHeight="1">
      <c r="AX662" s="141"/>
    </row>
    <row r="663" ht="15.75" customHeight="1">
      <c r="AX663" s="141"/>
    </row>
    <row r="664" ht="15.75" customHeight="1">
      <c r="AX664" s="141"/>
    </row>
    <row r="665" ht="15.75" customHeight="1">
      <c r="AX665" s="141"/>
    </row>
    <row r="666" ht="15.75" customHeight="1">
      <c r="AX666" s="141"/>
    </row>
    <row r="667" ht="15.75" customHeight="1">
      <c r="AX667" s="141"/>
    </row>
    <row r="668" ht="15.75" customHeight="1">
      <c r="AX668" s="141"/>
    </row>
    <row r="669" ht="15.75" customHeight="1">
      <c r="AX669" s="141"/>
    </row>
    <row r="670" ht="15.75" customHeight="1">
      <c r="AX670" s="141"/>
    </row>
    <row r="671" ht="15.75" customHeight="1">
      <c r="AX671" s="141"/>
    </row>
    <row r="672" ht="15.75" customHeight="1">
      <c r="AX672" s="141"/>
    </row>
    <row r="673" ht="15.75" customHeight="1">
      <c r="AX673" s="141"/>
    </row>
    <row r="674" ht="15.75" customHeight="1">
      <c r="AX674" s="141"/>
    </row>
    <row r="675" ht="15.75" customHeight="1">
      <c r="AX675" s="141"/>
    </row>
    <row r="676" ht="15.75" customHeight="1">
      <c r="AX676" s="141"/>
    </row>
    <row r="677" ht="15.75" customHeight="1">
      <c r="AX677" s="141"/>
    </row>
    <row r="678" ht="15.75" customHeight="1">
      <c r="AX678" s="141"/>
    </row>
    <row r="679" ht="15.75" customHeight="1">
      <c r="AX679" s="141"/>
    </row>
    <row r="680" ht="15.75" customHeight="1">
      <c r="AX680" s="141"/>
    </row>
    <row r="681" ht="15.75" customHeight="1">
      <c r="AX681" s="141"/>
    </row>
    <row r="682" ht="15.75" customHeight="1">
      <c r="AX682" s="141"/>
    </row>
    <row r="683" ht="15.75" customHeight="1">
      <c r="AX683" s="141"/>
    </row>
    <row r="684" ht="15.75" customHeight="1">
      <c r="AX684" s="141"/>
    </row>
    <row r="685" ht="15.75" customHeight="1">
      <c r="AX685" s="141"/>
    </row>
    <row r="686" ht="15.75" customHeight="1">
      <c r="AX686" s="141"/>
    </row>
    <row r="687" ht="15.75" customHeight="1">
      <c r="AX687" s="141"/>
    </row>
    <row r="688" ht="15.75" customHeight="1">
      <c r="AX688" s="141"/>
    </row>
    <row r="689" ht="15.75" customHeight="1">
      <c r="AX689" s="141"/>
    </row>
    <row r="690" ht="15.75" customHeight="1">
      <c r="AX690" s="141"/>
    </row>
    <row r="691" ht="15.75" customHeight="1">
      <c r="AX691" s="141"/>
    </row>
    <row r="692" ht="15.75" customHeight="1">
      <c r="AX692" s="141"/>
    </row>
    <row r="693" ht="15.75" customHeight="1">
      <c r="AX693" s="141"/>
    </row>
    <row r="694" ht="15.75" customHeight="1">
      <c r="AX694" s="141"/>
    </row>
    <row r="695" ht="15.75" customHeight="1">
      <c r="AX695" s="141"/>
    </row>
    <row r="696" ht="15.75" customHeight="1">
      <c r="AX696" s="141"/>
    </row>
    <row r="697" ht="15.75" customHeight="1">
      <c r="AX697" s="141"/>
    </row>
    <row r="698" ht="15.75" customHeight="1">
      <c r="AX698" s="141"/>
    </row>
    <row r="699" ht="15.75" customHeight="1">
      <c r="AX699" s="141"/>
    </row>
    <row r="700" ht="15.75" customHeight="1">
      <c r="AX700" s="141"/>
    </row>
    <row r="701" ht="15.75" customHeight="1">
      <c r="AX701" s="141"/>
    </row>
    <row r="702" ht="15.75" customHeight="1">
      <c r="AX702" s="141"/>
    </row>
    <row r="703" ht="15.75" customHeight="1">
      <c r="AX703" s="141"/>
    </row>
    <row r="704" ht="15.75" customHeight="1">
      <c r="AX704" s="141"/>
    </row>
    <row r="705" ht="15.75" customHeight="1">
      <c r="AX705" s="141"/>
    </row>
    <row r="706" ht="15.75" customHeight="1">
      <c r="AX706" s="141"/>
    </row>
    <row r="707" ht="15.75" customHeight="1">
      <c r="AX707" s="141"/>
    </row>
    <row r="708" ht="15.75" customHeight="1">
      <c r="AX708" s="141"/>
    </row>
    <row r="709" ht="15.75" customHeight="1">
      <c r="AX709" s="141"/>
    </row>
    <row r="710" ht="15.75" customHeight="1">
      <c r="AX710" s="141"/>
    </row>
    <row r="711" ht="15.75" customHeight="1">
      <c r="AX711" s="141"/>
    </row>
    <row r="712" ht="15.75" customHeight="1">
      <c r="AX712" s="141"/>
    </row>
    <row r="713" ht="15.75" customHeight="1">
      <c r="AX713" s="141"/>
    </row>
    <row r="714" ht="15.75" customHeight="1">
      <c r="AX714" s="141"/>
    </row>
    <row r="715" ht="15.75" customHeight="1">
      <c r="AX715" s="141"/>
    </row>
    <row r="716" ht="15.75" customHeight="1">
      <c r="AX716" s="141"/>
    </row>
    <row r="717" ht="15.75" customHeight="1">
      <c r="AX717" s="141"/>
    </row>
    <row r="718" ht="15.75" customHeight="1">
      <c r="AX718" s="141"/>
    </row>
    <row r="719" ht="15.75" customHeight="1">
      <c r="AX719" s="141"/>
    </row>
    <row r="720" ht="15.75" customHeight="1">
      <c r="AX720" s="141"/>
    </row>
    <row r="721" ht="15.75" customHeight="1">
      <c r="AX721" s="141"/>
    </row>
    <row r="722" ht="15.75" customHeight="1">
      <c r="AX722" s="141"/>
    </row>
    <row r="723" ht="15.75" customHeight="1">
      <c r="AX723" s="141"/>
    </row>
    <row r="724" ht="15.75" customHeight="1">
      <c r="AX724" s="141"/>
    </row>
    <row r="725" ht="15.75" customHeight="1">
      <c r="AX725" s="141"/>
    </row>
    <row r="726" ht="15.75" customHeight="1">
      <c r="AX726" s="141"/>
    </row>
    <row r="727" ht="15.75" customHeight="1">
      <c r="AX727" s="141"/>
    </row>
    <row r="728" ht="15.75" customHeight="1">
      <c r="AX728" s="141"/>
    </row>
    <row r="729" ht="15.75" customHeight="1">
      <c r="AX729" s="141"/>
    </row>
    <row r="730" ht="15.75" customHeight="1">
      <c r="AX730" s="141"/>
    </row>
    <row r="731" ht="15.75" customHeight="1">
      <c r="AX731" s="141"/>
    </row>
    <row r="732" ht="15.75" customHeight="1">
      <c r="AX732" s="141"/>
    </row>
    <row r="733" ht="15.75" customHeight="1">
      <c r="AX733" s="141"/>
    </row>
    <row r="734" ht="15.75" customHeight="1">
      <c r="AX734" s="141"/>
    </row>
    <row r="735" ht="15.75" customHeight="1">
      <c r="AX735" s="141"/>
    </row>
    <row r="736" ht="15.75" customHeight="1">
      <c r="AX736" s="141"/>
    </row>
    <row r="737" ht="15.75" customHeight="1">
      <c r="AX737" s="141"/>
    </row>
    <row r="738" ht="15.75" customHeight="1">
      <c r="AX738" s="141"/>
    </row>
    <row r="739" ht="15.75" customHeight="1">
      <c r="AX739" s="141"/>
    </row>
    <row r="740" ht="15.75" customHeight="1">
      <c r="AX740" s="141"/>
    </row>
    <row r="741" ht="15.75" customHeight="1">
      <c r="AX741" s="141"/>
    </row>
    <row r="742" ht="15.75" customHeight="1">
      <c r="AX742" s="141"/>
    </row>
    <row r="743" ht="15.75" customHeight="1">
      <c r="AX743" s="141"/>
    </row>
    <row r="744" ht="15.75" customHeight="1">
      <c r="AX744" s="141"/>
    </row>
    <row r="745" ht="15.75" customHeight="1">
      <c r="AX745" s="141"/>
    </row>
    <row r="746" ht="15.75" customHeight="1">
      <c r="AX746" s="141"/>
    </row>
    <row r="747" ht="15.75" customHeight="1">
      <c r="AX747" s="141"/>
    </row>
    <row r="748" ht="15.75" customHeight="1">
      <c r="AX748" s="141"/>
    </row>
    <row r="749" ht="15.75" customHeight="1">
      <c r="AX749" s="141"/>
    </row>
    <row r="750" ht="15.75" customHeight="1">
      <c r="AX750" s="141"/>
    </row>
    <row r="751" ht="15.75" customHeight="1">
      <c r="AX751" s="141"/>
    </row>
    <row r="752" ht="15.75" customHeight="1">
      <c r="AX752" s="141"/>
    </row>
    <row r="753" ht="15.75" customHeight="1">
      <c r="AX753" s="141"/>
    </row>
    <row r="754" ht="15.75" customHeight="1">
      <c r="AX754" s="141"/>
    </row>
    <row r="755" ht="15.75" customHeight="1">
      <c r="AX755" s="141"/>
    </row>
    <row r="756" ht="15.75" customHeight="1">
      <c r="AX756" s="141"/>
    </row>
    <row r="757" ht="15.75" customHeight="1">
      <c r="AX757" s="141"/>
    </row>
    <row r="758" ht="15.75" customHeight="1">
      <c r="AX758" s="141"/>
    </row>
    <row r="759" ht="15.75" customHeight="1">
      <c r="AX759" s="141"/>
    </row>
    <row r="760" ht="15.75" customHeight="1">
      <c r="AX760" s="141"/>
    </row>
    <row r="761" ht="15.75" customHeight="1">
      <c r="AX761" s="141"/>
    </row>
    <row r="762" ht="15.75" customHeight="1">
      <c r="AX762" s="141"/>
    </row>
    <row r="763" ht="15.75" customHeight="1">
      <c r="AX763" s="141"/>
    </row>
    <row r="764" ht="15.75" customHeight="1">
      <c r="AX764" s="141"/>
    </row>
    <row r="765" ht="15.75" customHeight="1">
      <c r="AX765" s="141"/>
    </row>
    <row r="766" ht="15.75" customHeight="1">
      <c r="AX766" s="141"/>
    </row>
    <row r="767" ht="15.75" customHeight="1">
      <c r="AX767" s="141"/>
    </row>
    <row r="768" ht="15.75" customHeight="1">
      <c r="AX768" s="141"/>
    </row>
    <row r="769" ht="15.75" customHeight="1">
      <c r="AX769" s="141"/>
    </row>
    <row r="770" ht="15.75" customHeight="1">
      <c r="AX770" s="141"/>
    </row>
    <row r="771" ht="15.75" customHeight="1">
      <c r="AX771" s="141"/>
    </row>
    <row r="772" ht="15.75" customHeight="1">
      <c r="AX772" s="141"/>
    </row>
    <row r="773" ht="15.75" customHeight="1">
      <c r="AX773" s="141"/>
    </row>
    <row r="774" ht="15.75" customHeight="1">
      <c r="AX774" s="141"/>
    </row>
    <row r="775" ht="15.75" customHeight="1">
      <c r="AX775" s="141"/>
    </row>
    <row r="776" ht="15.75" customHeight="1">
      <c r="AX776" s="141"/>
    </row>
    <row r="777" ht="15.75" customHeight="1">
      <c r="AX777" s="141"/>
    </row>
    <row r="778" ht="15.75" customHeight="1">
      <c r="AX778" s="141"/>
    </row>
    <row r="779" ht="15.75" customHeight="1">
      <c r="AX779" s="141"/>
    </row>
    <row r="780" ht="15.75" customHeight="1">
      <c r="AX780" s="141"/>
    </row>
    <row r="781" ht="15.75" customHeight="1">
      <c r="AX781" s="141"/>
    </row>
    <row r="782" ht="15.75" customHeight="1">
      <c r="AX782" s="141"/>
    </row>
    <row r="783" ht="15.75" customHeight="1">
      <c r="AX783" s="141"/>
    </row>
    <row r="784" ht="15.75" customHeight="1">
      <c r="AX784" s="141"/>
    </row>
    <row r="785" ht="15.75" customHeight="1">
      <c r="AX785" s="141"/>
    </row>
    <row r="786" ht="15.75" customHeight="1">
      <c r="AX786" s="141"/>
    </row>
    <row r="787" ht="15.75" customHeight="1">
      <c r="AX787" s="141"/>
    </row>
    <row r="788" ht="15.75" customHeight="1">
      <c r="AX788" s="141"/>
    </row>
    <row r="789" ht="15.75" customHeight="1">
      <c r="AX789" s="141"/>
    </row>
    <row r="790" ht="15.75" customHeight="1">
      <c r="AX790" s="141"/>
    </row>
    <row r="791" ht="15.75" customHeight="1">
      <c r="AX791" s="141"/>
    </row>
    <row r="792" ht="15.75" customHeight="1">
      <c r="AX792" s="141"/>
    </row>
    <row r="793" ht="15.75" customHeight="1">
      <c r="AX793" s="141"/>
    </row>
    <row r="794" ht="15.75" customHeight="1">
      <c r="AX794" s="141"/>
    </row>
    <row r="795" ht="15.75" customHeight="1">
      <c r="AX795" s="141"/>
    </row>
    <row r="796" ht="15.75" customHeight="1">
      <c r="AX796" s="141"/>
    </row>
    <row r="797" ht="15.75" customHeight="1">
      <c r="AX797" s="141"/>
    </row>
    <row r="798" ht="15.75" customHeight="1">
      <c r="AX798" s="141"/>
    </row>
    <row r="799" ht="15.75" customHeight="1">
      <c r="AX799" s="141"/>
    </row>
    <row r="800" ht="15.75" customHeight="1">
      <c r="AX800" s="141"/>
    </row>
    <row r="801" ht="15.75" customHeight="1">
      <c r="AX801" s="141"/>
    </row>
    <row r="802" ht="15.75" customHeight="1">
      <c r="AX802" s="141"/>
    </row>
    <row r="803" ht="15.75" customHeight="1">
      <c r="AX803" s="141"/>
    </row>
    <row r="804" ht="15.75" customHeight="1">
      <c r="AX804" s="141"/>
    </row>
    <row r="805" ht="15.75" customHeight="1">
      <c r="AX805" s="141"/>
    </row>
    <row r="806" ht="15.75" customHeight="1">
      <c r="AX806" s="141"/>
    </row>
    <row r="807" ht="15.75" customHeight="1">
      <c r="AX807" s="141"/>
    </row>
    <row r="808" ht="15.75" customHeight="1">
      <c r="AX808" s="141"/>
    </row>
    <row r="809" ht="15.75" customHeight="1">
      <c r="AX809" s="141"/>
    </row>
    <row r="810" ht="15.75" customHeight="1">
      <c r="AX810" s="141"/>
    </row>
    <row r="811" ht="15.75" customHeight="1">
      <c r="AX811" s="141"/>
    </row>
    <row r="812" ht="15.75" customHeight="1">
      <c r="AX812" s="141"/>
    </row>
    <row r="813" ht="15.75" customHeight="1">
      <c r="AX813" s="141"/>
    </row>
    <row r="814" ht="15.75" customHeight="1">
      <c r="AX814" s="141"/>
    </row>
    <row r="815" ht="15.75" customHeight="1">
      <c r="AX815" s="141"/>
    </row>
    <row r="816" ht="15.75" customHeight="1">
      <c r="AX816" s="141"/>
    </row>
    <row r="817" ht="15.75" customHeight="1">
      <c r="AX817" s="141"/>
    </row>
    <row r="818" ht="15.75" customHeight="1">
      <c r="AX818" s="141"/>
    </row>
    <row r="819" ht="15.75" customHeight="1">
      <c r="AX819" s="141"/>
    </row>
    <row r="820" ht="15.75" customHeight="1">
      <c r="AX820" s="141"/>
    </row>
    <row r="821" ht="15.75" customHeight="1">
      <c r="AX821" s="141"/>
    </row>
    <row r="822" ht="15.75" customHeight="1">
      <c r="AX822" s="141"/>
    </row>
    <row r="823" ht="15.75" customHeight="1">
      <c r="AX823" s="141"/>
    </row>
    <row r="824" ht="15.75" customHeight="1">
      <c r="AX824" s="141"/>
    </row>
    <row r="825" ht="15.75" customHeight="1">
      <c r="AX825" s="141"/>
    </row>
    <row r="826" ht="15.75" customHeight="1">
      <c r="AX826" s="141"/>
    </row>
    <row r="827" ht="15.75" customHeight="1">
      <c r="AX827" s="141"/>
    </row>
    <row r="828" ht="15.75" customHeight="1">
      <c r="AX828" s="141"/>
    </row>
    <row r="829" ht="15.75" customHeight="1">
      <c r="AX829" s="141"/>
    </row>
    <row r="830" ht="15.75" customHeight="1">
      <c r="AX830" s="141"/>
    </row>
    <row r="831" ht="15.75" customHeight="1">
      <c r="AX831" s="141"/>
    </row>
    <row r="832" ht="15.75" customHeight="1">
      <c r="AX832" s="141"/>
    </row>
    <row r="833" ht="15.75" customHeight="1">
      <c r="AX833" s="141"/>
    </row>
    <row r="834" ht="15.75" customHeight="1">
      <c r="AX834" s="141"/>
    </row>
    <row r="835" ht="15.75" customHeight="1">
      <c r="AX835" s="141"/>
    </row>
    <row r="836" ht="15.75" customHeight="1">
      <c r="AX836" s="141"/>
    </row>
    <row r="837" ht="15.75" customHeight="1">
      <c r="AX837" s="141"/>
    </row>
    <row r="838" ht="15.75" customHeight="1">
      <c r="AX838" s="141"/>
    </row>
    <row r="839" ht="15.75" customHeight="1">
      <c r="AX839" s="141"/>
    </row>
    <row r="840" ht="15.75" customHeight="1">
      <c r="AX840" s="141"/>
    </row>
    <row r="841" ht="15.75" customHeight="1">
      <c r="AX841" s="141"/>
    </row>
    <row r="842" ht="15.75" customHeight="1">
      <c r="AX842" s="141"/>
    </row>
    <row r="843" ht="15.75" customHeight="1">
      <c r="AX843" s="141"/>
    </row>
    <row r="844" ht="15.75" customHeight="1">
      <c r="AX844" s="141"/>
    </row>
    <row r="845" ht="15.75" customHeight="1">
      <c r="AX845" s="141"/>
    </row>
    <row r="846" ht="15.75" customHeight="1">
      <c r="AX846" s="141"/>
    </row>
    <row r="847" ht="15.75" customHeight="1">
      <c r="AX847" s="141"/>
    </row>
    <row r="848" ht="15.75" customHeight="1">
      <c r="AX848" s="141"/>
    </row>
    <row r="849" ht="15.75" customHeight="1">
      <c r="AX849" s="141"/>
    </row>
    <row r="850" ht="15.75" customHeight="1">
      <c r="AX850" s="141"/>
    </row>
    <row r="851" ht="15.75" customHeight="1">
      <c r="AX851" s="141"/>
    </row>
    <row r="852" ht="15.75" customHeight="1">
      <c r="AX852" s="141"/>
    </row>
    <row r="853" ht="15.75" customHeight="1">
      <c r="AX853" s="141"/>
    </row>
    <row r="854" ht="15.75" customHeight="1">
      <c r="AX854" s="141"/>
    </row>
    <row r="855" ht="15.75" customHeight="1">
      <c r="AX855" s="141"/>
    </row>
    <row r="856" ht="15.75" customHeight="1">
      <c r="AX856" s="141"/>
    </row>
    <row r="857" ht="15.75" customHeight="1">
      <c r="AX857" s="141"/>
    </row>
    <row r="858" ht="15.75" customHeight="1">
      <c r="AX858" s="141"/>
    </row>
    <row r="859" ht="15.75" customHeight="1">
      <c r="AX859" s="141"/>
    </row>
    <row r="860" ht="15.75" customHeight="1">
      <c r="AX860" s="141"/>
    </row>
    <row r="861" ht="15.75" customHeight="1">
      <c r="AX861" s="141"/>
    </row>
    <row r="862" ht="15.75" customHeight="1">
      <c r="AX862" s="141"/>
    </row>
    <row r="863" ht="15.75" customHeight="1">
      <c r="AX863" s="141"/>
    </row>
    <row r="864" ht="15.75" customHeight="1">
      <c r="AX864" s="141"/>
    </row>
    <row r="865" ht="15.75" customHeight="1">
      <c r="AX865" s="141"/>
    </row>
    <row r="866" ht="15.75" customHeight="1">
      <c r="AX866" s="141"/>
    </row>
    <row r="867" ht="15.75" customHeight="1">
      <c r="AX867" s="141"/>
    </row>
    <row r="868" ht="15.75" customHeight="1">
      <c r="AX868" s="141"/>
    </row>
    <row r="869" ht="15.75" customHeight="1">
      <c r="AX869" s="141"/>
    </row>
    <row r="870" ht="15.75" customHeight="1">
      <c r="AX870" s="141"/>
    </row>
    <row r="871" ht="15.75" customHeight="1">
      <c r="AX871" s="141"/>
    </row>
    <row r="872" ht="15.75" customHeight="1">
      <c r="AX872" s="141"/>
    </row>
    <row r="873" ht="15.75" customHeight="1">
      <c r="AX873" s="141"/>
    </row>
    <row r="874" ht="15.75" customHeight="1">
      <c r="AX874" s="141"/>
    </row>
    <row r="875" ht="15.75" customHeight="1">
      <c r="AX875" s="141"/>
    </row>
    <row r="876" ht="15.75" customHeight="1">
      <c r="AX876" s="141"/>
    </row>
    <row r="877" ht="15.75" customHeight="1">
      <c r="AX877" s="141"/>
    </row>
    <row r="878" ht="15.75" customHeight="1">
      <c r="AX878" s="141"/>
    </row>
    <row r="879" ht="15.75" customHeight="1">
      <c r="AX879" s="141"/>
    </row>
    <row r="880" ht="15.75" customHeight="1">
      <c r="AX880" s="141"/>
    </row>
    <row r="881" ht="15.75" customHeight="1">
      <c r="AX881" s="141"/>
    </row>
    <row r="882" ht="15.75" customHeight="1">
      <c r="AX882" s="141"/>
    </row>
    <row r="883" ht="15.75" customHeight="1">
      <c r="AX883" s="141"/>
    </row>
    <row r="884" ht="15.75" customHeight="1">
      <c r="AX884" s="141"/>
    </row>
    <row r="885" ht="15.75" customHeight="1">
      <c r="AX885" s="141"/>
    </row>
    <row r="886" ht="15.75" customHeight="1">
      <c r="AX886" s="141"/>
    </row>
    <row r="887" ht="15.75" customHeight="1">
      <c r="AX887" s="141"/>
    </row>
    <row r="888" ht="15.75" customHeight="1">
      <c r="AX888" s="141"/>
    </row>
    <row r="889" ht="15.75" customHeight="1">
      <c r="AX889" s="141"/>
    </row>
    <row r="890" ht="15.75" customHeight="1">
      <c r="AX890" s="141"/>
    </row>
    <row r="891" ht="15.75" customHeight="1">
      <c r="AX891" s="141"/>
    </row>
    <row r="892" ht="15.75" customHeight="1">
      <c r="AX892" s="141"/>
    </row>
    <row r="893" ht="15.75" customHeight="1">
      <c r="AX893" s="141"/>
    </row>
    <row r="894" ht="15.75" customHeight="1">
      <c r="AX894" s="141"/>
    </row>
    <row r="895" ht="15.75" customHeight="1">
      <c r="AX895" s="141"/>
    </row>
    <row r="896" ht="15.75" customHeight="1">
      <c r="AX896" s="141"/>
    </row>
    <row r="897" ht="15.75" customHeight="1">
      <c r="AX897" s="141"/>
    </row>
    <row r="898" ht="15.75" customHeight="1">
      <c r="AX898" s="141"/>
    </row>
    <row r="899" ht="15.75" customHeight="1">
      <c r="AX899" s="141"/>
    </row>
    <row r="900" ht="15.75" customHeight="1">
      <c r="AX900" s="141"/>
    </row>
    <row r="901" ht="15.75" customHeight="1">
      <c r="AX901" s="141"/>
    </row>
    <row r="902" ht="15.75" customHeight="1">
      <c r="AX902" s="141"/>
    </row>
    <row r="903" ht="15.75" customHeight="1">
      <c r="AX903" s="141"/>
    </row>
    <row r="904" ht="15.75" customHeight="1">
      <c r="AX904" s="141"/>
    </row>
    <row r="905" ht="15.75" customHeight="1">
      <c r="AX905" s="141"/>
    </row>
    <row r="906" ht="15.75" customHeight="1">
      <c r="AX906" s="141"/>
    </row>
    <row r="907" ht="15.75" customHeight="1">
      <c r="AX907" s="141"/>
    </row>
    <row r="908" ht="15.75" customHeight="1">
      <c r="AX908" s="141"/>
    </row>
    <row r="909" ht="15.75" customHeight="1">
      <c r="AX909" s="141"/>
    </row>
    <row r="910" ht="15.75" customHeight="1">
      <c r="AX910" s="141"/>
    </row>
    <row r="911" ht="15.75" customHeight="1">
      <c r="AX911" s="141"/>
    </row>
    <row r="912" ht="15.75" customHeight="1">
      <c r="AX912" s="141"/>
    </row>
    <row r="913" ht="15.75" customHeight="1">
      <c r="AX913" s="141"/>
    </row>
    <row r="914" ht="15.75" customHeight="1">
      <c r="AX914" s="141"/>
    </row>
    <row r="915" ht="15.75" customHeight="1">
      <c r="AX915" s="141"/>
    </row>
    <row r="916" ht="15.75" customHeight="1">
      <c r="AX916" s="141"/>
    </row>
    <row r="917" ht="15.75" customHeight="1">
      <c r="AX917" s="141"/>
    </row>
    <row r="918" ht="15.75" customHeight="1">
      <c r="AX918" s="141"/>
    </row>
    <row r="919" ht="15.75" customHeight="1">
      <c r="AX919" s="141"/>
    </row>
    <row r="920" ht="15.75" customHeight="1">
      <c r="AX920" s="141"/>
    </row>
    <row r="921" ht="15.75" customHeight="1">
      <c r="AX921" s="141"/>
    </row>
    <row r="922" ht="15.75" customHeight="1">
      <c r="AX922" s="141"/>
    </row>
    <row r="923" ht="15.75" customHeight="1">
      <c r="AX923" s="141"/>
    </row>
    <row r="924" ht="15.75" customHeight="1">
      <c r="AX924" s="141"/>
    </row>
    <row r="925" ht="15.75" customHeight="1">
      <c r="AX925" s="141"/>
    </row>
    <row r="926" ht="15.75" customHeight="1">
      <c r="AX926" s="141"/>
    </row>
    <row r="927" ht="15.75" customHeight="1">
      <c r="AX927" s="141"/>
    </row>
    <row r="928" ht="15.75" customHeight="1">
      <c r="AX928" s="141"/>
    </row>
    <row r="929" ht="15.75" customHeight="1">
      <c r="AX929" s="141"/>
    </row>
    <row r="930" ht="15.75" customHeight="1">
      <c r="AX930" s="141"/>
    </row>
    <row r="931" ht="15.75" customHeight="1">
      <c r="AX931" s="141"/>
    </row>
    <row r="932" ht="15.75" customHeight="1">
      <c r="AX932" s="141"/>
    </row>
    <row r="933" ht="15.75" customHeight="1">
      <c r="AX933" s="141"/>
    </row>
    <row r="934" ht="15.75" customHeight="1">
      <c r="AX934" s="141"/>
    </row>
    <row r="935" ht="15.75" customHeight="1">
      <c r="AX935" s="141"/>
    </row>
    <row r="936" ht="15.75" customHeight="1">
      <c r="AX936" s="141"/>
    </row>
    <row r="937" ht="15.75" customHeight="1">
      <c r="AX937" s="141"/>
    </row>
    <row r="938" ht="15.75" customHeight="1">
      <c r="AX938" s="141"/>
    </row>
    <row r="939" ht="15.75" customHeight="1">
      <c r="AX939" s="141"/>
    </row>
    <row r="940" ht="15.75" customHeight="1">
      <c r="AX940" s="141"/>
    </row>
    <row r="941" ht="15.75" customHeight="1">
      <c r="AX941" s="141"/>
    </row>
    <row r="942" ht="15.75" customHeight="1">
      <c r="AX942" s="141"/>
    </row>
    <row r="943" ht="15.75" customHeight="1">
      <c r="AX943" s="141"/>
    </row>
    <row r="944" ht="15.75" customHeight="1">
      <c r="AX944" s="141"/>
    </row>
    <row r="945" ht="15.75" customHeight="1">
      <c r="AX945" s="141"/>
    </row>
    <row r="946" ht="15.75" customHeight="1">
      <c r="AX946" s="141"/>
    </row>
    <row r="947" ht="15.75" customHeight="1">
      <c r="AX947" s="141"/>
    </row>
    <row r="948" ht="15.75" customHeight="1">
      <c r="AX948" s="141"/>
    </row>
    <row r="949" ht="15.75" customHeight="1">
      <c r="AX949" s="141"/>
    </row>
    <row r="950" ht="15.75" customHeight="1">
      <c r="AX950" s="141"/>
    </row>
    <row r="951" ht="15.75" customHeight="1">
      <c r="AX951" s="141"/>
    </row>
    <row r="952" ht="15.75" customHeight="1">
      <c r="AX952" s="141"/>
    </row>
    <row r="953" ht="15.75" customHeight="1">
      <c r="AX953" s="141"/>
    </row>
    <row r="954" ht="15.75" customHeight="1">
      <c r="AX954" s="141"/>
    </row>
    <row r="955" ht="15.75" customHeight="1">
      <c r="AX955" s="141"/>
    </row>
    <row r="956" ht="15.75" customHeight="1">
      <c r="AX956" s="141"/>
    </row>
    <row r="957" ht="15.75" customHeight="1">
      <c r="AX957" s="141"/>
    </row>
    <row r="958" ht="15.75" customHeight="1">
      <c r="AX958" s="141"/>
    </row>
    <row r="959" ht="15.75" customHeight="1">
      <c r="AX959" s="141"/>
    </row>
    <row r="960" ht="15.75" customHeight="1">
      <c r="AX960" s="141"/>
    </row>
    <row r="961" ht="15.75" customHeight="1">
      <c r="AX961" s="141"/>
    </row>
    <row r="962" ht="15.75" customHeight="1">
      <c r="AX962" s="141"/>
    </row>
    <row r="963" ht="15.75" customHeight="1">
      <c r="AX963" s="141"/>
    </row>
    <row r="964" ht="15.75" customHeight="1">
      <c r="AX964" s="141"/>
    </row>
    <row r="965" ht="15.75" customHeight="1">
      <c r="AX965" s="141"/>
    </row>
    <row r="966" ht="15.75" customHeight="1">
      <c r="AX966" s="141"/>
    </row>
    <row r="967" ht="15.75" customHeight="1">
      <c r="AX967" s="141"/>
    </row>
    <row r="968" ht="15.75" customHeight="1">
      <c r="AX968" s="141"/>
    </row>
    <row r="969" ht="15.75" customHeight="1">
      <c r="AX969" s="141"/>
    </row>
    <row r="970" ht="15.75" customHeight="1">
      <c r="AX970" s="141"/>
    </row>
    <row r="971" ht="15.75" customHeight="1">
      <c r="AX971" s="141"/>
    </row>
    <row r="972" ht="15.75" customHeight="1">
      <c r="AX972" s="141"/>
    </row>
    <row r="973" ht="15.75" customHeight="1">
      <c r="AX973" s="141"/>
    </row>
    <row r="974" ht="15.75" customHeight="1">
      <c r="AX974" s="141"/>
    </row>
    <row r="975" ht="15.75" customHeight="1">
      <c r="AX975" s="141"/>
    </row>
    <row r="976" ht="15.75" customHeight="1">
      <c r="AX976" s="141"/>
    </row>
    <row r="977" ht="15.75" customHeight="1">
      <c r="AX977" s="141"/>
    </row>
    <row r="978" ht="15.75" customHeight="1">
      <c r="AX978" s="141"/>
    </row>
    <row r="979" ht="15.75" customHeight="1">
      <c r="AX979" s="141"/>
    </row>
    <row r="980" ht="15.75" customHeight="1">
      <c r="AX980" s="141"/>
    </row>
    <row r="981" ht="15.75" customHeight="1">
      <c r="AX981" s="141"/>
    </row>
    <row r="982" ht="15.75" customHeight="1">
      <c r="AX982" s="141"/>
    </row>
    <row r="983" ht="15.75" customHeight="1">
      <c r="AX983" s="141"/>
    </row>
    <row r="984" ht="15.75" customHeight="1">
      <c r="AX984" s="141"/>
    </row>
    <row r="985" ht="15.75" customHeight="1">
      <c r="AX985" s="141"/>
    </row>
    <row r="986" ht="15.75" customHeight="1">
      <c r="AX986" s="141"/>
    </row>
    <row r="987" ht="15.75" customHeight="1">
      <c r="AX987" s="141"/>
    </row>
    <row r="988" ht="15.75" customHeight="1">
      <c r="AX988" s="141"/>
    </row>
    <row r="989" ht="15.75" customHeight="1">
      <c r="AX989" s="141"/>
    </row>
    <row r="990" ht="15.75" customHeight="1">
      <c r="AX990" s="141"/>
    </row>
    <row r="991" ht="15.75" customHeight="1">
      <c r="AX991" s="141"/>
    </row>
    <row r="992" ht="15.75" customHeight="1">
      <c r="AX992" s="141"/>
    </row>
    <row r="993" ht="15.75" customHeight="1">
      <c r="AX993" s="141"/>
    </row>
    <row r="994" ht="15.75" customHeight="1">
      <c r="AX994" s="141"/>
    </row>
    <row r="995" ht="15.75" customHeight="1">
      <c r="AX995" s="141"/>
    </row>
    <row r="996" ht="15.75" customHeight="1">
      <c r="AX996" s="141"/>
    </row>
  </sheetData>
  <autoFilter ref="$A$1:$BD$996">
    <sortState ref="A1:BD996">
      <sortCondition ref="G1:G996"/>
    </sortState>
  </autoFilter>
  <mergeCells count="1">
    <mergeCell ref="J1:K1"/>
  </mergeCells>
  <hyperlinks>
    <hyperlink r:id="rId2" ref="BC4"/>
    <hyperlink r:id="rId3" ref="BC5"/>
    <hyperlink r:id="rId4" location="p=18" ref="BC11"/>
    <hyperlink r:id="rId5" ref="BC12"/>
    <hyperlink r:id="rId6" ref="BC13"/>
    <hyperlink r:id="rId7" ref="BC14"/>
    <hyperlink r:id="rId8" ref="BC21"/>
    <hyperlink r:id="rId9" ref="BC22"/>
    <hyperlink r:id="rId10" ref="BC23"/>
    <hyperlink r:id="rId11" ref="BC27"/>
    <hyperlink r:id="rId12" ref="BC28"/>
    <hyperlink r:id="rId13" ref="BC29"/>
    <hyperlink r:id="rId14" ref="BC30"/>
    <hyperlink r:id="rId15" ref="BC34"/>
    <hyperlink r:id="rId16" ref="BC35"/>
    <hyperlink r:id="rId17" ref="BC36"/>
    <hyperlink r:id="rId18" ref="BC41"/>
    <hyperlink r:id="rId19" ref="BC42"/>
    <hyperlink r:id="rId20" ref="BC43"/>
    <hyperlink r:id="rId21" ref="BC44"/>
    <hyperlink r:id="rId22" ref="AK64"/>
  </hyperlinks>
  <printOptions/>
  <pageMargins bottom="0.75" footer="0.0" header="0.0" left="0.7" right="0.7" top="0.75"/>
  <pageSetup orientation="portrait"/>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0" t="str">
        <f>All!A2</f>
        <v>GCPT ID</v>
      </c>
      <c r="B1" s="90" t="str">
        <f>All!B2</f>
        <v>GCPT LOC</v>
      </c>
      <c r="C1" s="90" t="str">
        <f>All!C2</f>
        <v>Plant</v>
      </c>
      <c r="D1" s="90" t="str">
        <f>All!E2</f>
        <v>Lat</v>
      </c>
      <c r="E1" s="90" t="str">
        <f>All!F2</f>
        <v>Long</v>
      </c>
      <c r="F1" s="90" t="str">
        <f>All!G2</f>
        <v>Grid</v>
      </c>
      <c r="G1" s="90" t="str">
        <f>All!I2</f>
        <v>Status</v>
      </c>
      <c r="H1" s="90" t="str">
        <f>All!J2</f>
        <v>Installed (MW)</v>
      </c>
      <c r="I1" s="90" t="str">
        <f>All!AQ2</f>
        <v>SO2</v>
      </c>
      <c r="J1" s="90" t="str">
        <f>All!AR2</f>
        <v>NOx</v>
      </c>
      <c r="K1" s="90" t="str">
        <f>All!AS2</f>
        <v>PM</v>
      </c>
      <c r="L1" s="90" t="str">
        <f>All!AT2</f>
        <v>Hg</v>
      </c>
      <c r="M1" s="90" t="str">
        <f>All!AU2</f>
        <v>RGM</v>
      </c>
      <c r="N1" s="90" t="str">
        <f>All!AV2</f>
        <v>Hg0</v>
      </c>
      <c r="O1" s="90" t="str">
        <f>All!AW2</f>
        <v>Hgp</v>
      </c>
      <c r="P1" s="90" t="str">
        <f>All!BB2</f>
        <v>Stack height</v>
      </c>
      <c r="Q1" s="90" t="s">
        <v>284</v>
      </c>
      <c r="R1" s="90" t="s">
        <v>285</v>
      </c>
      <c r="S1" s="90" t="s">
        <v>286</v>
      </c>
    </row>
    <row r="2">
      <c r="A2" s="90" t="str">
        <f>All!A3</f>
        <v>G101109</v>
      </c>
      <c r="B2" s="90" t="str">
        <f>All!B3</f>
        <v>L103170</v>
      </c>
      <c r="C2" s="90" t="str">
        <f>All!C3</f>
        <v>Anda / Bundagul</v>
      </c>
      <c r="D2" s="90">
        <f>All!E3</f>
        <v>15.23627</v>
      </c>
      <c r="E2" s="90">
        <f>All!F3</f>
        <v>120.6098</v>
      </c>
      <c r="F2" s="90" t="str">
        <f>All!G3</f>
        <v>Luzon</v>
      </c>
      <c r="G2" s="90" t="str">
        <f>All!I3</f>
        <v>Operating</v>
      </c>
      <c r="H2" s="90">
        <f>All!J3</f>
        <v>84</v>
      </c>
      <c r="I2" s="142">
        <f>All!AQ3</f>
        <v>341.4916852</v>
      </c>
      <c r="J2" s="142">
        <f>All!AR3</f>
        <v>234.2135575</v>
      </c>
      <c r="K2" s="142">
        <f>All!AS3</f>
        <v>71.07076606</v>
      </c>
      <c r="L2" s="142">
        <f>All!AT3</f>
        <v>8.5260144</v>
      </c>
      <c r="M2" s="143">
        <f>All!AU3</f>
        <v>2.046243456</v>
      </c>
      <c r="N2" s="143">
        <f>All!AV3</f>
        <v>6.326302685</v>
      </c>
      <c r="O2" s="143">
        <f>All!AW3</f>
        <v>0.1534682592</v>
      </c>
      <c r="P2" s="90">
        <f>if(isblank(All!BB3), 150, All!BB3)</f>
        <v>150</v>
      </c>
      <c r="Q2" s="90">
        <f>if(All!AX3="CFB",120,if(All!AP3="Yes",60,140))</f>
        <v>120</v>
      </c>
      <c r="R2" s="90">
        <v>15.0</v>
      </c>
      <c r="S2" s="142">
        <f>SQRT(All!AJ3/3600*1.4/R2/PI())</f>
        <v>1.5364423</v>
      </c>
    </row>
    <row r="3">
      <c r="A3" s="90" t="str">
        <f>All!A4</f>
        <v>G101151; G101152</v>
      </c>
      <c r="B3" s="90" t="str">
        <f>All!B4</f>
        <v>L103165</v>
      </c>
      <c r="C3" s="90" t="str">
        <f>All!C4</f>
        <v>Calaca U3-4 / SLPGC</v>
      </c>
      <c r="D3" s="90">
        <f>All!E4</f>
        <v>13.93263</v>
      </c>
      <c r="E3" s="90">
        <f>All!F4</f>
        <v>120.7897</v>
      </c>
      <c r="F3" s="90" t="str">
        <f>All!G4</f>
        <v>Luzon</v>
      </c>
      <c r="G3" s="90" t="str">
        <f>All!I4</f>
        <v>Operating</v>
      </c>
      <c r="H3" s="90">
        <f>All!J4</f>
        <v>300</v>
      </c>
      <c r="I3" s="142">
        <f>All!AQ4</f>
        <v>1435.136587</v>
      </c>
      <c r="J3" s="142">
        <f>All!AR4</f>
        <v>984.2946697</v>
      </c>
      <c r="K3" s="142">
        <f>All!AS4</f>
        <v>681.720045</v>
      </c>
      <c r="L3" s="142">
        <f>All!AT4</f>
        <v>37.05034591</v>
      </c>
      <c r="M3" s="143">
        <f>All!AU4</f>
        <v>8.892083018</v>
      </c>
      <c r="N3" s="143">
        <f>All!AV4</f>
        <v>27.49135666</v>
      </c>
      <c r="O3" s="143">
        <f>All!AW4</f>
        <v>0.6669062264</v>
      </c>
      <c r="P3" s="90">
        <f>if(isblank(All!BB4), 150, All!BB4)</f>
        <v>150</v>
      </c>
      <c r="Q3" s="90">
        <f>if(All!AX4="CFB",120,if(All!AP4="Yes",60,140))</f>
        <v>120</v>
      </c>
      <c r="R3" s="90">
        <v>15.0</v>
      </c>
      <c r="S3" s="142">
        <f>SQRT(All!AJ4/3600*1.4/R3/PI())</f>
        <v>2.855424544</v>
      </c>
    </row>
    <row r="4">
      <c r="A4" s="90" t="str">
        <f>All!A5</f>
        <v>G101155; G101156</v>
      </c>
      <c r="B4" s="90" t="str">
        <f>All!B5</f>
        <v>L103165</v>
      </c>
      <c r="C4" s="90" t="str">
        <f>All!C5</f>
        <v>Calaca U1-2 / SCPC</v>
      </c>
      <c r="D4" s="90">
        <f>All!E5</f>
        <v>13.93263</v>
      </c>
      <c r="E4" s="90">
        <f>All!F5</f>
        <v>120.7897</v>
      </c>
      <c r="F4" s="90" t="str">
        <f>All!G5</f>
        <v>Luzon</v>
      </c>
      <c r="G4" s="90" t="str">
        <f>All!I5</f>
        <v>Operating</v>
      </c>
      <c r="H4" s="90">
        <f>All!J5</f>
        <v>600</v>
      </c>
      <c r="I4" s="142">
        <f>All!AQ5</f>
        <v>7759.216216</v>
      </c>
      <c r="J4" s="142">
        <f>All!AR5</f>
        <v>3879.608108</v>
      </c>
      <c r="K4" s="142">
        <f>All!AS5</f>
        <v>517.2810811</v>
      </c>
      <c r="L4" s="142">
        <f>All!AT5</f>
        <v>69.20620607</v>
      </c>
      <c r="M4" s="143">
        <f>All!AU5</f>
        <v>37.37135128</v>
      </c>
      <c r="N4" s="143">
        <f>All!AV5</f>
        <v>30.38152446</v>
      </c>
      <c r="O4" s="143">
        <f>All!AW5</f>
        <v>1.453330327</v>
      </c>
      <c r="P4" s="90">
        <f>if(isblank(All!BB5), 150, All!BB5)</f>
        <v>150</v>
      </c>
      <c r="Q4" s="90">
        <f>if(All!AX5="CFB",120,if(All!AP5="Yes",60,140))</f>
        <v>140</v>
      </c>
      <c r="R4" s="90">
        <v>15.0</v>
      </c>
      <c r="S4" s="142">
        <f>SQRT(All!AJ5/3600*1.4/R4/PI())</f>
        <v>4.106314771</v>
      </c>
    </row>
    <row r="5">
      <c r="A5" s="144" t="str">
        <f>All!A6</f>
        <v>G106294; G106295; G106296</v>
      </c>
      <c r="B5" s="144" t="str">
        <f>All!B6</f>
        <v>L103173</v>
      </c>
      <c r="C5" s="144" t="str">
        <f>All!C6</f>
        <v>Limay Greenfield</v>
      </c>
      <c r="D5" s="144">
        <f>All!E6</f>
        <v>14.52041</v>
      </c>
      <c r="E5" s="144">
        <f>All!F6</f>
        <v>120.6027</v>
      </c>
      <c r="F5" s="144" t="str">
        <f>All!G6</f>
        <v>Luzon</v>
      </c>
      <c r="G5" s="144" t="str">
        <f>All!I6</f>
        <v>Operating</v>
      </c>
      <c r="H5" s="144">
        <f>All!J6</f>
        <v>600</v>
      </c>
      <c r="I5" s="145">
        <f>All!AQ6</f>
        <v>2230.116821</v>
      </c>
      <c r="J5" s="145">
        <f>All!AR6</f>
        <v>1905.999957</v>
      </c>
      <c r="K5" s="145">
        <f>All!AS6</f>
        <v>65.29348599</v>
      </c>
      <c r="L5" s="145">
        <f>All!AT6</f>
        <v>60.90010286</v>
      </c>
      <c r="M5" s="146">
        <f>All!AU6</f>
        <v>14.61602469</v>
      </c>
      <c r="N5" s="146">
        <f>All!AV6</f>
        <v>45.18787632</v>
      </c>
      <c r="O5" s="146">
        <f>All!AW6</f>
        <v>1.096201851</v>
      </c>
      <c r="P5" s="144">
        <f>if(isblank(All!BB6), 150, All!BB6)</f>
        <v>150</v>
      </c>
      <c r="Q5" s="144">
        <f>if(All!AX6="CFB",120,if(All!AP6="Yes",60,140))</f>
        <v>120</v>
      </c>
      <c r="R5" s="144">
        <v>15.0</v>
      </c>
      <c r="S5" s="145">
        <f>SQRT(All!AJ6/3600*1.4/R5/PI())</f>
        <v>4.15645763</v>
      </c>
      <c r="T5" s="144"/>
      <c r="U5" s="144"/>
      <c r="V5" s="144"/>
      <c r="W5" s="144"/>
      <c r="X5" s="144"/>
      <c r="Y5" s="144"/>
      <c r="Z5" s="144"/>
    </row>
    <row r="6">
      <c r="A6" s="90" t="str">
        <f>All!A7</f>
        <v>G106538</v>
      </c>
      <c r="B6" s="90" t="str">
        <f>All!B7</f>
        <v>L103174</v>
      </c>
      <c r="C6" s="90" t="str">
        <f>All!C7</f>
        <v>Mabalacat Mill / APEC</v>
      </c>
      <c r="D6" s="90">
        <f>All!E7</f>
        <v>15.2356</v>
      </c>
      <c r="E6" s="90">
        <f>All!F7</f>
        <v>120.6106</v>
      </c>
      <c r="F6" s="90" t="str">
        <f>All!G7</f>
        <v>Luzon</v>
      </c>
      <c r="G6" s="90" t="str">
        <f>All!I7</f>
        <v>Operating</v>
      </c>
      <c r="H6" s="90">
        <f>All!J7</f>
        <v>52</v>
      </c>
      <c r="I6" s="142">
        <f>All!AQ7</f>
        <v>211.3996147</v>
      </c>
      <c r="J6" s="142">
        <f>All!AR7</f>
        <v>144.9893451</v>
      </c>
      <c r="K6" s="142">
        <f>All!AS7</f>
        <v>43.99618851</v>
      </c>
      <c r="L6" s="142">
        <f>All!AT7</f>
        <v>5.278008915</v>
      </c>
      <c r="M6" s="143">
        <f>All!AU7</f>
        <v>1.266722139</v>
      </c>
      <c r="N6" s="143">
        <f>All!AV7</f>
        <v>3.916282615</v>
      </c>
      <c r="O6" s="143">
        <f>All!AW7</f>
        <v>0.09500416046</v>
      </c>
      <c r="P6" s="90">
        <f>if(isblank(All!BB7), 150, All!BB7)</f>
        <v>150</v>
      </c>
      <c r="Q6" s="90">
        <f>if(All!AX7="CFB",120,if(All!AP7="Yes",60,140))</f>
        <v>60</v>
      </c>
      <c r="R6" s="90">
        <v>15.0</v>
      </c>
      <c r="S6" s="142">
        <f>SQRT(All!AJ7/3600*1.4/R6/PI())</f>
        <v>1.208866337</v>
      </c>
    </row>
    <row r="7">
      <c r="A7" s="90" t="str">
        <f>All!A8</f>
        <v>G106690; G106691</v>
      </c>
      <c r="B7" s="90" t="str">
        <f>All!B8</f>
        <v>L103175</v>
      </c>
      <c r="C7" s="90" t="str">
        <f>All!C8</f>
        <v>GNPower Mariveles</v>
      </c>
      <c r="D7" s="90">
        <f>All!E8</f>
        <v>14.42517</v>
      </c>
      <c r="E7" s="90">
        <f>All!F8</f>
        <v>120.537</v>
      </c>
      <c r="F7" s="90" t="str">
        <f>All!G8</f>
        <v>Luzon</v>
      </c>
      <c r="G7" s="90" t="str">
        <f>All!I8</f>
        <v>Operating</v>
      </c>
      <c r="H7" s="90">
        <f>All!J8</f>
        <v>650</v>
      </c>
      <c r="I7" s="142">
        <f>All!AQ8</f>
        <v>2710.120251</v>
      </c>
      <c r="J7" s="142">
        <f>All!AR8</f>
        <v>2625</v>
      </c>
      <c r="K7" s="142">
        <f>All!AS8</f>
        <v>261</v>
      </c>
      <c r="L7" s="142">
        <f>All!AT8</f>
        <v>84.67572582</v>
      </c>
      <c r="M7" s="143">
        <f>All!AU8</f>
        <v>55.04768935</v>
      </c>
      <c r="N7" s="143">
        <f>All!AV8</f>
        <v>29.33167142</v>
      </c>
      <c r="O7" s="143">
        <f>All!AW8</f>
        <v>0.2963650404</v>
      </c>
      <c r="P7" s="90">
        <f>if(isblank(All!BB8), 150, All!BB8)</f>
        <v>100</v>
      </c>
      <c r="Q7" s="90">
        <f>if(All!AX8="CFB",120,if(All!AP8="Yes",60,140))</f>
        <v>140</v>
      </c>
      <c r="R7" s="90">
        <v>15.0</v>
      </c>
      <c r="S7" s="142">
        <f>SQRT(All!AJ8/3600*1.4/R7/PI())</f>
        <v>4.203071124</v>
      </c>
    </row>
    <row r="8">
      <c r="A8" s="90" t="str">
        <f>All!A9</f>
        <v>G106713; G106714</v>
      </c>
      <c r="B8" s="90" t="str">
        <f>All!B9</f>
        <v>L103176</v>
      </c>
      <c r="C8" s="90" t="str">
        <f>All!C9</f>
        <v>Masinloc U1-2</v>
      </c>
      <c r="D8" s="90">
        <f>All!E9</f>
        <v>15.56406</v>
      </c>
      <c r="E8" s="90">
        <f>All!F9</f>
        <v>119.9231</v>
      </c>
      <c r="F8" s="90" t="str">
        <f>All!G9</f>
        <v>Luzon</v>
      </c>
      <c r="G8" s="90" t="str">
        <f>All!I9</f>
        <v>Operating</v>
      </c>
      <c r="H8" s="90">
        <f>All!J9</f>
        <v>674</v>
      </c>
      <c r="I8" s="142">
        <f>All!AQ9</f>
        <v>4245.7215</v>
      </c>
      <c r="J8" s="142">
        <f>All!AR9</f>
        <v>2773.560057</v>
      </c>
      <c r="K8" s="142">
        <f>All!AS9</f>
        <v>740.5530811</v>
      </c>
      <c r="L8" s="142">
        <f>All!AT9</f>
        <v>120.0938288</v>
      </c>
      <c r="M8" s="143">
        <f>All!AU9</f>
        <v>64.85066758</v>
      </c>
      <c r="N8" s="143">
        <f>All!AV9</f>
        <v>52.72119086</v>
      </c>
      <c r="O8" s="143">
        <f>All!AW9</f>
        <v>2.521970406</v>
      </c>
      <c r="P8" s="90">
        <f>if(isblank(All!BB9), 150, All!BB9)</f>
        <v>150</v>
      </c>
      <c r="Q8" s="90">
        <f>if(All!AX9="CFB",120,if(All!AP9="Yes",60,140))</f>
        <v>140</v>
      </c>
      <c r="R8" s="90">
        <v>15.0</v>
      </c>
      <c r="S8" s="142">
        <f>SQRT(All!AJ9/3600*1.4/R8/PI())</f>
        <v>4.352177109</v>
      </c>
    </row>
    <row r="9">
      <c r="A9" s="90" t="str">
        <f>All!A10</f>
        <v>G107722; G107723; G107724</v>
      </c>
      <c r="B9" s="90" t="str">
        <f>All!B10</f>
        <v>L103166</v>
      </c>
      <c r="C9" s="90" t="str">
        <f>All!C10</f>
        <v>Pagbilao U1-3</v>
      </c>
      <c r="D9" s="90">
        <f>All!E10</f>
        <v>13.8932</v>
      </c>
      <c r="E9" s="90">
        <f>All!F10</f>
        <v>121.745</v>
      </c>
      <c r="F9" s="90" t="str">
        <f>All!G10</f>
        <v>Luzon</v>
      </c>
      <c r="G9" s="90" t="str">
        <f>All!I10</f>
        <v>Operating</v>
      </c>
      <c r="H9" s="90">
        <f>All!J10</f>
        <v>1184</v>
      </c>
      <c r="I9" s="142">
        <f>All!AQ10</f>
        <v>21759.36908</v>
      </c>
      <c r="J9" s="142">
        <f>All!AR10</f>
        <v>11645.20605</v>
      </c>
      <c r="K9" s="142">
        <f>All!AS10</f>
        <v>695.9286486</v>
      </c>
      <c r="L9" s="142">
        <f>All!AT10</f>
        <v>261.2701411</v>
      </c>
      <c r="M9" s="143">
        <f>All!AU10</f>
        <v>141.0858762</v>
      </c>
      <c r="N9" s="143">
        <f>All!AV10</f>
        <v>114.697592</v>
      </c>
      <c r="O9" s="143">
        <f>All!AW10</f>
        <v>5.486672964</v>
      </c>
      <c r="P9" s="90">
        <f>if(isblank(All!BB10), 150, All!BB10)</f>
        <v>150</v>
      </c>
      <c r="Q9" s="90">
        <f>if(All!AX10="CFB",120,if(All!AP10="Yes",60,140))</f>
        <v>140</v>
      </c>
      <c r="R9" s="90">
        <v>15.0</v>
      </c>
      <c r="S9" s="142">
        <f>SQRT(All!AJ10/3600*1.4/R9/PI())</f>
        <v>5.768361417</v>
      </c>
    </row>
    <row r="10">
      <c r="A10" s="90" t="str">
        <f>All!A11</f>
        <v>G108251; G108252</v>
      </c>
      <c r="B10" s="90" t="str">
        <f>All!B11</f>
        <v>L103167</v>
      </c>
      <c r="C10" s="90" t="str">
        <f>All!C11</f>
        <v>SLTEC Puting Bato U1-2</v>
      </c>
      <c r="D10" s="90">
        <f>All!E11</f>
        <v>13.91933</v>
      </c>
      <c r="E10" s="90">
        <f>All!F11</f>
        <v>120.8261</v>
      </c>
      <c r="F10" s="90" t="str">
        <f>All!G11</f>
        <v>Luzon</v>
      </c>
      <c r="G10" s="90" t="str">
        <f>All!I11</f>
        <v>Operating</v>
      </c>
      <c r="H10" s="90">
        <f>All!J11</f>
        <v>270</v>
      </c>
      <c r="I10" s="142">
        <f>All!AQ11</f>
        <v>606.4937874</v>
      </c>
      <c r="J10" s="142">
        <f>All!AR11</f>
        <v>415.9664017</v>
      </c>
      <c r="K10" s="142">
        <f>All!AS11</f>
        <v>126.2226284</v>
      </c>
      <c r="L10" s="142">
        <f>All!AT11</f>
        <v>15.14231528</v>
      </c>
      <c r="M10" s="143">
        <f>All!AU11</f>
        <v>3.634155668</v>
      </c>
      <c r="N10" s="143">
        <f>All!AV11</f>
        <v>11.23559794</v>
      </c>
      <c r="O10" s="143">
        <f>All!AW11</f>
        <v>0.2725616751</v>
      </c>
      <c r="P10" s="90">
        <f>if(isblank(All!BB11), 150, All!BB11)</f>
        <v>150</v>
      </c>
      <c r="Q10" s="90">
        <f>if(All!AX11="CFB",120,if(All!AP11="Yes",60,140))</f>
        <v>60</v>
      </c>
      <c r="R10" s="90">
        <v>15.0</v>
      </c>
      <c r="S10" s="142">
        <f>SQRT(All!AJ11/3600*1.4/R10/PI())</f>
        <v>2.754599689</v>
      </c>
    </row>
    <row r="11">
      <c r="A11" s="90" t="str">
        <f>All!A12</f>
        <v>G108398</v>
      </c>
      <c r="B11" s="90" t="str">
        <f>All!B12</f>
        <v>L103168</v>
      </c>
      <c r="C11" s="90" t="str">
        <f>All!C12</f>
        <v>Quezon Power U1</v>
      </c>
      <c r="D11" s="90">
        <f>All!E12</f>
        <v>14.2296</v>
      </c>
      <c r="E11" s="90">
        <f>All!F12</f>
        <v>121.7558</v>
      </c>
      <c r="F11" s="90" t="str">
        <f>All!G12</f>
        <v>Luzon</v>
      </c>
      <c r="G11" s="90" t="str">
        <f>All!I12</f>
        <v>Operating</v>
      </c>
      <c r="H11" s="90">
        <f>All!J12</f>
        <v>511</v>
      </c>
      <c r="I11" s="142">
        <f>All!AQ12</f>
        <v>6600</v>
      </c>
      <c r="J11" s="142">
        <f>All!AR12</f>
        <v>5844</v>
      </c>
      <c r="K11" s="142">
        <f>All!AS12</f>
        <v>416.5749575</v>
      </c>
      <c r="L11" s="142">
        <f>All!AT12</f>
        <v>107.0881566</v>
      </c>
      <c r="M11" s="143">
        <f>All!AU12</f>
        <v>57.82760458</v>
      </c>
      <c r="N11" s="143">
        <f>All!AV12</f>
        <v>47.01170076</v>
      </c>
      <c r="O11" s="143">
        <f>All!AW12</f>
        <v>2.248851289</v>
      </c>
      <c r="P11" s="90">
        <f>if(isblank(All!BB12), 150, All!BB12)</f>
        <v>150</v>
      </c>
      <c r="Q11" s="90">
        <f>if(All!AX12="CFB",120,if(All!AP12="Yes",60,140))</f>
        <v>140</v>
      </c>
      <c r="R11" s="90">
        <v>15.0</v>
      </c>
      <c r="S11" s="142">
        <f>SQRT(All!AJ12/3600*1.4/R11/PI())</f>
        <v>3.789544944</v>
      </c>
    </row>
    <row r="12">
      <c r="A12" s="90" t="str">
        <f>All!A13</f>
        <v>G108399</v>
      </c>
      <c r="B12" s="90" t="str">
        <f>All!B13</f>
        <v>L103168</v>
      </c>
      <c r="C12" s="90" t="str">
        <f>All!C13</f>
        <v>SBPL / Quezon U2</v>
      </c>
      <c r="D12" s="90">
        <f>All!E13</f>
        <v>14.2296</v>
      </c>
      <c r="E12" s="90">
        <f>All!F13</f>
        <v>121.7558</v>
      </c>
      <c r="F12" s="90" t="str">
        <f>All!G13</f>
        <v>Luzon</v>
      </c>
      <c r="G12" s="90" t="str">
        <f>All!I13</f>
        <v>Operating</v>
      </c>
      <c r="H12" s="90">
        <f>All!J13</f>
        <v>500</v>
      </c>
      <c r="I12" s="142">
        <f>All!AQ13</f>
        <v>324</v>
      </c>
      <c r="J12" s="142">
        <f>All!AR13</f>
        <v>2892</v>
      </c>
      <c r="K12" s="142">
        <f>All!AS13</f>
        <v>503.0722226</v>
      </c>
      <c r="L12" s="142">
        <f>All!AT13</f>
        <v>60.35112961</v>
      </c>
      <c r="M12" s="143">
        <f>All!AU13</f>
        <v>14.48427111</v>
      </c>
      <c r="N12" s="143">
        <f>All!AV13</f>
        <v>44.78053817</v>
      </c>
      <c r="O12" s="143">
        <f>All!AW13</f>
        <v>1.086320333</v>
      </c>
      <c r="P12" s="90">
        <f>if(isblank(All!BB13), 150, All!BB13)</f>
        <v>150</v>
      </c>
      <c r="Q12" s="90">
        <f>if(All!AX13="CFB",120,if(All!AP13="Yes",60,140))</f>
        <v>60</v>
      </c>
      <c r="R12" s="90">
        <v>15.0</v>
      </c>
      <c r="S12" s="142">
        <f>SQRT(All!AJ13/3600*1.4/R12/PI())</f>
        <v>3.56098831</v>
      </c>
    </row>
    <row r="13">
      <c r="A13" s="90" t="str">
        <f>All!A14</f>
        <v>G109643; G109644</v>
      </c>
      <c r="B13" s="90" t="str">
        <f>All!B14</f>
        <v>L103190</v>
      </c>
      <c r="C13" s="90" t="str">
        <f>All!C14</f>
        <v>Sual U1-2</v>
      </c>
      <c r="D13" s="90">
        <f>All!E14</f>
        <v>16.125</v>
      </c>
      <c r="E13" s="90">
        <f>All!F14</f>
        <v>120.1006</v>
      </c>
      <c r="F13" s="90" t="str">
        <f>All!G14</f>
        <v>Luzon</v>
      </c>
      <c r="G13" s="90" t="str">
        <f>All!I14</f>
        <v>Operating</v>
      </c>
      <c r="H13" s="90">
        <f>All!J14</f>
        <v>1294</v>
      </c>
      <c r="I13" s="142">
        <f>All!AQ14</f>
        <v>5322.593189</v>
      </c>
      <c r="J13" s="142">
        <f>All!AR14</f>
        <v>9446.112585</v>
      </c>
      <c r="K13" s="142">
        <f>All!AS14</f>
        <v>421.0762612</v>
      </c>
      <c r="L13" s="142">
        <f>All!AT14</f>
        <v>252.1627156</v>
      </c>
      <c r="M13" s="143">
        <f>All!AU14</f>
        <v>60.51905175</v>
      </c>
      <c r="N13" s="143">
        <f>All!AV14</f>
        <v>187.104735</v>
      </c>
      <c r="O13" s="143">
        <f>All!AW14</f>
        <v>4.538928881</v>
      </c>
      <c r="P13" s="90">
        <f>if(isblank(All!BB14), 150, All!BB14)</f>
        <v>150</v>
      </c>
      <c r="Q13" s="90">
        <f>if(All!AX14="CFB",120,if(All!AP14="Yes",60,140))</f>
        <v>60</v>
      </c>
      <c r="R13" s="90">
        <v>15.0</v>
      </c>
      <c r="S13" s="142">
        <f>SQRT(All!AJ14/3600*1.4/R13/PI())</f>
        <v>6.10400486</v>
      </c>
    </row>
    <row r="14">
      <c r="A14" s="90" t="str">
        <f>All!A15</f>
        <v>G114309</v>
      </c>
      <c r="B14" s="90" t="str">
        <f>All!B15</f>
        <v>L104611</v>
      </c>
      <c r="C14" s="90" t="str">
        <f>All!C15</f>
        <v>United Pulp &amp; Paper Co.</v>
      </c>
      <c r="D14" s="90">
        <f>All!E15</f>
        <v>14.89535</v>
      </c>
      <c r="E14" s="90">
        <f>All!F15</f>
        <v>120.7717</v>
      </c>
      <c r="F14" s="90" t="str">
        <f>All!G15</f>
        <v>Luzon</v>
      </c>
      <c r="G14" s="90" t="str">
        <f>All!I15</f>
        <v>Operating</v>
      </c>
      <c r="H14" s="90">
        <f>All!J15</f>
        <v>30</v>
      </c>
      <c r="I14" s="142">
        <f>All!AQ15</f>
        <v>121.9613162</v>
      </c>
      <c r="J14" s="142">
        <f>All!AR15</f>
        <v>83.6476991</v>
      </c>
      <c r="K14" s="142">
        <f>All!AS15</f>
        <v>25.38241645</v>
      </c>
      <c r="L14" s="142">
        <f>All!AT15</f>
        <v>3.045005143</v>
      </c>
      <c r="M14" s="143">
        <f>All!AU15</f>
        <v>0.7308012343</v>
      </c>
      <c r="N14" s="143">
        <f>All!AV15</f>
        <v>2.259393816</v>
      </c>
      <c r="O14" s="143">
        <f>All!AW15</f>
        <v>0.05481009257</v>
      </c>
      <c r="P14" s="90">
        <f>if(isblank(All!BB15), 150, All!BB15)</f>
        <v>150</v>
      </c>
      <c r="Q14" s="90">
        <f>if(All!AX15="CFB",120,if(All!AP15="Yes",60,140))</f>
        <v>60</v>
      </c>
      <c r="R14" s="90">
        <v>15.0</v>
      </c>
      <c r="S14" s="142">
        <f>SQRT(All!AJ15/3600*1.4/R14/PI())</f>
        <v>0.9181998965</v>
      </c>
    </row>
    <row r="15">
      <c r="A15" s="90" t="str">
        <f>All!A16</f>
        <v>n/a</v>
      </c>
      <c r="B15" s="90" t="str">
        <f>All!B16</f>
        <v>n/a</v>
      </c>
      <c r="C15" s="90" t="str">
        <f>All!C16</f>
        <v>Petron</v>
      </c>
      <c r="D15" s="90">
        <f>All!E16</f>
        <v>14.528853</v>
      </c>
      <c r="E15" s="90">
        <f>All!F16</f>
        <v>120.600422</v>
      </c>
      <c r="F15" s="90" t="str">
        <f>All!G16</f>
        <v>Luzon</v>
      </c>
      <c r="G15" s="90" t="str">
        <f>All!I16</f>
        <v>Operating</v>
      </c>
      <c r="H15" s="90">
        <f>All!J16</f>
        <v>140</v>
      </c>
      <c r="I15" s="142">
        <f>All!AQ16</f>
        <v>569.1528087</v>
      </c>
      <c r="J15" s="142">
        <f>All!AR16</f>
        <v>390.3559291</v>
      </c>
      <c r="K15" s="142">
        <f>All!AS16</f>
        <v>118.4512768</v>
      </c>
      <c r="L15" s="142">
        <f>All!AT16</f>
        <v>30.45005143</v>
      </c>
      <c r="M15" s="143">
        <f>All!AU16</f>
        <v>16.44302777</v>
      </c>
      <c r="N15" s="143">
        <f>All!AV16</f>
        <v>13.36757258</v>
      </c>
      <c r="O15" s="143">
        <f>All!AW16</f>
        <v>0.63945108</v>
      </c>
      <c r="P15" s="90">
        <f>if(isblank(All!BB16), 150, All!BB16)</f>
        <v>150</v>
      </c>
      <c r="Q15" s="90">
        <f>if(All!AX16="CFB",120,if(All!AP16="Yes",60,140))</f>
        <v>140</v>
      </c>
      <c r="R15" s="90">
        <v>15.0</v>
      </c>
      <c r="S15" s="142">
        <f>SQRT(All!AJ16/3600*1.4/R15/PI())</f>
        <v>1.983538479</v>
      </c>
    </row>
    <row r="16">
      <c r="A16" s="90" t="str">
        <f>All!A17</f>
        <v>G100478; G100479, G100480</v>
      </c>
      <c r="B16" s="90" t="str">
        <f>All!B17</f>
        <v>L103192
</v>
      </c>
      <c r="C16" s="90" t="str">
        <f>All!C17</f>
        <v>Balingasag</v>
      </c>
      <c r="D16" s="90">
        <f>All!E17</f>
        <v>8.766</v>
      </c>
      <c r="E16" s="90">
        <f>All!F17</f>
        <v>124.767</v>
      </c>
      <c r="F16" s="90" t="str">
        <f>All!G17</f>
        <v>Mindanao</v>
      </c>
      <c r="G16" s="90" t="str">
        <f>All!I17</f>
        <v>Operating</v>
      </c>
      <c r="H16" s="90">
        <f>All!J17</f>
        <v>165</v>
      </c>
      <c r="I16" s="142">
        <f>All!AQ17</f>
        <v>670.7872388</v>
      </c>
      <c r="J16" s="142">
        <f>All!AR17</f>
        <v>460.062345</v>
      </c>
      <c r="K16" s="142">
        <f>All!AS17</f>
        <v>139.6032905</v>
      </c>
      <c r="L16" s="142">
        <f>All!AT17</f>
        <v>16.74752829</v>
      </c>
      <c r="M16" s="143">
        <f>All!AU17</f>
        <v>4.019406789</v>
      </c>
      <c r="N16" s="143">
        <f>All!AV17</f>
        <v>12.42666599</v>
      </c>
      <c r="O16" s="143">
        <f>All!AW17</f>
        <v>0.3014555092</v>
      </c>
      <c r="P16" s="90">
        <f>if(isblank(All!BB17), 150, All!BB17)</f>
        <v>150</v>
      </c>
      <c r="Q16" s="90">
        <f>if(All!AX17="CFB",120,if(All!AP17="Yes",60,140))</f>
        <v>120</v>
      </c>
      <c r="R16" s="90">
        <v>15.0</v>
      </c>
      <c r="S16" s="142">
        <f>SQRT(All!AJ17/3600*1.4/R16/PI())</f>
        <v>2.153369633</v>
      </c>
    </row>
    <row r="17">
      <c r="A17" s="90" t="str">
        <f>All!A18</f>
        <v>G102263; G102264</v>
      </c>
      <c r="B17" s="90" t="str">
        <f>All!B18</f>
        <v>L103184</v>
      </c>
      <c r="C17" s="90" t="str">
        <f>All!C18</f>
        <v>Davao San Miguel </v>
      </c>
      <c r="D17" s="90">
        <f>All!E18</f>
        <v>6.39351</v>
      </c>
      <c r="E17" s="90">
        <f>All!F18</f>
        <v>125.6168</v>
      </c>
      <c r="F17" s="90" t="str">
        <f>All!G18</f>
        <v>Mindanao</v>
      </c>
      <c r="G17" s="90" t="str">
        <f>All!I18</f>
        <v>Operating</v>
      </c>
      <c r="H17" s="90">
        <f>All!J18</f>
        <v>300</v>
      </c>
      <c r="I17" s="142">
        <f>All!AQ18</f>
        <v>1384.103188</v>
      </c>
      <c r="J17" s="142">
        <f>All!AR18</f>
        <v>761.0608728</v>
      </c>
      <c r="K17" s="142">
        <f>All!AS18</f>
        <v>36.80178302</v>
      </c>
      <c r="L17" s="142">
        <f>All!AT18</f>
        <v>30.45005143</v>
      </c>
      <c r="M17" s="143">
        <f>All!AU18</f>
        <v>7.308012343</v>
      </c>
      <c r="N17" s="143">
        <f>All!AV18</f>
        <v>22.59393816</v>
      </c>
      <c r="O17" s="143">
        <f>All!AW18</f>
        <v>0.5481009257</v>
      </c>
      <c r="P17" s="90">
        <f>if(isblank(All!BB18), 150, All!BB18)</f>
        <v>150</v>
      </c>
      <c r="Q17" s="90">
        <f>if(All!AX18="CFB",120,if(All!AP18="Yes",60,140))</f>
        <v>120</v>
      </c>
      <c r="R17" s="90">
        <v>15.0</v>
      </c>
      <c r="S17" s="142">
        <f>SQRT(All!AJ18/3600*1.4/R17/PI())</f>
        <v>2.939059376</v>
      </c>
    </row>
    <row r="18">
      <c r="A18" s="90" t="str">
        <f>All!A19</f>
        <v>G102268; G102269</v>
      </c>
      <c r="B18" s="90" t="str">
        <f>All!B19</f>
        <v>L103185</v>
      </c>
      <c r="C18" s="90" t="str">
        <f>All!C19</f>
        <v>Therma South Davao </v>
      </c>
      <c r="D18" s="90">
        <f>All!E19</f>
        <v>6.964444</v>
      </c>
      <c r="E18" s="90">
        <f>All!F19</f>
        <v>125.4797</v>
      </c>
      <c r="F18" s="90" t="str">
        <f>All!G19</f>
        <v>Mindanao</v>
      </c>
      <c r="G18" s="90" t="str">
        <f>All!I19</f>
        <v>Operating</v>
      </c>
      <c r="H18" s="90">
        <f>All!J19</f>
        <v>300</v>
      </c>
      <c r="I18" s="142">
        <f>All!AQ19</f>
        <v>998.6357515</v>
      </c>
      <c r="J18" s="142">
        <f>All!AR19</f>
        <v>684.9186733</v>
      </c>
      <c r="K18" s="142">
        <f>All!AS19</f>
        <v>207.8346588</v>
      </c>
      <c r="L18" s="142">
        <f>All!AT19</f>
        <v>24.93291394</v>
      </c>
      <c r="M18" s="143">
        <f>All!AU19</f>
        <v>5.983899345</v>
      </c>
      <c r="N18" s="143">
        <f>All!AV19</f>
        <v>18.50022214</v>
      </c>
      <c r="O18" s="143">
        <f>All!AW19</f>
        <v>0.4487924509</v>
      </c>
      <c r="P18" s="90">
        <f>if(isblank(All!BB19), 150, All!BB19)</f>
        <v>150</v>
      </c>
      <c r="Q18" s="90">
        <f>if(All!AX19="CFB",120,if(All!AP19="Yes",60,140))</f>
        <v>120</v>
      </c>
      <c r="R18" s="90">
        <v>15.0</v>
      </c>
      <c r="S18" s="142">
        <f>SQRT(All!AJ19/3600*1.4/R18/PI())</f>
        <v>2.90360302</v>
      </c>
    </row>
    <row r="19">
      <c r="A19" s="90" t="str">
        <f>All!A20</f>
        <v>G105513; G105514</v>
      </c>
      <c r="B19" s="90" t="str">
        <f>All!B20</f>
        <v>L103197</v>
      </c>
      <c r="C19" s="90" t="str">
        <f>All!C20</f>
        <v>SEC / SM200</v>
      </c>
      <c r="D19" s="90">
        <f>All!E20</f>
        <v>5.86868</v>
      </c>
      <c r="E19" s="90">
        <f>All!F20</f>
        <v>125.0798</v>
      </c>
      <c r="F19" s="90" t="str">
        <f>All!G20</f>
        <v>Mindanao</v>
      </c>
      <c r="G19" s="90" t="str">
        <f>All!I20</f>
        <v>Operating</v>
      </c>
      <c r="H19" s="90">
        <f>All!J20</f>
        <v>237</v>
      </c>
      <c r="I19" s="142">
        <f>All!AQ20</f>
        <v>963.4943976</v>
      </c>
      <c r="J19" s="142">
        <f>All!AR20</f>
        <v>660.8168229</v>
      </c>
      <c r="K19" s="142">
        <f>All!AS20</f>
        <v>200.52109</v>
      </c>
      <c r="L19" s="142">
        <f>All!AT20</f>
        <v>24.05554063</v>
      </c>
      <c r="M19" s="143">
        <f>All!AU20</f>
        <v>5.773329751</v>
      </c>
      <c r="N19" s="143">
        <f>All!AV20</f>
        <v>17.84921115</v>
      </c>
      <c r="O19" s="143">
        <f>All!AW20</f>
        <v>0.4329997313</v>
      </c>
      <c r="P19" s="90">
        <f>if(isblank(All!BB20), 150, All!BB20)</f>
        <v>150</v>
      </c>
      <c r="Q19" s="90">
        <f>if(All!AX20="CFB",120,if(All!AP20="Yes",60,140))</f>
        <v>60</v>
      </c>
      <c r="R19" s="90">
        <v>15.0</v>
      </c>
      <c r="S19" s="142">
        <f>SQRT(All!AJ20/3600*1.4/R19/PI())</f>
        <v>2.580778815</v>
      </c>
    </row>
    <row r="20">
      <c r="A20" s="144" t="str">
        <f>All!A21</f>
        <v>G106141; G106142</v>
      </c>
      <c r="B20" s="144" t="str">
        <f>All!B21</f>
        <v>L103193</v>
      </c>
      <c r="C20" s="144" t="str">
        <f>All!C21</f>
        <v>Kauswagan</v>
      </c>
      <c r="D20" s="144">
        <f>All!E21</f>
        <v>8.18691</v>
      </c>
      <c r="E20" s="144">
        <f>All!F21</f>
        <v>124.1155</v>
      </c>
      <c r="F20" s="144" t="str">
        <f>All!G21</f>
        <v>Mindanao</v>
      </c>
      <c r="G20" s="144" t="str">
        <f>All!I21</f>
        <v>Operating</v>
      </c>
      <c r="H20" s="90">
        <f>All!J21</f>
        <v>450</v>
      </c>
      <c r="I20" s="145">
        <f>All!AQ21</f>
        <v>1829.419742</v>
      </c>
      <c r="J20" s="145">
        <f>All!AR21</f>
        <v>1254.715486</v>
      </c>
      <c r="K20" s="145">
        <f>All!AS21</f>
        <v>380.7362468</v>
      </c>
      <c r="L20" s="145">
        <f>All!AT21</f>
        <v>45.67507714</v>
      </c>
      <c r="M20" s="146">
        <f>All!AU21</f>
        <v>10.96201851</v>
      </c>
      <c r="N20" s="146">
        <f>All!AV21</f>
        <v>33.89090724</v>
      </c>
      <c r="O20" s="146">
        <f>All!AW21</f>
        <v>0.8221513886</v>
      </c>
      <c r="P20" s="144">
        <f>if(isblank(All!BB21), 150, All!BB21)</f>
        <v>150</v>
      </c>
      <c r="Q20" s="144">
        <f>if(All!AX21="CFB",120,if(All!AP21="Yes",60,140))</f>
        <v>60</v>
      </c>
      <c r="R20" s="144">
        <v>15.0</v>
      </c>
      <c r="S20" s="145">
        <f>SQRT(All!AJ21/3600*1.4/R20/PI())</f>
        <v>3.556172908</v>
      </c>
      <c r="T20" s="144"/>
      <c r="U20" s="144"/>
      <c r="V20" s="144"/>
      <c r="W20" s="144"/>
      <c r="X20" s="144"/>
      <c r="Y20" s="144"/>
      <c r="Z20" s="144"/>
    </row>
    <row r="21">
      <c r="A21" s="90" t="str">
        <f>All!A22</f>
        <v>G106931; G106932</v>
      </c>
      <c r="B21" s="90" t="str">
        <f>All!B22</f>
        <v>L103194</v>
      </c>
      <c r="C21" s="90" t="str">
        <f>All!C22</f>
        <v>Mindanao STEAG</v>
      </c>
      <c r="D21" s="90">
        <f>All!E22</f>
        <v>8.5725</v>
      </c>
      <c r="E21" s="90">
        <f>All!F22</f>
        <v>124.7573</v>
      </c>
      <c r="F21" s="90" t="str">
        <f>All!G22</f>
        <v>Mindanao</v>
      </c>
      <c r="G21" s="90" t="str">
        <f>All!I22</f>
        <v>Operating</v>
      </c>
      <c r="H21" s="90">
        <f>All!J22</f>
        <v>232</v>
      </c>
      <c r="I21" s="142">
        <f>All!AQ22</f>
        <v>1319.088143</v>
      </c>
      <c r="J21" s="142">
        <f>All!AR22</f>
        <v>904.7023395</v>
      </c>
      <c r="K21" s="142">
        <f>All!AS22</f>
        <v>274.5267568</v>
      </c>
      <c r="L21" s="142">
        <f>All!AT22</f>
        <v>42.30436977</v>
      </c>
      <c r="M21" s="143">
        <f>All!AU22</f>
        <v>10.15304875</v>
      </c>
      <c r="N21" s="143">
        <f>All!AV22</f>
        <v>31.38984237</v>
      </c>
      <c r="O21" s="143">
        <f>All!AW22</f>
        <v>0.7614786559</v>
      </c>
      <c r="P21" s="90">
        <f>if(isblank(All!BB22), 150, All!BB22)</f>
        <v>150</v>
      </c>
      <c r="Q21" s="90">
        <f>if(All!AX22="CFB",120,if(All!AP22="Yes",60,140))</f>
        <v>60</v>
      </c>
      <c r="R21" s="90">
        <v>15.0</v>
      </c>
      <c r="S21" s="142">
        <f>SQRT(All!AJ22/3600*1.4/R21/PI())</f>
        <v>2.553410292</v>
      </c>
    </row>
    <row r="22">
      <c r="A22" s="90" t="str">
        <f>All!A23</f>
        <v>G106947; G106948; G106949</v>
      </c>
      <c r="B22" s="90" t="str">
        <f>All!B23</f>
        <v>L103195</v>
      </c>
      <c r="C22" s="90" t="str">
        <f>All!C23</f>
        <v>FDC Misamis</v>
      </c>
      <c r="D22" s="90">
        <f>All!E23</f>
        <v>8.560966</v>
      </c>
      <c r="E22" s="90">
        <f>All!F23</f>
        <v>124.7478</v>
      </c>
      <c r="F22" s="90" t="str">
        <f>All!G23</f>
        <v>Mindanao</v>
      </c>
      <c r="G22" s="90" t="str">
        <f>All!I23</f>
        <v>Operating</v>
      </c>
      <c r="H22" s="90">
        <f>All!J23</f>
        <v>405</v>
      </c>
      <c r="I22" s="142">
        <f>All!AQ23</f>
        <v>1646.477768</v>
      </c>
      <c r="J22" s="142">
        <f>All!AR23</f>
        <v>1129.243938</v>
      </c>
      <c r="K22" s="142">
        <f>All!AS23</f>
        <v>342.6626221</v>
      </c>
      <c r="L22" s="142">
        <f>All!AT23</f>
        <v>41.10756943</v>
      </c>
      <c r="M22" s="143">
        <f>All!AU23</f>
        <v>9.865816663</v>
      </c>
      <c r="N22" s="143">
        <f>All!AV23</f>
        <v>30.50181652</v>
      </c>
      <c r="O22" s="143">
        <f>All!AW23</f>
        <v>0.7399362497</v>
      </c>
      <c r="P22" s="90">
        <f>if(isblank(All!BB23), 150, All!BB23)</f>
        <v>150</v>
      </c>
      <c r="Q22" s="90">
        <f>if(All!AX23="CFB",120,if(All!AP23="Yes",60,140))</f>
        <v>60</v>
      </c>
      <c r="R22" s="90">
        <v>15.0</v>
      </c>
      <c r="S22" s="142">
        <f>SQRT(All!AJ23/3600*1.4/R22/PI())</f>
        <v>3.373681842</v>
      </c>
    </row>
    <row r="23">
      <c r="A23" s="90" t="str">
        <f>All!A24</f>
        <v>G101687</v>
      </c>
      <c r="B23" s="90" t="str">
        <f>All!B24</f>
        <v>L103200</v>
      </c>
      <c r="C23" s="90" t="str">
        <f>All!C24</f>
        <v>PCPC</v>
      </c>
      <c r="D23" s="90">
        <f>All!E24</f>
        <v>11.18758</v>
      </c>
      <c r="E23" s="90">
        <f>All!F24</f>
        <v>123.1207</v>
      </c>
      <c r="F23" s="90" t="str">
        <f>All!G24</f>
        <v>Visayas</v>
      </c>
      <c r="G23" s="90" t="str">
        <f>All!I24</f>
        <v>Operating</v>
      </c>
      <c r="H23" s="90">
        <f>All!J24</f>
        <v>135</v>
      </c>
      <c r="I23" s="142">
        <f>All!AQ24</f>
        <v>562.3113596</v>
      </c>
      <c r="J23" s="142">
        <f>All!AR24</f>
        <v>385.6636915</v>
      </c>
      <c r="K23" s="142">
        <f>All!AS24</f>
        <v>117.0274441</v>
      </c>
      <c r="L23" s="142">
        <f>All!AT24</f>
        <v>13.70252314</v>
      </c>
      <c r="M23" s="143">
        <f>All!AU24</f>
        <v>3.288605554</v>
      </c>
      <c r="N23" s="143">
        <f>All!AV24</f>
        <v>10.16727217</v>
      </c>
      <c r="O23" s="143">
        <f>All!AW24</f>
        <v>0.2466454166</v>
      </c>
      <c r="P23" s="90">
        <f>if(isblank(All!BB24), 150, All!BB24)</f>
        <v>150</v>
      </c>
      <c r="Q23" s="90">
        <f>if(All!AX24="CFB",120,if(All!AP24="Yes",60,140))</f>
        <v>120</v>
      </c>
      <c r="R23" s="90">
        <v>15.0</v>
      </c>
      <c r="S23" s="142">
        <f>SQRT(All!AJ24/3600*1.4/R23/PI())</f>
        <v>1.971580966</v>
      </c>
    </row>
    <row r="24">
      <c r="A24" s="90" t="str">
        <f>All!A25</f>
        <v>G107751</v>
      </c>
      <c r="B24" s="90" t="str">
        <f>All!B25</f>
        <v>L103202</v>
      </c>
      <c r="C24" s="90" t="str">
        <f>All!C25</f>
        <v>PEDC / Panay</v>
      </c>
      <c r="D24" s="90">
        <f>All!E25</f>
        <v>10.72444</v>
      </c>
      <c r="E24" s="90">
        <f>All!F25</f>
        <v>122.5958</v>
      </c>
      <c r="F24" s="90" t="str">
        <f>All!G25</f>
        <v>Visayas</v>
      </c>
      <c r="G24" s="90" t="str">
        <f>All!I25</f>
        <v>Operating</v>
      </c>
      <c r="H24" s="90">
        <f>All!J25</f>
        <v>317.4</v>
      </c>
      <c r="I24" s="142">
        <f>All!AQ25</f>
        <v>1079.644969</v>
      </c>
      <c r="J24" s="142">
        <f>All!AR25</f>
        <v>740.4791974</v>
      </c>
      <c r="K24" s="142">
        <f>All!AS25</f>
        <v>224.6941824</v>
      </c>
      <c r="L24" s="142">
        <f>All!AT25</f>
        <v>26.95546905</v>
      </c>
      <c r="M24" s="143">
        <f>All!AU25</f>
        <v>6.469312573</v>
      </c>
      <c r="N24" s="143">
        <f>All!AV25</f>
        <v>20.00095804</v>
      </c>
      <c r="O24" s="143">
        <f>All!AW25</f>
        <v>0.4851984429</v>
      </c>
      <c r="P24" s="90">
        <f>if(isblank(All!BB25), 150, All!BB25)</f>
        <v>150</v>
      </c>
      <c r="Q24" s="90">
        <f>if(All!AX25="CFB",120,if(All!AP25="Yes",60,140))</f>
        <v>120</v>
      </c>
      <c r="R24" s="90">
        <v>15.0</v>
      </c>
      <c r="S24" s="142">
        <f>SQRT(All!AJ25/3600*1.4/R24/PI())</f>
        <v>2.986620717</v>
      </c>
    </row>
    <row r="25">
      <c r="A25" s="90" t="str">
        <f>All!A26</f>
        <v>G110080; G110081</v>
      </c>
      <c r="B25" s="90" t="str">
        <f>All!B26</f>
        <v>L103182</v>
      </c>
      <c r="C25" s="90" t="str">
        <f>All!C26</f>
        <v>Therma Visayas Energy </v>
      </c>
      <c r="D25" s="90">
        <f>All!E26</f>
        <v>10.34972</v>
      </c>
      <c r="E25" s="90">
        <f>All!F26</f>
        <v>123.6036</v>
      </c>
      <c r="F25" s="90" t="str">
        <f>All!G26</f>
        <v>Visayas</v>
      </c>
      <c r="G25" s="90" t="str">
        <f>All!I26</f>
        <v>Operating</v>
      </c>
      <c r="H25" s="90">
        <f>All!J26</f>
        <v>340</v>
      </c>
      <c r="I25" s="142">
        <f>All!AQ26</f>
        <v>1362.101886</v>
      </c>
      <c r="J25" s="142">
        <f>All!AR26</f>
        <v>934.2035027</v>
      </c>
      <c r="K25" s="142">
        <f>All!AS26</f>
        <v>283.4787162</v>
      </c>
      <c r="L25" s="142">
        <f>All!AT26</f>
        <v>34.00756388</v>
      </c>
      <c r="M25" s="143">
        <f>All!AU26</f>
        <v>8.161815331</v>
      </c>
      <c r="N25" s="143">
        <f>All!AV26</f>
        <v>25.2336124</v>
      </c>
      <c r="O25" s="143">
        <f>All!AW26</f>
        <v>0.6121361498</v>
      </c>
      <c r="P25" s="90">
        <f>if(isblank(All!BB26), 150, All!BB26)</f>
        <v>150</v>
      </c>
      <c r="Q25" s="90">
        <f>if(All!AX26="CFB",120,if(All!AP26="Yes",60,140))</f>
        <v>120</v>
      </c>
      <c r="R25" s="90">
        <v>15.0</v>
      </c>
      <c r="S25" s="142">
        <f>SQRT(All!AJ26/3600*1.4/R25/PI())</f>
        <v>3.091121463</v>
      </c>
    </row>
    <row r="26">
      <c r="A26" s="90" t="str">
        <f>All!A27</f>
        <v>G110218; G110219; G110220; G110221</v>
      </c>
      <c r="B26" s="90" t="str">
        <f>All!B27</f>
        <v>L103183</v>
      </c>
      <c r="C26" s="90" t="str">
        <f>All!C27</f>
        <v>CEDC</v>
      </c>
      <c r="D26" s="90">
        <f>All!E27</f>
        <v>10.38727</v>
      </c>
      <c r="E26" s="90">
        <f>All!F27</f>
        <v>123.6398</v>
      </c>
      <c r="F26" s="90" t="str">
        <f>All!G27</f>
        <v>Visayas</v>
      </c>
      <c r="G26" s="90" t="str">
        <f>All!I27</f>
        <v>Operating</v>
      </c>
      <c r="H26" s="90">
        <f>All!J27</f>
        <v>246</v>
      </c>
      <c r="I26" s="142">
        <f>All!AQ27</f>
        <v>1231.998896</v>
      </c>
      <c r="J26" s="142">
        <f>All!AR27</f>
        <v>844.971801</v>
      </c>
      <c r="K26" s="142">
        <f>All!AS27</f>
        <v>256.4018661</v>
      </c>
      <c r="L26" s="142">
        <f>All!AT27</f>
        <v>25.66193652</v>
      </c>
      <c r="M26" s="143">
        <f>All!AU27</f>
        <v>12.83353445</v>
      </c>
      <c r="N26" s="143">
        <f>All!AV27</f>
        <v>12.70009238</v>
      </c>
      <c r="O26" s="143">
        <f>All!AW27</f>
        <v>0.1283096826</v>
      </c>
      <c r="P26" s="90">
        <f>if(isblank(All!BB27), 150, All!BB27)</f>
        <v>150</v>
      </c>
      <c r="Q26" s="90">
        <f>if(All!AX27="CFB",120,if(All!AP27="Yes",60,140))</f>
        <v>60</v>
      </c>
      <c r="R26" s="90">
        <v>15.0</v>
      </c>
      <c r="S26" s="142">
        <f>SQRT(All!AJ27/3600*1.4/R26/PI())</f>
        <v>2.585696898</v>
      </c>
    </row>
    <row r="27">
      <c r="A27" s="90" t="str">
        <f>All!A28</f>
        <v>n/a</v>
      </c>
      <c r="B27" s="90" t="str">
        <f>All!B28</f>
        <v>n/a</v>
      </c>
      <c r="C27" s="90" t="str">
        <f>All!C28</f>
        <v>TPC 1A</v>
      </c>
      <c r="D27" s="90">
        <f>All!E28</f>
        <v>10.387427</v>
      </c>
      <c r="E27" s="90">
        <f>All!F28</f>
        <v>123.642447</v>
      </c>
      <c r="F27" s="90" t="str">
        <f>All!G28</f>
        <v>Visayas</v>
      </c>
      <c r="G27" s="90" t="str">
        <f>All!I28</f>
        <v>Operating</v>
      </c>
      <c r="H27" s="90">
        <f>All!J28</f>
        <v>83.7</v>
      </c>
      <c r="I27" s="142">
        <f>All!AQ28</f>
        <v>340.2720721</v>
      </c>
      <c r="J27" s="142">
        <f>All!AR28</f>
        <v>233.3770805</v>
      </c>
      <c r="K27" s="142">
        <f>All!AS28</f>
        <v>70.8169419</v>
      </c>
      <c r="L27" s="142">
        <f>All!AT28</f>
        <v>8.495564349</v>
      </c>
      <c r="M27" s="143">
        <f>All!AU28</f>
        <v>2.038935444</v>
      </c>
      <c r="N27" s="143">
        <f>All!AV28</f>
        <v>6.303708747</v>
      </c>
      <c r="O27" s="143">
        <f>All!AW28</f>
        <v>0.1529201583</v>
      </c>
      <c r="P27" s="90">
        <f>if(isblank(All!BB28), 150, All!BB28)</f>
        <v>150</v>
      </c>
      <c r="Q27" s="90">
        <f>if(All!AX28="CFB",120,if(All!AP28="Yes",60,140))</f>
        <v>120</v>
      </c>
      <c r="R27" s="90">
        <v>15.0</v>
      </c>
      <c r="S27" s="142">
        <f>SQRT(All!AJ28/3600*1.4/R27/PI())</f>
        <v>1.533696198</v>
      </c>
    </row>
    <row r="28">
      <c r="A28" s="90" t="str">
        <f>All!A29</f>
        <v>n/a</v>
      </c>
      <c r="B28" s="90" t="str">
        <f>All!B29</f>
        <v>n/a</v>
      </c>
      <c r="C28" s="90" t="str">
        <f>All!C29</f>
        <v>TPC Sangi</v>
      </c>
      <c r="D28" s="90">
        <f>All!E29</f>
        <v>10.387427</v>
      </c>
      <c r="E28" s="90">
        <f>All!F29</f>
        <v>123.642447</v>
      </c>
      <c r="F28" s="90" t="str">
        <f>All!G29</f>
        <v>Visayas</v>
      </c>
      <c r="G28" s="90" t="str">
        <f>All!I29</f>
        <v>Operating</v>
      </c>
      <c r="H28" s="90">
        <f>All!J29</f>
        <v>66.3</v>
      </c>
      <c r="I28" s="142">
        <f>All!AQ29</f>
        <v>269.5345087</v>
      </c>
      <c r="J28" s="142">
        <f>All!AR29</f>
        <v>184.861415</v>
      </c>
      <c r="K28" s="142">
        <f>All!AS29</f>
        <v>56.09514036</v>
      </c>
      <c r="L28" s="142">
        <f>All!AT29</f>
        <v>6.729461366</v>
      </c>
      <c r="M28" s="143">
        <f>All!AU29</f>
        <v>1.615070728</v>
      </c>
      <c r="N28" s="143">
        <f>All!AV29</f>
        <v>4.993260334</v>
      </c>
      <c r="O28" s="143">
        <f>All!AW29</f>
        <v>0.1211303046</v>
      </c>
      <c r="P28" s="90">
        <f>if(isblank(All!BB29), 150, All!BB29)</f>
        <v>150</v>
      </c>
      <c r="Q28" s="90">
        <f>if(All!AX29="CFB",120,if(All!AP29="Yes",60,140))</f>
        <v>60</v>
      </c>
      <c r="R28" s="90">
        <v>15.0</v>
      </c>
      <c r="S28" s="142">
        <f>SQRT(All!AJ29/3600*1.4/R28/PI())</f>
        <v>1.365002278</v>
      </c>
    </row>
    <row r="29">
      <c r="A29" s="90" t="str">
        <f>All!A30</f>
        <v>G107173</v>
      </c>
      <c r="B29" s="90" t="str">
        <f>All!B30</f>
        <v>L103181</v>
      </c>
      <c r="C29" s="90" t="str">
        <f>All!C30</f>
        <v>Naga-2/ KSPC</v>
      </c>
      <c r="D29" s="90">
        <f>All!E30</f>
        <v>10.21755</v>
      </c>
      <c r="E29" s="90">
        <f>All!F30</f>
        <v>123.76058</v>
      </c>
      <c r="F29" s="90" t="str">
        <f>All!G30</f>
        <v>Visayas</v>
      </c>
      <c r="G29" s="90" t="str">
        <f>All!I30</f>
        <v>Operating</v>
      </c>
      <c r="H29" s="90">
        <f>All!J30</f>
        <v>206</v>
      </c>
      <c r="I29" s="142">
        <f>All!AQ30</f>
        <v>2084.549357</v>
      </c>
      <c r="J29" s="142">
        <f>All!AR30</f>
        <v>1495.783508</v>
      </c>
      <c r="K29" s="142">
        <f>All!AS30</f>
        <v>159.1259051</v>
      </c>
      <c r="L29" s="142">
        <f>All!AT30</f>
        <v>46.39239217</v>
      </c>
      <c r="M29" s="143">
        <f>All!AU30</f>
        <v>23.20083532</v>
      </c>
      <c r="N29" s="143">
        <f>All!AV30</f>
        <v>22.95959488</v>
      </c>
      <c r="O29" s="143">
        <f>All!AW30</f>
        <v>0.2319619608</v>
      </c>
      <c r="P29" s="90">
        <f>if(isblank(All!BB30), 150, All!BB30)</f>
        <v>150</v>
      </c>
      <c r="Q29" s="90">
        <f>if(All!AX30="CFB",120,if(All!AP30="Yes",60,140))</f>
        <v>60</v>
      </c>
      <c r="R29" s="90">
        <v>15.0</v>
      </c>
      <c r="S29" s="142">
        <f>SQRT(All!AJ30/3600*1.4/R29/PI())</f>
        <v>2.406080882</v>
      </c>
    </row>
    <row r="30">
      <c r="A30" s="90" t="str">
        <f>All!A31</f>
        <v>G100399</v>
      </c>
      <c r="B30" s="90" t="str">
        <f>All!B31</f>
        <v>L104540</v>
      </c>
      <c r="C30" s="90" t="str">
        <f>All!C31</f>
        <v>Tagkawayan Power Station Unit 1</v>
      </c>
      <c r="D30" s="90">
        <f>All!E31</f>
        <v>14.03727</v>
      </c>
      <c r="E30" s="90">
        <f>All!F31</f>
        <v>122.3083</v>
      </c>
      <c r="F30" s="90" t="str">
        <f>All!G31</f>
        <v>Luzon</v>
      </c>
      <c r="G30" s="90" t="str">
        <f>All!I31</f>
        <v>Pre-permit</v>
      </c>
      <c r="H30" s="147">
        <f>All!J31</f>
        <v>1200</v>
      </c>
      <c r="I30" s="142">
        <f>All!AQ31</f>
        <v>3988.027877</v>
      </c>
      <c r="J30" s="142">
        <f>All!AR31</f>
        <v>2879.037085</v>
      </c>
      <c r="K30" s="142">
        <f>All!AS31</f>
        <v>741.2746817</v>
      </c>
      <c r="L30" s="142">
        <f>All!AT31</f>
        <v>104.8048282</v>
      </c>
      <c r="M30" s="143">
        <f>All!AU31</f>
        <v>25.15315876</v>
      </c>
      <c r="N30" s="143">
        <f>All!AV31</f>
        <v>77.76518251</v>
      </c>
      <c r="O30" s="143">
        <f>All!AW31</f>
        <v>1.886486907</v>
      </c>
      <c r="P30" s="90">
        <f>if(isblank(All!BB31), 150, All!BB31)</f>
        <v>150</v>
      </c>
      <c r="Q30" s="90">
        <f>if(All!AX31="CFB",120,if(All!AP31="Yes",60,140))</f>
        <v>60</v>
      </c>
      <c r="R30" s="90">
        <v>15.0</v>
      </c>
      <c r="S30" s="142">
        <f>SQRT(All!AJ31/3600*1.4/R30/PI())</f>
        <v>5.386837433</v>
      </c>
    </row>
    <row r="31">
      <c r="A31" s="90" t="str">
        <f>All!A32</f>
        <v>G100400</v>
      </c>
      <c r="B31" s="90" t="str">
        <f>All!B32</f>
        <v>L103171</v>
      </c>
      <c r="C31" s="90" t="str">
        <f>All!C32</f>
        <v>Dinginin power station Unit 1</v>
      </c>
      <c r="D31" s="90">
        <f>All!E32</f>
        <v>14.4246</v>
      </c>
      <c r="E31" s="90">
        <f>All!F32</f>
        <v>120.541</v>
      </c>
      <c r="F31" s="90" t="str">
        <f>All!G32</f>
        <v>Luzon</v>
      </c>
      <c r="G31" s="90" t="str">
        <f>All!I32</f>
        <v>Construction</v>
      </c>
      <c r="H31" s="90">
        <f>All!J32</f>
        <v>668</v>
      </c>
      <c r="I31" s="142">
        <f>All!AQ32</f>
        <v>8149.032411</v>
      </c>
      <c r="J31" s="142">
        <f>All!AR32</f>
        <v>1680.842708</v>
      </c>
      <c r="K31" s="142">
        <f>All!AS32</f>
        <v>432.7718284</v>
      </c>
      <c r="L31" s="142">
        <f>All!AT32</f>
        <v>61.18727408</v>
      </c>
      <c r="M31" s="143">
        <f>All!AU32</f>
        <v>14.68494578</v>
      </c>
      <c r="N31" s="143">
        <f>All!AV32</f>
        <v>45.40095736</v>
      </c>
      <c r="O31" s="143">
        <f>All!AW32</f>
        <v>1.101370933</v>
      </c>
      <c r="P31" s="90">
        <f>if(isblank(All!BB32), 150, All!BB32)</f>
        <v>150</v>
      </c>
      <c r="Q31" s="90">
        <f>if(All!AX32="CFB",120,if(All!AP32="Yes",60,140))</f>
        <v>60</v>
      </c>
      <c r="R31" s="90">
        <v>15.0</v>
      </c>
      <c r="S31" s="142">
        <f>SQRT(All!AJ32/3600*1.4/R31/PI())</f>
        <v>4.11598494</v>
      </c>
    </row>
    <row r="32">
      <c r="A32" s="90" t="str">
        <f>All!A33</f>
        <v>G101153</v>
      </c>
      <c r="B32" s="90" t="str">
        <f>All!B33</f>
        <v>L103171</v>
      </c>
      <c r="C32" s="90" t="str">
        <f>All!C33</f>
        <v>Dinginin power station Unit 2</v>
      </c>
      <c r="D32" s="90">
        <f>All!E33</f>
        <v>14.4246</v>
      </c>
      <c r="E32" s="90">
        <f>All!F33</f>
        <v>120.541</v>
      </c>
      <c r="F32" s="90" t="str">
        <f>All!G33</f>
        <v>Luzon</v>
      </c>
      <c r="G32" s="90" t="str">
        <f>All!I33</f>
        <v>Permitted</v>
      </c>
      <c r="H32" s="90">
        <f>All!J33</f>
        <v>668</v>
      </c>
      <c r="I32" s="142">
        <f>All!AQ33</f>
        <v>2328.294975</v>
      </c>
      <c r="J32" s="142">
        <f>All!AR33</f>
        <v>1680.842708</v>
      </c>
      <c r="K32" s="142">
        <f>All!AS33</f>
        <v>432.7718284</v>
      </c>
      <c r="L32" s="142">
        <f>All!AT33</f>
        <v>61.18727408</v>
      </c>
      <c r="M32" s="143">
        <f>All!AU33</f>
        <v>14.68494578</v>
      </c>
      <c r="N32" s="143">
        <f>All!AV33</f>
        <v>45.40095736</v>
      </c>
      <c r="O32" s="143">
        <f>All!AW33</f>
        <v>1.101370933</v>
      </c>
      <c r="P32" s="90">
        <f>if(isblank(All!BB33), 150, All!BB33)</f>
        <v>150</v>
      </c>
      <c r="Q32" s="90">
        <f>if(All!AX33="CFB",120,if(All!AP33="Yes",60,140))</f>
        <v>60</v>
      </c>
      <c r="R32" s="90">
        <v>15.0</v>
      </c>
      <c r="S32" s="142">
        <f>SQRT(All!AJ33/3600*1.4/R32/PI())</f>
        <v>4.11598494</v>
      </c>
    </row>
    <row r="33">
      <c r="A33" s="90" t="str">
        <f>All!A34</f>
        <v>G101154</v>
      </c>
      <c r="B33" s="90" t="str">
        <f>All!B34</f>
        <v>L103162</v>
      </c>
      <c r="C33" s="90" t="str">
        <f>All!C34</f>
        <v>Atimonan power station Unit 1 &amp; 2</v>
      </c>
      <c r="D33" s="90">
        <f>All!E34</f>
        <v>14.0569</v>
      </c>
      <c r="E33" s="90">
        <f>All!F34</f>
        <v>121.8617</v>
      </c>
      <c r="F33" s="90" t="str">
        <f>All!G34</f>
        <v>Luzon</v>
      </c>
      <c r="G33" s="90" t="str">
        <f>All!I34</f>
        <v>Permitted</v>
      </c>
      <c r="H33" s="90">
        <f>All!J34</f>
        <v>1200</v>
      </c>
      <c r="I33" s="142">
        <f>All!AQ34</f>
        <v>1894.29</v>
      </c>
      <c r="J33" s="142">
        <f>All!AR34</f>
        <v>2879.037085</v>
      </c>
      <c r="K33" s="142">
        <f>All!AS34</f>
        <v>359.2740741</v>
      </c>
      <c r="L33" s="142">
        <f>All!AT34</f>
        <v>104.8048282</v>
      </c>
      <c r="M33" s="143">
        <f>All!AU34</f>
        <v>25.15315876</v>
      </c>
      <c r="N33" s="143">
        <f>All!AV34</f>
        <v>77.76518251</v>
      </c>
      <c r="O33" s="143">
        <f>All!AW34</f>
        <v>1.886486907</v>
      </c>
      <c r="P33" s="90">
        <f>if(isblank(All!BB34), 150, All!BB34)</f>
        <v>250</v>
      </c>
      <c r="Q33" s="90">
        <f>if(All!AX34="CFB",120,if(All!AP34="Yes",60,140))</f>
        <v>60</v>
      </c>
      <c r="R33" s="90">
        <v>15.0</v>
      </c>
      <c r="S33" s="142">
        <f>SQRT(All!AJ34/3600*1.4/R33/PI())</f>
        <v>5.386837433</v>
      </c>
    </row>
    <row r="34">
      <c r="A34" s="90" t="str">
        <f>All!A35</f>
        <v>G106687</v>
      </c>
      <c r="B34" s="90" t="str">
        <f>All!B35</f>
        <v>L104539</v>
      </c>
      <c r="C34" s="90" t="str">
        <f>All!C35</f>
        <v>Freeport power station Unit 1</v>
      </c>
      <c r="D34" s="90">
        <f>All!E35</f>
        <v>14.43671</v>
      </c>
      <c r="E34" s="90">
        <f>All!F35</f>
        <v>120.5006</v>
      </c>
      <c r="F34" s="90" t="str">
        <f>All!G35</f>
        <v>Luzon</v>
      </c>
      <c r="G34" s="90" t="str">
        <f>All!I35</f>
        <v>Pre-permit</v>
      </c>
      <c r="H34" s="90">
        <f>All!J35</f>
        <v>1200</v>
      </c>
      <c r="I34" s="142">
        <f>All!AQ35</f>
        <v>3010</v>
      </c>
      <c r="J34" s="142">
        <f>All!AR35</f>
        <v>2625</v>
      </c>
      <c r="K34" s="142">
        <f>All!AS35</f>
        <v>261</v>
      </c>
      <c r="L34" s="142">
        <f>All!AT35</f>
        <v>150.5210575</v>
      </c>
      <c r="M34" s="143">
        <f>All!AU35</f>
        <v>36.12505379</v>
      </c>
      <c r="N34" s="143">
        <f>All!AV35</f>
        <v>111.6866246</v>
      </c>
      <c r="O34" s="143">
        <f>All!AW35</f>
        <v>2.709379034</v>
      </c>
      <c r="P34" s="90">
        <f>if(isblank(All!BB35), 150, All!BB35)</f>
        <v>100</v>
      </c>
      <c r="Q34" s="90">
        <f>if(All!AX35="CFB",120,if(All!AP35="Yes",60,140))</f>
        <v>120</v>
      </c>
      <c r="R34" s="90">
        <v>15.0</v>
      </c>
      <c r="S34" s="142">
        <f>SQRT(All!AJ35/3600*1.4/R34/PI())</f>
        <v>5.80720604</v>
      </c>
    </row>
    <row r="35">
      <c r="A35" s="90" t="str">
        <f>All!A36</f>
        <v>G114046 &amp; G114047</v>
      </c>
      <c r="B35" s="90" t="str">
        <f>All!B36</f>
        <v>L104384</v>
      </c>
      <c r="C35" s="90" t="str">
        <f>All!C36</f>
        <v>Sual KEPCO Power Station Unit 1 &amp; 2</v>
      </c>
      <c r="D35" s="90">
        <f>All!E36</f>
        <v>16.091</v>
      </c>
      <c r="E35" s="90">
        <f>All!F36</f>
        <v>120.096</v>
      </c>
      <c r="F35" s="90" t="str">
        <f>All!G36</f>
        <v>Luzon</v>
      </c>
      <c r="G35" s="90" t="str">
        <f>All!I36</f>
        <v>Pre-permit</v>
      </c>
      <c r="H35" s="90">
        <f>All!J36</f>
        <v>1000</v>
      </c>
      <c r="I35" s="142">
        <f>All!AQ36</f>
        <v>3323.356564</v>
      </c>
      <c r="J35" s="142">
        <f>All!AR36</f>
        <v>3323.356564</v>
      </c>
      <c r="K35" s="142">
        <f>All!AS36</f>
        <v>498.5034847</v>
      </c>
      <c r="L35" s="142">
        <f>All!AT36</f>
        <v>87.33735681</v>
      </c>
      <c r="M35" s="143">
        <f>All!AU36</f>
        <v>20.96096564</v>
      </c>
      <c r="N35" s="143">
        <f>All!AV36</f>
        <v>64.80431876</v>
      </c>
      <c r="O35" s="143">
        <f>All!AW36</f>
        <v>1.572072423</v>
      </c>
      <c r="P35" s="90">
        <f>if(isblank(All!BB36), 150, All!BB36)</f>
        <v>150</v>
      </c>
      <c r="Q35" s="90">
        <f>if(All!AX36="CFB",120,if(All!AP36="Yes",60,140))</f>
        <v>60</v>
      </c>
      <c r="R35" s="90">
        <v>15.0</v>
      </c>
      <c r="S35" s="142">
        <f>SQRT(All!AJ36/3600*1.4/R35/PI())</f>
        <v>4.917487293</v>
      </c>
    </row>
    <row r="36">
      <c r="A36" s="90" t="str">
        <f>All!A37</f>
        <v>G105362</v>
      </c>
      <c r="B36" s="90" t="str">
        <f>All!B37</f>
        <v>L103165</v>
      </c>
      <c r="C36" s="90" t="str">
        <f>All!C37</f>
        <v>Calaca power station Unit 5</v>
      </c>
      <c r="D36" s="90">
        <f>All!E37</f>
        <v>13.93263</v>
      </c>
      <c r="E36" s="90">
        <f>All!F37</f>
        <v>120.7897</v>
      </c>
      <c r="F36" s="90" t="str">
        <f>All!G37</f>
        <v>Luzon</v>
      </c>
      <c r="G36" s="90" t="str">
        <f>All!I37</f>
        <v>Pre-permit</v>
      </c>
      <c r="H36" s="90">
        <f>All!J37</f>
        <v>350</v>
      </c>
      <c r="I36" s="142">
        <f>All!AQ37</f>
        <v>1422.882022</v>
      </c>
      <c r="J36" s="142">
        <f>All!AR37</f>
        <v>975.8898228</v>
      </c>
      <c r="K36" s="142">
        <f>All!AS37</f>
        <v>251.2654045</v>
      </c>
      <c r="L36" s="142">
        <f>All!AT37</f>
        <v>35.52506</v>
      </c>
      <c r="M36" s="143">
        <f>All!AU37</f>
        <v>8.5260144</v>
      </c>
      <c r="N36" s="143">
        <f>All!AV37</f>
        <v>26.35959452</v>
      </c>
      <c r="O36" s="143">
        <f>All!AW37</f>
        <v>0.63945108</v>
      </c>
      <c r="P36" s="90">
        <f>if(isblank(All!BB37), 150, All!BB37)</f>
        <v>150</v>
      </c>
      <c r="Q36" s="90">
        <f>if(All!AX37="CFB",120,if(All!AP37="Yes",60,140))</f>
        <v>60</v>
      </c>
      <c r="R36" s="90">
        <v>15.0</v>
      </c>
      <c r="S36" s="142">
        <f>SQRT(All!AJ37/3600*1.4/R36/PI())</f>
        <v>3.136249711</v>
      </c>
    </row>
    <row r="37">
      <c r="A37" s="90" t="str">
        <f>All!A38</f>
        <v>G105363</v>
      </c>
      <c r="B37" s="90" t="str">
        <f>All!B38</f>
        <v>L103165</v>
      </c>
      <c r="C37" s="90" t="str">
        <f>All!C38</f>
        <v>Calaca power station Unit 6</v>
      </c>
      <c r="D37" s="90">
        <f>All!E38</f>
        <v>13.93263</v>
      </c>
      <c r="E37" s="90">
        <f>All!F38</f>
        <v>120.7897</v>
      </c>
      <c r="F37" s="90" t="str">
        <f>All!G38</f>
        <v>Luzon</v>
      </c>
      <c r="G37" s="90" t="str">
        <f>All!I38</f>
        <v>Pre-permit</v>
      </c>
      <c r="H37" s="90">
        <f>All!J38</f>
        <v>350</v>
      </c>
      <c r="I37" s="142">
        <f>All!AQ38</f>
        <v>1422.882022</v>
      </c>
      <c r="J37" s="142">
        <f>All!AR38</f>
        <v>975.8898228</v>
      </c>
      <c r="K37" s="142">
        <f>All!AS38</f>
        <v>251.2654045</v>
      </c>
      <c r="L37" s="142">
        <f>All!AT38</f>
        <v>35.52506</v>
      </c>
      <c r="M37" s="143">
        <f>All!AU38</f>
        <v>8.5260144</v>
      </c>
      <c r="N37" s="143">
        <f>All!AV38</f>
        <v>26.35959452</v>
      </c>
      <c r="O37" s="143">
        <f>All!AW38</f>
        <v>0.63945108</v>
      </c>
      <c r="P37" s="90">
        <f>if(isblank(All!BB38), 150, All!BB38)</f>
        <v>150</v>
      </c>
      <c r="Q37" s="90">
        <f>if(All!AX38="CFB",120,if(All!AP38="Yes",60,140))</f>
        <v>60</v>
      </c>
      <c r="R37" s="90">
        <v>15.0</v>
      </c>
      <c r="S37" s="142">
        <f>SQRT(All!AJ38/3600*1.4/R37/PI())</f>
        <v>3.136249711</v>
      </c>
    </row>
    <row r="38">
      <c r="A38" s="90" t="str">
        <f>All!A39</f>
        <v>G106078</v>
      </c>
      <c r="B38" s="90" t="str">
        <f>All!B39</f>
        <v>L103160</v>
      </c>
      <c r="C38" s="90" t="str">
        <f>All!C39</f>
        <v>Jose Panganiban power station Unit 1</v>
      </c>
      <c r="D38" s="90">
        <f>All!E39</f>
        <v>14.3378</v>
      </c>
      <c r="E38" s="90">
        <f>All!F39</f>
        <v>122.6735</v>
      </c>
      <c r="F38" s="90" t="str">
        <f>All!G39</f>
        <v>Luzon</v>
      </c>
      <c r="G38" s="90" t="str">
        <f>All!I39</f>
        <v>Pre-permit</v>
      </c>
      <c r="H38" s="90">
        <f>All!J39</f>
        <v>350</v>
      </c>
      <c r="I38" s="142">
        <f>All!AQ39</f>
        <v>1219.915032</v>
      </c>
      <c r="J38" s="142">
        <f>All!AR39</f>
        <v>880.6810596</v>
      </c>
      <c r="K38" s="142">
        <f>All!AS39</f>
        <v>226.7517065</v>
      </c>
      <c r="L38" s="142">
        <f>All!AT39</f>
        <v>32.05920049</v>
      </c>
      <c r="M38" s="143">
        <f>All!AU39</f>
        <v>7.694208117</v>
      </c>
      <c r="N38" s="143">
        <f>All!AV39</f>
        <v>23.78792676</v>
      </c>
      <c r="O38" s="143">
        <f>All!AW39</f>
        <v>0.5770656088</v>
      </c>
      <c r="P38" s="90">
        <f>if(isblank(All!BB39), 150, All!BB39)</f>
        <v>150</v>
      </c>
      <c r="Q38" s="90">
        <f>if(All!AX39="CFB",120,if(All!AP39="Yes",60,140))</f>
        <v>60</v>
      </c>
      <c r="R38" s="90">
        <v>15.0</v>
      </c>
      <c r="S38" s="142">
        <f>SQRT(All!AJ39/3600*1.4/R38/PI())</f>
        <v>2.979336574</v>
      </c>
    </row>
    <row r="39">
      <c r="A39" s="90" t="str">
        <f>All!A40</f>
        <v>G106079</v>
      </c>
      <c r="B39" s="90" t="str">
        <f>All!B40</f>
        <v>L103160</v>
      </c>
      <c r="C39" s="90" t="str">
        <f>All!C40</f>
        <v>Jose Panganiban power station Unit 2</v>
      </c>
      <c r="D39" s="90">
        <f>All!E40</f>
        <v>14.3378</v>
      </c>
      <c r="E39" s="90">
        <f>All!F40</f>
        <v>122.6735</v>
      </c>
      <c r="F39" s="90" t="str">
        <f>All!G40</f>
        <v>Luzon</v>
      </c>
      <c r="G39" s="90" t="str">
        <f>All!I40</f>
        <v>Pre-permit</v>
      </c>
      <c r="H39" s="90">
        <f>All!J40</f>
        <v>350</v>
      </c>
      <c r="I39" s="142">
        <f>All!AQ40</f>
        <v>1219.915032</v>
      </c>
      <c r="J39" s="142">
        <f>All!AR40</f>
        <v>880.6810596</v>
      </c>
      <c r="K39" s="142">
        <f>All!AS40</f>
        <v>226.7517065</v>
      </c>
      <c r="L39" s="142">
        <f>All!AT40</f>
        <v>32.05920049</v>
      </c>
      <c r="M39" s="143">
        <f>All!AU40</f>
        <v>7.694208117</v>
      </c>
      <c r="N39" s="143">
        <f>All!AV40</f>
        <v>23.78792676</v>
      </c>
      <c r="O39" s="143">
        <f>All!AW40</f>
        <v>0.5770656088</v>
      </c>
      <c r="P39" s="90">
        <f>if(isblank(All!BB40), 150, All!BB40)</f>
        <v>150</v>
      </c>
      <c r="Q39" s="90">
        <f>if(All!AX40="CFB",120,if(All!AP40="Yes",60,140))</f>
        <v>60</v>
      </c>
      <c r="R39" s="90">
        <v>15.0</v>
      </c>
      <c r="S39" s="142">
        <f>SQRT(All!AJ40/3600*1.4/R39/PI())</f>
        <v>2.979336574</v>
      </c>
    </row>
    <row r="40">
      <c r="A40" s="90" t="str">
        <f>All!A41</f>
        <v>G106143 &amp; G106144</v>
      </c>
      <c r="B40" s="90" t="str">
        <f>All!B41</f>
        <v>L103189</v>
      </c>
      <c r="C40" s="90" t="str">
        <f>All!C41</f>
        <v>La Union power station Unit 1 &amp; 2</v>
      </c>
      <c r="D40" s="90">
        <f>All!E41</f>
        <v>16.83588</v>
      </c>
      <c r="E40" s="90">
        <f>All!F41</f>
        <v>120.3425</v>
      </c>
      <c r="F40" s="90" t="str">
        <f>All!G41</f>
        <v>Luzon</v>
      </c>
      <c r="G40" s="90" t="str">
        <f>All!I41</f>
        <v>Permitted</v>
      </c>
      <c r="H40" s="90">
        <f>All!J41</f>
        <v>670</v>
      </c>
      <c r="I40" s="142">
        <f>All!AQ41</f>
        <v>2335.265918</v>
      </c>
      <c r="J40" s="142">
        <f>All!AR41</f>
        <v>5254.348315</v>
      </c>
      <c r="K40" s="142">
        <f>All!AS41</f>
        <v>583.8164794</v>
      </c>
      <c r="L40" s="142">
        <f>All!AT41</f>
        <v>61.37046951</v>
      </c>
      <c r="M40" s="143">
        <f>All!AU41</f>
        <v>14.72891268</v>
      </c>
      <c r="N40" s="143">
        <f>All!AV41</f>
        <v>45.53688837</v>
      </c>
      <c r="O40" s="143">
        <f>All!AW41</f>
        <v>1.104668451</v>
      </c>
      <c r="P40" s="90">
        <f>if(isblank(All!BB41), 150, All!BB41)</f>
        <v>180</v>
      </c>
      <c r="Q40" s="90">
        <f>if(All!AX41="CFB",120,if(All!AP41="Yes",60,140))</f>
        <v>60</v>
      </c>
      <c r="R40" s="90">
        <v>15.0</v>
      </c>
      <c r="S40" s="142">
        <f>SQRT(All!AJ41/3600*1.4/R40/PI())</f>
        <v>4.122141989</v>
      </c>
    </row>
    <row r="41">
      <c r="A41" s="90" t="str">
        <f>All!A42</f>
        <v>G106297</v>
      </c>
      <c r="B41" s="90" t="str">
        <f>All!B42</f>
        <v>L103176</v>
      </c>
      <c r="C41" s="90" t="str">
        <f>All!C42</f>
        <v>Masinloc power station Unit 3</v>
      </c>
      <c r="D41" s="90">
        <f>All!E42</f>
        <v>15.56384</v>
      </c>
      <c r="E41" s="90">
        <f>All!F42</f>
        <v>119.9192</v>
      </c>
      <c r="F41" s="90" t="str">
        <f>All!G42</f>
        <v>Luzon</v>
      </c>
      <c r="G41" s="90" t="str">
        <f>All!I42</f>
        <v>Construction</v>
      </c>
      <c r="H41" s="90">
        <f>All!J42</f>
        <v>335</v>
      </c>
      <c r="I41" s="142">
        <f>All!AQ42</f>
        <v>455.8205545</v>
      </c>
      <c r="J41" s="142">
        <f>All!AR42</f>
        <v>473.0548169</v>
      </c>
      <c r="K41" s="142">
        <f>All!AS42</f>
        <v>109.1736816</v>
      </c>
      <c r="L41" s="142">
        <f>All!AT42</f>
        <v>30.68523475</v>
      </c>
      <c r="M41" s="143">
        <f>All!AU42</f>
        <v>7.364456341</v>
      </c>
      <c r="N41" s="143">
        <f>All!AV42</f>
        <v>22.76844419</v>
      </c>
      <c r="O41" s="143">
        <f>All!AW42</f>
        <v>0.5523342256</v>
      </c>
      <c r="P41" s="90">
        <f>if(isblank(All!BB42), 150, All!BB42)</f>
        <v>150</v>
      </c>
      <c r="Q41" s="90">
        <f>if(All!AX42="CFB",120,if(All!AP42="Yes",60,140))</f>
        <v>60</v>
      </c>
      <c r="R41" s="90">
        <v>15.0</v>
      </c>
      <c r="S41" s="142">
        <f>SQRT(All!AJ42/3600*1.4/R41/PI())</f>
        <v>2.914794553</v>
      </c>
    </row>
    <row r="42">
      <c r="A42" s="90" t="str">
        <f>All!A43</f>
        <v>G106715</v>
      </c>
      <c r="B42" s="90" t="str">
        <f>All!B43</f>
        <v>L103176</v>
      </c>
      <c r="C42" s="90" t="str">
        <f>All!C43</f>
        <v>Masinloc power station Unit 4</v>
      </c>
      <c r="D42" s="90">
        <f>All!E43</f>
        <v>15.56384</v>
      </c>
      <c r="E42" s="90">
        <f>All!F43</f>
        <v>119.9192</v>
      </c>
      <c r="F42" s="90" t="str">
        <f>All!G43</f>
        <v>Luzon</v>
      </c>
      <c r="G42" s="90" t="str">
        <f>All!I43</f>
        <v>Pre-permit</v>
      </c>
      <c r="H42" s="90">
        <f>All!J43</f>
        <v>335</v>
      </c>
      <c r="I42" s="142">
        <f>All!AQ43</f>
        <v>505.0984522</v>
      </c>
      <c r="J42" s="142">
        <f>All!AR43</f>
        <v>524.1958782</v>
      </c>
      <c r="K42" s="142">
        <f>All!AS43</f>
        <v>120.9762418</v>
      </c>
      <c r="L42" s="142">
        <f>All!AT43</f>
        <v>34.00255743</v>
      </c>
      <c r="M42" s="143">
        <f>All!AU43</f>
        <v>8.160613783</v>
      </c>
      <c r="N42" s="143">
        <f>All!AV43</f>
        <v>25.22989761</v>
      </c>
      <c r="O42" s="143">
        <f>All!AW43</f>
        <v>0.6120460337</v>
      </c>
      <c r="P42" s="90">
        <f>if(isblank(All!BB43), 150, All!BB43)</f>
        <v>150</v>
      </c>
      <c r="Q42" s="90">
        <f>if(All!AX43="CFB",120,if(All!AP43="Yes",60,140))</f>
        <v>60</v>
      </c>
      <c r="R42" s="90">
        <v>15.0</v>
      </c>
      <c r="S42" s="142">
        <f>SQRT(All!AJ43/3600*1.4/R42/PI())</f>
        <v>3.068308447</v>
      </c>
    </row>
    <row r="43">
      <c r="A43" s="90" t="str">
        <f>All!A44</f>
        <v>G112244</v>
      </c>
      <c r="B43" s="90" t="str">
        <f>All!B44</f>
        <v>L103169</v>
      </c>
      <c r="C43" s="90" t="str">
        <f>All!C44</f>
        <v>SMC Ibabang power station</v>
      </c>
      <c r="D43" s="90">
        <f>All!E44</f>
        <v>13.904</v>
      </c>
      <c r="E43" s="90">
        <f>All!F44</f>
        <v>121.758</v>
      </c>
      <c r="F43" s="90" t="str">
        <f>All!G44</f>
        <v>Luzon</v>
      </c>
      <c r="G43" s="90" t="str">
        <f>All!I44</f>
        <v>Pre-permit</v>
      </c>
      <c r="H43" s="90">
        <f>All!J44</f>
        <v>710</v>
      </c>
      <c r="I43" s="142">
        <f>All!AQ44</f>
        <v>2474.684778</v>
      </c>
      <c r="J43" s="142">
        <f>All!AR44</f>
        <v>5568.040751</v>
      </c>
      <c r="K43" s="142">
        <f>All!AS44</f>
        <v>618.6711946</v>
      </c>
      <c r="L43" s="142">
        <f>All!AT44</f>
        <v>65.03437814</v>
      </c>
      <c r="M43" s="143">
        <f>All!AU44</f>
        <v>15.60825075</v>
      </c>
      <c r="N43" s="143">
        <f>All!AV44</f>
        <v>48.25550858</v>
      </c>
      <c r="O43" s="143">
        <f>All!AW44</f>
        <v>1.170618806</v>
      </c>
      <c r="P43" s="90">
        <f>if(isblank(All!BB44), 150, All!BB44)</f>
        <v>150</v>
      </c>
      <c r="Q43" s="90">
        <f>if(All!AX44="CFB",120,if(All!AP44="Yes",60,140))</f>
        <v>60</v>
      </c>
      <c r="R43" s="90">
        <v>15.0</v>
      </c>
      <c r="S43" s="142">
        <f>SQRT(All!AJ44/3600*1.4/R43/PI())</f>
        <v>4.243407309</v>
      </c>
    </row>
    <row r="44">
      <c r="A44" s="90" t="str">
        <f>All!A45</f>
        <v>G114305</v>
      </c>
      <c r="B44" s="90" t="str">
        <f>All!B45</f>
        <v>L103193</v>
      </c>
      <c r="C44" s="90" t="str">
        <f>All!C45</f>
        <v>Lanao Kauswagan power station Unit 4</v>
      </c>
      <c r="D44" s="90">
        <f>All!E45</f>
        <v>8.18691</v>
      </c>
      <c r="E44" s="90">
        <f>All!F45</f>
        <v>124.1155</v>
      </c>
      <c r="F44" s="90" t="str">
        <f>All!G45</f>
        <v>Mindanao</v>
      </c>
      <c r="G44" s="90" t="str">
        <f>All!I45</f>
        <v>Construction</v>
      </c>
      <c r="H44" s="90">
        <f>All!J45</f>
        <v>150</v>
      </c>
      <c r="I44" s="142">
        <f>All!AQ45</f>
        <v>2027.696607</v>
      </c>
      <c r="J44" s="142">
        <f>All!AR45</f>
        <v>418.2384955</v>
      </c>
      <c r="K44" s="142">
        <f>All!AS45</f>
        <v>107.6851734</v>
      </c>
      <c r="L44" s="142">
        <f>All!AT45</f>
        <v>32.6250551</v>
      </c>
      <c r="M44" s="143">
        <f>All!AU45</f>
        <v>17.61752976</v>
      </c>
      <c r="N44" s="143">
        <f>All!AV45</f>
        <v>14.32239919</v>
      </c>
      <c r="O44" s="143">
        <f>All!AW45</f>
        <v>0.6851261572</v>
      </c>
      <c r="P44" s="90">
        <f>if(isblank(All!BB45), 150, All!BB45)</f>
        <v>150</v>
      </c>
      <c r="Q44" s="90">
        <f>if(All!AX45="CFB",120,if(All!AP45="Yes",60,140))</f>
        <v>140</v>
      </c>
      <c r="R44" s="90">
        <v>15.0</v>
      </c>
      <c r="S44" s="142">
        <f>SQRT(All!AJ45/3600*1.4/R44/PI())</f>
        <v>2.053157385</v>
      </c>
    </row>
    <row r="45">
      <c r="A45" s="90" t="str">
        <f>All!A46</f>
        <v>G113918</v>
      </c>
      <c r="B45" s="90" t="str">
        <f>All!B46</f>
        <v>L103200</v>
      </c>
      <c r="C45" s="90" t="str">
        <f>All!C46</f>
        <v>Concepcion power station Unit 2</v>
      </c>
      <c r="D45" s="90">
        <f>All!E46</f>
        <v>11.18758</v>
      </c>
      <c r="E45" s="90">
        <f>All!F46</f>
        <v>123.1207</v>
      </c>
      <c r="F45" s="90" t="str">
        <f>All!G46</f>
        <v>Visayas</v>
      </c>
      <c r="G45" s="90" t="str">
        <f>All!I46</f>
        <v>Construction</v>
      </c>
      <c r="H45" s="90">
        <f>All!J46</f>
        <v>135</v>
      </c>
      <c r="I45" s="142">
        <f>All!AQ46</f>
        <v>548.8259227</v>
      </c>
      <c r="J45" s="142">
        <f>All!AR46</f>
        <v>376.4146459</v>
      </c>
      <c r="K45" s="142">
        <f>All!AS46</f>
        <v>96.91665602</v>
      </c>
      <c r="L45" s="142">
        <f>All!AT46</f>
        <v>13.70252314</v>
      </c>
      <c r="M45" s="143">
        <f>All!AU46</f>
        <v>3.288605554</v>
      </c>
      <c r="N45" s="143">
        <f>All!AV46</f>
        <v>10.16727217</v>
      </c>
      <c r="O45" s="143">
        <f>All!AW46</f>
        <v>0.2466454166</v>
      </c>
      <c r="P45" s="90">
        <f>if(isblank(All!BB46), 150, All!BB46)</f>
        <v>150</v>
      </c>
      <c r="Q45" s="90">
        <f>if(All!AX46="CFB",120,if(All!AP46="Yes",60,140))</f>
        <v>120</v>
      </c>
      <c r="R45" s="90">
        <v>15.0</v>
      </c>
      <c r="S45" s="142">
        <f>SQRT(All!AJ46/3600*1.4/R45/PI())</f>
        <v>1.94779612</v>
      </c>
    </row>
    <row r="46">
      <c r="A46" s="90" t="str">
        <f>All!A47</f>
        <v>G111523</v>
      </c>
      <c r="B46" s="90" t="str">
        <f>All!B47</f>
        <v>L103205</v>
      </c>
      <c r="C46" s="90" t="str">
        <f>All!C47</f>
        <v>Zamboanga power station</v>
      </c>
      <c r="D46" s="90">
        <f>All!E47</f>
        <v>6.985512</v>
      </c>
      <c r="E46" s="90">
        <f>All!F47</f>
        <v>121.9348</v>
      </c>
      <c r="F46" s="90" t="str">
        <f>All!G47</f>
        <v>Mindanao</v>
      </c>
      <c r="G46" s="90" t="str">
        <f>All!I47</f>
        <v>Pre-permit</v>
      </c>
      <c r="H46" s="90">
        <f>All!J47</f>
        <v>105</v>
      </c>
      <c r="I46" s="142">
        <f>All!AQ47</f>
        <v>426.8646065</v>
      </c>
      <c r="J46" s="142">
        <f>All!AR47</f>
        <v>292.7669468</v>
      </c>
      <c r="K46" s="142">
        <f>All!AS47</f>
        <v>75.37962135</v>
      </c>
      <c r="L46" s="142">
        <f>All!AT47</f>
        <v>10.657518</v>
      </c>
      <c r="M46" s="143">
        <f>All!AU47</f>
        <v>2.55780432</v>
      </c>
      <c r="N46" s="143">
        <f>All!AV47</f>
        <v>7.907878356</v>
      </c>
      <c r="O46" s="143">
        <f>All!AW47</f>
        <v>0.191835324</v>
      </c>
      <c r="P46" s="90">
        <f>if(isblank(All!BB47), 150, All!BB47)</f>
        <v>150</v>
      </c>
      <c r="Q46" s="90">
        <f>if(All!AX47="CFB",120,if(All!AP47="Yes",60,140))</f>
        <v>60</v>
      </c>
      <c r="R46" s="90">
        <v>15.0</v>
      </c>
      <c r="S46" s="142">
        <f>SQRT(All!AJ47/3600*1.4/R46/PI())</f>
        <v>1.717794713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9.0"/>
    <col customWidth="1" min="3" max="3" width="8.88"/>
    <col customWidth="1" min="4" max="4" width="26.38"/>
    <col customWidth="1" min="5" max="5" width="27.75"/>
    <col customWidth="1" min="6" max="6" width="8.13"/>
    <col customWidth="1" min="7" max="7" width="10.0"/>
    <col customWidth="1" min="8" max="9" width="10.75"/>
    <col customWidth="1" min="10" max="11" width="9.38"/>
    <col customWidth="1" min="12" max="12" width="31.38"/>
    <col customWidth="1" min="13" max="13" width="16.88"/>
    <col customWidth="1" min="14" max="19" width="7.63"/>
    <col customWidth="1" min="20" max="20" width="11.63"/>
    <col customWidth="1" min="21" max="21" width="13.13"/>
    <col customWidth="1" min="22" max="24" width="7.63"/>
    <col customWidth="1" min="25" max="26" width="8.25"/>
    <col customWidth="1" min="27" max="27" width="15.0"/>
    <col customWidth="1" min="28" max="30" width="8.38"/>
    <col customWidth="1" min="31" max="31" width="31.25"/>
    <col customWidth="1" min="32" max="32" width="24.63"/>
    <col customWidth="1" min="33" max="33" width="19.38"/>
    <col customWidth="1" min="34" max="34" width="7.63"/>
  </cols>
  <sheetData>
    <row r="1" ht="14.25" customHeight="1">
      <c r="A1" s="148"/>
      <c r="B1" s="148"/>
      <c r="C1" s="148"/>
      <c r="D1" s="148"/>
      <c r="E1" s="148"/>
      <c r="F1" s="149"/>
      <c r="G1" s="149"/>
      <c r="H1" s="148"/>
      <c r="I1" s="148"/>
      <c r="J1" s="148"/>
      <c r="K1" s="148"/>
      <c r="L1" s="148"/>
      <c r="M1" s="148" t="s">
        <v>287</v>
      </c>
      <c r="N1" s="148" t="s">
        <v>288</v>
      </c>
      <c r="Q1" s="148" t="s">
        <v>289</v>
      </c>
      <c r="R1" s="148"/>
      <c r="S1" s="148"/>
      <c r="T1" s="148"/>
      <c r="U1" s="148"/>
      <c r="V1" s="148" t="s">
        <v>290</v>
      </c>
      <c r="Y1" s="148"/>
      <c r="Z1" s="148"/>
      <c r="AA1" s="148"/>
      <c r="AB1" s="148"/>
      <c r="AC1" s="148"/>
      <c r="AD1" s="148"/>
      <c r="AE1" s="148"/>
      <c r="AF1" s="148"/>
      <c r="AG1" s="150"/>
      <c r="AH1" s="150"/>
    </row>
    <row r="2" ht="30.0" customHeight="1">
      <c r="A2" s="148" t="s">
        <v>7</v>
      </c>
      <c r="B2" s="148" t="s">
        <v>8</v>
      </c>
      <c r="C2" s="148" t="s">
        <v>291</v>
      </c>
      <c r="D2" s="148" t="s">
        <v>292</v>
      </c>
      <c r="E2" s="148" t="s">
        <v>9</v>
      </c>
      <c r="F2" s="149" t="s">
        <v>293</v>
      </c>
      <c r="G2" s="149" t="s">
        <v>15</v>
      </c>
      <c r="H2" s="148" t="s">
        <v>294</v>
      </c>
      <c r="I2" s="148" t="s">
        <v>295</v>
      </c>
      <c r="J2" s="148" t="s">
        <v>296</v>
      </c>
      <c r="K2" s="148" t="s">
        <v>13</v>
      </c>
      <c r="L2" s="148" t="s">
        <v>14</v>
      </c>
      <c r="M2" s="148" t="s">
        <v>297</v>
      </c>
      <c r="N2" s="148" t="s">
        <v>298</v>
      </c>
      <c r="O2" s="148" t="s">
        <v>26</v>
      </c>
      <c r="P2" s="148" t="s">
        <v>27</v>
      </c>
      <c r="Q2" s="148"/>
      <c r="R2" s="148"/>
      <c r="S2" s="148"/>
      <c r="T2" s="148" t="s">
        <v>29</v>
      </c>
      <c r="U2" s="148" t="s">
        <v>299</v>
      </c>
      <c r="V2" s="148" t="s">
        <v>298</v>
      </c>
      <c r="W2" s="148" t="s">
        <v>26</v>
      </c>
      <c r="X2" s="148" t="s">
        <v>27</v>
      </c>
      <c r="Y2" s="148" t="s">
        <v>300</v>
      </c>
      <c r="Z2" s="148" t="s">
        <v>301</v>
      </c>
      <c r="AA2" s="148" t="s">
        <v>42</v>
      </c>
      <c r="AB2" s="151" t="s">
        <v>45</v>
      </c>
      <c r="AC2" s="151" t="s">
        <v>43</v>
      </c>
      <c r="AD2" s="151" t="s">
        <v>44</v>
      </c>
      <c r="AE2" s="148" t="s">
        <v>302</v>
      </c>
      <c r="AF2" s="148" t="s">
        <v>48</v>
      </c>
      <c r="AG2" s="148" t="s">
        <v>303</v>
      </c>
      <c r="AH2" s="150"/>
    </row>
    <row r="3" ht="14.25" customHeight="1">
      <c r="A3" s="152" t="s">
        <v>217</v>
      </c>
      <c r="B3" s="152" t="s">
        <v>218</v>
      </c>
      <c r="C3" s="152" t="b">
        <f>not(iserror(match(B3,All!B:B,0)))</f>
        <v>1</v>
      </c>
      <c r="D3" s="152" t="s">
        <v>219</v>
      </c>
      <c r="E3" s="152" t="s">
        <v>304</v>
      </c>
      <c r="F3" s="153">
        <v>1200.0</v>
      </c>
      <c r="G3" s="152" t="s">
        <v>220</v>
      </c>
      <c r="H3" s="152">
        <v>2024.0</v>
      </c>
      <c r="I3" s="152">
        <v>14.03727</v>
      </c>
      <c r="J3" s="152">
        <v>122.3083</v>
      </c>
      <c r="K3" s="152" t="s">
        <v>52</v>
      </c>
      <c r="L3" s="154" t="s">
        <v>305</v>
      </c>
      <c r="M3" s="152"/>
      <c r="N3" s="152"/>
      <c r="O3" s="152"/>
      <c r="P3" s="152"/>
      <c r="Q3" s="152"/>
      <c r="R3" s="152"/>
      <c r="S3" s="152"/>
      <c r="T3" s="152"/>
      <c r="U3" s="152"/>
      <c r="V3" s="152"/>
      <c r="W3" s="152"/>
      <c r="X3" s="152"/>
      <c r="Y3" s="152"/>
      <c r="Z3" s="152"/>
      <c r="AA3" s="152" t="s">
        <v>221</v>
      </c>
      <c r="AB3" s="152"/>
      <c r="AC3" s="152"/>
      <c r="AD3" s="152"/>
      <c r="AE3" s="152" t="s">
        <v>306</v>
      </c>
      <c r="AF3" s="152" t="s">
        <v>306</v>
      </c>
      <c r="AG3" s="152"/>
      <c r="AH3" s="152"/>
    </row>
    <row r="4" ht="14.25" customHeight="1">
      <c r="A4" s="152" t="s">
        <v>223</v>
      </c>
      <c r="B4" s="152" t="s">
        <v>224</v>
      </c>
      <c r="C4" s="152" t="b">
        <f>not(iserror(match(B4,All!B:B,0)))</f>
        <v>1</v>
      </c>
      <c r="D4" s="152" t="s">
        <v>225</v>
      </c>
      <c r="E4" s="152" t="s">
        <v>307</v>
      </c>
      <c r="F4" s="155">
        <v>668.0</v>
      </c>
      <c r="G4" s="152" t="s">
        <v>226</v>
      </c>
      <c r="H4" s="152">
        <v>2020.0</v>
      </c>
      <c r="I4" s="152">
        <v>14.4246</v>
      </c>
      <c r="J4" s="152">
        <v>120.541</v>
      </c>
      <c r="K4" s="152" t="s">
        <v>52</v>
      </c>
      <c r="L4" s="154" t="s">
        <v>308</v>
      </c>
      <c r="M4" s="152"/>
      <c r="N4" s="152"/>
      <c r="O4" s="152"/>
      <c r="P4" s="152"/>
      <c r="Q4" s="150"/>
      <c r="R4" s="150"/>
      <c r="S4" s="150"/>
      <c r="T4" s="152"/>
      <c r="U4" s="152"/>
      <c r="V4" s="156"/>
      <c r="W4" s="156"/>
      <c r="X4" s="150"/>
      <c r="Y4" s="157"/>
      <c r="Z4" s="152"/>
      <c r="AA4" s="152" t="s">
        <v>128</v>
      </c>
      <c r="AB4" s="158" t="s">
        <v>65</v>
      </c>
      <c r="AC4" s="158" t="s">
        <v>75</v>
      </c>
      <c r="AD4" s="152"/>
      <c r="AE4" s="152" t="s">
        <v>309</v>
      </c>
      <c r="AF4" s="152" t="s">
        <v>310</v>
      </c>
      <c r="AG4" s="152"/>
      <c r="AH4" s="152"/>
    </row>
    <row r="5" ht="14.25" customHeight="1">
      <c r="A5" s="152" t="s">
        <v>227</v>
      </c>
      <c r="B5" s="152" t="s">
        <v>224</v>
      </c>
      <c r="C5" s="152" t="b">
        <f>not(iserror(match(B5,All!B:B,0)))</f>
        <v>1</v>
      </c>
      <c r="D5" s="152" t="s">
        <v>228</v>
      </c>
      <c r="E5" s="152" t="s">
        <v>311</v>
      </c>
      <c r="F5" s="155">
        <v>668.0</v>
      </c>
      <c r="G5" s="152" t="s">
        <v>229</v>
      </c>
      <c r="H5" s="152">
        <v>2021.0</v>
      </c>
      <c r="I5" s="152">
        <v>14.4246</v>
      </c>
      <c r="J5" s="152">
        <v>120.541</v>
      </c>
      <c r="K5" s="152" t="s">
        <v>52</v>
      </c>
      <c r="L5" s="154" t="s">
        <v>308</v>
      </c>
      <c r="M5" s="152"/>
      <c r="N5" s="152"/>
      <c r="O5" s="152"/>
      <c r="P5" s="152"/>
      <c r="Q5" s="152"/>
      <c r="R5" s="152"/>
      <c r="S5" s="152"/>
      <c r="T5" s="152"/>
      <c r="U5" s="152"/>
      <c r="V5" s="152"/>
      <c r="W5" s="152"/>
      <c r="X5" s="152"/>
      <c r="Y5" s="152"/>
      <c r="Z5" s="152"/>
      <c r="AA5" s="152" t="s">
        <v>128</v>
      </c>
      <c r="AB5" s="152"/>
      <c r="AC5" s="152"/>
      <c r="AD5" s="152"/>
      <c r="AE5" s="152" t="s">
        <v>309</v>
      </c>
      <c r="AF5" s="152" t="s">
        <v>310</v>
      </c>
      <c r="AG5" s="152"/>
      <c r="AH5" s="152"/>
    </row>
    <row r="6" ht="14.25" customHeight="1">
      <c r="A6" s="152" t="s">
        <v>230</v>
      </c>
      <c r="B6" s="152" t="s">
        <v>231</v>
      </c>
      <c r="C6" s="152" t="b">
        <f>not(iserror(match(B6,All!B:B,0)))</f>
        <v>1</v>
      </c>
      <c r="D6" s="152" t="s">
        <v>232</v>
      </c>
      <c r="E6" s="152" t="s">
        <v>312</v>
      </c>
      <c r="F6" s="155">
        <v>1200.0</v>
      </c>
      <c r="G6" s="152" t="s">
        <v>229</v>
      </c>
      <c r="H6" s="152">
        <v>2025.0</v>
      </c>
      <c r="I6" s="152">
        <v>14.0569</v>
      </c>
      <c r="J6" s="152">
        <v>121.8617</v>
      </c>
      <c r="K6" s="152" t="s">
        <v>52</v>
      </c>
      <c r="L6" s="154" t="s">
        <v>313</v>
      </c>
      <c r="M6" s="152"/>
      <c r="N6" s="152"/>
      <c r="O6" s="152"/>
      <c r="P6" s="152"/>
      <c r="Q6" s="152"/>
      <c r="R6" s="150"/>
      <c r="S6" s="152"/>
      <c r="T6" s="152"/>
      <c r="U6" s="152"/>
      <c r="V6" s="152">
        <v>1894.29</v>
      </c>
      <c r="W6" s="152"/>
      <c r="X6" s="152">
        <f>242.51/(54/80)</f>
        <v>359.2740741</v>
      </c>
      <c r="Y6" s="152"/>
      <c r="Z6" s="152"/>
      <c r="AA6" s="152" t="s">
        <v>221</v>
      </c>
      <c r="AB6" s="152"/>
      <c r="AC6" s="152" t="s">
        <v>129</v>
      </c>
      <c r="AD6" s="152"/>
      <c r="AE6" s="152" t="s">
        <v>314</v>
      </c>
      <c r="AF6" s="152" t="s">
        <v>315</v>
      </c>
      <c r="AG6" s="159" t="s">
        <v>233</v>
      </c>
      <c r="AH6" s="152"/>
    </row>
    <row r="7" ht="14.25" customHeight="1">
      <c r="A7" s="152" t="s">
        <v>234</v>
      </c>
      <c r="B7" s="152" t="s">
        <v>235</v>
      </c>
      <c r="C7" s="152" t="b">
        <f>not(iserror(match(B7,All!B:B,0)))</f>
        <v>1</v>
      </c>
      <c r="D7" s="152" t="s">
        <v>236</v>
      </c>
      <c r="E7" s="150" t="s">
        <v>316</v>
      </c>
      <c r="F7" s="155">
        <v>1200.0</v>
      </c>
      <c r="G7" s="152" t="s">
        <v>220</v>
      </c>
      <c r="H7" s="152">
        <v>2022.0</v>
      </c>
      <c r="I7" s="152">
        <v>14.43671</v>
      </c>
      <c r="J7" s="152">
        <v>120.5006</v>
      </c>
      <c r="K7" s="152" t="s">
        <v>52</v>
      </c>
      <c r="L7" s="154" t="s">
        <v>317</v>
      </c>
      <c r="M7" s="157">
        <v>2255616.0</v>
      </c>
      <c r="N7" s="152">
        <v>700.0</v>
      </c>
      <c r="O7" s="152">
        <v>1000.0</v>
      </c>
      <c r="P7" s="152">
        <v>150.0</v>
      </c>
      <c r="Q7" s="150" t="s">
        <v>237</v>
      </c>
      <c r="R7" s="150" t="s">
        <v>237</v>
      </c>
      <c r="S7" s="150" t="s">
        <v>237</v>
      </c>
      <c r="T7" s="152"/>
      <c r="U7" s="160">
        <v>0.8</v>
      </c>
      <c r="V7" s="156">
        <v>3010.0</v>
      </c>
      <c r="W7" s="156">
        <v>2625.0</v>
      </c>
      <c r="X7" s="150">
        <v>261.0</v>
      </c>
      <c r="Y7" s="157">
        <v>4400.0</v>
      </c>
      <c r="Z7" s="152"/>
      <c r="AA7" s="152" t="s">
        <v>57</v>
      </c>
      <c r="AB7" s="158" t="s">
        <v>65</v>
      </c>
      <c r="AC7" s="152"/>
      <c r="AD7" s="152"/>
      <c r="AE7" s="152" t="s">
        <v>318</v>
      </c>
      <c r="AF7" s="152" t="s">
        <v>319</v>
      </c>
      <c r="AG7" s="161" t="s">
        <v>238</v>
      </c>
      <c r="AH7" s="150"/>
    </row>
    <row r="8" ht="14.25" customHeight="1">
      <c r="A8" s="152" t="s">
        <v>239</v>
      </c>
      <c r="B8" s="152" t="s">
        <v>240</v>
      </c>
      <c r="C8" s="152" t="b">
        <f>not(iserror(match(B8,All!B:B,0)))</f>
        <v>1</v>
      </c>
      <c r="D8" s="152" t="s">
        <v>241</v>
      </c>
      <c r="E8" s="152" t="s">
        <v>320</v>
      </c>
      <c r="F8" s="155">
        <v>1000.0</v>
      </c>
      <c r="G8" s="152" t="s">
        <v>220</v>
      </c>
      <c r="H8" s="152">
        <v>2024.0</v>
      </c>
      <c r="I8" s="152">
        <v>16.091</v>
      </c>
      <c r="J8" s="152">
        <v>120.096</v>
      </c>
      <c r="K8" s="152" t="s">
        <v>52</v>
      </c>
      <c r="L8" s="154" t="s">
        <v>135</v>
      </c>
      <c r="M8" s="152"/>
      <c r="N8" s="152">
        <v>200.0</v>
      </c>
      <c r="O8" s="152">
        <v>200.0</v>
      </c>
      <c r="P8" s="152">
        <v>30.0</v>
      </c>
      <c r="Q8" s="150" t="s">
        <v>71</v>
      </c>
      <c r="R8" s="150" t="s">
        <v>71</v>
      </c>
      <c r="S8" s="150" t="s">
        <v>71</v>
      </c>
      <c r="T8" s="152"/>
      <c r="U8" s="152"/>
      <c r="V8" s="152"/>
      <c r="W8" s="152"/>
      <c r="X8" s="152"/>
      <c r="Y8" s="152"/>
      <c r="Z8" s="152"/>
      <c r="AA8" s="152" t="s">
        <v>221</v>
      </c>
      <c r="AB8" s="152"/>
      <c r="AC8" s="152" t="s">
        <v>129</v>
      </c>
      <c r="AD8" s="152" t="s">
        <v>242</v>
      </c>
      <c r="AE8" s="152" t="s">
        <v>321</v>
      </c>
      <c r="AF8" s="152" t="s">
        <v>322</v>
      </c>
      <c r="AG8" s="159" t="s">
        <v>243</v>
      </c>
      <c r="AH8" s="152"/>
    </row>
    <row r="9" ht="14.25" customHeight="1">
      <c r="A9" s="152" t="s">
        <v>244</v>
      </c>
      <c r="B9" s="152" t="s">
        <v>61</v>
      </c>
      <c r="C9" s="152" t="b">
        <f>not(iserror(match(B9,All!B:B,0)))</f>
        <v>1</v>
      </c>
      <c r="D9" s="152" t="s">
        <v>245</v>
      </c>
      <c r="E9" s="152" t="s">
        <v>323</v>
      </c>
      <c r="F9" s="155">
        <v>350.0</v>
      </c>
      <c r="G9" s="152" t="s">
        <v>220</v>
      </c>
      <c r="H9" s="152">
        <v>2025.0</v>
      </c>
      <c r="I9" s="152">
        <v>13.93263</v>
      </c>
      <c r="J9" s="152">
        <v>120.7897</v>
      </c>
      <c r="K9" s="152" t="s">
        <v>52</v>
      </c>
      <c r="L9" s="154" t="s">
        <v>63</v>
      </c>
      <c r="M9" s="152"/>
      <c r="N9" s="152"/>
      <c r="O9" s="152"/>
      <c r="P9" s="152"/>
      <c r="Q9" s="152"/>
      <c r="R9" s="152"/>
      <c r="S9" s="152"/>
      <c r="T9" s="152"/>
      <c r="U9" s="152"/>
      <c r="V9" s="152"/>
      <c r="W9" s="152"/>
      <c r="X9" s="152"/>
      <c r="Y9" s="152"/>
      <c r="Z9" s="152"/>
      <c r="AA9" s="152" t="s">
        <v>74</v>
      </c>
      <c r="AB9" s="152"/>
      <c r="AC9" s="162" t="s">
        <v>58</v>
      </c>
      <c r="AD9" s="152"/>
      <c r="AE9" s="152" t="s">
        <v>324</v>
      </c>
      <c r="AF9" s="152" t="s">
        <v>325</v>
      </c>
      <c r="AG9" s="152"/>
      <c r="AH9" s="152"/>
    </row>
    <row r="10" ht="14.25" customHeight="1">
      <c r="A10" s="152" t="s">
        <v>246</v>
      </c>
      <c r="B10" s="152" t="s">
        <v>61</v>
      </c>
      <c r="C10" s="152" t="b">
        <f>not(iserror(match(B10,All!B:B,0)))</f>
        <v>1</v>
      </c>
      <c r="D10" s="152" t="s">
        <v>247</v>
      </c>
      <c r="E10" s="152" t="s">
        <v>323</v>
      </c>
      <c r="F10" s="155">
        <v>350.0</v>
      </c>
      <c r="G10" s="152" t="s">
        <v>220</v>
      </c>
      <c r="H10" s="152">
        <v>2025.0</v>
      </c>
      <c r="I10" s="152">
        <v>13.93263</v>
      </c>
      <c r="J10" s="152">
        <v>120.7897</v>
      </c>
      <c r="K10" s="152" t="s">
        <v>52</v>
      </c>
      <c r="L10" s="154" t="s">
        <v>63</v>
      </c>
      <c r="M10" s="152"/>
      <c r="N10" s="152"/>
      <c r="O10" s="152"/>
      <c r="P10" s="152"/>
      <c r="Q10" s="152"/>
      <c r="R10" s="152"/>
      <c r="S10" s="152"/>
      <c r="T10" s="152"/>
      <c r="U10" s="152"/>
      <c r="V10" s="152"/>
      <c r="W10" s="152"/>
      <c r="X10" s="152"/>
      <c r="Y10" s="152"/>
      <c r="Z10" s="152"/>
      <c r="AA10" s="152" t="s">
        <v>74</v>
      </c>
      <c r="AB10" s="152"/>
      <c r="AC10" s="162" t="s">
        <v>58</v>
      </c>
      <c r="AD10" s="152"/>
      <c r="AE10" s="152" t="s">
        <v>324</v>
      </c>
      <c r="AF10" s="152" t="s">
        <v>325</v>
      </c>
      <c r="AG10" s="152"/>
      <c r="AH10" s="152"/>
    </row>
    <row r="11" ht="14.25" customHeight="1">
      <c r="A11" s="152" t="s">
        <v>248</v>
      </c>
      <c r="B11" s="152" t="s">
        <v>249</v>
      </c>
      <c r="C11" s="152" t="b">
        <f>not(iserror(match(B11,All!B:B,0)))</f>
        <v>1</v>
      </c>
      <c r="D11" s="152" t="s">
        <v>250</v>
      </c>
      <c r="E11" s="152" t="s">
        <v>326</v>
      </c>
      <c r="F11" s="155">
        <v>350.0</v>
      </c>
      <c r="G11" s="152" t="s">
        <v>220</v>
      </c>
      <c r="H11" s="152">
        <v>2023.0</v>
      </c>
      <c r="I11" s="152">
        <v>14.3378</v>
      </c>
      <c r="J11" s="152">
        <v>122.6735</v>
      </c>
      <c r="K11" s="152" t="s">
        <v>52</v>
      </c>
      <c r="L11" s="154" t="s">
        <v>327</v>
      </c>
      <c r="M11" s="152"/>
      <c r="N11" s="152"/>
      <c r="O11" s="152"/>
      <c r="P11" s="152"/>
      <c r="Q11" s="152"/>
      <c r="R11" s="152"/>
      <c r="S11" s="152"/>
      <c r="T11" s="152"/>
      <c r="U11" s="152"/>
      <c r="V11" s="152"/>
      <c r="W11" s="152"/>
      <c r="X11" s="152"/>
      <c r="Y11" s="152"/>
      <c r="Z11" s="152"/>
      <c r="AA11" s="152" t="s">
        <v>128</v>
      </c>
      <c r="AB11" s="152"/>
      <c r="AC11" s="152"/>
      <c r="AD11" s="152"/>
      <c r="AE11" s="152" t="s">
        <v>328</v>
      </c>
      <c r="AF11" s="152" t="s">
        <v>328</v>
      </c>
      <c r="AG11" s="152"/>
      <c r="AH11" s="152"/>
    </row>
    <row r="12" ht="14.25" customHeight="1">
      <c r="A12" s="152" t="s">
        <v>251</v>
      </c>
      <c r="B12" s="152" t="s">
        <v>249</v>
      </c>
      <c r="C12" s="152" t="b">
        <f>not(iserror(match(B12,All!B:B,0)))</f>
        <v>1</v>
      </c>
      <c r="D12" s="152" t="s">
        <v>252</v>
      </c>
      <c r="E12" s="152" t="s">
        <v>326</v>
      </c>
      <c r="F12" s="155">
        <v>350.0</v>
      </c>
      <c r="G12" s="152" t="s">
        <v>220</v>
      </c>
      <c r="H12" s="152">
        <v>2023.0</v>
      </c>
      <c r="I12" s="152">
        <v>14.3378</v>
      </c>
      <c r="J12" s="152">
        <v>122.6735</v>
      </c>
      <c r="K12" s="152" t="s">
        <v>52</v>
      </c>
      <c r="L12" s="154" t="s">
        <v>327</v>
      </c>
      <c r="M12" s="152"/>
      <c r="N12" s="152"/>
      <c r="O12" s="152"/>
      <c r="P12" s="152"/>
      <c r="Q12" s="152"/>
      <c r="R12" s="152"/>
      <c r="S12" s="152"/>
      <c r="T12" s="152"/>
      <c r="U12" s="152"/>
      <c r="V12" s="152"/>
      <c r="W12" s="152"/>
      <c r="X12" s="152"/>
      <c r="Y12" s="152"/>
      <c r="Z12" s="152"/>
      <c r="AA12" s="152" t="s">
        <v>128</v>
      </c>
      <c r="AB12" s="152"/>
      <c r="AC12" s="152"/>
      <c r="AD12" s="152"/>
      <c r="AE12" s="152" t="s">
        <v>328</v>
      </c>
      <c r="AF12" s="152" t="s">
        <v>328</v>
      </c>
      <c r="AG12" s="152"/>
      <c r="AH12" s="152"/>
    </row>
    <row r="13" ht="14.25" customHeight="1">
      <c r="A13" s="152" t="s">
        <v>253</v>
      </c>
      <c r="B13" s="152" t="s">
        <v>254</v>
      </c>
      <c r="C13" s="152" t="b">
        <f>not(iserror(match(B13,All!B:B,0)))</f>
        <v>1</v>
      </c>
      <c r="D13" s="152" t="s">
        <v>255</v>
      </c>
      <c r="E13" s="152" t="s">
        <v>329</v>
      </c>
      <c r="F13" s="155">
        <v>670.0</v>
      </c>
      <c r="G13" s="152" t="s">
        <v>229</v>
      </c>
      <c r="H13" s="152">
        <v>2022.0</v>
      </c>
      <c r="I13" s="152">
        <v>16.83588</v>
      </c>
      <c r="J13" s="152">
        <v>120.3425</v>
      </c>
      <c r="K13" s="152" t="s">
        <v>52</v>
      </c>
      <c r="L13" s="154" t="s">
        <v>330</v>
      </c>
      <c r="M13" s="152"/>
      <c r="N13" s="152">
        <v>200.0</v>
      </c>
      <c r="O13" s="152">
        <v>450.0</v>
      </c>
      <c r="P13" s="152">
        <v>50.0</v>
      </c>
      <c r="Q13" s="150" t="s">
        <v>71</v>
      </c>
      <c r="R13" s="150" t="s">
        <v>71</v>
      </c>
      <c r="S13" s="150" t="s">
        <v>71</v>
      </c>
      <c r="T13" s="152"/>
      <c r="U13" s="152"/>
      <c r="V13" s="152"/>
      <c r="W13" s="152"/>
      <c r="X13" s="152"/>
      <c r="Y13" s="152"/>
      <c r="Z13" s="152"/>
      <c r="AA13" s="152" t="s">
        <v>128</v>
      </c>
      <c r="AB13" s="152" t="s">
        <v>65</v>
      </c>
      <c r="AC13" s="152" t="s">
        <v>129</v>
      </c>
      <c r="AD13" s="152" t="s">
        <v>138</v>
      </c>
      <c r="AE13" s="152" t="s">
        <v>331</v>
      </c>
      <c r="AF13" s="152" t="s">
        <v>332</v>
      </c>
      <c r="AG13" s="161" t="s">
        <v>256</v>
      </c>
      <c r="AH13" s="150"/>
    </row>
    <row r="14" ht="14.25" customHeight="1">
      <c r="A14" s="152" t="s">
        <v>257</v>
      </c>
      <c r="B14" s="152" t="s">
        <v>99</v>
      </c>
      <c r="C14" s="152" t="b">
        <f>not(iserror(match(B14,All!B:B,0)))</f>
        <v>1</v>
      </c>
      <c r="D14" s="152" t="s">
        <v>258</v>
      </c>
      <c r="E14" s="152" t="s">
        <v>333</v>
      </c>
      <c r="F14" s="155">
        <v>335.0</v>
      </c>
      <c r="G14" s="152" t="s">
        <v>226</v>
      </c>
      <c r="H14" s="152"/>
      <c r="I14" s="152">
        <v>15.56384</v>
      </c>
      <c r="J14" s="152">
        <v>119.9192</v>
      </c>
      <c r="K14" s="152" t="s">
        <v>52</v>
      </c>
      <c r="L14" s="154" t="s">
        <v>101</v>
      </c>
      <c r="M14" s="152"/>
      <c r="N14" s="152">
        <v>29.8</v>
      </c>
      <c r="O14" s="152">
        <v>43.1</v>
      </c>
      <c r="P14" s="152">
        <v>18.7</v>
      </c>
      <c r="Q14" s="152" t="s">
        <v>82</v>
      </c>
      <c r="R14" s="152" t="s">
        <v>82</v>
      </c>
      <c r="S14" s="150" t="s">
        <v>71</v>
      </c>
      <c r="T14" s="160"/>
      <c r="U14" s="152"/>
      <c r="V14" s="152"/>
      <c r="W14" s="152"/>
      <c r="X14" s="152"/>
      <c r="Y14" s="152"/>
      <c r="Z14" s="152"/>
      <c r="AA14" s="152" t="s">
        <v>128</v>
      </c>
      <c r="AB14" s="158" t="s">
        <v>65</v>
      </c>
      <c r="AC14" s="158" t="s">
        <v>129</v>
      </c>
      <c r="AD14" s="152"/>
      <c r="AE14" s="152" t="s">
        <v>84</v>
      </c>
      <c r="AF14" s="152" t="s">
        <v>334</v>
      </c>
      <c r="AG14" s="161" t="s">
        <v>259</v>
      </c>
      <c r="AH14" s="150"/>
    </row>
    <row r="15" ht="14.25" customHeight="1">
      <c r="A15" s="152" t="s">
        <v>260</v>
      </c>
      <c r="B15" s="152" t="s">
        <v>99</v>
      </c>
      <c r="C15" s="152" t="b">
        <f>not(iserror(match(B15,All!B:B,0)))</f>
        <v>1</v>
      </c>
      <c r="D15" s="152" t="s">
        <v>261</v>
      </c>
      <c r="E15" s="152" t="s">
        <v>333</v>
      </c>
      <c r="F15" s="155">
        <v>335.0</v>
      </c>
      <c r="G15" s="152" t="s">
        <v>220</v>
      </c>
      <c r="H15" s="152"/>
      <c r="I15" s="152">
        <v>15.56384</v>
      </c>
      <c r="J15" s="152">
        <v>119.9192</v>
      </c>
      <c r="K15" s="152" t="s">
        <v>52</v>
      </c>
      <c r="L15" s="154" t="s">
        <v>101</v>
      </c>
      <c r="M15" s="152"/>
      <c r="N15" s="152">
        <v>29.8</v>
      </c>
      <c r="O15" s="152">
        <v>43.1</v>
      </c>
      <c r="P15" s="152">
        <v>18.7</v>
      </c>
      <c r="Q15" s="152" t="s">
        <v>82</v>
      </c>
      <c r="R15" s="152" t="s">
        <v>82</v>
      </c>
      <c r="S15" s="152"/>
      <c r="T15" s="152"/>
      <c r="U15" s="152"/>
      <c r="V15" s="152"/>
      <c r="W15" s="152"/>
      <c r="X15" s="152"/>
      <c r="Y15" s="152"/>
      <c r="Z15" s="152"/>
      <c r="AA15" s="152" t="s">
        <v>74</v>
      </c>
      <c r="AB15" s="152"/>
      <c r="AC15" s="152"/>
      <c r="AD15" s="152"/>
      <c r="AE15" s="152" t="s">
        <v>84</v>
      </c>
      <c r="AF15" s="152" t="s">
        <v>334</v>
      </c>
      <c r="AG15" s="161" t="s">
        <v>259</v>
      </c>
      <c r="AH15" s="150"/>
    </row>
    <row r="16" ht="14.25" customHeight="1">
      <c r="A16" s="152" t="s">
        <v>335</v>
      </c>
      <c r="B16" s="152" t="s">
        <v>77</v>
      </c>
      <c r="C16" s="152" t="b">
        <f>not(iserror(match(B16,All!B:B,0)))</f>
        <v>1</v>
      </c>
      <c r="D16" s="152" t="s">
        <v>336</v>
      </c>
      <c r="E16" s="152" t="s">
        <v>337</v>
      </c>
      <c r="F16" s="155">
        <v>150.0</v>
      </c>
      <c r="G16" s="152" t="s">
        <v>226</v>
      </c>
      <c r="H16" s="152">
        <v>2020.0</v>
      </c>
      <c r="I16" s="152">
        <v>14.52041</v>
      </c>
      <c r="J16" s="152">
        <v>120.6027</v>
      </c>
      <c r="K16" s="152" t="s">
        <v>52</v>
      </c>
      <c r="L16" s="154" t="s">
        <v>338</v>
      </c>
      <c r="M16" s="152"/>
      <c r="N16" s="152"/>
      <c r="O16" s="152"/>
      <c r="P16" s="152"/>
      <c r="Q16" s="152"/>
      <c r="R16" s="152"/>
      <c r="S16" s="152"/>
      <c r="T16" s="152"/>
      <c r="U16" s="152"/>
      <c r="V16" s="152"/>
      <c r="W16" s="152"/>
      <c r="X16" s="152"/>
      <c r="Y16" s="152"/>
      <c r="Z16" s="152"/>
      <c r="AA16" s="152" t="s">
        <v>57</v>
      </c>
      <c r="AB16" s="158" t="s">
        <v>65</v>
      </c>
      <c r="AC16" s="158" t="s">
        <v>58</v>
      </c>
      <c r="AD16" s="152"/>
      <c r="AE16" s="152" t="s">
        <v>339</v>
      </c>
      <c r="AF16" s="152" t="s">
        <v>334</v>
      </c>
      <c r="AG16" s="152"/>
      <c r="AH16" s="152"/>
    </row>
    <row r="17" ht="14.25" customHeight="1">
      <c r="A17" s="152" t="s">
        <v>262</v>
      </c>
      <c r="B17" s="152" t="s">
        <v>263</v>
      </c>
      <c r="C17" s="152" t="b">
        <f>not(iserror(match(B17,All!B:B,0)))</f>
        <v>1</v>
      </c>
      <c r="D17" s="152" t="s">
        <v>264</v>
      </c>
      <c r="E17" s="152" t="s">
        <v>340</v>
      </c>
      <c r="F17" s="155">
        <f>355*2</f>
        <v>710</v>
      </c>
      <c r="G17" s="152" t="s">
        <v>220</v>
      </c>
      <c r="H17" s="152">
        <v>2025.0</v>
      </c>
      <c r="I17" s="152">
        <v>13.904</v>
      </c>
      <c r="J17" s="152">
        <v>121.758</v>
      </c>
      <c r="K17" s="152" t="s">
        <v>52</v>
      </c>
      <c r="L17" s="154" t="s">
        <v>105</v>
      </c>
      <c r="M17" s="152"/>
      <c r="N17" s="152">
        <v>200.0</v>
      </c>
      <c r="O17" s="152">
        <v>450.0</v>
      </c>
      <c r="P17" s="152">
        <v>50.0</v>
      </c>
      <c r="Q17" s="150" t="s">
        <v>237</v>
      </c>
      <c r="R17" s="150" t="s">
        <v>237</v>
      </c>
      <c r="S17" s="150" t="s">
        <v>237</v>
      </c>
      <c r="T17" s="152"/>
      <c r="U17" s="152"/>
      <c r="V17" s="152"/>
      <c r="W17" s="152"/>
      <c r="X17" s="152"/>
      <c r="Y17" s="152"/>
      <c r="Z17" s="152"/>
      <c r="AA17" s="152" t="s">
        <v>128</v>
      </c>
      <c r="AB17" s="152" t="s">
        <v>65</v>
      </c>
      <c r="AC17" s="152" t="s">
        <v>37</v>
      </c>
      <c r="AD17" s="152" t="s">
        <v>138</v>
      </c>
      <c r="AE17" s="152" t="s">
        <v>341</v>
      </c>
      <c r="AF17" s="152" t="s">
        <v>334</v>
      </c>
      <c r="AG17" s="159" t="s">
        <v>265</v>
      </c>
      <c r="AH17" s="152"/>
    </row>
    <row r="18" ht="14.25" customHeight="1">
      <c r="A18" s="152" t="s">
        <v>266</v>
      </c>
      <c r="B18" s="152" t="s">
        <v>168</v>
      </c>
      <c r="C18" s="152" t="b">
        <f>not(iserror(match(B18,All!B:B,0)))</f>
        <v>1</v>
      </c>
      <c r="D18" s="152" t="s">
        <v>267</v>
      </c>
      <c r="E18" s="152" t="s">
        <v>342</v>
      </c>
      <c r="F18" s="155">
        <v>135.0</v>
      </c>
      <c r="G18" s="152" t="s">
        <v>226</v>
      </c>
      <c r="H18" s="152">
        <v>2020.0</v>
      </c>
      <c r="I18" s="152">
        <v>8.18691</v>
      </c>
      <c r="J18" s="152">
        <v>124.1155</v>
      </c>
      <c r="K18" s="152" t="s">
        <v>150</v>
      </c>
      <c r="L18" s="154" t="s">
        <v>343</v>
      </c>
      <c r="M18" s="152"/>
      <c r="N18" s="152"/>
      <c r="O18" s="152"/>
      <c r="P18" s="152"/>
      <c r="Q18" s="152"/>
      <c r="R18" s="152"/>
      <c r="S18" s="152"/>
      <c r="T18" s="152"/>
      <c r="U18" s="152"/>
      <c r="V18" s="152"/>
      <c r="W18" s="152"/>
      <c r="X18" s="152"/>
      <c r="Y18" s="152"/>
      <c r="Z18" s="152"/>
      <c r="AA18" s="152" t="s">
        <v>74</v>
      </c>
      <c r="AB18" s="158" t="s">
        <v>65</v>
      </c>
      <c r="AC18" s="158" t="s">
        <v>75</v>
      </c>
      <c r="AD18" s="152"/>
      <c r="AE18" s="152" t="s">
        <v>344</v>
      </c>
      <c r="AF18" s="152" t="s">
        <v>345</v>
      </c>
      <c r="AG18" s="152"/>
      <c r="AH18" s="152"/>
    </row>
    <row r="19" ht="14.25" customHeight="1">
      <c r="A19" s="152" t="s">
        <v>268</v>
      </c>
      <c r="B19" s="152" t="s">
        <v>186</v>
      </c>
      <c r="C19" s="152" t="b">
        <f>not(iserror(match(B19,All!B:B,0)))</f>
        <v>1</v>
      </c>
      <c r="D19" s="152" t="s">
        <v>269</v>
      </c>
      <c r="E19" s="152" t="s">
        <v>346</v>
      </c>
      <c r="F19" s="155">
        <v>135.0</v>
      </c>
      <c r="G19" s="152" t="s">
        <v>226</v>
      </c>
      <c r="H19" s="152">
        <v>2021.0</v>
      </c>
      <c r="I19" s="152">
        <v>11.18758</v>
      </c>
      <c r="J19" s="152">
        <v>123.1207</v>
      </c>
      <c r="K19" s="152" t="s">
        <v>188</v>
      </c>
      <c r="L19" s="154" t="s">
        <v>189</v>
      </c>
      <c r="M19" s="152"/>
      <c r="N19" s="152"/>
      <c r="O19" s="152"/>
      <c r="P19" s="152"/>
      <c r="Q19" s="152"/>
      <c r="R19" s="152"/>
      <c r="S19" s="152"/>
      <c r="T19" s="152"/>
      <c r="U19" s="152"/>
      <c r="V19" s="152"/>
      <c r="W19" s="152"/>
      <c r="X19" s="152"/>
      <c r="Y19" s="152"/>
      <c r="Z19" s="152"/>
      <c r="AA19" s="152" t="s">
        <v>57</v>
      </c>
      <c r="AB19" s="158" t="s">
        <v>65</v>
      </c>
      <c r="AC19" s="158" t="s">
        <v>58</v>
      </c>
      <c r="AD19" s="152"/>
      <c r="AE19" s="152" t="s">
        <v>347</v>
      </c>
      <c r="AF19" s="152" t="s">
        <v>348</v>
      </c>
      <c r="AG19" s="152"/>
      <c r="AH19" s="152"/>
    </row>
    <row r="20" ht="14.25" customHeight="1">
      <c r="A20" s="152" t="s">
        <v>270</v>
      </c>
      <c r="B20" s="152" t="s">
        <v>271</v>
      </c>
      <c r="C20" s="152" t="b">
        <f>not(iserror(match(B20,All!B:B,0)))</f>
        <v>1</v>
      </c>
      <c r="D20" s="152" t="s">
        <v>272</v>
      </c>
      <c r="E20" s="152" t="s">
        <v>272</v>
      </c>
      <c r="F20" s="155">
        <v>105.0</v>
      </c>
      <c r="G20" s="152" t="s">
        <v>220</v>
      </c>
      <c r="H20" s="152">
        <v>2022.0</v>
      </c>
      <c r="I20" s="152">
        <v>6.985512</v>
      </c>
      <c r="J20" s="152">
        <v>121.9348</v>
      </c>
      <c r="K20" s="152" t="s">
        <v>150</v>
      </c>
      <c r="L20" s="154" t="s">
        <v>349</v>
      </c>
      <c r="M20" s="152"/>
      <c r="N20" s="152"/>
      <c r="O20" s="152"/>
      <c r="P20" s="152"/>
      <c r="Q20" s="152"/>
      <c r="R20" s="152"/>
      <c r="S20" s="152"/>
      <c r="T20" s="152"/>
      <c r="U20" s="152"/>
      <c r="V20" s="152"/>
      <c r="W20" s="152"/>
      <c r="X20" s="152"/>
      <c r="Y20" s="152"/>
      <c r="Z20" s="152"/>
      <c r="AA20" s="152" t="s">
        <v>74</v>
      </c>
      <c r="AB20" s="152"/>
      <c r="AC20" s="162" t="s">
        <v>58</v>
      </c>
      <c r="AD20" s="152"/>
      <c r="AE20" s="152" t="s">
        <v>350</v>
      </c>
      <c r="AF20" s="152" t="s">
        <v>351</v>
      </c>
      <c r="AG20" s="152"/>
      <c r="AH20" s="152"/>
    </row>
    <row r="21" ht="14.25" customHeight="1">
      <c r="A21" s="150"/>
      <c r="B21" s="150"/>
      <c r="C21" s="150"/>
      <c r="D21" s="150"/>
      <c r="E21" s="150"/>
      <c r="F21" s="155"/>
      <c r="G21" s="150"/>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H21" s="150"/>
    </row>
    <row r="22" ht="14.25" customHeight="1">
      <c r="A22" s="150"/>
      <c r="B22" s="150"/>
      <c r="C22" s="150"/>
      <c r="D22" s="150"/>
      <c r="E22" s="150"/>
      <c r="F22" s="155"/>
      <c r="G22" s="150"/>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row>
    <row r="23" ht="14.25" customHeight="1">
      <c r="A23" s="150"/>
      <c r="B23" s="150"/>
      <c r="C23" s="150"/>
      <c r="D23" s="150"/>
      <c r="E23" s="150"/>
      <c r="F23" s="155"/>
      <c r="G23" s="150"/>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row>
    <row r="24" ht="14.25" customHeight="1">
      <c r="A24" s="150"/>
      <c r="B24" s="150"/>
      <c r="C24" s="150"/>
      <c r="D24" s="150"/>
      <c r="E24" s="150"/>
      <c r="F24" s="155"/>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row>
    <row r="25" ht="14.25" customHeight="1">
      <c r="A25" s="150"/>
      <c r="B25" s="150"/>
      <c r="C25" s="150"/>
      <c r="D25" s="150"/>
      <c r="E25" s="150"/>
      <c r="F25" s="155"/>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row>
    <row r="26" ht="14.25" customHeight="1">
      <c r="A26" s="150"/>
      <c r="B26" s="150"/>
      <c r="C26" s="150"/>
      <c r="D26" s="150"/>
      <c r="E26" s="150"/>
      <c r="F26" s="155"/>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row>
    <row r="27" ht="14.25" customHeight="1">
      <c r="A27" s="150"/>
      <c r="B27" s="150"/>
      <c r="C27" s="150"/>
      <c r="D27" s="150"/>
      <c r="E27" s="150"/>
      <c r="F27" s="155"/>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row>
    <row r="28" ht="14.25" customHeight="1">
      <c r="A28" s="150"/>
      <c r="B28" s="150"/>
      <c r="C28" s="150"/>
      <c r="D28" s="150"/>
      <c r="E28" s="150"/>
      <c r="F28" s="155"/>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row>
    <row r="29" ht="14.25" customHeight="1">
      <c r="A29" s="150"/>
      <c r="B29" s="150"/>
      <c r="C29" s="150"/>
      <c r="D29" s="150"/>
      <c r="E29" s="150"/>
      <c r="F29" s="155"/>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row>
    <row r="30" ht="14.25" customHeight="1">
      <c r="A30" s="150"/>
      <c r="B30" s="150"/>
      <c r="C30" s="150"/>
      <c r="D30" s="150"/>
      <c r="E30" s="150"/>
      <c r="F30" s="155"/>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row>
    <row r="31" ht="14.25" customHeight="1">
      <c r="A31" s="150"/>
      <c r="B31" s="150"/>
      <c r="C31" s="150"/>
      <c r="D31" s="150"/>
      <c r="E31" s="150"/>
      <c r="F31" s="155"/>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row>
    <row r="32" ht="14.25" customHeight="1">
      <c r="A32" s="150"/>
      <c r="B32" s="150"/>
      <c r="C32" s="150"/>
      <c r="D32" s="150"/>
      <c r="E32" s="150"/>
      <c r="F32" s="155"/>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row>
    <row r="33" ht="14.25" customHeight="1">
      <c r="A33" s="150"/>
      <c r="B33" s="150"/>
      <c r="C33" s="150"/>
      <c r="D33" s="150"/>
      <c r="E33" s="150"/>
      <c r="F33" s="155"/>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row>
    <row r="34" ht="14.25" customHeight="1">
      <c r="A34" s="150"/>
      <c r="B34" s="150"/>
      <c r="C34" s="150"/>
      <c r="D34" s="150"/>
      <c r="E34" s="150"/>
      <c r="F34" s="155"/>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row>
    <row r="35" ht="14.25" customHeight="1">
      <c r="A35" s="150"/>
      <c r="B35" s="150"/>
      <c r="C35" s="150"/>
      <c r="D35" s="150"/>
      <c r="E35" s="150"/>
      <c r="F35" s="155"/>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row>
    <row r="36" ht="14.25" customHeight="1">
      <c r="A36" s="150"/>
      <c r="B36" s="150"/>
      <c r="C36" s="150"/>
      <c r="D36" s="150"/>
      <c r="E36" s="150"/>
      <c r="F36" s="155"/>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row>
    <row r="37" ht="14.25" customHeight="1">
      <c r="A37" s="150"/>
      <c r="B37" s="150"/>
      <c r="C37" s="150"/>
      <c r="D37" s="150"/>
      <c r="E37" s="150"/>
      <c r="F37" s="155"/>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row>
    <row r="38" ht="14.25" customHeight="1">
      <c r="A38" s="150"/>
      <c r="B38" s="150"/>
      <c r="C38" s="150"/>
      <c r="D38" s="150"/>
      <c r="E38" s="150"/>
      <c r="F38" s="155"/>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row>
    <row r="39" ht="14.25" customHeight="1">
      <c r="A39" s="150"/>
      <c r="B39" s="150"/>
      <c r="C39" s="150"/>
      <c r="D39" s="150"/>
      <c r="E39" s="150"/>
      <c r="F39" s="155"/>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row>
    <row r="40" ht="14.25" customHeight="1">
      <c r="A40" s="150"/>
      <c r="B40" s="150"/>
      <c r="C40" s="150"/>
      <c r="D40" s="150"/>
      <c r="E40" s="150"/>
      <c r="F40" s="155"/>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row>
    <row r="41" ht="14.25" customHeight="1">
      <c r="A41" s="150"/>
      <c r="B41" s="150"/>
      <c r="C41" s="150"/>
      <c r="D41" s="150"/>
      <c r="E41" s="150"/>
      <c r="F41" s="155"/>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row>
    <row r="42" ht="14.25" customHeight="1">
      <c r="A42" s="150"/>
      <c r="B42" s="150"/>
      <c r="C42" s="150"/>
      <c r="D42" s="150"/>
      <c r="E42" s="150"/>
      <c r="F42" s="155"/>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row>
    <row r="43" ht="14.25" customHeight="1">
      <c r="A43" s="150"/>
      <c r="B43" s="150"/>
      <c r="C43" s="150"/>
      <c r="D43" s="150"/>
      <c r="E43" s="150"/>
      <c r="F43" s="155"/>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row>
    <row r="44" ht="14.25" customHeight="1">
      <c r="A44" s="150"/>
      <c r="B44" s="150"/>
      <c r="C44" s="150"/>
      <c r="D44" s="150"/>
      <c r="E44" s="150"/>
      <c r="F44" s="155"/>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row>
    <row r="45" ht="14.25" customHeight="1">
      <c r="A45" s="150"/>
      <c r="B45" s="150"/>
      <c r="C45" s="150"/>
      <c r="D45" s="150"/>
      <c r="E45" s="150"/>
      <c r="F45" s="155"/>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2"/>
      <c r="AH45" s="152"/>
    </row>
    <row r="46" ht="14.25" customHeight="1">
      <c r="A46" s="150"/>
      <c r="B46" s="150"/>
      <c r="C46" s="150"/>
      <c r="D46" s="150"/>
      <c r="E46" s="150"/>
      <c r="F46" s="155"/>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row>
    <row r="47" ht="14.25" customHeight="1">
      <c r="A47" s="150"/>
      <c r="B47" s="150"/>
      <c r="C47" s="150"/>
      <c r="D47" s="150"/>
      <c r="E47" s="150"/>
      <c r="F47" s="155"/>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0"/>
      <c r="AH47" s="150"/>
    </row>
    <row r="48" ht="14.25" customHeight="1">
      <c r="A48" s="150"/>
      <c r="B48" s="150"/>
      <c r="C48" s="150"/>
      <c r="D48" s="150"/>
      <c r="E48" s="150"/>
      <c r="F48" s="155"/>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row>
    <row r="49" ht="14.25" customHeight="1">
      <c r="A49" s="150"/>
      <c r="B49" s="150"/>
      <c r="C49" s="150"/>
      <c r="D49" s="150"/>
      <c r="E49" s="150"/>
      <c r="F49" s="155"/>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c r="AH49" s="150"/>
    </row>
    <row r="50" ht="14.25" customHeight="1">
      <c r="A50" s="150"/>
      <c r="B50" s="150"/>
      <c r="C50" s="150"/>
      <c r="D50" s="150"/>
      <c r="E50" s="150"/>
      <c r="F50" s="155"/>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row>
    <row r="51" ht="14.25" customHeight="1">
      <c r="A51" s="150"/>
      <c r="B51" s="150"/>
      <c r="C51" s="150"/>
      <c r="D51" s="150"/>
      <c r="E51" s="150"/>
      <c r="F51" s="155"/>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row>
    <row r="52" ht="14.25" customHeight="1">
      <c r="A52" s="150"/>
      <c r="B52" s="150"/>
      <c r="C52" s="150"/>
      <c r="D52" s="150"/>
      <c r="E52" s="150"/>
      <c r="F52" s="155"/>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row>
    <row r="53" ht="14.25" customHeight="1">
      <c r="A53" s="150"/>
      <c r="B53" s="150"/>
      <c r="C53" s="150"/>
      <c r="D53" s="150"/>
      <c r="E53" s="150"/>
      <c r="F53" s="155"/>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row>
    <row r="54" ht="14.25" customHeight="1">
      <c r="A54" s="150"/>
      <c r="B54" s="150"/>
      <c r="C54" s="150"/>
      <c r="D54" s="150"/>
      <c r="E54" s="150"/>
      <c r="F54" s="155"/>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row>
    <row r="55" ht="14.25" customHeight="1">
      <c r="A55" s="150"/>
      <c r="B55" s="150"/>
      <c r="C55" s="150"/>
      <c r="D55" s="150"/>
      <c r="E55" s="150"/>
      <c r="F55" s="155"/>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row>
    <row r="56" ht="14.25" customHeight="1">
      <c r="A56" s="150"/>
      <c r="B56" s="150"/>
      <c r="C56" s="150"/>
      <c r="D56" s="150"/>
      <c r="E56" s="150"/>
      <c r="F56" s="155"/>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row>
    <row r="57" ht="14.25" customHeight="1">
      <c r="A57" s="150"/>
      <c r="B57" s="150"/>
      <c r="C57" s="150"/>
      <c r="D57" s="150"/>
      <c r="E57" s="150"/>
      <c r="F57" s="155"/>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row>
    <row r="58" ht="14.25" customHeight="1">
      <c r="A58" s="150"/>
      <c r="B58" s="150"/>
      <c r="C58" s="150"/>
      <c r="D58" s="150"/>
      <c r="E58" s="150"/>
      <c r="F58" s="155"/>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row>
    <row r="59" ht="14.25" customHeight="1">
      <c r="A59" s="150"/>
      <c r="B59" s="150"/>
      <c r="C59" s="150"/>
      <c r="D59" s="150"/>
      <c r="E59" s="150"/>
      <c r="F59" s="155"/>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row>
    <row r="60" ht="14.25" customHeight="1">
      <c r="A60" s="150"/>
      <c r="B60" s="150"/>
      <c r="C60" s="150"/>
      <c r="D60" s="150"/>
      <c r="E60" s="150"/>
      <c r="F60" s="155"/>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row>
    <row r="61" ht="14.25" customHeight="1">
      <c r="A61" s="150"/>
      <c r="B61" s="150"/>
      <c r="C61" s="150"/>
      <c r="D61" s="150"/>
      <c r="E61" s="150"/>
      <c r="F61" s="155"/>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row>
    <row r="62" ht="14.25" customHeight="1">
      <c r="A62" s="150"/>
      <c r="B62" s="150"/>
      <c r="C62" s="150"/>
      <c r="D62" s="150"/>
      <c r="E62" s="150"/>
      <c r="F62" s="155"/>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row>
    <row r="63" ht="14.25" customHeight="1">
      <c r="A63" s="150"/>
      <c r="B63" s="150"/>
      <c r="C63" s="150"/>
      <c r="D63" s="150"/>
      <c r="E63" s="150"/>
      <c r="F63" s="155"/>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row>
    <row r="64" ht="14.25" customHeight="1">
      <c r="A64" s="150"/>
      <c r="B64" s="150"/>
      <c r="C64" s="150"/>
      <c r="D64" s="150"/>
      <c r="E64" s="150"/>
      <c r="F64" s="155"/>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row>
    <row r="65" ht="14.25" customHeight="1">
      <c r="A65" s="150"/>
      <c r="B65" s="150"/>
      <c r="C65" s="150"/>
      <c r="D65" s="150"/>
      <c r="E65" s="150"/>
      <c r="F65" s="155"/>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row>
    <row r="66" ht="14.25" customHeight="1">
      <c r="A66" s="150"/>
      <c r="B66" s="150"/>
      <c r="C66" s="150"/>
      <c r="D66" s="150"/>
      <c r="E66" s="150"/>
      <c r="F66" s="155"/>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row>
    <row r="67" ht="14.25" customHeight="1">
      <c r="A67" s="150"/>
      <c r="B67" s="150"/>
      <c r="C67" s="150"/>
      <c r="D67" s="150"/>
      <c r="E67" s="150"/>
      <c r="F67" s="155"/>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row>
    <row r="68" ht="14.25" customHeight="1">
      <c r="A68" s="150"/>
      <c r="B68" s="150"/>
      <c r="C68" s="150"/>
      <c r="D68" s="150"/>
      <c r="E68" s="150"/>
      <c r="F68" s="155"/>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row>
    <row r="69" ht="14.25" customHeight="1">
      <c r="A69" s="150"/>
      <c r="B69" s="150"/>
      <c r="C69" s="150"/>
      <c r="D69" s="150"/>
      <c r="E69" s="150"/>
      <c r="F69" s="155"/>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row>
    <row r="70" ht="14.25" customHeight="1">
      <c r="A70" s="150"/>
      <c r="B70" s="150"/>
      <c r="C70" s="150"/>
      <c r="D70" s="150"/>
      <c r="E70" s="150"/>
      <c r="F70" s="155"/>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row>
    <row r="71" ht="14.25" customHeight="1">
      <c r="A71" s="150"/>
      <c r="B71" s="150"/>
      <c r="C71" s="150"/>
      <c r="D71" s="150"/>
      <c r="E71" s="150"/>
      <c r="F71" s="155"/>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row>
    <row r="72" ht="14.25" customHeight="1">
      <c r="A72" s="150"/>
      <c r="B72" s="150"/>
      <c r="C72" s="150"/>
      <c r="D72" s="150"/>
      <c r="E72" s="150"/>
      <c r="F72" s="155"/>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row>
    <row r="73" ht="14.25" customHeight="1">
      <c r="A73" s="150"/>
      <c r="B73" s="150"/>
      <c r="C73" s="150"/>
      <c r="D73" s="150"/>
      <c r="E73" s="150"/>
      <c r="F73" s="155"/>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row>
    <row r="74" ht="14.25" customHeight="1">
      <c r="A74" s="150"/>
      <c r="B74" s="150"/>
      <c r="C74" s="150"/>
      <c r="D74" s="150"/>
      <c r="E74" s="150"/>
      <c r="F74" s="155"/>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row>
    <row r="75" ht="14.25" customHeight="1">
      <c r="A75" s="150"/>
      <c r="B75" s="150"/>
      <c r="C75" s="150"/>
      <c r="D75" s="150"/>
      <c r="E75" s="150"/>
      <c r="F75" s="155"/>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row>
    <row r="76" ht="14.25" customHeight="1">
      <c r="A76" s="150"/>
      <c r="B76" s="150"/>
      <c r="C76" s="150"/>
      <c r="D76" s="150"/>
      <c r="E76" s="150"/>
      <c r="F76" s="155"/>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row>
    <row r="77" ht="14.25" customHeight="1">
      <c r="A77" s="150"/>
      <c r="B77" s="150"/>
      <c r="C77" s="150"/>
      <c r="D77" s="150"/>
      <c r="E77" s="150"/>
      <c r="F77" s="155"/>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row>
    <row r="78" ht="14.25" customHeight="1">
      <c r="A78" s="150"/>
      <c r="B78" s="150"/>
      <c r="C78" s="150"/>
      <c r="D78" s="150"/>
      <c r="E78" s="150"/>
      <c r="F78" s="155"/>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row>
    <row r="79" ht="14.25" customHeight="1">
      <c r="A79" s="150"/>
      <c r="B79" s="150"/>
      <c r="C79" s="150"/>
      <c r="D79" s="150"/>
      <c r="E79" s="150"/>
      <c r="F79" s="155"/>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row>
    <row r="80" ht="14.25" customHeight="1">
      <c r="A80" s="150"/>
      <c r="B80" s="150"/>
      <c r="C80" s="150"/>
      <c r="D80" s="150"/>
      <c r="E80" s="150"/>
      <c r="F80" s="155"/>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c r="AH80" s="150"/>
    </row>
    <row r="81" ht="14.25" customHeight="1">
      <c r="A81" s="150"/>
      <c r="B81" s="150"/>
      <c r="C81" s="150"/>
      <c r="D81" s="150"/>
      <c r="E81" s="150"/>
      <c r="F81" s="155"/>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row>
    <row r="82" ht="14.25" customHeight="1">
      <c r="A82" s="150"/>
      <c r="B82" s="150"/>
      <c r="C82" s="150"/>
      <c r="D82" s="150"/>
      <c r="E82" s="150"/>
      <c r="F82" s="155"/>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row>
    <row r="83" ht="14.25" customHeight="1">
      <c r="A83" s="150"/>
      <c r="B83" s="150"/>
      <c r="C83" s="150"/>
      <c r="D83" s="150"/>
      <c r="E83" s="150"/>
      <c r="F83" s="155"/>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row>
    <row r="84" ht="14.25" customHeight="1">
      <c r="A84" s="150"/>
      <c r="B84" s="150"/>
      <c r="C84" s="150"/>
      <c r="D84" s="150"/>
      <c r="E84" s="150"/>
      <c r="F84" s="155"/>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row>
    <row r="85" ht="14.25" customHeight="1">
      <c r="A85" s="150"/>
      <c r="B85" s="150"/>
      <c r="C85" s="150"/>
      <c r="D85" s="150"/>
      <c r="E85" s="150"/>
      <c r="F85" s="155"/>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row>
    <row r="86" ht="14.25" customHeight="1">
      <c r="A86" s="150"/>
      <c r="B86" s="150"/>
      <c r="C86" s="150"/>
      <c r="D86" s="150"/>
      <c r="E86" s="150"/>
      <c r="F86" s="155"/>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row>
    <row r="87" ht="14.25" customHeight="1">
      <c r="A87" s="150"/>
      <c r="B87" s="150"/>
      <c r="C87" s="150"/>
      <c r="D87" s="150"/>
      <c r="E87" s="150"/>
      <c r="F87" s="155"/>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c r="AH87" s="150"/>
    </row>
    <row r="88" ht="14.25" customHeight="1">
      <c r="A88" s="150"/>
      <c r="B88" s="150"/>
      <c r="C88" s="150"/>
      <c r="D88" s="150"/>
      <c r="E88" s="150"/>
      <c r="F88" s="155"/>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row>
    <row r="89" ht="14.25" customHeight="1">
      <c r="A89" s="150"/>
      <c r="B89" s="150"/>
      <c r="C89" s="150"/>
      <c r="D89" s="150"/>
      <c r="E89" s="150"/>
      <c r="F89" s="155"/>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row>
    <row r="90" ht="14.25" customHeight="1">
      <c r="A90" s="150"/>
      <c r="B90" s="150"/>
      <c r="C90" s="150"/>
      <c r="D90" s="150"/>
      <c r="E90" s="150"/>
      <c r="F90" s="155"/>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0"/>
      <c r="AH90" s="150"/>
    </row>
    <row r="91" ht="14.25" customHeight="1">
      <c r="A91" s="150"/>
      <c r="B91" s="150"/>
      <c r="C91" s="150"/>
      <c r="D91" s="150"/>
      <c r="E91" s="150"/>
      <c r="F91" s="155"/>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c r="AH91" s="150"/>
    </row>
    <row r="92" ht="14.25" customHeight="1">
      <c r="A92" s="150"/>
      <c r="B92" s="150"/>
      <c r="C92" s="150"/>
      <c r="D92" s="150"/>
      <c r="E92" s="150"/>
      <c r="F92" s="155"/>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c r="AH92" s="150"/>
    </row>
    <row r="93" ht="14.25" customHeight="1">
      <c r="A93" s="150"/>
      <c r="B93" s="150"/>
      <c r="C93" s="150"/>
      <c r="D93" s="150"/>
      <c r="E93" s="150"/>
      <c r="F93" s="155"/>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row>
    <row r="94" ht="14.25" customHeight="1">
      <c r="A94" s="150"/>
      <c r="B94" s="150"/>
      <c r="C94" s="150"/>
      <c r="D94" s="150"/>
      <c r="E94" s="150"/>
      <c r="F94" s="155"/>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row>
    <row r="95" ht="14.25" customHeight="1">
      <c r="A95" s="150"/>
      <c r="B95" s="150"/>
      <c r="C95" s="150"/>
      <c r="D95" s="150"/>
      <c r="E95" s="150"/>
      <c r="F95" s="155"/>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row>
    <row r="96" ht="14.25" customHeight="1">
      <c r="A96" s="150"/>
      <c r="B96" s="150"/>
      <c r="C96" s="150"/>
      <c r="D96" s="150"/>
      <c r="E96" s="150"/>
      <c r="F96" s="155"/>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row>
    <row r="97" ht="14.25" customHeight="1">
      <c r="A97" s="150"/>
      <c r="B97" s="150"/>
      <c r="C97" s="150"/>
      <c r="D97" s="150"/>
      <c r="E97" s="150"/>
      <c r="F97" s="155"/>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row>
    <row r="98" ht="14.25" customHeight="1">
      <c r="A98" s="150"/>
      <c r="B98" s="150"/>
      <c r="C98" s="150"/>
      <c r="D98" s="150"/>
      <c r="E98" s="150"/>
      <c r="F98" s="155"/>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150"/>
    </row>
    <row r="99" ht="14.25" customHeight="1">
      <c r="A99" s="150"/>
      <c r="B99" s="150"/>
      <c r="C99" s="150"/>
      <c r="D99" s="150"/>
      <c r="E99" s="150"/>
      <c r="F99" s="155"/>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c r="AF99" s="150"/>
      <c r="AG99" s="150"/>
      <c r="AH99" s="150"/>
    </row>
    <row r="100" ht="14.25" customHeight="1">
      <c r="A100" s="150"/>
      <c r="B100" s="150"/>
      <c r="C100" s="150"/>
      <c r="D100" s="150"/>
      <c r="E100" s="150"/>
      <c r="F100" s="155"/>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row>
    <row r="101" ht="14.25" customHeight="1">
      <c r="A101" s="150"/>
      <c r="B101" s="150"/>
      <c r="C101" s="150"/>
      <c r="D101" s="150"/>
      <c r="E101" s="150"/>
      <c r="F101" s="155"/>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row>
    <row r="102" ht="14.25" customHeight="1">
      <c r="A102" s="150"/>
      <c r="B102" s="150"/>
      <c r="C102" s="150"/>
      <c r="D102" s="150"/>
      <c r="E102" s="150"/>
      <c r="F102" s="155"/>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row>
    <row r="103" ht="14.25" customHeight="1">
      <c r="A103" s="150"/>
      <c r="B103" s="150"/>
      <c r="C103" s="150"/>
      <c r="D103" s="150"/>
      <c r="E103" s="150"/>
      <c r="F103" s="155"/>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row>
    <row r="104" ht="14.25" customHeight="1">
      <c r="A104" s="150"/>
      <c r="B104" s="150"/>
      <c r="C104" s="150"/>
      <c r="D104" s="150"/>
      <c r="E104" s="150"/>
      <c r="F104" s="155"/>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c r="AF104" s="150"/>
      <c r="AG104" s="150"/>
      <c r="AH104" s="150"/>
    </row>
    <row r="105" ht="14.25" customHeight="1">
      <c r="A105" s="150"/>
      <c r="B105" s="150"/>
      <c r="C105" s="150"/>
      <c r="D105" s="150"/>
      <c r="E105" s="150"/>
      <c r="F105" s="155"/>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c r="AF105" s="150"/>
      <c r="AG105" s="150"/>
      <c r="AH105" s="150"/>
    </row>
    <row r="106" ht="14.25" customHeight="1">
      <c r="A106" s="150"/>
      <c r="B106" s="150"/>
      <c r="C106" s="150"/>
      <c r="D106" s="150"/>
      <c r="E106" s="150"/>
      <c r="F106" s="155"/>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row>
    <row r="107" ht="14.25" customHeight="1">
      <c r="A107" s="150"/>
      <c r="B107" s="150"/>
      <c r="C107" s="150"/>
      <c r="D107" s="150"/>
      <c r="E107" s="150"/>
      <c r="F107" s="155"/>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row>
    <row r="108" ht="14.25" customHeight="1">
      <c r="A108" s="150"/>
      <c r="B108" s="150"/>
      <c r="C108" s="150"/>
      <c r="D108" s="150"/>
      <c r="E108" s="150"/>
      <c r="F108" s="155"/>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row>
    <row r="109" ht="14.25" customHeight="1">
      <c r="A109" s="150"/>
      <c r="B109" s="150"/>
      <c r="C109" s="150"/>
      <c r="D109" s="150"/>
      <c r="E109" s="150"/>
      <c r="F109" s="155"/>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row>
    <row r="110" ht="14.25" customHeight="1">
      <c r="A110" s="150"/>
      <c r="B110" s="150"/>
      <c r="C110" s="150"/>
      <c r="D110" s="150"/>
      <c r="E110" s="150"/>
      <c r="F110" s="155"/>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row>
    <row r="111" ht="14.25" customHeight="1">
      <c r="A111" s="150"/>
      <c r="B111" s="150"/>
      <c r="C111" s="150"/>
      <c r="D111" s="150"/>
      <c r="E111" s="150"/>
      <c r="F111" s="155"/>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c r="AH111" s="150"/>
    </row>
    <row r="112" ht="14.25" customHeight="1">
      <c r="A112" s="150"/>
      <c r="B112" s="150"/>
      <c r="C112" s="150"/>
      <c r="D112" s="150"/>
      <c r="E112" s="150"/>
      <c r="F112" s="155"/>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row>
    <row r="113" ht="14.25" customHeight="1">
      <c r="A113" s="150"/>
      <c r="B113" s="150"/>
      <c r="C113" s="150"/>
      <c r="D113" s="150"/>
      <c r="E113" s="150"/>
      <c r="F113" s="155"/>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c r="AH113" s="150"/>
    </row>
    <row r="114" ht="14.25" customHeight="1">
      <c r="A114" s="150"/>
      <c r="B114" s="150"/>
      <c r="C114" s="150"/>
      <c r="D114" s="150"/>
      <c r="E114" s="150"/>
      <c r="F114" s="155"/>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row>
    <row r="115" ht="14.25" customHeight="1">
      <c r="A115" s="150"/>
      <c r="B115" s="150"/>
      <c r="C115" s="150"/>
      <c r="D115" s="150"/>
      <c r="E115" s="150"/>
      <c r="F115" s="155"/>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c r="AF115" s="150"/>
      <c r="AG115" s="150"/>
      <c r="AH115" s="150"/>
    </row>
    <row r="116" ht="14.25" customHeight="1">
      <c r="A116" s="150"/>
      <c r="B116" s="150"/>
      <c r="C116" s="150"/>
      <c r="D116" s="150"/>
      <c r="E116" s="150"/>
      <c r="F116" s="155"/>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row>
    <row r="117" ht="14.25" customHeight="1">
      <c r="A117" s="150"/>
      <c r="B117" s="150"/>
      <c r="C117" s="150"/>
      <c r="D117" s="150"/>
      <c r="E117" s="150"/>
      <c r="F117" s="155"/>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c r="AH117" s="150"/>
    </row>
    <row r="118" ht="14.25" customHeight="1">
      <c r="A118" s="150"/>
      <c r="B118" s="150"/>
      <c r="C118" s="150"/>
      <c r="D118" s="150"/>
      <c r="E118" s="150"/>
      <c r="F118" s="155"/>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c r="AH118" s="150"/>
    </row>
    <row r="119" ht="14.25" customHeight="1">
      <c r="A119" s="150"/>
      <c r="B119" s="150"/>
      <c r="C119" s="150"/>
      <c r="D119" s="150"/>
      <c r="E119" s="150"/>
      <c r="F119" s="155"/>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row>
    <row r="120" ht="14.25" customHeight="1">
      <c r="A120" s="150"/>
      <c r="B120" s="150"/>
      <c r="C120" s="150"/>
      <c r="D120" s="150"/>
      <c r="E120" s="150"/>
      <c r="F120" s="155"/>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c r="AH120" s="150"/>
    </row>
    <row r="121" ht="14.25" customHeight="1">
      <c r="A121" s="150"/>
      <c r="B121" s="150"/>
      <c r="C121" s="150"/>
      <c r="D121" s="150"/>
      <c r="E121" s="150"/>
      <c r="F121" s="155"/>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row>
    <row r="122" ht="14.25" customHeight="1">
      <c r="A122" s="150"/>
      <c r="B122" s="150"/>
      <c r="C122" s="150"/>
      <c r="D122" s="150"/>
      <c r="E122" s="150"/>
      <c r="F122" s="155"/>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150"/>
    </row>
    <row r="123" ht="14.25" customHeight="1">
      <c r="A123" s="150"/>
      <c r="B123" s="150"/>
      <c r="C123" s="150"/>
      <c r="D123" s="150"/>
      <c r="E123" s="150"/>
      <c r="F123" s="155"/>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c r="AH123" s="150"/>
    </row>
    <row r="124" ht="14.25" customHeight="1">
      <c r="A124" s="150"/>
      <c r="B124" s="150"/>
      <c r="C124" s="150"/>
      <c r="D124" s="150"/>
      <c r="E124" s="150"/>
      <c r="F124" s="155"/>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c r="AH124" s="150"/>
    </row>
    <row r="125" ht="14.25" customHeight="1">
      <c r="A125" s="150"/>
      <c r="B125" s="150"/>
      <c r="C125" s="150"/>
      <c r="D125" s="150"/>
      <c r="E125" s="150"/>
      <c r="F125" s="155"/>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c r="AH125" s="150"/>
    </row>
    <row r="126" ht="14.25" customHeight="1">
      <c r="A126" s="150"/>
      <c r="B126" s="150"/>
      <c r="C126" s="150"/>
      <c r="D126" s="150"/>
      <c r="E126" s="150"/>
      <c r="F126" s="155"/>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c r="AH126" s="150"/>
    </row>
    <row r="127" ht="14.25" customHeight="1">
      <c r="A127" s="150"/>
      <c r="B127" s="150"/>
      <c r="C127" s="150"/>
      <c r="D127" s="150"/>
      <c r="E127" s="150"/>
      <c r="F127" s="155"/>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c r="AH127" s="150"/>
    </row>
    <row r="128" ht="14.25" customHeight="1">
      <c r="A128" s="150"/>
      <c r="B128" s="150"/>
      <c r="C128" s="150"/>
      <c r="D128" s="150"/>
      <c r="E128" s="150"/>
      <c r="F128" s="155"/>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c r="AH128" s="150"/>
    </row>
    <row r="129" ht="14.25" customHeight="1">
      <c r="A129" s="150"/>
      <c r="B129" s="150"/>
      <c r="C129" s="150"/>
      <c r="D129" s="150"/>
      <c r="E129" s="150"/>
      <c r="F129" s="155"/>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row>
    <row r="130" ht="14.25" customHeight="1">
      <c r="A130" s="150"/>
      <c r="B130" s="150"/>
      <c r="C130" s="150"/>
      <c r="D130" s="150"/>
      <c r="E130" s="150"/>
      <c r="F130" s="155"/>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row>
    <row r="131" ht="14.25" customHeight="1">
      <c r="A131" s="150"/>
      <c r="B131" s="150"/>
      <c r="C131" s="150"/>
      <c r="D131" s="150"/>
      <c r="E131" s="150"/>
      <c r="F131" s="155"/>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row>
    <row r="132" ht="14.25" customHeight="1">
      <c r="A132" s="150"/>
      <c r="B132" s="150"/>
      <c r="C132" s="150"/>
      <c r="D132" s="150"/>
      <c r="E132" s="150"/>
      <c r="F132" s="155"/>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c r="AH132" s="150"/>
    </row>
    <row r="133" ht="14.25" customHeight="1">
      <c r="A133" s="150"/>
      <c r="B133" s="150"/>
      <c r="C133" s="150"/>
      <c r="D133" s="150"/>
      <c r="E133" s="150"/>
      <c r="F133" s="155"/>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row>
    <row r="134" ht="14.25" customHeight="1">
      <c r="A134" s="150"/>
      <c r="B134" s="150"/>
      <c r="C134" s="150"/>
      <c r="D134" s="150"/>
      <c r="E134" s="150"/>
      <c r="F134" s="155"/>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c r="AF134" s="150"/>
      <c r="AG134" s="150"/>
      <c r="AH134" s="150"/>
    </row>
    <row r="135" ht="14.25" customHeight="1">
      <c r="A135" s="150"/>
      <c r="B135" s="150"/>
      <c r="C135" s="150"/>
      <c r="D135" s="150"/>
      <c r="E135" s="150"/>
      <c r="F135" s="155"/>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c r="AH135" s="150"/>
    </row>
    <row r="136" ht="14.25" customHeight="1">
      <c r="A136" s="150"/>
      <c r="B136" s="150"/>
      <c r="C136" s="150"/>
      <c r="D136" s="150"/>
      <c r="E136" s="150"/>
      <c r="F136" s="155"/>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row>
    <row r="137" ht="14.25" customHeight="1">
      <c r="A137" s="150"/>
      <c r="B137" s="150"/>
      <c r="C137" s="150"/>
      <c r="D137" s="150"/>
      <c r="E137" s="150"/>
      <c r="F137" s="155"/>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row>
    <row r="138" ht="14.25" customHeight="1">
      <c r="A138" s="150"/>
      <c r="B138" s="150"/>
      <c r="C138" s="150"/>
      <c r="D138" s="150"/>
      <c r="E138" s="150"/>
      <c r="F138" s="155"/>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c r="AF138" s="150"/>
      <c r="AG138" s="150"/>
      <c r="AH138" s="150"/>
    </row>
    <row r="139" ht="14.25" customHeight="1">
      <c r="A139" s="150"/>
      <c r="B139" s="150"/>
      <c r="C139" s="150"/>
      <c r="D139" s="150"/>
      <c r="E139" s="150"/>
      <c r="F139" s="155"/>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c r="AH139" s="150"/>
    </row>
    <row r="140" ht="14.25" customHeight="1">
      <c r="A140" s="150"/>
      <c r="B140" s="150"/>
      <c r="C140" s="150"/>
      <c r="D140" s="150"/>
      <c r="E140" s="150"/>
      <c r="F140" s="155"/>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c r="AH140" s="150"/>
    </row>
    <row r="141" ht="14.25" customHeight="1">
      <c r="A141" s="150"/>
      <c r="B141" s="150"/>
      <c r="C141" s="150"/>
      <c r="D141" s="150"/>
      <c r="E141" s="150"/>
      <c r="F141" s="155"/>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row>
    <row r="142" ht="14.25" customHeight="1">
      <c r="A142" s="150"/>
      <c r="B142" s="150"/>
      <c r="C142" s="150"/>
      <c r="D142" s="150"/>
      <c r="E142" s="150"/>
      <c r="F142" s="155"/>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c r="AF142" s="150"/>
      <c r="AG142" s="150"/>
      <c r="AH142" s="150"/>
    </row>
    <row r="143" ht="14.25" customHeight="1">
      <c r="A143" s="150"/>
      <c r="B143" s="150"/>
      <c r="C143" s="150"/>
      <c r="D143" s="150"/>
      <c r="E143" s="150"/>
      <c r="F143" s="155"/>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c r="AF143" s="150"/>
      <c r="AG143" s="150"/>
      <c r="AH143" s="150"/>
    </row>
    <row r="144" ht="14.25" customHeight="1">
      <c r="A144" s="150"/>
      <c r="B144" s="150"/>
      <c r="C144" s="150"/>
      <c r="D144" s="150"/>
      <c r="E144" s="150"/>
      <c r="F144" s="155"/>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row>
    <row r="145" ht="14.25" customHeight="1">
      <c r="A145" s="150"/>
      <c r="B145" s="150"/>
      <c r="C145" s="150"/>
      <c r="D145" s="150"/>
      <c r="E145" s="150"/>
      <c r="F145" s="155"/>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c r="AF145" s="150"/>
      <c r="AG145" s="150"/>
      <c r="AH145" s="150"/>
    </row>
    <row r="146" ht="14.25" customHeight="1">
      <c r="A146" s="150"/>
      <c r="B146" s="150"/>
      <c r="C146" s="150"/>
      <c r="D146" s="150"/>
      <c r="E146" s="150"/>
      <c r="F146" s="155"/>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c r="AF146" s="150"/>
      <c r="AG146" s="150"/>
      <c r="AH146" s="150"/>
    </row>
    <row r="147" ht="14.25" customHeight="1">
      <c r="A147" s="150"/>
      <c r="B147" s="150"/>
      <c r="C147" s="150"/>
      <c r="D147" s="150"/>
      <c r="E147" s="150"/>
      <c r="F147" s="155"/>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150"/>
    </row>
    <row r="148" ht="14.25" customHeight="1">
      <c r="A148" s="150"/>
      <c r="B148" s="150"/>
      <c r="C148" s="150"/>
      <c r="D148" s="150"/>
      <c r="E148" s="150"/>
      <c r="F148" s="155"/>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c r="AF148" s="150"/>
      <c r="AG148" s="150"/>
      <c r="AH148" s="150"/>
    </row>
    <row r="149" ht="14.25" customHeight="1">
      <c r="A149" s="150"/>
      <c r="B149" s="150"/>
      <c r="C149" s="150"/>
      <c r="D149" s="150"/>
      <c r="E149" s="150"/>
      <c r="F149" s="155"/>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c r="AH149" s="150"/>
    </row>
    <row r="150" ht="14.25" customHeight="1">
      <c r="A150" s="150"/>
      <c r="B150" s="150"/>
      <c r="C150" s="150"/>
      <c r="D150" s="150"/>
      <c r="E150" s="150"/>
      <c r="F150" s="155"/>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c r="AF150" s="150"/>
      <c r="AG150" s="150"/>
      <c r="AH150" s="150"/>
    </row>
    <row r="151" ht="14.25" customHeight="1">
      <c r="A151" s="150"/>
      <c r="B151" s="150"/>
      <c r="C151" s="150"/>
      <c r="D151" s="150"/>
      <c r="E151" s="150"/>
      <c r="F151" s="155"/>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150"/>
    </row>
    <row r="152" ht="14.25" customHeight="1">
      <c r="A152" s="150"/>
      <c r="B152" s="150"/>
      <c r="C152" s="150"/>
      <c r="D152" s="150"/>
      <c r="E152" s="150"/>
      <c r="F152" s="155"/>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row>
    <row r="153" ht="14.25" customHeight="1">
      <c r="A153" s="150"/>
      <c r="B153" s="150"/>
      <c r="C153" s="150"/>
      <c r="D153" s="150"/>
      <c r="E153" s="150"/>
      <c r="F153" s="155"/>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c r="AF153" s="150"/>
      <c r="AG153" s="150"/>
      <c r="AH153" s="150"/>
    </row>
    <row r="154" ht="14.25" customHeight="1">
      <c r="A154" s="150"/>
      <c r="B154" s="150"/>
      <c r="C154" s="150"/>
      <c r="D154" s="150"/>
      <c r="E154" s="150"/>
      <c r="F154" s="155"/>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c r="AF154" s="150"/>
      <c r="AG154" s="150"/>
      <c r="AH154" s="150"/>
    </row>
    <row r="155" ht="14.25" customHeight="1">
      <c r="A155" s="150"/>
      <c r="B155" s="150"/>
      <c r="C155" s="150"/>
      <c r="D155" s="150"/>
      <c r="E155" s="150"/>
      <c r="F155" s="155"/>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row>
    <row r="156" ht="14.25" customHeight="1">
      <c r="A156" s="150"/>
      <c r="B156" s="150"/>
      <c r="C156" s="150"/>
      <c r="D156" s="150"/>
      <c r="E156" s="150"/>
      <c r="F156" s="155"/>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c r="AF156" s="150"/>
      <c r="AG156" s="150"/>
      <c r="AH156" s="150"/>
    </row>
    <row r="157" ht="14.25" customHeight="1">
      <c r="A157" s="150"/>
      <c r="B157" s="150"/>
      <c r="C157" s="150"/>
      <c r="D157" s="150"/>
      <c r="E157" s="150"/>
      <c r="F157" s="155"/>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c r="AF157" s="150"/>
      <c r="AG157" s="150"/>
      <c r="AH157" s="150"/>
    </row>
    <row r="158" ht="14.25" customHeight="1">
      <c r="A158" s="150"/>
      <c r="B158" s="150"/>
      <c r="C158" s="150"/>
      <c r="D158" s="150"/>
      <c r="E158" s="150"/>
      <c r="F158" s="155"/>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c r="AF158" s="150"/>
      <c r="AG158" s="150"/>
      <c r="AH158" s="150"/>
    </row>
    <row r="159" ht="14.25" customHeight="1">
      <c r="A159" s="150"/>
      <c r="B159" s="150"/>
      <c r="C159" s="150"/>
      <c r="D159" s="150"/>
      <c r="E159" s="150"/>
      <c r="F159" s="155"/>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c r="AF159" s="150"/>
      <c r="AG159" s="150"/>
      <c r="AH159" s="150"/>
    </row>
    <row r="160" ht="14.25" customHeight="1">
      <c r="A160" s="150"/>
      <c r="B160" s="150"/>
      <c r="C160" s="150"/>
      <c r="D160" s="150"/>
      <c r="E160" s="150"/>
      <c r="F160" s="155"/>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row>
    <row r="161" ht="14.25" customHeight="1">
      <c r="A161" s="150"/>
      <c r="B161" s="150"/>
      <c r="C161" s="150"/>
      <c r="D161" s="150"/>
      <c r="E161" s="150"/>
      <c r="F161" s="155"/>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row>
    <row r="162" ht="14.25" customHeight="1">
      <c r="A162" s="150"/>
      <c r="B162" s="150"/>
      <c r="C162" s="150"/>
      <c r="D162" s="150"/>
      <c r="E162" s="150"/>
      <c r="F162" s="155"/>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row>
    <row r="163" ht="14.25" customHeight="1">
      <c r="A163" s="150"/>
      <c r="B163" s="150"/>
      <c r="C163" s="150"/>
      <c r="D163" s="150"/>
      <c r="E163" s="150"/>
      <c r="F163" s="155"/>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row>
    <row r="164" ht="14.25" customHeight="1">
      <c r="A164" s="150"/>
      <c r="B164" s="150"/>
      <c r="C164" s="150"/>
      <c r="D164" s="150"/>
      <c r="E164" s="150"/>
      <c r="F164" s="155"/>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row>
    <row r="165" ht="14.25" customHeight="1">
      <c r="A165" s="150"/>
      <c r="B165" s="150"/>
      <c r="C165" s="150"/>
      <c r="D165" s="150"/>
      <c r="E165" s="150"/>
      <c r="F165" s="155"/>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c r="AF165" s="150"/>
      <c r="AG165" s="150"/>
      <c r="AH165" s="150"/>
    </row>
    <row r="166" ht="14.25" customHeight="1">
      <c r="A166" s="150"/>
      <c r="B166" s="150"/>
      <c r="C166" s="150"/>
      <c r="D166" s="150"/>
      <c r="E166" s="150"/>
      <c r="F166" s="155"/>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c r="AF166" s="150"/>
      <c r="AG166" s="150"/>
      <c r="AH166" s="150"/>
    </row>
    <row r="167" ht="14.25" customHeight="1">
      <c r="A167" s="150"/>
      <c r="B167" s="150"/>
      <c r="C167" s="150"/>
      <c r="D167" s="150"/>
      <c r="E167" s="150"/>
      <c r="F167" s="155"/>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c r="AF167" s="150"/>
      <c r="AG167" s="150"/>
      <c r="AH167" s="150"/>
    </row>
    <row r="168" ht="14.25" customHeight="1">
      <c r="A168" s="150"/>
      <c r="B168" s="150"/>
      <c r="C168" s="150"/>
      <c r="D168" s="150"/>
      <c r="E168" s="150"/>
      <c r="F168" s="155"/>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row>
    <row r="169" ht="14.25" customHeight="1">
      <c r="A169" s="150"/>
      <c r="B169" s="150"/>
      <c r="C169" s="150"/>
      <c r="D169" s="150"/>
      <c r="E169" s="150"/>
      <c r="F169" s="155"/>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c r="AF169" s="150"/>
      <c r="AG169" s="150"/>
      <c r="AH169" s="150"/>
    </row>
    <row r="170" ht="14.25" customHeight="1">
      <c r="A170" s="150"/>
      <c r="B170" s="150"/>
      <c r="C170" s="150"/>
      <c r="D170" s="150"/>
      <c r="E170" s="150"/>
      <c r="F170" s="155"/>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c r="AF170" s="150"/>
      <c r="AG170" s="150"/>
      <c r="AH170" s="150"/>
    </row>
    <row r="171" ht="14.25" customHeight="1">
      <c r="A171" s="150"/>
      <c r="B171" s="150"/>
      <c r="C171" s="150"/>
      <c r="D171" s="150"/>
      <c r="E171" s="150"/>
      <c r="F171" s="155"/>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c r="AF171" s="150"/>
      <c r="AG171" s="150"/>
      <c r="AH171" s="150"/>
    </row>
    <row r="172" ht="14.25" customHeight="1">
      <c r="A172" s="150"/>
      <c r="B172" s="150"/>
      <c r="C172" s="150"/>
      <c r="D172" s="150"/>
      <c r="E172" s="150"/>
      <c r="F172" s="155"/>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c r="AF172" s="150"/>
      <c r="AG172" s="150"/>
      <c r="AH172" s="150"/>
    </row>
    <row r="173" ht="14.25" customHeight="1">
      <c r="A173" s="150"/>
      <c r="B173" s="150"/>
      <c r="C173" s="150"/>
      <c r="D173" s="150"/>
      <c r="E173" s="150"/>
      <c r="F173" s="155"/>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c r="AF173" s="150"/>
      <c r="AG173" s="150"/>
      <c r="AH173" s="150"/>
    </row>
    <row r="174" ht="14.25" customHeight="1">
      <c r="A174" s="150"/>
      <c r="B174" s="150"/>
      <c r="C174" s="150"/>
      <c r="D174" s="150"/>
      <c r="E174" s="150"/>
      <c r="F174" s="155"/>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row>
    <row r="175" ht="14.25" customHeight="1">
      <c r="A175" s="150"/>
      <c r="B175" s="150"/>
      <c r="C175" s="150"/>
      <c r="D175" s="150"/>
      <c r="E175" s="150"/>
      <c r="F175" s="155"/>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c r="AF175" s="150"/>
      <c r="AG175" s="150"/>
      <c r="AH175" s="150"/>
    </row>
    <row r="176" ht="14.25" customHeight="1">
      <c r="A176" s="150"/>
      <c r="B176" s="150"/>
      <c r="C176" s="150"/>
      <c r="D176" s="150"/>
      <c r="E176" s="150"/>
      <c r="F176" s="155"/>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c r="AF176" s="150"/>
      <c r="AG176" s="150"/>
      <c r="AH176" s="150"/>
    </row>
    <row r="177" ht="14.25" customHeight="1">
      <c r="A177" s="150"/>
      <c r="B177" s="150"/>
      <c r="C177" s="150"/>
      <c r="D177" s="150"/>
      <c r="E177" s="150"/>
      <c r="F177" s="155"/>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c r="AF177" s="150"/>
      <c r="AG177" s="150"/>
      <c r="AH177" s="150"/>
    </row>
    <row r="178" ht="14.25" customHeight="1">
      <c r="A178" s="150"/>
      <c r="B178" s="150"/>
      <c r="C178" s="150"/>
      <c r="D178" s="150"/>
      <c r="E178" s="150"/>
      <c r="F178" s="155"/>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c r="AF178" s="150"/>
      <c r="AG178" s="150"/>
      <c r="AH178" s="150"/>
    </row>
    <row r="179" ht="14.25" customHeight="1">
      <c r="A179" s="150"/>
      <c r="B179" s="150"/>
      <c r="C179" s="150"/>
      <c r="D179" s="150"/>
      <c r="E179" s="150"/>
      <c r="F179" s="155"/>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c r="AF179" s="150"/>
      <c r="AG179" s="150"/>
      <c r="AH179" s="150"/>
    </row>
    <row r="180" ht="14.25" customHeight="1">
      <c r="A180" s="150"/>
      <c r="B180" s="150"/>
      <c r="C180" s="150"/>
      <c r="D180" s="150"/>
      <c r="E180" s="150"/>
      <c r="F180" s="155"/>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c r="AF180" s="150"/>
      <c r="AG180" s="150"/>
      <c r="AH180" s="150"/>
    </row>
    <row r="181" ht="14.25" customHeight="1">
      <c r="A181" s="150"/>
      <c r="B181" s="150"/>
      <c r="C181" s="150"/>
      <c r="D181" s="150"/>
      <c r="E181" s="150"/>
      <c r="F181" s="155"/>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c r="AF181" s="150"/>
      <c r="AG181" s="150"/>
      <c r="AH181" s="150"/>
    </row>
    <row r="182" ht="14.25" customHeight="1">
      <c r="A182" s="150"/>
      <c r="B182" s="150"/>
      <c r="C182" s="150"/>
      <c r="D182" s="150"/>
      <c r="E182" s="150"/>
      <c r="F182" s="155"/>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c r="AF182" s="150"/>
      <c r="AG182" s="150"/>
      <c r="AH182" s="150"/>
    </row>
    <row r="183" ht="14.25" customHeight="1">
      <c r="A183" s="150"/>
      <c r="B183" s="150"/>
      <c r="C183" s="150"/>
      <c r="D183" s="150"/>
      <c r="E183" s="150"/>
      <c r="F183" s="155"/>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c r="AF183" s="150"/>
      <c r="AG183" s="150"/>
      <c r="AH183" s="150"/>
    </row>
    <row r="184" ht="14.25" customHeight="1">
      <c r="A184" s="150"/>
      <c r="B184" s="150"/>
      <c r="C184" s="150"/>
      <c r="D184" s="150"/>
      <c r="E184" s="150"/>
      <c r="F184" s="155"/>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c r="AF184" s="150"/>
      <c r="AG184" s="150"/>
      <c r="AH184" s="150"/>
    </row>
    <row r="185" ht="14.25" customHeight="1">
      <c r="A185" s="150"/>
      <c r="B185" s="150"/>
      <c r="C185" s="150"/>
      <c r="D185" s="150"/>
      <c r="E185" s="150"/>
      <c r="F185" s="155"/>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row>
    <row r="186" ht="14.25" customHeight="1">
      <c r="A186" s="150"/>
      <c r="B186" s="150"/>
      <c r="C186" s="150"/>
      <c r="D186" s="150"/>
      <c r="E186" s="150"/>
      <c r="F186" s="155"/>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c r="AF186" s="150"/>
      <c r="AG186" s="150"/>
      <c r="AH186" s="150"/>
    </row>
    <row r="187" ht="14.25" customHeight="1">
      <c r="A187" s="150"/>
      <c r="B187" s="150"/>
      <c r="C187" s="150"/>
      <c r="D187" s="150"/>
      <c r="E187" s="150"/>
      <c r="F187" s="155"/>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c r="AF187" s="150"/>
      <c r="AG187" s="150"/>
      <c r="AH187" s="150"/>
    </row>
    <row r="188" ht="14.25" customHeight="1">
      <c r="A188" s="150"/>
      <c r="B188" s="150"/>
      <c r="C188" s="150"/>
      <c r="D188" s="150"/>
      <c r="E188" s="150"/>
      <c r="F188" s="155"/>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c r="AH188" s="150"/>
    </row>
    <row r="189" ht="14.25" customHeight="1">
      <c r="A189" s="150"/>
      <c r="B189" s="150"/>
      <c r="C189" s="150"/>
      <c r="D189" s="150"/>
      <c r="E189" s="150"/>
      <c r="F189" s="155"/>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c r="AF189" s="150"/>
      <c r="AG189" s="150"/>
      <c r="AH189" s="150"/>
    </row>
    <row r="190" ht="14.25" customHeight="1">
      <c r="A190" s="150"/>
      <c r="B190" s="150"/>
      <c r="C190" s="150"/>
      <c r="D190" s="150"/>
      <c r="E190" s="150"/>
      <c r="F190" s="155"/>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c r="AH190" s="150"/>
    </row>
    <row r="191" ht="14.25" customHeight="1">
      <c r="A191" s="150"/>
      <c r="B191" s="150"/>
      <c r="C191" s="150"/>
      <c r="D191" s="150"/>
      <c r="E191" s="150"/>
      <c r="F191" s="155"/>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c r="AF191" s="150"/>
      <c r="AG191" s="150"/>
      <c r="AH191" s="150"/>
    </row>
    <row r="192" ht="14.25" customHeight="1">
      <c r="A192" s="150"/>
      <c r="B192" s="150"/>
      <c r="C192" s="150"/>
      <c r="D192" s="150"/>
      <c r="E192" s="150"/>
      <c r="F192" s="155"/>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c r="AH192" s="150"/>
    </row>
    <row r="193" ht="14.25" customHeight="1">
      <c r="A193" s="150"/>
      <c r="B193" s="150"/>
      <c r="C193" s="150"/>
      <c r="D193" s="150"/>
      <c r="E193" s="150"/>
      <c r="F193" s="155"/>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c r="AF193" s="150"/>
      <c r="AG193" s="150"/>
      <c r="AH193" s="150"/>
    </row>
    <row r="194" ht="14.25" customHeight="1">
      <c r="A194" s="150"/>
      <c r="B194" s="150"/>
      <c r="C194" s="150"/>
      <c r="D194" s="150"/>
      <c r="E194" s="150"/>
      <c r="F194" s="155"/>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c r="AF194" s="150"/>
      <c r="AG194" s="150"/>
      <c r="AH194" s="150"/>
    </row>
    <row r="195" ht="14.25" customHeight="1">
      <c r="A195" s="150"/>
      <c r="B195" s="150"/>
      <c r="C195" s="150"/>
      <c r="D195" s="150"/>
      <c r="E195" s="150"/>
      <c r="F195" s="155"/>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c r="AF195" s="150"/>
      <c r="AG195" s="150"/>
      <c r="AH195" s="150"/>
    </row>
    <row r="196" ht="14.25" customHeight="1">
      <c r="A196" s="150"/>
      <c r="B196" s="150"/>
      <c r="C196" s="150"/>
      <c r="D196" s="150"/>
      <c r="E196" s="150"/>
      <c r="F196" s="155"/>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row>
    <row r="197" ht="14.25" customHeight="1">
      <c r="A197" s="150"/>
      <c r="B197" s="150"/>
      <c r="C197" s="150"/>
      <c r="D197" s="150"/>
      <c r="E197" s="150"/>
      <c r="F197" s="155"/>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c r="AF197" s="150"/>
      <c r="AG197" s="150"/>
      <c r="AH197" s="150"/>
    </row>
    <row r="198" ht="14.25" customHeight="1">
      <c r="A198" s="150"/>
      <c r="B198" s="150"/>
      <c r="C198" s="150"/>
      <c r="D198" s="150"/>
      <c r="E198" s="150"/>
      <c r="F198" s="155"/>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c r="AH198" s="150"/>
    </row>
    <row r="199" ht="14.25" customHeight="1">
      <c r="A199" s="150"/>
      <c r="B199" s="150"/>
      <c r="C199" s="150"/>
      <c r="D199" s="150"/>
      <c r="E199" s="150"/>
      <c r="F199" s="155"/>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c r="AH199" s="150"/>
    </row>
    <row r="200" ht="14.25" customHeight="1">
      <c r="A200" s="150"/>
      <c r="B200" s="150"/>
      <c r="C200" s="150"/>
      <c r="D200" s="150"/>
      <c r="E200" s="150"/>
      <c r="F200" s="155"/>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0"/>
      <c r="AG200" s="150"/>
      <c r="AH200" s="150"/>
    </row>
    <row r="201" ht="14.25" customHeight="1">
      <c r="A201" s="150"/>
      <c r="B201" s="150"/>
      <c r="C201" s="150"/>
      <c r="D201" s="150"/>
      <c r="E201" s="150"/>
      <c r="F201" s="155"/>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c r="AF201" s="150"/>
      <c r="AG201" s="150"/>
      <c r="AH201" s="150"/>
    </row>
    <row r="202" ht="14.25" customHeight="1">
      <c r="A202" s="150"/>
      <c r="B202" s="150"/>
      <c r="C202" s="150"/>
      <c r="D202" s="150"/>
      <c r="E202" s="150"/>
      <c r="F202" s="155"/>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c r="AH202" s="150"/>
    </row>
    <row r="203" ht="14.25" customHeight="1">
      <c r="A203" s="150"/>
      <c r="B203" s="150"/>
      <c r="C203" s="150"/>
      <c r="D203" s="150"/>
      <c r="E203" s="150"/>
      <c r="F203" s="155"/>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c r="AF203" s="150"/>
      <c r="AG203" s="150"/>
      <c r="AH203" s="150"/>
    </row>
    <row r="204" ht="14.25" customHeight="1">
      <c r="A204" s="150"/>
      <c r="B204" s="150"/>
      <c r="C204" s="150"/>
      <c r="D204" s="150"/>
      <c r="E204" s="150"/>
      <c r="F204" s="155"/>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c r="AH204" s="150"/>
    </row>
    <row r="205" ht="14.25" customHeight="1">
      <c r="A205" s="150"/>
      <c r="B205" s="150"/>
      <c r="C205" s="150"/>
      <c r="D205" s="150"/>
      <c r="E205" s="150"/>
      <c r="F205" s="155"/>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c r="AF205" s="150"/>
      <c r="AG205" s="150"/>
      <c r="AH205" s="150"/>
    </row>
    <row r="206" ht="14.25" customHeight="1">
      <c r="A206" s="150"/>
      <c r="B206" s="150"/>
      <c r="C206" s="150"/>
      <c r="D206" s="150"/>
      <c r="E206" s="150"/>
      <c r="F206" s="155"/>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c r="AH206" s="150"/>
    </row>
    <row r="207" ht="14.25" customHeight="1">
      <c r="A207" s="150"/>
      <c r="B207" s="150"/>
      <c r="C207" s="150"/>
      <c r="D207" s="150"/>
      <c r="E207" s="150"/>
      <c r="F207" s="155"/>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row>
    <row r="208" ht="14.25" customHeight="1">
      <c r="A208" s="150"/>
      <c r="B208" s="150"/>
      <c r="C208" s="150"/>
      <c r="D208" s="150"/>
      <c r="E208" s="150"/>
      <c r="F208" s="155"/>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c r="AF208" s="150"/>
      <c r="AG208" s="150"/>
      <c r="AH208" s="150"/>
    </row>
    <row r="209" ht="14.25" customHeight="1">
      <c r="A209" s="150"/>
      <c r="B209" s="150"/>
      <c r="C209" s="150"/>
      <c r="D209" s="150"/>
      <c r="E209" s="150"/>
      <c r="F209" s="155"/>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row>
    <row r="210" ht="14.25" customHeight="1">
      <c r="A210" s="150"/>
      <c r="B210" s="150"/>
      <c r="C210" s="150"/>
      <c r="D210" s="150"/>
      <c r="E210" s="150"/>
      <c r="F210" s="155"/>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row>
    <row r="211" ht="14.25" customHeight="1">
      <c r="A211" s="150"/>
      <c r="B211" s="150"/>
      <c r="C211" s="150"/>
      <c r="D211" s="150"/>
      <c r="E211" s="150"/>
      <c r="F211" s="155"/>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row>
    <row r="212" ht="14.25" customHeight="1">
      <c r="A212" s="150"/>
      <c r="B212" s="150"/>
      <c r="C212" s="150"/>
      <c r="D212" s="150"/>
      <c r="E212" s="150"/>
      <c r="F212" s="155"/>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row>
    <row r="213" ht="14.25" customHeight="1">
      <c r="A213" s="150"/>
      <c r="B213" s="150"/>
      <c r="C213" s="150"/>
      <c r="D213" s="150"/>
      <c r="E213" s="150"/>
      <c r="F213" s="155"/>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c r="AF213" s="150"/>
      <c r="AG213" s="150"/>
      <c r="AH213" s="150"/>
    </row>
    <row r="214" ht="14.25" customHeight="1">
      <c r="A214" s="150"/>
      <c r="B214" s="150"/>
      <c r="C214" s="150"/>
      <c r="D214" s="150"/>
      <c r="E214" s="150"/>
      <c r="F214" s="155"/>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row>
    <row r="215" ht="14.25" customHeight="1">
      <c r="A215" s="150"/>
      <c r="B215" s="150"/>
      <c r="C215" s="150"/>
      <c r="D215" s="150"/>
      <c r="E215" s="150"/>
      <c r="F215" s="155"/>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row>
    <row r="216" ht="14.25" customHeight="1">
      <c r="A216" s="150"/>
      <c r="B216" s="150"/>
      <c r="C216" s="150"/>
      <c r="D216" s="150"/>
      <c r="E216" s="150"/>
      <c r="F216" s="155"/>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c r="AF216" s="150"/>
      <c r="AG216" s="150"/>
      <c r="AH216" s="150"/>
    </row>
    <row r="217" ht="14.25" customHeight="1">
      <c r="A217" s="150"/>
      <c r="B217" s="150"/>
      <c r="C217" s="150"/>
      <c r="D217" s="150"/>
      <c r="E217" s="150"/>
      <c r="F217" s="155"/>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c r="AF217" s="150"/>
      <c r="AG217" s="150"/>
      <c r="AH217" s="150"/>
    </row>
    <row r="218" ht="14.25" customHeight="1">
      <c r="A218" s="150"/>
      <c r="B218" s="150"/>
      <c r="C218" s="150"/>
      <c r="D218" s="150"/>
      <c r="E218" s="150"/>
      <c r="F218" s="155"/>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c r="AH218" s="150"/>
    </row>
    <row r="219" ht="14.25" customHeight="1">
      <c r="A219" s="150"/>
      <c r="B219" s="150"/>
      <c r="C219" s="150"/>
      <c r="D219" s="150"/>
      <c r="E219" s="150"/>
      <c r="F219" s="155"/>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row>
    <row r="220" ht="15.75" customHeight="1">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row>
    <row r="221" ht="15.75" customHeight="1">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row>
    <row r="222" ht="15.75" customHeight="1">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c r="AC222" s="150"/>
      <c r="AD222" s="150"/>
      <c r="AE222" s="150"/>
      <c r="AF222" s="150"/>
      <c r="AG222" s="150"/>
      <c r="AH222" s="150"/>
    </row>
    <row r="223" ht="15.75" customHeight="1">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row>
    <row r="224" ht="15.75" customHeight="1">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c r="AC224" s="150"/>
      <c r="AD224" s="150"/>
      <c r="AE224" s="150"/>
      <c r="AF224" s="150"/>
      <c r="AG224" s="150"/>
      <c r="AH224" s="150"/>
    </row>
    <row r="225" ht="15.75" customHeight="1">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row>
    <row r="226" ht="15.75" customHeight="1">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c r="AC226" s="150"/>
      <c r="AD226" s="150"/>
      <c r="AE226" s="150"/>
      <c r="AF226" s="150"/>
      <c r="AG226" s="150"/>
      <c r="AH226" s="150"/>
    </row>
    <row r="227" ht="15.75" customHeight="1">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row>
    <row r="228" ht="15.75" customHeight="1">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c r="AC228" s="150"/>
      <c r="AD228" s="150"/>
      <c r="AE228" s="150"/>
      <c r="AF228" s="150"/>
      <c r="AG228" s="150"/>
      <c r="AH228" s="150"/>
    </row>
    <row r="229" ht="15.75" customHeight="1">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row>
    <row r="230" ht="15.75" customHeight="1">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c r="AC230" s="150"/>
      <c r="AD230" s="150"/>
      <c r="AE230" s="150"/>
      <c r="AF230" s="150"/>
      <c r="AG230" s="150"/>
      <c r="AH230" s="150"/>
    </row>
    <row r="231" ht="15.75" customHeight="1">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c r="AH231" s="150"/>
    </row>
    <row r="232" ht="15.75" customHeight="1">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c r="AC232" s="150"/>
      <c r="AD232" s="150"/>
      <c r="AE232" s="150"/>
      <c r="AF232" s="150"/>
      <c r="AG232" s="150"/>
      <c r="AH232" s="150"/>
    </row>
    <row r="233" ht="15.75" customHeight="1">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c r="AC233" s="150"/>
      <c r="AD233" s="150"/>
      <c r="AE233" s="150"/>
      <c r="AF233" s="150"/>
      <c r="AG233" s="150"/>
      <c r="AH233" s="150"/>
    </row>
    <row r="234" ht="15.75" customHeight="1">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c r="AC234" s="150"/>
      <c r="AD234" s="150"/>
      <c r="AE234" s="150"/>
      <c r="AF234" s="150"/>
      <c r="AG234" s="150"/>
      <c r="AH234" s="150"/>
    </row>
    <row r="235" ht="15.75" customHeight="1">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c r="AH235" s="150"/>
    </row>
    <row r="236" ht="15.75" customHeight="1">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c r="AC236" s="150"/>
      <c r="AD236" s="150"/>
      <c r="AE236" s="150"/>
      <c r="AF236" s="150"/>
      <c r="AG236" s="150"/>
      <c r="AH236" s="150"/>
    </row>
    <row r="237" ht="15.75" customHeight="1">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c r="AC237" s="150"/>
      <c r="AD237" s="150"/>
      <c r="AE237" s="150"/>
      <c r="AF237" s="150"/>
      <c r="AG237" s="150"/>
      <c r="AH237" s="150"/>
    </row>
    <row r="238" ht="15.75" customHeight="1">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c r="AC238" s="150"/>
      <c r="AD238" s="150"/>
      <c r="AE238" s="150"/>
      <c r="AF238" s="150"/>
      <c r="AG238" s="150"/>
      <c r="AH238" s="150"/>
    </row>
    <row r="239" ht="15.75" customHeight="1">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c r="AH239" s="150"/>
    </row>
    <row r="240" ht="15.75" customHeight="1">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c r="AC240" s="150"/>
      <c r="AD240" s="150"/>
      <c r="AE240" s="150"/>
      <c r="AF240" s="150"/>
      <c r="AG240" s="150"/>
      <c r="AH240" s="150"/>
    </row>
    <row r="241" ht="15.75" customHeight="1">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c r="AC241" s="150"/>
      <c r="AD241" s="150"/>
      <c r="AE241" s="150"/>
      <c r="AF241" s="150"/>
      <c r="AG241" s="150"/>
      <c r="AH241" s="150"/>
    </row>
    <row r="242" ht="15.75" customHeight="1">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c r="AC242" s="150"/>
      <c r="AD242" s="150"/>
      <c r="AE242" s="150"/>
      <c r="AF242" s="150"/>
      <c r="AG242" s="150"/>
      <c r="AH242" s="150"/>
    </row>
    <row r="243" ht="15.75" customHeight="1">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c r="AH243" s="150"/>
    </row>
    <row r="244" ht="15.75" customHeight="1">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c r="AC244" s="150"/>
      <c r="AD244" s="150"/>
      <c r="AE244" s="150"/>
      <c r="AF244" s="150"/>
      <c r="AG244" s="150"/>
      <c r="AH244" s="150"/>
    </row>
    <row r="245" ht="15.75" customHeight="1">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row>
    <row r="246" ht="15.75" customHeight="1">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row>
    <row r="247" ht="15.75" customHeight="1">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row>
    <row r="248" ht="15.75" customHeight="1">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row>
    <row r="249" ht="15.75" customHeight="1">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row>
    <row r="250" ht="15.75" customHeight="1">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row>
    <row r="251" ht="15.75" customHeight="1">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row>
    <row r="252" ht="15.75" customHeight="1">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row>
    <row r="253" ht="15.75" customHeight="1">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row>
    <row r="254" ht="15.75" customHeight="1">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row>
    <row r="255" ht="15.75" customHeight="1">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row>
    <row r="256" ht="15.75" customHeight="1">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row>
    <row r="257" ht="15.75" customHeight="1">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row>
    <row r="258" ht="15.75" customHeight="1">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row>
    <row r="259" ht="15.75" customHeight="1">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row>
    <row r="260" ht="15.75" customHeight="1">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row>
    <row r="261" ht="15.75" customHeight="1">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row>
    <row r="262" ht="15.75" customHeight="1">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row>
    <row r="263" ht="15.75" customHeight="1">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row>
    <row r="264" ht="15.75" customHeight="1">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row>
    <row r="265" ht="15.75" customHeight="1">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row>
    <row r="266" ht="15.75" customHeight="1">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row>
    <row r="267" ht="15.75" customHeight="1">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row>
    <row r="268" ht="15.75" customHeight="1">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row>
    <row r="269" ht="15.75" customHeight="1">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row>
    <row r="270" ht="15.75" customHeight="1">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row>
    <row r="271" ht="15.75" customHeight="1">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row>
    <row r="272" ht="15.75" customHeight="1">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row>
    <row r="273" ht="15.75" customHeight="1">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row>
    <row r="274" ht="15.75" customHeight="1">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row>
    <row r="275" ht="15.75" customHeight="1">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row>
    <row r="276" ht="15.75" customHeight="1">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row>
    <row r="277" ht="15.75" customHeight="1">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row>
    <row r="278" ht="15.75" customHeight="1">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row>
    <row r="279" ht="15.75" customHeight="1">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row>
    <row r="280" ht="15.75" customHeight="1">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row>
    <row r="281" ht="15.75" customHeight="1">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row>
    <row r="282" ht="15.75" customHeight="1">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row>
    <row r="283" ht="15.75" customHeight="1">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row>
    <row r="284" ht="15.75" customHeight="1">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row>
    <row r="285" ht="15.75" customHeight="1">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row>
    <row r="286" ht="15.75" customHeight="1">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row>
    <row r="287" ht="15.75" customHeight="1">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row>
    <row r="288" ht="15.75" customHeight="1">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row>
    <row r="289" ht="15.75" customHeight="1">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row>
    <row r="290" ht="15.75" customHeight="1">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row>
    <row r="291" ht="15.75" customHeight="1">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row>
    <row r="292" ht="15.75" customHeight="1">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row>
    <row r="293" ht="15.75" customHeight="1">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row>
    <row r="294" ht="15.75" customHeight="1">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row>
    <row r="295" ht="15.75" customHeight="1">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row>
    <row r="296" ht="15.75" customHeight="1">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row>
    <row r="297" ht="15.75" customHeight="1">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row>
    <row r="298" ht="15.75" customHeight="1">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row>
    <row r="299" ht="15.75" customHeight="1">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row>
    <row r="300" ht="15.75" customHeight="1">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row>
    <row r="301" ht="15.75" customHeight="1">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row>
    <row r="302" ht="15.75" customHeight="1">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row>
    <row r="303" ht="15.75" customHeight="1">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row>
    <row r="304" ht="15.75" customHeight="1">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row>
    <row r="305" ht="15.75" customHeight="1">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row>
    <row r="306" ht="15.75" customHeight="1">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row>
    <row r="307" ht="15.75" customHeight="1">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row>
    <row r="308" ht="15.75" customHeight="1">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row>
    <row r="309" ht="15.75" customHeight="1">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row>
    <row r="310" ht="15.75" customHeight="1">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row>
    <row r="311" ht="15.75" customHeight="1">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row>
    <row r="312" ht="15.75" customHeight="1">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row>
    <row r="313" ht="15.75" customHeight="1">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row>
    <row r="314" ht="15.75" customHeight="1">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row>
    <row r="315" ht="15.75" customHeight="1">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row>
    <row r="316" ht="15.75" customHeight="1">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row>
    <row r="317" ht="15.75" customHeight="1">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row>
    <row r="318" ht="15.75" customHeight="1">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row>
    <row r="319" ht="15.75" customHeight="1">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row>
    <row r="320" ht="15.75" customHeight="1">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row>
    <row r="321" ht="15.75" customHeight="1">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row>
    <row r="322" ht="15.75" customHeight="1">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row>
    <row r="323" ht="15.75" customHeight="1">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row>
    <row r="324" ht="15.75" customHeight="1">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row>
    <row r="325" ht="15.75" customHeight="1">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row>
    <row r="326" ht="15.75" customHeight="1">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row>
    <row r="327" ht="15.75" customHeight="1">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row>
    <row r="328" ht="15.75" customHeight="1">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row>
    <row r="329" ht="15.75" customHeight="1">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row>
    <row r="330" ht="15.75" customHeight="1">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row>
    <row r="331" ht="15.75" customHeight="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row>
    <row r="332" ht="15.75" customHeight="1">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row>
    <row r="333" ht="15.75" customHeight="1">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row>
    <row r="334" ht="15.75" customHeight="1">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row>
    <row r="335" ht="15.75" customHeight="1">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row>
    <row r="336" ht="15.75" customHeight="1">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row>
    <row r="337" ht="15.75" customHeight="1">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row>
    <row r="338" ht="15.75" customHeight="1">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row>
    <row r="339" ht="15.75" customHeight="1">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row>
    <row r="340" ht="15.75" customHeight="1">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row>
    <row r="341" ht="15.75" customHeight="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row>
    <row r="342" ht="15.75" customHeight="1">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row>
    <row r="343" ht="15.75" customHeight="1">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row>
    <row r="344" ht="15.75" customHeight="1">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row>
    <row r="345" ht="15.75" customHeight="1">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row>
    <row r="346" ht="15.75" customHeight="1">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row>
    <row r="347" ht="15.75" customHeight="1">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row>
    <row r="348" ht="15.75" customHeight="1">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row>
    <row r="349" ht="15.75" customHeight="1">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row>
    <row r="350" ht="15.75" customHeight="1">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row>
    <row r="351" ht="15.75" customHeight="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row>
    <row r="352" ht="15.75" customHeight="1">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row>
    <row r="353" ht="15.75" customHeight="1">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row>
    <row r="354" ht="15.75" customHeight="1">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row>
    <row r="355" ht="15.75" customHeight="1">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row>
    <row r="356" ht="15.75" customHeight="1">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row>
    <row r="357" ht="15.75" customHeight="1">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row>
    <row r="358" ht="15.75" customHeight="1">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row>
    <row r="359" ht="15.75" customHeight="1">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row>
    <row r="360" ht="15.75" customHeight="1">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row>
    <row r="361" ht="15.75" customHeight="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row>
    <row r="362" ht="15.75" customHeight="1">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row>
    <row r="363" ht="15.75" customHeight="1">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row>
    <row r="364" ht="15.75" customHeight="1">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row>
    <row r="365" ht="15.75" customHeight="1">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row>
    <row r="366" ht="15.75" customHeight="1">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row>
    <row r="367" ht="15.75" customHeight="1">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row>
    <row r="368" ht="15.75" customHeight="1">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row>
    <row r="369" ht="15.75" customHeight="1">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row>
    <row r="370" ht="15.75" customHeight="1">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row>
    <row r="371" ht="15.75" customHeight="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row>
    <row r="372" ht="15.75" customHeight="1">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row>
    <row r="373" ht="15.75" customHeight="1">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row>
    <row r="374" ht="15.75" customHeight="1">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c r="AH374" s="150"/>
    </row>
    <row r="375" ht="15.75" customHeight="1">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c r="AH375" s="150"/>
    </row>
    <row r="376" ht="15.75" customHeight="1">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c r="AH376" s="150"/>
    </row>
    <row r="377" ht="15.75" customHeight="1">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c r="AH377" s="150"/>
    </row>
    <row r="378" ht="15.75" customHeight="1">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c r="AH378" s="150"/>
    </row>
    <row r="379" ht="15.75" customHeight="1">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c r="AH379" s="150"/>
    </row>
    <row r="380" ht="15.75" customHeight="1">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c r="AH380" s="150"/>
    </row>
    <row r="381" ht="15.75" customHeight="1">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c r="AH381" s="150"/>
    </row>
    <row r="382" ht="15.75" customHeight="1">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c r="AH382" s="150"/>
    </row>
    <row r="383" ht="15.75" customHeight="1">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c r="AH383" s="150"/>
    </row>
    <row r="384" ht="15.75" customHeight="1">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c r="AH384" s="150"/>
    </row>
    <row r="385" ht="15.75" customHeight="1">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c r="AH385" s="150"/>
    </row>
    <row r="386" ht="15.75" customHeight="1">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c r="AH386" s="150"/>
    </row>
    <row r="387" ht="15.75" customHeight="1">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c r="AH387" s="150"/>
    </row>
    <row r="388" ht="15.75" customHeight="1">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c r="AH388" s="150"/>
    </row>
    <row r="389" ht="15.75" customHeight="1">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c r="AH389" s="150"/>
    </row>
    <row r="390" ht="15.75" customHeight="1">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c r="AH390" s="150"/>
    </row>
    <row r="391" ht="15.75" customHeight="1">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c r="AH391" s="150"/>
    </row>
    <row r="392" ht="15.75" customHeight="1">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c r="AH392" s="150"/>
    </row>
    <row r="393" ht="15.75" customHeight="1">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c r="AH393" s="150"/>
    </row>
    <row r="394" ht="15.75" customHeight="1">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c r="AH394" s="150"/>
    </row>
    <row r="395" ht="15.75" customHeight="1">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c r="AH395" s="150"/>
    </row>
    <row r="396" ht="15.75" customHeight="1">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c r="AH396" s="150"/>
    </row>
    <row r="397" ht="15.75" customHeight="1">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c r="AH397" s="150"/>
    </row>
    <row r="398" ht="15.75" customHeight="1">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c r="AH398" s="150"/>
    </row>
    <row r="399" ht="15.75" customHeight="1">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c r="AH399" s="150"/>
    </row>
    <row r="400" ht="15.75" customHeight="1">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c r="AH400" s="150"/>
    </row>
    <row r="401" ht="15.75" customHeight="1">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c r="AH401" s="150"/>
    </row>
    <row r="402" ht="15.75" customHeight="1">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c r="AH402" s="150"/>
    </row>
    <row r="403" ht="15.75" customHeight="1">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c r="AH403" s="150"/>
    </row>
    <row r="404" ht="15.75" customHeight="1">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c r="AH404" s="150"/>
    </row>
    <row r="405" ht="15.75" customHeight="1">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c r="AH405" s="150"/>
    </row>
    <row r="406" ht="15.75" customHeight="1">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c r="AH406" s="150"/>
    </row>
    <row r="407" ht="15.75" customHeight="1">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c r="AH407" s="150"/>
    </row>
    <row r="408" ht="15.75" customHeight="1">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c r="AH408" s="150"/>
    </row>
    <row r="409" ht="15.75" customHeight="1">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c r="AH409" s="150"/>
    </row>
    <row r="410" ht="15.75" customHeight="1">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c r="AH410" s="150"/>
    </row>
    <row r="411" ht="15.75" customHeight="1">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c r="AH411" s="150"/>
    </row>
    <row r="412" ht="15.75" customHeight="1">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c r="AH412" s="150"/>
    </row>
    <row r="413" ht="15.75" customHeight="1">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c r="AH413" s="150"/>
    </row>
    <row r="414" ht="15.75" customHeight="1">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c r="AH414" s="150"/>
    </row>
    <row r="415" ht="15.75" customHeight="1">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c r="AH415" s="150"/>
    </row>
    <row r="416" ht="15.75" customHeight="1">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c r="AH416" s="150"/>
    </row>
    <row r="417" ht="15.75" customHeight="1">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c r="AH417" s="150"/>
    </row>
    <row r="418" ht="15.75" customHeight="1">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c r="AH418" s="150"/>
    </row>
    <row r="419" ht="15.75" customHeight="1">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c r="AH419" s="150"/>
    </row>
    <row r="420" ht="15.75" customHeight="1">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c r="AH420" s="150"/>
    </row>
    <row r="421" ht="15.75" customHeight="1">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c r="AH421" s="150"/>
    </row>
    <row r="422" ht="15.75" customHeight="1">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c r="AH422" s="150"/>
    </row>
    <row r="423" ht="15.75" customHeight="1">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c r="AH423" s="150"/>
    </row>
    <row r="424" ht="15.75" customHeight="1">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c r="AH424" s="150"/>
    </row>
    <row r="425" ht="15.75" customHeight="1">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c r="AH425" s="150"/>
    </row>
    <row r="426" ht="15.75" customHeight="1">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c r="AH426" s="150"/>
    </row>
    <row r="427" ht="15.75" customHeight="1">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c r="AH427" s="150"/>
    </row>
    <row r="428" ht="15.75" customHeight="1">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c r="AH428" s="150"/>
    </row>
    <row r="429" ht="15.75" customHeight="1">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c r="AH429" s="150"/>
    </row>
    <row r="430" ht="15.75" customHeight="1">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c r="AH430" s="150"/>
    </row>
    <row r="431" ht="15.75" customHeight="1">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c r="AH431" s="150"/>
    </row>
    <row r="432" ht="15.75" customHeight="1">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c r="AH432" s="150"/>
    </row>
    <row r="433" ht="15.75" customHeight="1">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c r="AH433" s="150"/>
    </row>
    <row r="434" ht="15.75" customHeight="1">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c r="AH434" s="150"/>
    </row>
    <row r="435" ht="15.75" customHeight="1">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c r="AH435" s="150"/>
    </row>
    <row r="436" ht="15.75" customHeight="1">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c r="AH436" s="150"/>
    </row>
    <row r="437" ht="15.75" customHeight="1">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c r="AH437" s="150"/>
    </row>
    <row r="438" ht="15.75" customHeight="1">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c r="AH438" s="150"/>
    </row>
    <row r="439" ht="15.75" customHeight="1">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c r="AH439" s="150"/>
    </row>
    <row r="440" ht="15.75" customHeight="1">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c r="AH440" s="150"/>
    </row>
    <row r="441" ht="15.75" customHeight="1">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c r="AH441" s="150"/>
    </row>
    <row r="442" ht="15.75" customHeight="1">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c r="AH442" s="150"/>
    </row>
    <row r="443" ht="15.75" customHeight="1">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c r="AH443" s="150"/>
    </row>
    <row r="444" ht="15.75" customHeight="1">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c r="AH444" s="150"/>
    </row>
    <row r="445" ht="15.75" customHeight="1">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c r="AH445" s="150"/>
    </row>
    <row r="446" ht="15.75" customHeight="1">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row>
    <row r="447" ht="15.75" customHeight="1">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c r="AH447" s="150"/>
    </row>
    <row r="448" ht="15.75" customHeight="1">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c r="AH448" s="150"/>
    </row>
    <row r="449" ht="15.75" customHeight="1">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c r="AH449" s="150"/>
    </row>
    <row r="450" ht="15.75" customHeight="1">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c r="AH450" s="150"/>
    </row>
    <row r="451" ht="15.75" customHeight="1">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c r="AH451" s="150"/>
    </row>
    <row r="452" ht="15.75" customHeight="1">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row>
    <row r="453" ht="15.75" customHeight="1">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row>
    <row r="454" ht="15.75" customHeight="1">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c r="AH454" s="150"/>
    </row>
    <row r="455" ht="15.75" customHeight="1">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c r="AH455" s="150"/>
    </row>
    <row r="456" ht="15.75" customHeight="1">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c r="AH456" s="150"/>
    </row>
    <row r="457" ht="15.75" customHeight="1">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c r="AH457" s="150"/>
    </row>
    <row r="458" ht="15.75" customHeight="1">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c r="AH458" s="150"/>
    </row>
    <row r="459" ht="15.75" customHeight="1">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c r="AH459" s="150"/>
    </row>
    <row r="460" ht="15.75" customHeight="1">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c r="AH460" s="150"/>
    </row>
    <row r="461" ht="15.75" customHeight="1">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c r="AH461" s="150"/>
    </row>
    <row r="462" ht="15.75" customHeight="1">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c r="AH462" s="150"/>
    </row>
    <row r="463" ht="15.75" customHeight="1">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c r="AH463" s="150"/>
    </row>
    <row r="464" ht="15.75" customHeight="1">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c r="AH464" s="150"/>
    </row>
    <row r="465" ht="15.75" customHeight="1">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c r="AH465" s="150"/>
    </row>
    <row r="466" ht="15.75" customHeight="1">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c r="AH466" s="150"/>
    </row>
    <row r="467" ht="15.75" customHeight="1">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c r="AH467" s="150"/>
    </row>
    <row r="468" ht="15.75" customHeight="1">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c r="AH468" s="150"/>
    </row>
    <row r="469" ht="15.75" customHeight="1">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c r="AH469" s="150"/>
    </row>
    <row r="470" ht="15.75" customHeight="1">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c r="AH470" s="150"/>
    </row>
    <row r="471" ht="15.75" customHeight="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c r="AH471" s="150"/>
    </row>
    <row r="472" ht="15.75" customHeight="1">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c r="AH472" s="150"/>
    </row>
    <row r="473" ht="15.75" customHeight="1">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c r="AH473" s="150"/>
    </row>
    <row r="474" ht="15.75" customHeight="1">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c r="AH474" s="150"/>
    </row>
    <row r="475" ht="15.75" customHeight="1">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c r="AH475" s="150"/>
    </row>
    <row r="476" ht="15.75" customHeight="1">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c r="AH476" s="150"/>
    </row>
    <row r="477" ht="15.75" customHeight="1">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c r="AH477" s="150"/>
    </row>
    <row r="478" ht="15.75" customHeight="1">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c r="AH478" s="150"/>
    </row>
    <row r="479" ht="15.75" customHeight="1">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c r="AH479" s="150"/>
    </row>
    <row r="480" ht="15.75" customHeight="1">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c r="AH480" s="150"/>
    </row>
    <row r="481" ht="15.75" customHeight="1">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c r="AH481" s="150"/>
    </row>
    <row r="482" ht="15.75" customHeight="1">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c r="AH482" s="150"/>
    </row>
    <row r="483" ht="15.75" customHeight="1">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c r="AH483" s="150"/>
    </row>
    <row r="484" ht="15.75" customHeight="1">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c r="AH484" s="150"/>
    </row>
    <row r="485" ht="15.75" customHeight="1">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c r="AH485" s="150"/>
    </row>
    <row r="486" ht="15.75" customHeight="1">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c r="AH486" s="150"/>
    </row>
    <row r="487" ht="15.75" customHeight="1">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c r="AH487" s="150"/>
    </row>
    <row r="488" ht="15.75" customHeight="1">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c r="AH488" s="150"/>
    </row>
    <row r="489" ht="15.75" customHeight="1">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c r="AH489" s="150"/>
    </row>
    <row r="490" ht="15.75" customHeight="1">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c r="AH490" s="150"/>
    </row>
    <row r="491" ht="15.75" customHeight="1">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c r="AH491" s="150"/>
    </row>
    <row r="492" ht="15.75" customHeight="1">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c r="AH492" s="150"/>
    </row>
    <row r="493" ht="15.75" customHeight="1">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c r="AH493" s="150"/>
    </row>
    <row r="494" ht="15.75" customHeight="1">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c r="AH494" s="150"/>
    </row>
    <row r="495" ht="15.75" customHeight="1">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c r="AH495" s="150"/>
    </row>
    <row r="496" ht="15.75" customHeight="1">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c r="AH496" s="150"/>
    </row>
    <row r="497" ht="15.75" customHeight="1">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c r="AH497" s="150"/>
    </row>
    <row r="498" ht="15.75" customHeight="1">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c r="AH498" s="150"/>
    </row>
    <row r="499" ht="15.75" customHeight="1">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c r="AH499" s="150"/>
    </row>
    <row r="500" ht="15.75" customHeight="1">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c r="AH500" s="150"/>
    </row>
    <row r="501" ht="15.75" customHeight="1">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c r="AH501" s="150"/>
    </row>
    <row r="502" ht="15.75" customHeight="1">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c r="AH502" s="150"/>
    </row>
    <row r="503" ht="15.75" customHeight="1">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c r="AH503" s="150"/>
    </row>
    <row r="504" ht="15.75" customHeight="1">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c r="AH504" s="150"/>
    </row>
    <row r="505" ht="15.75" customHeight="1">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c r="AH505" s="150"/>
    </row>
    <row r="506" ht="15.75" customHeight="1">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c r="AH506" s="150"/>
    </row>
    <row r="507" ht="15.75" customHeight="1">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c r="AH507" s="150"/>
    </row>
    <row r="508" ht="15.75" customHeight="1">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c r="AH508" s="150"/>
    </row>
    <row r="509" ht="15.75" customHeight="1">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c r="AH509" s="150"/>
    </row>
    <row r="510" ht="15.75" customHeight="1">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c r="AH510" s="150"/>
    </row>
    <row r="511" ht="15.75" customHeight="1">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c r="AH511" s="150"/>
    </row>
    <row r="512" ht="15.75" customHeight="1">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c r="AH512" s="150"/>
    </row>
    <row r="513" ht="15.75" customHeight="1">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c r="AH513" s="150"/>
    </row>
    <row r="514" ht="15.75" customHeight="1">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c r="AH514" s="150"/>
    </row>
    <row r="515" ht="15.75" customHeight="1">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c r="AH515" s="150"/>
    </row>
    <row r="516" ht="15.75" customHeight="1">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c r="AH516" s="150"/>
    </row>
    <row r="517" ht="15.75" customHeight="1">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c r="AH517" s="150"/>
    </row>
    <row r="518" ht="15.75" customHeight="1">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c r="AH518" s="150"/>
    </row>
    <row r="519" ht="15.75" customHeight="1">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c r="AH519" s="150"/>
    </row>
    <row r="520" ht="15.75" customHeight="1">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c r="AH520" s="150"/>
    </row>
    <row r="521" ht="15.75" customHeight="1">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c r="AH521" s="150"/>
    </row>
    <row r="522" ht="15.75" customHeight="1">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c r="AH522" s="150"/>
    </row>
    <row r="523" ht="15.75" customHeight="1">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c r="AH523" s="150"/>
    </row>
    <row r="524" ht="15.75" customHeight="1">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c r="AH524" s="150"/>
    </row>
    <row r="525" ht="15.75" customHeight="1">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c r="AH525" s="150"/>
    </row>
    <row r="526" ht="15.75" customHeight="1">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c r="AH526" s="150"/>
    </row>
    <row r="527" ht="15.75" customHeight="1">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c r="AH527" s="150"/>
    </row>
    <row r="528" ht="15.75" customHeight="1">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c r="AH528" s="150"/>
    </row>
    <row r="529" ht="15.75" customHeight="1">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c r="AH529" s="150"/>
    </row>
    <row r="530" ht="15.75" customHeight="1">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c r="AH530" s="150"/>
    </row>
    <row r="531" ht="15.75" customHeight="1">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c r="AH531" s="150"/>
    </row>
    <row r="532" ht="15.75" customHeight="1">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c r="AH532" s="150"/>
    </row>
    <row r="533" ht="15.75" customHeight="1">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c r="AH533" s="150"/>
    </row>
    <row r="534" ht="15.75" customHeight="1">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c r="AH534" s="150"/>
    </row>
    <row r="535" ht="15.75" customHeight="1">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c r="AH535" s="150"/>
    </row>
    <row r="536" ht="15.75" customHeight="1">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c r="AH536" s="150"/>
    </row>
    <row r="537" ht="15.75" customHeight="1">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c r="AH537" s="150"/>
    </row>
    <row r="538" ht="15.75" customHeight="1">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c r="AH538" s="150"/>
    </row>
    <row r="539" ht="15.75" customHeight="1">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c r="AH539" s="150"/>
    </row>
    <row r="540" ht="15.75" customHeight="1">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c r="AH540" s="150"/>
    </row>
    <row r="541" ht="15.75" customHeight="1">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c r="AH541" s="150"/>
    </row>
    <row r="542" ht="15.75" customHeight="1">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c r="AH542" s="150"/>
    </row>
    <row r="543" ht="15.75" customHeight="1">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c r="AH543" s="150"/>
    </row>
    <row r="544" ht="15.75" customHeight="1">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c r="AH544" s="150"/>
    </row>
    <row r="545" ht="15.75" customHeight="1">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c r="AH545" s="150"/>
    </row>
    <row r="546" ht="15.75" customHeight="1">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c r="AH546" s="150"/>
    </row>
    <row r="547" ht="15.75" customHeight="1">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c r="AH547" s="150"/>
    </row>
    <row r="548" ht="15.75" customHeight="1">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c r="AH548" s="150"/>
    </row>
    <row r="549" ht="15.75" customHeight="1">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c r="AH549" s="150"/>
    </row>
    <row r="550" ht="15.75" customHeight="1">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c r="AH550" s="150"/>
    </row>
    <row r="551" ht="15.75" customHeight="1">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c r="AH551" s="150"/>
    </row>
    <row r="552" ht="15.75" customHeight="1">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c r="AH552" s="150"/>
    </row>
    <row r="553" ht="15.75" customHeight="1">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c r="AH553" s="150"/>
    </row>
    <row r="554" ht="15.75" customHeight="1">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c r="AH554" s="150"/>
    </row>
    <row r="555" ht="15.75" customHeight="1">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c r="AH555" s="150"/>
    </row>
    <row r="556" ht="15.75" customHeight="1">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row>
    <row r="557" ht="15.75" customHeight="1">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c r="AH557" s="150"/>
    </row>
    <row r="558" ht="15.75" customHeight="1">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c r="AH558" s="150"/>
    </row>
    <row r="559" ht="15.75" customHeight="1">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row>
    <row r="560" ht="15.75" customHeight="1">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c r="AH560" s="150"/>
    </row>
    <row r="561" ht="15.75" customHeight="1">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c r="AH561" s="150"/>
    </row>
    <row r="562" ht="15.75" customHeight="1">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c r="AH562" s="150"/>
    </row>
    <row r="563" ht="15.75" customHeight="1">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c r="AH563" s="150"/>
    </row>
    <row r="564" ht="15.75" customHeight="1">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c r="AH564" s="150"/>
    </row>
    <row r="565" ht="15.75" customHeight="1">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c r="AH565" s="150"/>
    </row>
    <row r="566" ht="15.75" customHeight="1">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c r="AH566" s="150"/>
    </row>
    <row r="567" ht="15.75" customHeight="1">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c r="AH567" s="150"/>
    </row>
    <row r="568" ht="15.75" customHeight="1">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c r="AH568" s="150"/>
    </row>
    <row r="569" ht="15.75" customHeight="1">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c r="AH569" s="150"/>
    </row>
    <row r="570" ht="15.75" customHeight="1">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c r="AH570" s="150"/>
    </row>
    <row r="571" ht="15.75" customHeight="1">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c r="AH571" s="150"/>
    </row>
    <row r="572" ht="15.75" customHeight="1">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c r="AH572" s="150"/>
    </row>
    <row r="573" ht="15.75" customHeight="1">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c r="AH573" s="150"/>
    </row>
    <row r="574" ht="15.75" customHeight="1">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c r="AH574" s="150"/>
    </row>
    <row r="575" ht="15.75" customHeight="1">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c r="AH575" s="150"/>
    </row>
    <row r="576" ht="15.75" customHeight="1">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c r="AH576" s="150"/>
    </row>
    <row r="577" ht="15.75" customHeight="1">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c r="AH577" s="150"/>
    </row>
    <row r="578" ht="15.75" customHeight="1">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c r="AH578" s="150"/>
    </row>
    <row r="579" ht="15.75" customHeight="1">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c r="AH579" s="150"/>
    </row>
    <row r="580" ht="15.75" customHeight="1">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c r="AH580" s="150"/>
    </row>
    <row r="581" ht="15.75" customHeight="1">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c r="AH581" s="150"/>
    </row>
    <row r="582" ht="15.75" customHeight="1">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c r="AH582" s="150"/>
    </row>
    <row r="583" ht="15.75" customHeight="1">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c r="AH583" s="150"/>
    </row>
    <row r="584" ht="15.75" customHeight="1">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c r="AH584" s="150"/>
    </row>
    <row r="585" ht="15.75" customHeight="1">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c r="AH585" s="150"/>
    </row>
    <row r="586" ht="15.75" customHeight="1">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c r="AH586" s="150"/>
    </row>
    <row r="587" ht="15.75" customHeight="1">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c r="AH587" s="150"/>
    </row>
    <row r="588" ht="15.75" customHeight="1">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c r="AH588" s="150"/>
    </row>
    <row r="589" ht="15.75" customHeight="1">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c r="AH589" s="150"/>
    </row>
    <row r="590" ht="15.75" customHeight="1">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c r="AH590" s="150"/>
    </row>
    <row r="591" ht="15.75" customHeight="1">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c r="AH591" s="150"/>
    </row>
    <row r="592" ht="15.75" customHeight="1">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c r="AH592" s="150"/>
    </row>
    <row r="593" ht="15.75" customHeight="1">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c r="AH593" s="150"/>
    </row>
    <row r="594" ht="15.75" customHeight="1">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c r="AH594" s="150"/>
    </row>
    <row r="595" ht="15.75" customHeight="1">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c r="AH595" s="150"/>
    </row>
    <row r="596" ht="15.75" customHeight="1">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c r="AH596" s="150"/>
    </row>
    <row r="597" ht="15.75" customHeight="1">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c r="AH597" s="150"/>
    </row>
    <row r="598" ht="15.75" customHeight="1">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c r="AH598" s="150"/>
    </row>
    <row r="599" ht="15.75" customHeight="1">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c r="AH599" s="150"/>
    </row>
    <row r="600" ht="15.75" customHeight="1">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c r="AH600" s="150"/>
    </row>
    <row r="601" ht="15.75" customHeight="1">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c r="AH601" s="150"/>
    </row>
    <row r="602" ht="15.75" customHeight="1">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c r="AH602" s="150"/>
    </row>
    <row r="603" ht="15.75" customHeight="1">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c r="AH603" s="150"/>
    </row>
    <row r="604" ht="15.75" customHeight="1">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c r="AH604" s="150"/>
    </row>
    <row r="605" ht="15.75" customHeight="1">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c r="AH605" s="150"/>
    </row>
    <row r="606" ht="15.75" customHeight="1">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c r="AH606" s="150"/>
    </row>
    <row r="607" ht="15.75" customHeight="1">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c r="AH607" s="150"/>
    </row>
    <row r="608" ht="15.75" customHeight="1">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c r="AH608" s="150"/>
    </row>
    <row r="609" ht="15.75" customHeight="1">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c r="AH609" s="150"/>
    </row>
    <row r="610" ht="15.75" customHeight="1">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c r="AH610" s="150"/>
    </row>
    <row r="611" ht="15.75" customHeight="1">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c r="AH611" s="150"/>
    </row>
    <row r="612" ht="15.75" customHeight="1">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c r="AH612" s="150"/>
    </row>
    <row r="613" ht="15.75" customHeight="1">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c r="AH613" s="150"/>
    </row>
    <row r="614" ht="15.75" customHeight="1">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c r="AH614" s="150"/>
    </row>
    <row r="615" ht="15.75" customHeight="1">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c r="AH615" s="150"/>
    </row>
    <row r="616" ht="15.75" customHeight="1">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c r="AH616" s="150"/>
    </row>
    <row r="617" ht="15.75" customHeight="1">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c r="AH617" s="150"/>
    </row>
    <row r="618" ht="15.75" customHeight="1">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c r="AH618" s="150"/>
    </row>
    <row r="619" ht="15.75" customHeight="1">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c r="AH619" s="150"/>
    </row>
    <row r="620" ht="15.75" customHeight="1">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c r="AH620" s="150"/>
    </row>
    <row r="621" ht="15.75" customHeight="1">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c r="AH621" s="150"/>
    </row>
    <row r="622" ht="15.75" customHeight="1">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c r="AH622" s="150"/>
    </row>
    <row r="623" ht="15.75" customHeight="1">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c r="AH623" s="150"/>
    </row>
    <row r="624" ht="15.75" customHeight="1">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c r="AH624" s="150"/>
    </row>
    <row r="625" ht="15.75" customHeight="1">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c r="AH625" s="150"/>
    </row>
    <row r="626" ht="15.75" customHeight="1">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c r="AH626" s="150"/>
    </row>
    <row r="627" ht="15.75" customHeight="1">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c r="AH627" s="150"/>
    </row>
    <row r="628" ht="15.75" customHeight="1">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c r="AH628" s="150"/>
    </row>
    <row r="629" ht="15.75" customHeight="1">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c r="AH629" s="150"/>
    </row>
    <row r="630" ht="15.75" customHeight="1">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c r="AH630" s="150"/>
    </row>
    <row r="631" ht="15.75" customHeight="1">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c r="AH631" s="150"/>
    </row>
    <row r="632" ht="15.75" customHeight="1">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c r="AH632" s="150"/>
    </row>
    <row r="633" ht="15.75" customHeight="1">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c r="AH633" s="150"/>
    </row>
    <row r="634" ht="15.75" customHeight="1">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c r="AH634" s="150"/>
    </row>
    <row r="635" ht="15.75" customHeight="1">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c r="AH635" s="150"/>
    </row>
    <row r="636" ht="15.75" customHeight="1">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c r="AH636" s="150"/>
    </row>
    <row r="637" ht="15.75" customHeight="1">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c r="AH637" s="150"/>
    </row>
    <row r="638" ht="15.75" customHeight="1">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c r="AH638" s="150"/>
    </row>
    <row r="639" ht="15.75" customHeight="1">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c r="AH639" s="150"/>
    </row>
    <row r="640" ht="15.75" customHeight="1">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c r="AH640" s="150"/>
    </row>
    <row r="641" ht="15.75" customHeight="1">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c r="AH641" s="150"/>
    </row>
    <row r="642" ht="15.75" customHeight="1">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c r="AH642" s="150"/>
    </row>
    <row r="643" ht="15.75" customHeight="1">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c r="AH643" s="150"/>
    </row>
    <row r="644" ht="15.75" customHeight="1">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c r="AH644" s="150"/>
    </row>
    <row r="645" ht="15.75" customHeight="1">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c r="AH645" s="150"/>
    </row>
    <row r="646" ht="15.75" customHeight="1">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c r="AH646" s="150"/>
    </row>
    <row r="647" ht="15.75" customHeight="1">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c r="AH647" s="150"/>
    </row>
    <row r="648" ht="15.75" customHeight="1">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c r="AH648" s="150"/>
    </row>
    <row r="649" ht="15.75" customHeight="1">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c r="AH649" s="150"/>
    </row>
    <row r="650" ht="15.75" customHeight="1">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c r="AH650" s="150"/>
    </row>
    <row r="651" ht="15.75" customHeight="1">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c r="AH651" s="150"/>
    </row>
    <row r="652" ht="15.75" customHeight="1">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c r="AH652" s="150"/>
    </row>
    <row r="653" ht="15.75" customHeight="1">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c r="AH653" s="150"/>
    </row>
    <row r="654" ht="15.75" customHeight="1">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c r="AH654" s="150"/>
    </row>
    <row r="655" ht="15.75" customHeight="1">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c r="AH655" s="150"/>
    </row>
    <row r="656" ht="15.75" customHeight="1">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c r="AH656" s="150"/>
    </row>
    <row r="657" ht="15.75" customHeight="1">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c r="AH657" s="150"/>
    </row>
    <row r="658" ht="15.75" customHeight="1">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c r="AH658" s="150"/>
    </row>
    <row r="659" ht="15.75" customHeight="1">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c r="AH659" s="150"/>
    </row>
    <row r="660" ht="15.75" customHeight="1">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c r="AH660" s="150"/>
    </row>
    <row r="661" ht="15.75" customHeight="1">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c r="AH661" s="150"/>
    </row>
    <row r="662" ht="15.75" customHeight="1">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c r="AH662" s="150"/>
    </row>
    <row r="663" ht="15.75" customHeight="1">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c r="AH663" s="150"/>
    </row>
    <row r="664" ht="15.75" customHeight="1">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c r="AH664" s="150"/>
    </row>
    <row r="665" ht="15.75" customHeight="1">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c r="AH665" s="150"/>
    </row>
    <row r="666" ht="15.75" customHeight="1">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c r="AH666" s="150"/>
    </row>
    <row r="667" ht="15.75" customHeight="1">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c r="AH667" s="150"/>
    </row>
    <row r="668" ht="15.75" customHeight="1">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row>
    <row r="669" ht="15.75" customHeight="1">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row>
    <row r="670" ht="15.75" customHeight="1">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row>
    <row r="671" ht="15.75" customHeight="1">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c r="AH671" s="150"/>
    </row>
    <row r="672" ht="15.75" customHeight="1">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c r="AH672" s="150"/>
    </row>
    <row r="673" ht="15.75" customHeight="1">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c r="AH673" s="150"/>
    </row>
    <row r="674" ht="15.75" customHeight="1">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c r="AH674" s="150"/>
    </row>
    <row r="675" ht="15.75" customHeight="1">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c r="AH675" s="150"/>
    </row>
    <row r="676" ht="15.75" customHeight="1">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c r="AH676" s="150"/>
    </row>
    <row r="677" ht="15.75" customHeight="1">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c r="AH677" s="150"/>
    </row>
    <row r="678" ht="15.75" customHeight="1">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c r="AH678" s="150"/>
    </row>
    <row r="679" ht="15.75" customHeight="1">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c r="AH679" s="150"/>
    </row>
    <row r="680" ht="15.75" customHeight="1">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c r="AH680" s="150"/>
    </row>
    <row r="681" ht="15.75" customHeight="1">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c r="AH681" s="150"/>
    </row>
    <row r="682" ht="15.75" customHeight="1">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c r="AH682" s="150"/>
    </row>
    <row r="683" ht="15.75" customHeight="1">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c r="AH683" s="150"/>
    </row>
    <row r="684" ht="15.75" customHeight="1">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c r="AH684" s="150"/>
    </row>
    <row r="685" ht="15.75" customHeight="1">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c r="AH685" s="150"/>
    </row>
    <row r="686" ht="15.75" customHeight="1">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c r="AH686" s="150"/>
    </row>
    <row r="687" ht="15.75" customHeight="1">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c r="AH687" s="150"/>
    </row>
    <row r="688" ht="15.75" customHeight="1">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c r="AH688" s="150"/>
    </row>
    <row r="689" ht="15.75" customHeight="1">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c r="AH689" s="150"/>
    </row>
    <row r="690" ht="15.75" customHeight="1">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c r="AH690" s="150"/>
    </row>
    <row r="691" ht="15.75" customHeight="1">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c r="AH691" s="150"/>
    </row>
    <row r="692" ht="15.75" customHeight="1">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c r="AH692" s="150"/>
    </row>
    <row r="693" ht="15.75" customHeight="1">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c r="AH693" s="150"/>
    </row>
    <row r="694" ht="15.75" customHeight="1">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c r="AH694" s="150"/>
    </row>
    <row r="695" ht="15.75" customHeight="1">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c r="AH695" s="150"/>
    </row>
    <row r="696" ht="15.75" customHeight="1">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c r="AH696" s="150"/>
    </row>
    <row r="697" ht="15.75" customHeight="1">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c r="AH697" s="150"/>
    </row>
    <row r="698" ht="15.75" customHeight="1">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c r="AH698" s="150"/>
    </row>
    <row r="699" ht="15.75" customHeight="1">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c r="AH699" s="150"/>
    </row>
    <row r="700" ht="15.75" customHeight="1">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c r="AH700" s="150"/>
    </row>
    <row r="701" ht="15.75" customHeight="1">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c r="AH701" s="150"/>
    </row>
    <row r="702" ht="15.75" customHeight="1">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c r="AH702" s="150"/>
    </row>
    <row r="703" ht="15.75" customHeight="1">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c r="AH703" s="150"/>
    </row>
    <row r="704" ht="15.75" customHeight="1">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c r="AH704" s="150"/>
    </row>
    <row r="705" ht="15.75" customHeight="1">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c r="AH705" s="150"/>
    </row>
    <row r="706" ht="15.75" customHeight="1">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c r="AH706" s="150"/>
    </row>
    <row r="707" ht="15.75" customHeight="1">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c r="AH707" s="150"/>
    </row>
    <row r="708" ht="15.75" customHeight="1">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c r="AH708" s="150"/>
    </row>
    <row r="709" ht="15.75" customHeight="1">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c r="AH709" s="150"/>
    </row>
    <row r="710" ht="15.75" customHeight="1">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c r="AH710" s="150"/>
    </row>
    <row r="711" ht="15.75" customHeight="1">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c r="AH711" s="150"/>
    </row>
    <row r="712" ht="15.75" customHeight="1">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c r="AH712" s="150"/>
    </row>
    <row r="713" ht="15.75" customHeight="1">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c r="AH713" s="150"/>
    </row>
    <row r="714" ht="15.75" customHeight="1">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c r="AH714" s="150"/>
    </row>
    <row r="715" ht="15.75" customHeight="1">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c r="AH715" s="150"/>
    </row>
    <row r="716" ht="15.75" customHeight="1">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c r="AH716" s="150"/>
    </row>
    <row r="717" ht="15.75" customHeight="1">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c r="AH717" s="150"/>
    </row>
    <row r="718" ht="15.75" customHeight="1">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c r="AH718" s="150"/>
    </row>
    <row r="719" ht="15.75" customHeight="1">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c r="AH719" s="150"/>
    </row>
    <row r="720" ht="15.75" customHeight="1">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c r="AH720" s="150"/>
    </row>
    <row r="721" ht="15.75" customHeight="1">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c r="AH721" s="150"/>
    </row>
    <row r="722" ht="15.75" customHeight="1">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c r="AH722" s="150"/>
    </row>
    <row r="723" ht="15.75" customHeight="1">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c r="AH723" s="150"/>
    </row>
    <row r="724" ht="15.75" customHeight="1">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c r="AH724" s="150"/>
    </row>
    <row r="725" ht="15.75" customHeight="1">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c r="AH725" s="150"/>
    </row>
    <row r="726" ht="15.75" customHeight="1">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c r="AH726" s="150"/>
    </row>
    <row r="727" ht="15.75" customHeight="1">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c r="AH727" s="150"/>
    </row>
    <row r="728" ht="15.75" customHeight="1">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c r="AH728" s="150"/>
    </row>
    <row r="729" ht="15.75" customHeight="1">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c r="AH729" s="150"/>
    </row>
    <row r="730" ht="15.75" customHeight="1">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c r="AH730" s="150"/>
    </row>
    <row r="731" ht="15.75" customHeight="1">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c r="AH731" s="150"/>
    </row>
    <row r="732" ht="15.75" customHeight="1">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c r="AH732" s="150"/>
    </row>
    <row r="733" ht="15.75" customHeight="1">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c r="AH733" s="150"/>
    </row>
    <row r="734" ht="15.75" customHeight="1">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c r="AH734" s="150"/>
    </row>
    <row r="735" ht="15.75" customHeight="1">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c r="AH735" s="150"/>
    </row>
    <row r="736" ht="15.75" customHeight="1">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c r="AH736" s="150"/>
    </row>
    <row r="737" ht="15.75" customHeight="1">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c r="AH737" s="150"/>
    </row>
    <row r="738" ht="15.75" customHeight="1">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c r="AH738" s="150"/>
    </row>
    <row r="739" ht="15.75" customHeight="1">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c r="AH739" s="150"/>
    </row>
    <row r="740" ht="15.75" customHeight="1">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c r="AH740" s="150"/>
    </row>
    <row r="741" ht="15.75" customHeight="1">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c r="AH741" s="150"/>
    </row>
    <row r="742" ht="15.75" customHeight="1">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c r="AH742" s="150"/>
    </row>
    <row r="743" ht="15.75" customHeight="1">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c r="AH743" s="150"/>
    </row>
    <row r="744" ht="15.75" customHeight="1">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c r="AH744" s="150"/>
    </row>
    <row r="745" ht="15.75" customHeight="1">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c r="AH745" s="150"/>
    </row>
    <row r="746" ht="15.75" customHeight="1">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c r="AH746" s="150"/>
    </row>
    <row r="747" ht="15.75" customHeight="1">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c r="AH747" s="150"/>
    </row>
    <row r="748" ht="15.75" customHeight="1">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c r="AH748" s="150"/>
    </row>
    <row r="749" ht="15.75" customHeight="1">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c r="AH749" s="150"/>
    </row>
    <row r="750" ht="15.75" customHeight="1">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c r="AH750" s="150"/>
    </row>
    <row r="751" ht="15.75" customHeight="1">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c r="AH751" s="150"/>
    </row>
    <row r="752" ht="15.75" customHeight="1">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c r="AH752" s="150"/>
    </row>
    <row r="753" ht="15.75" customHeight="1">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c r="AH753" s="150"/>
    </row>
    <row r="754" ht="15.75" customHeight="1">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c r="AH754" s="150"/>
    </row>
    <row r="755" ht="15.75" customHeight="1">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c r="AH755" s="150"/>
    </row>
    <row r="756" ht="15.75" customHeight="1">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c r="AH756" s="150"/>
    </row>
    <row r="757" ht="15.75" customHeight="1">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c r="AH757" s="150"/>
    </row>
    <row r="758" ht="15.75" customHeight="1">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c r="AH758" s="150"/>
    </row>
    <row r="759" ht="15.75" customHeight="1">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c r="AH759" s="150"/>
    </row>
    <row r="760" ht="15.75" customHeight="1">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c r="AH760" s="150"/>
    </row>
    <row r="761" ht="15.75" customHeight="1">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c r="AH761" s="150"/>
    </row>
    <row r="762" ht="15.75" customHeight="1">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c r="AH762" s="150"/>
    </row>
    <row r="763" ht="15.75" customHeight="1">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c r="AH763" s="150"/>
    </row>
    <row r="764" ht="15.75" customHeight="1">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c r="AH764" s="150"/>
    </row>
    <row r="765" ht="15.75" customHeight="1">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c r="AH765" s="150"/>
    </row>
    <row r="766" ht="15.75" customHeight="1">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c r="AH766" s="150"/>
    </row>
    <row r="767" ht="15.75" customHeight="1">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c r="AH767" s="150"/>
    </row>
    <row r="768" ht="15.75" customHeight="1">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c r="AH768" s="150"/>
    </row>
    <row r="769" ht="15.75" customHeight="1">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c r="AH769" s="150"/>
    </row>
    <row r="770" ht="15.75" customHeight="1">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c r="AH770" s="150"/>
    </row>
    <row r="771" ht="15.75" customHeight="1">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c r="AH771" s="150"/>
    </row>
    <row r="772" ht="15.75" customHeight="1">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c r="AH772" s="150"/>
    </row>
    <row r="773" ht="15.75" customHeight="1">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c r="AH773" s="150"/>
    </row>
    <row r="774" ht="15.75" customHeight="1">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c r="AH774" s="150"/>
    </row>
    <row r="775" ht="15.75" customHeight="1">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c r="AH775" s="150"/>
    </row>
    <row r="776" ht="15.75" customHeight="1">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c r="AH776" s="150"/>
    </row>
    <row r="777" ht="15.75" customHeight="1">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c r="AH777" s="150"/>
    </row>
    <row r="778" ht="15.75" customHeight="1">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c r="AH778" s="150"/>
    </row>
    <row r="779" ht="15.75" customHeight="1">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c r="AH779" s="150"/>
    </row>
    <row r="780" ht="15.75" customHeight="1">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c r="AH780" s="150"/>
    </row>
    <row r="781" ht="15.75" customHeight="1">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c r="AH781" s="150"/>
    </row>
    <row r="782" ht="15.75" customHeight="1">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c r="AH782" s="150"/>
    </row>
    <row r="783" ht="15.75" customHeight="1">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c r="AH783" s="150"/>
    </row>
    <row r="784" ht="15.75" customHeight="1">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c r="AH784" s="150"/>
    </row>
    <row r="785" ht="15.75" customHeight="1">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c r="AH785" s="150"/>
    </row>
    <row r="786" ht="15.75" customHeight="1">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c r="AH786" s="150"/>
    </row>
    <row r="787" ht="15.75" customHeight="1">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c r="AH787" s="150"/>
    </row>
    <row r="788" ht="15.75" customHeight="1">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c r="AH788" s="150"/>
    </row>
    <row r="789" ht="15.75" customHeight="1">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c r="AH789" s="150"/>
    </row>
    <row r="790" ht="15.75" customHeight="1">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c r="AH790" s="150"/>
    </row>
    <row r="791" ht="15.75" customHeight="1">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c r="AH791" s="150"/>
    </row>
    <row r="792" ht="15.75" customHeight="1">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c r="AH792" s="150"/>
    </row>
    <row r="793" ht="15.75" customHeight="1">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c r="AH793" s="150"/>
    </row>
    <row r="794" ht="15.75" customHeight="1">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c r="AH794" s="150"/>
    </row>
    <row r="795" ht="15.75" customHeight="1">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c r="AH795" s="150"/>
    </row>
    <row r="796" ht="15.75" customHeight="1">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c r="AH796" s="150"/>
    </row>
    <row r="797" ht="15.75" customHeight="1">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c r="AH797" s="150"/>
    </row>
    <row r="798" ht="15.75" customHeight="1">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c r="AH798" s="150"/>
    </row>
    <row r="799" ht="15.75" customHeight="1">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c r="AH799" s="150"/>
    </row>
    <row r="800" ht="15.75" customHeight="1">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c r="AH800" s="150"/>
    </row>
    <row r="801" ht="15.75" customHeight="1">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c r="AH801" s="150"/>
    </row>
    <row r="802" ht="15.75" customHeight="1">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c r="AH802" s="150"/>
    </row>
    <row r="803" ht="15.75" customHeight="1">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c r="AH803" s="150"/>
    </row>
    <row r="804" ht="15.75" customHeight="1">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c r="AH804" s="150"/>
    </row>
    <row r="805" ht="15.75" customHeight="1">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c r="AH805" s="150"/>
    </row>
    <row r="806" ht="15.75" customHeight="1">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c r="AH806" s="150"/>
    </row>
    <row r="807" ht="15.75" customHeight="1">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c r="AH807" s="150"/>
    </row>
    <row r="808" ht="15.75" customHeight="1">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c r="AH808" s="150"/>
    </row>
    <row r="809" ht="15.75" customHeight="1">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c r="AH809" s="150"/>
    </row>
    <row r="810" ht="15.75" customHeight="1">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c r="AH810" s="150"/>
    </row>
    <row r="811" ht="15.75" customHeight="1">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c r="AH811" s="150"/>
    </row>
    <row r="812" ht="15.75" customHeight="1">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c r="AH812" s="150"/>
    </row>
    <row r="813" ht="15.75" customHeight="1">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c r="AH813" s="150"/>
    </row>
    <row r="814" ht="15.75" customHeight="1">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c r="AH814" s="150"/>
    </row>
    <row r="815" ht="15.75" customHeight="1">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c r="AH815" s="150"/>
    </row>
    <row r="816" ht="15.75" customHeight="1">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c r="AH816" s="150"/>
    </row>
    <row r="817" ht="15.75" customHeight="1">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c r="AH817" s="150"/>
    </row>
    <row r="818" ht="15.75" customHeight="1">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c r="AH818" s="150"/>
    </row>
    <row r="819" ht="15.75" customHeight="1">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c r="AH819" s="150"/>
    </row>
    <row r="820" ht="15.75" customHeight="1">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c r="AH820" s="150"/>
    </row>
    <row r="821" ht="15.75" customHeight="1">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c r="AH821" s="150"/>
    </row>
    <row r="822" ht="15.75" customHeight="1">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c r="AH822" s="150"/>
    </row>
    <row r="823" ht="15.75" customHeight="1">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c r="AH823" s="150"/>
    </row>
    <row r="824" ht="15.75" customHeight="1">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c r="AH824" s="150"/>
    </row>
    <row r="825" ht="15.75" customHeight="1">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c r="AH825" s="150"/>
    </row>
    <row r="826" ht="15.75" customHeight="1">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c r="AH826" s="150"/>
    </row>
    <row r="827" ht="15.75" customHeight="1">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c r="AH827" s="150"/>
    </row>
    <row r="828" ht="15.75" customHeight="1">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c r="AH828" s="150"/>
    </row>
    <row r="829" ht="15.75" customHeight="1">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c r="AH829" s="150"/>
    </row>
    <row r="830" ht="15.75" customHeight="1">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c r="AH830" s="150"/>
    </row>
    <row r="831" ht="15.75" customHeight="1">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c r="AH831" s="150"/>
    </row>
    <row r="832" ht="15.75" customHeight="1">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c r="AH832" s="150"/>
    </row>
    <row r="833" ht="15.75" customHeight="1">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c r="AH833" s="150"/>
    </row>
    <row r="834" ht="15.75" customHeight="1">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c r="AH834" s="150"/>
    </row>
    <row r="835" ht="15.75" customHeight="1">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c r="AH835" s="150"/>
    </row>
    <row r="836" ht="15.75" customHeight="1">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c r="AH836" s="150"/>
    </row>
    <row r="837" ht="15.75" customHeight="1">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c r="AH837" s="150"/>
    </row>
    <row r="838" ht="15.75" customHeight="1">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c r="AH838" s="150"/>
    </row>
    <row r="839" ht="15.75" customHeight="1">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c r="AH839" s="150"/>
    </row>
    <row r="840" ht="15.75" customHeight="1">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c r="AH840" s="150"/>
    </row>
    <row r="841" ht="15.75" customHeight="1">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c r="AH841" s="150"/>
    </row>
    <row r="842" ht="15.75" customHeight="1">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c r="AH842" s="150"/>
    </row>
    <row r="843" ht="15.75" customHeight="1">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c r="AH843" s="150"/>
    </row>
    <row r="844" ht="15.75" customHeight="1">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c r="AH844" s="150"/>
    </row>
    <row r="845" ht="15.75" customHeight="1">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c r="AH845" s="150"/>
    </row>
    <row r="846" ht="15.75" customHeight="1">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c r="AH846" s="150"/>
    </row>
    <row r="847" ht="15.75" customHeight="1">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c r="AH847" s="150"/>
    </row>
    <row r="848" ht="15.75" customHeight="1">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c r="AH848" s="150"/>
    </row>
    <row r="849" ht="15.75" customHeight="1">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c r="AH849" s="150"/>
    </row>
    <row r="850" ht="15.75" customHeight="1">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c r="AH850" s="150"/>
    </row>
    <row r="851" ht="15.75" customHeight="1">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c r="AH851" s="150"/>
    </row>
    <row r="852" ht="15.75" customHeight="1">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c r="AH852" s="150"/>
    </row>
    <row r="853" ht="15.75" customHeight="1">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c r="AH853" s="150"/>
    </row>
    <row r="854" ht="15.75" customHeight="1">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c r="AH854" s="150"/>
    </row>
    <row r="855" ht="15.75" customHeight="1">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c r="AH855" s="150"/>
    </row>
    <row r="856" ht="15.75" customHeight="1">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c r="AH856" s="150"/>
    </row>
    <row r="857" ht="15.75" customHeight="1">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c r="AH857" s="150"/>
    </row>
    <row r="858" ht="15.75" customHeight="1">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c r="AH858" s="150"/>
    </row>
    <row r="859" ht="15.75" customHeight="1">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c r="AH859" s="150"/>
    </row>
    <row r="860" ht="15.75" customHeight="1">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c r="AH860" s="150"/>
    </row>
    <row r="861" ht="15.75" customHeight="1">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c r="AH861" s="150"/>
    </row>
    <row r="862" ht="15.75" customHeight="1">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c r="AH862" s="150"/>
    </row>
    <row r="863" ht="15.75" customHeight="1">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c r="AH863" s="150"/>
    </row>
    <row r="864" ht="15.75" customHeight="1">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c r="AH864" s="150"/>
    </row>
    <row r="865" ht="15.75" customHeight="1">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c r="AH865" s="150"/>
    </row>
    <row r="866" ht="15.75" customHeight="1">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c r="AH866" s="150"/>
    </row>
    <row r="867" ht="15.75" customHeight="1">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c r="AH867" s="150"/>
    </row>
    <row r="868" ht="15.75" customHeight="1">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c r="AH868" s="150"/>
    </row>
    <row r="869" ht="15.75" customHeight="1">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c r="AH869" s="150"/>
    </row>
    <row r="870" ht="15.75" customHeight="1">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c r="AH870" s="150"/>
    </row>
    <row r="871" ht="15.75" customHeight="1">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c r="AH871" s="150"/>
    </row>
    <row r="872" ht="15.75" customHeight="1">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c r="AH872" s="150"/>
    </row>
    <row r="873" ht="15.75" customHeight="1">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c r="AH873" s="150"/>
    </row>
    <row r="874" ht="15.75" customHeight="1">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c r="AH874" s="150"/>
    </row>
    <row r="875" ht="15.75" customHeight="1">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c r="AH875" s="150"/>
    </row>
    <row r="876" ht="15.75" customHeight="1">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c r="AH876" s="150"/>
    </row>
    <row r="877" ht="15.75" customHeight="1">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c r="AH877" s="150"/>
    </row>
    <row r="878" ht="15.75" customHeight="1">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c r="AH878" s="150"/>
    </row>
    <row r="879" ht="15.75" customHeight="1">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c r="AH879" s="150"/>
    </row>
    <row r="880" ht="15.75" customHeight="1">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c r="AH880" s="150"/>
    </row>
    <row r="881" ht="15.75" customHeight="1">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c r="AH881" s="150"/>
    </row>
    <row r="882" ht="15.75" customHeight="1">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c r="AH882" s="150"/>
    </row>
    <row r="883" ht="15.75" customHeight="1">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c r="AH883" s="150"/>
    </row>
    <row r="884" ht="15.75" customHeight="1">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c r="AH884" s="150"/>
    </row>
    <row r="885" ht="15.75" customHeight="1">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c r="AH885" s="150"/>
    </row>
    <row r="886" ht="15.75" customHeight="1">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c r="AH886" s="150"/>
    </row>
    <row r="887" ht="15.75" customHeight="1">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c r="AH887" s="150"/>
    </row>
    <row r="888" ht="15.75" customHeight="1">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c r="AH888" s="150"/>
    </row>
    <row r="889" ht="15.75" customHeight="1">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c r="AH889" s="150"/>
    </row>
    <row r="890" ht="15.75" customHeight="1">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c r="AH890" s="150"/>
    </row>
    <row r="891" ht="15.75" customHeight="1">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c r="AH891" s="150"/>
    </row>
    <row r="892" ht="15.75" customHeight="1">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c r="AH892" s="150"/>
    </row>
    <row r="893" ht="15.75" customHeight="1">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c r="AH893" s="150"/>
    </row>
    <row r="894" ht="15.75" customHeight="1">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c r="AH894" s="150"/>
    </row>
    <row r="895" ht="15.75" customHeight="1">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c r="AH895" s="150"/>
    </row>
    <row r="896" ht="15.75" customHeight="1">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c r="AH896" s="150"/>
    </row>
    <row r="897" ht="15.75" customHeight="1">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c r="AH897" s="150"/>
    </row>
    <row r="898" ht="15.75" customHeight="1">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c r="AH898" s="150"/>
    </row>
    <row r="899" ht="15.75" customHeight="1">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c r="AH899" s="150"/>
    </row>
    <row r="900" ht="15.75" customHeight="1">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c r="AH900" s="150"/>
    </row>
    <row r="901" ht="15.75" customHeight="1">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c r="AH901" s="150"/>
    </row>
    <row r="902" ht="15.75" customHeight="1">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c r="AH902" s="150"/>
    </row>
    <row r="903" ht="15.75" customHeight="1">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c r="AH903" s="150"/>
    </row>
    <row r="904" ht="15.75" customHeight="1">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c r="AH904" s="150"/>
    </row>
    <row r="905" ht="15.75" customHeight="1">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c r="AH905" s="150"/>
    </row>
    <row r="906" ht="15.75" customHeight="1">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c r="AH906" s="150"/>
    </row>
    <row r="907" ht="15.75" customHeight="1">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c r="AH907" s="150"/>
    </row>
    <row r="908" ht="15.75" customHeight="1">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c r="AH908" s="150"/>
    </row>
    <row r="909" ht="15.75" customHeight="1">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c r="AH909" s="150"/>
    </row>
    <row r="910" ht="15.75" customHeight="1">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c r="AH910" s="150"/>
    </row>
    <row r="911" ht="15.75" customHeight="1">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c r="AH911" s="150"/>
    </row>
    <row r="912" ht="15.75" customHeight="1">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c r="AH912" s="150"/>
    </row>
    <row r="913" ht="15.75" customHeight="1">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c r="AH913" s="150"/>
    </row>
    <row r="914" ht="15.75" customHeight="1">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c r="AH914" s="150"/>
    </row>
    <row r="915" ht="15.75" customHeight="1">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c r="AH915" s="150"/>
    </row>
    <row r="916" ht="15.75" customHeight="1">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c r="AH916" s="150"/>
    </row>
    <row r="917" ht="15.75" customHeight="1">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c r="AH917" s="150"/>
    </row>
    <row r="918" ht="15.75" customHeight="1">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c r="AH918" s="150"/>
    </row>
    <row r="919" ht="15.75" customHeight="1">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c r="AH919" s="150"/>
    </row>
    <row r="920" ht="15.75" customHeight="1">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c r="AH920" s="150"/>
    </row>
    <row r="921" ht="15.75" customHeight="1">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c r="AH921" s="150"/>
    </row>
    <row r="922" ht="15.75" customHeight="1">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c r="AH922" s="150"/>
    </row>
    <row r="923" ht="15.75" customHeight="1">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c r="AH923" s="150"/>
    </row>
    <row r="924" ht="15.75" customHeight="1">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c r="AH924" s="150"/>
    </row>
    <row r="925" ht="15.75" customHeight="1">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c r="AH925" s="150"/>
    </row>
    <row r="926" ht="15.75" customHeight="1">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c r="AH926" s="150"/>
    </row>
    <row r="927" ht="15.75" customHeight="1">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c r="AH927" s="150"/>
    </row>
    <row r="928" ht="15.75" customHeight="1">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c r="AH928" s="150"/>
    </row>
    <row r="929" ht="15.75" customHeight="1">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c r="AH929" s="150"/>
    </row>
    <row r="930" ht="15.75" customHeight="1">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c r="AH930" s="150"/>
    </row>
    <row r="931" ht="15.75" customHeight="1">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c r="AH931" s="150"/>
    </row>
    <row r="932" ht="15.75" customHeight="1">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c r="AH932" s="150"/>
    </row>
    <row r="933" ht="15.75" customHeight="1">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c r="AH933" s="150"/>
    </row>
    <row r="934" ht="15.75" customHeight="1">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c r="AH934" s="150"/>
    </row>
    <row r="935" ht="15.75" customHeight="1">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c r="AH935" s="150"/>
    </row>
    <row r="936" ht="15.75" customHeight="1">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c r="AH936" s="150"/>
    </row>
    <row r="937" ht="15.75" customHeight="1">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c r="AH937" s="150"/>
    </row>
    <row r="938" ht="15.75" customHeight="1">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c r="AH938" s="150"/>
    </row>
    <row r="939" ht="15.75" customHeight="1">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c r="AH939" s="150"/>
    </row>
    <row r="940" ht="15.75" customHeight="1">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c r="AH940" s="150"/>
    </row>
    <row r="941" ht="15.75" customHeight="1">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c r="AH941" s="150"/>
    </row>
    <row r="942" ht="15.75" customHeight="1">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c r="AH942" s="150"/>
    </row>
    <row r="943" ht="15.75" customHeight="1">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c r="AH943" s="150"/>
    </row>
    <row r="944" ht="15.75" customHeight="1">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c r="AH944" s="150"/>
    </row>
    <row r="945" ht="15.75" customHeight="1">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c r="AH945" s="150"/>
    </row>
    <row r="946" ht="15.75" customHeight="1">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c r="AH946" s="150"/>
    </row>
    <row r="947" ht="15.75" customHeight="1">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c r="AH947" s="150"/>
    </row>
    <row r="948" ht="15.75" customHeight="1">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c r="AH948" s="150"/>
    </row>
    <row r="949" ht="15.75" customHeight="1">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c r="AH949" s="150"/>
    </row>
    <row r="950" ht="15.75" customHeight="1">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c r="AH950" s="150"/>
    </row>
    <row r="951" ht="15.75" customHeight="1">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c r="AH951" s="150"/>
    </row>
    <row r="952" ht="15.75" customHeight="1">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c r="AH952" s="150"/>
    </row>
    <row r="953" ht="15.75" customHeight="1">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c r="AH953" s="150"/>
    </row>
    <row r="954" ht="15.75" customHeight="1">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c r="AH954" s="150"/>
    </row>
    <row r="955" ht="15.75" customHeight="1">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c r="AH955" s="150"/>
    </row>
    <row r="956" ht="15.75" customHeight="1">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c r="AH956" s="150"/>
    </row>
    <row r="957" ht="15.75" customHeight="1">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c r="AH957" s="150"/>
    </row>
    <row r="958" ht="15.75" customHeight="1">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c r="AH958" s="150"/>
    </row>
    <row r="959" ht="15.75" customHeight="1">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c r="AH959" s="150"/>
    </row>
    <row r="960" ht="15.75" customHeight="1">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c r="AH960" s="150"/>
    </row>
    <row r="961" ht="15.75" customHeight="1">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c r="AH961" s="150"/>
    </row>
    <row r="962" ht="15.75" customHeight="1">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c r="AH962" s="150"/>
    </row>
    <row r="963" ht="15.75" customHeight="1">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c r="AH963" s="150"/>
    </row>
    <row r="964" ht="15.75" customHeight="1">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c r="AH964" s="150"/>
    </row>
    <row r="965" ht="15.75" customHeight="1">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c r="AH965" s="150"/>
    </row>
    <row r="966" ht="15.75" customHeight="1">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c r="AH966" s="150"/>
    </row>
    <row r="967" ht="15.75" customHeight="1">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c r="AH967" s="150"/>
    </row>
    <row r="968" ht="15.75" customHeight="1">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c r="AH968" s="150"/>
    </row>
    <row r="969" ht="15.75" customHeight="1">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c r="AH969" s="150"/>
    </row>
    <row r="970" ht="15.75" customHeight="1">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c r="AC970" s="150"/>
      <c r="AD970" s="150"/>
      <c r="AE970" s="150"/>
      <c r="AF970" s="150"/>
      <c r="AG970" s="150"/>
      <c r="AH970" s="150"/>
    </row>
    <row r="971" ht="15.75" customHeight="1">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c r="AC971" s="150"/>
      <c r="AD971" s="150"/>
      <c r="AE971" s="150"/>
      <c r="AF971" s="150"/>
      <c r="AG971" s="150"/>
      <c r="AH971" s="150"/>
    </row>
    <row r="972" ht="15.75" customHeight="1">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c r="AC972" s="150"/>
      <c r="AD972" s="150"/>
      <c r="AE972" s="150"/>
      <c r="AF972" s="150"/>
      <c r="AG972" s="150"/>
      <c r="AH972" s="150"/>
    </row>
    <row r="973" ht="15.75" customHeight="1">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c r="AC973" s="150"/>
      <c r="AD973" s="150"/>
      <c r="AE973" s="150"/>
      <c r="AF973" s="150"/>
      <c r="AG973" s="150"/>
      <c r="AH973" s="150"/>
    </row>
    <row r="974" ht="15.75" customHeight="1">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c r="AC974" s="150"/>
      <c r="AD974" s="150"/>
      <c r="AE974" s="150"/>
      <c r="AF974" s="150"/>
      <c r="AG974" s="150"/>
      <c r="AH974" s="150"/>
    </row>
    <row r="975" ht="15.75" customHeight="1">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c r="AC975" s="150"/>
      <c r="AD975" s="150"/>
      <c r="AE975" s="150"/>
      <c r="AF975" s="150"/>
      <c r="AG975" s="150"/>
      <c r="AH975" s="150"/>
    </row>
    <row r="976" ht="15.75" customHeight="1">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c r="AC976" s="150"/>
      <c r="AD976" s="150"/>
      <c r="AE976" s="150"/>
      <c r="AF976" s="150"/>
      <c r="AG976" s="150"/>
      <c r="AH976" s="150"/>
    </row>
    <row r="977" ht="15.75" customHeight="1">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c r="AC977" s="150"/>
      <c r="AD977" s="150"/>
      <c r="AE977" s="150"/>
      <c r="AF977" s="150"/>
      <c r="AG977" s="150"/>
      <c r="AH977" s="150"/>
    </row>
    <row r="978" ht="15.75" customHeight="1">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c r="AC978" s="150"/>
      <c r="AD978" s="150"/>
      <c r="AE978" s="150"/>
      <c r="AF978" s="150"/>
      <c r="AG978" s="150"/>
      <c r="AH978" s="150"/>
    </row>
    <row r="979" ht="15.75" customHeight="1">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c r="AC979" s="150"/>
      <c r="AD979" s="150"/>
      <c r="AE979" s="150"/>
      <c r="AF979" s="150"/>
      <c r="AG979" s="150"/>
      <c r="AH979" s="150"/>
    </row>
    <row r="980" ht="15.75" customHeight="1">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c r="AC980" s="150"/>
      <c r="AD980" s="150"/>
      <c r="AE980" s="150"/>
      <c r="AF980" s="150"/>
      <c r="AG980" s="150"/>
      <c r="AH980" s="150"/>
    </row>
    <row r="981" ht="15.75" customHeight="1">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c r="AC981" s="150"/>
      <c r="AD981" s="150"/>
      <c r="AE981" s="150"/>
      <c r="AF981" s="150"/>
      <c r="AG981" s="150"/>
      <c r="AH981" s="150"/>
    </row>
    <row r="982" ht="15.75" customHeight="1">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c r="AC982" s="150"/>
      <c r="AD982" s="150"/>
      <c r="AE982" s="150"/>
      <c r="AF982" s="150"/>
      <c r="AG982" s="150"/>
      <c r="AH982" s="150"/>
    </row>
    <row r="983" ht="15.75" customHeight="1">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c r="AC983" s="150"/>
      <c r="AD983" s="150"/>
      <c r="AE983" s="150"/>
      <c r="AF983" s="150"/>
      <c r="AG983" s="150"/>
      <c r="AH983" s="150"/>
    </row>
    <row r="984" ht="15.75" customHeight="1">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c r="AC984" s="150"/>
      <c r="AD984" s="150"/>
      <c r="AE984" s="150"/>
      <c r="AF984" s="150"/>
      <c r="AG984" s="150"/>
      <c r="AH984" s="150"/>
    </row>
    <row r="985" ht="15.75" customHeight="1">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c r="AC985" s="150"/>
      <c r="AD985" s="150"/>
      <c r="AE985" s="150"/>
      <c r="AF985" s="150"/>
      <c r="AG985" s="150"/>
      <c r="AH985" s="150"/>
    </row>
    <row r="986" ht="15.75" customHeight="1">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c r="AB986" s="150"/>
      <c r="AC986" s="150"/>
      <c r="AD986" s="150"/>
      <c r="AE986" s="150"/>
      <c r="AF986" s="150"/>
      <c r="AG986" s="150"/>
      <c r="AH986" s="150"/>
    </row>
    <row r="987" ht="15.75" customHeight="1">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c r="AB987" s="150"/>
      <c r="AC987" s="150"/>
      <c r="AD987" s="150"/>
      <c r="AE987" s="150"/>
      <c r="AF987" s="150"/>
      <c r="AG987" s="150"/>
      <c r="AH987" s="150"/>
    </row>
    <row r="988" ht="15.75" customHeight="1">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c r="AB988" s="150"/>
      <c r="AC988" s="150"/>
      <c r="AD988" s="150"/>
      <c r="AE988" s="150"/>
      <c r="AF988" s="150"/>
      <c r="AG988" s="150"/>
      <c r="AH988" s="150"/>
    </row>
    <row r="989" ht="15.75" customHeight="1">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c r="AB989" s="150"/>
      <c r="AC989" s="150"/>
      <c r="AD989" s="150"/>
      <c r="AE989" s="150"/>
      <c r="AF989" s="150"/>
      <c r="AG989" s="150"/>
      <c r="AH989" s="150"/>
    </row>
    <row r="990" ht="15.75" customHeight="1">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c r="AB990" s="150"/>
      <c r="AC990" s="150"/>
      <c r="AD990" s="150"/>
      <c r="AE990" s="150"/>
      <c r="AF990" s="150"/>
      <c r="AG990" s="150"/>
      <c r="AH990" s="150"/>
    </row>
    <row r="991" ht="15.75" customHeight="1">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c r="AB991" s="150"/>
      <c r="AC991" s="150"/>
      <c r="AD991" s="150"/>
      <c r="AE991" s="150"/>
      <c r="AF991" s="150"/>
      <c r="AG991" s="150"/>
      <c r="AH991" s="150"/>
    </row>
  </sheetData>
  <autoFilter ref="$B$2:$AF$20">
    <sortState ref="B2:AF20">
      <sortCondition ref="G2:G20"/>
      <sortCondition ref="D2:D20"/>
      <sortCondition ref="K2:K20"/>
      <sortCondition descending="1" ref="F2:F20"/>
    </sortState>
  </autoFilter>
  <mergeCells count="2">
    <mergeCell ref="N1:P1"/>
    <mergeCell ref="V1:X1"/>
  </mergeCells>
  <hyperlinks>
    <hyperlink r:id="rId2" ref="AG6"/>
    <hyperlink r:id="rId3" ref="AG7"/>
    <hyperlink r:id="rId4" ref="AG8"/>
    <hyperlink r:id="rId5" ref="AG13"/>
    <hyperlink r:id="rId6" ref="AG14"/>
    <hyperlink r:id="rId7" ref="AG15"/>
    <hyperlink r:id="rId8" ref="AG17"/>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7.88"/>
  </cols>
  <sheetData>
    <row r="1">
      <c r="A1" s="163" t="s">
        <v>352</v>
      </c>
      <c r="B1" s="163" t="s">
        <v>353</v>
      </c>
      <c r="C1" s="163" t="s">
        <v>354</v>
      </c>
      <c r="D1" s="164" t="s">
        <v>355</v>
      </c>
      <c r="E1" s="163" t="s">
        <v>356</v>
      </c>
      <c r="F1" s="164" t="s">
        <v>357</v>
      </c>
      <c r="G1" s="163" t="s">
        <v>358</v>
      </c>
      <c r="H1" s="163" t="s">
        <v>359</v>
      </c>
      <c r="I1" s="163" t="s">
        <v>360</v>
      </c>
      <c r="J1" s="163" t="s">
        <v>361</v>
      </c>
      <c r="K1" s="163" t="s">
        <v>362</v>
      </c>
      <c r="L1" s="163" t="s">
        <v>363</v>
      </c>
      <c r="M1" s="163" t="s">
        <v>364</v>
      </c>
      <c r="N1" s="163" t="s">
        <v>365</v>
      </c>
      <c r="O1" s="163" t="s">
        <v>366</v>
      </c>
      <c r="P1" s="163" t="s">
        <v>367</v>
      </c>
      <c r="Q1" s="163" t="s">
        <v>368</v>
      </c>
      <c r="R1" s="163" t="s">
        <v>369</v>
      </c>
      <c r="S1" s="163" t="s">
        <v>370</v>
      </c>
      <c r="T1" s="163" t="s">
        <v>371</v>
      </c>
      <c r="U1" s="163" t="s">
        <v>372</v>
      </c>
      <c r="V1" s="163" t="s">
        <v>373</v>
      </c>
      <c r="W1" s="163" t="s">
        <v>45</v>
      </c>
      <c r="X1" s="163" t="s">
        <v>374</v>
      </c>
      <c r="Y1" s="163" t="s">
        <v>43</v>
      </c>
      <c r="Z1" s="163" t="s">
        <v>375</v>
      </c>
      <c r="AA1" s="163" t="s">
        <v>44</v>
      </c>
      <c r="AB1" s="163" t="s">
        <v>376</v>
      </c>
      <c r="AC1" s="163" t="s">
        <v>377</v>
      </c>
      <c r="AD1" s="163" t="s">
        <v>378</v>
      </c>
      <c r="AE1" s="163" t="s">
        <v>379</v>
      </c>
      <c r="AF1" s="163" t="s">
        <v>380</v>
      </c>
      <c r="AG1" s="163" t="s">
        <v>381</v>
      </c>
      <c r="AH1" s="163" t="s">
        <v>382</v>
      </c>
      <c r="AI1" s="163" t="s">
        <v>383</v>
      </c>
      <c r="AJ1" s="163" t="s">
        <v>384</v>
      </c>
      <c r="AK1" s="163" t="s">
        <v>385</v>
      </c>
      <c r="AL1" s="164" t="s">
        <v>386</v>
      </c>
      <c r="AM1" s="163" t="s">
        <v>387</v>
      </c>
      <c r="AN1" s="163" t="s">
        <v>388</v>
      </c>
      <c r="AO1" s="163" t="s">
        <v>389</v>
      </c>
      <c r="AP1" s="164" t="s">
        <v>390</v>
      </c>
      <c r="AQ1" s="164" t="s">
        <v>391</v>
      </c>
      <c r="AR1" s="164" t="s">
        <v>392</v>
      </c>
      <c r="AS1" s="164" t="s">
        <v>393</v>
      </c>
    </row>
    <row r="2">
      <c r="A2" s="165" t="s">
        <v>394</v>
      </c>
      <c r="B2" s="165" t="s">
        <v>394</v>
      </c>
      <c r="C2" s="165" t="s">
        <v>395</v>
      </c>
      <c r="D2" s="166">
        <v>50.0</v>
      </c>
      <c r="E2" s="165" t="s">
        <v>396</v>
      </c>
      <c r="F2" s="166">
        <v>2021.0</v>
      </c>
      <c r="G2" s="165" t="s">
        <v>397</v>
      </c>
      <c r="H2" s="165" t="s">
        <v>398</v>
      </c>
      <c r="I2" s="165"/>
      <c r="J2" s="165"/>
      <c r="K2" s="165"/>
      <c r="L2" s="165"/>
      <c r="M2" s="165"/>
      <c r="N2" s="165"/>
      <c r="O2" s="165"/>
      <c r="P2" s="165"/>
      <c r="Q2" s="165"/>
      <c r="R2" s="165"/>
      <c r="S2" s="165" t="s">
        <v>399</v>
      </c>
      <c r="T2" s="165"/>
      <c r="U2" s="165"/>
      <c r="V2" s="165"/>
      <c r="W2" s="59"/>
      <c r="X2" s="165"/>
      <c r="Y2" s="59"/>
      <c r="Z2" s="165"/>
      <c r="AA2" s="59"/>
      <c r="AB2" s="165"/>
      <c r="AC2" s="165"/>
      <c r="AD2" s="165"/>
      <c r="AE2" s="165"/>
      <c r="AF2" s="166">
        <v>1.0</v>
      </c>
      <c r="AG2" s="165"/>
      <c r="AH2" s="165" t="s">
        <v>400</v>
      </c>
      <c r="AI2" s="165" t="s">
        <v>401</v>
      </c>
      <c r="AJ2" s="165" t="s">
        <v>402</v>
      </c>
      <c r="AK2" s="165" t="s">
        <v>403</v>
      </c>
      <c r="AL2" s="165" t="s">
        <v>403</v>
      </c>
      <c r="AM2" s="165"/>
      <c r="AN2" s="165" t="s">
        <v>404</v>
      </c>
      <c r="AO2" s="165" t="s">
        <v>405</v>
      </c>
      <c r="AP2" s="165" t="s">
        <v>406</v>
      </c>
      <c r="AQ2" s="166">
        <v>1014911.0</v>
      </c>
      <c r="AR2" s="166">
        <v>1117314.0</v>
      </c>
      <c r="AS2" s="166">
        <v>1283269.0</v>
      </c>
    </row>
    <row r="3">
      <c r="A3" s="165" t="s">
        <v>407</v>
      </c>
      <c r="B3" s="165" t="s">
        <v>408</v>
      </c>
      <c r="C3" s="165" t="s">
        <v>409</v>
      </c>
      <c r="D3" s="166">
        <v>600.0</v>
      </c>
      <c r="E3" s="165" t="s">
        <v>396</v>
      </c>
      <c r="F3" s="166">
        <v>2025.0</v>
      </c>
      <c r="G3" s="165" t="s">
        <v>397</v>
      </c>
      <c r="H3" s="165" t="s">
        <v>398</v>
      </c>
      <c r="I3" s="165"/>
      <c r="J3" s="165"/>
      <c r="K3" s="165"/>
      <c r="L3" s="165"/>
      <c r="M3" s="165"/>
      <c r="N3" s="165"/>
      <c r="O3" s="165"/>
      <c r="P3" s="165"/>
      <c r="Q3" s="165"/>
      <c r="R3" s="165"/>
      <c r="S3" s="165" t="s">
        <v>410</v>
      </c>
      <c r="T3" s="165"/>
      <c r="U3" s="165"/>
      <c r="V3" s="165"/>
      <c r="W3" s="59"/>
      <c r="X3" s="165"/>
      <c r="Y3" s="59"/>
      <c r="Z3" s="165"/>
      <c r="AA3" s="59"/>
      <c r="AB3" s="165"/>
      <c r="AC3" s="165"/>
      <c r="AD3" s="165"/>
      <c r="AE3" s="165" t="s">
        <v>411</v>
      </c>
      <c r="AF3" s="166">
        <v>1.0</v>
      </c>
      <c r="AG3" s="165"/>
      <c r="AH3" s="165" t="s">
        <v>412</v>
      </c>
      <c r="AI3" s="165" t="s">
        <v>413</v>
      </c>
      <c r="AJ3" s="165" t="s">
        <v>402</v>
      </c>
      <c r="AK3" s="165" t="s">
        <v>403</v>
      </c>
      <c r="AL3" s="165" t="s">
        <v>403</v>
      </c>
      <c r="AM3" s="165"/>
      <c r="AN3" s="165" t="s">
        <v>414</v>
      </c>
      <c r="AO3" s="165" t="s">
        <v>415</v>
      </c>
      <c r="AP3" s="165" t="s">
        <v>416</v>
      </c>
      <c r="AQ3" s="166">
        <v>1004153.0</v>
      </c>
      <c r="AR3" s="166">
        <v>1093375.0</v>
      </c>
      <c r="AS3" s="166">
        <v>1245711.0</v>
      </c>
    </row>
    <row r="4">
      <c r="A4" s="165" t="s">
        <v>417</v>
      </c>
      <c r="B4" s="165" t="s">
        <v>408</v>
      </c>
      <c r="C4" s="165" t="s">
        <v>409</v>
      </c>
      <c r="D4" s="166">
        <v>600.0</v>
      </c>
      <c r="E4" s="165" t="s">
        <v>396</v>
      </c>
      <c r="F4" s="166">
        <v>2025.0</v>
      </c>
      <c r="G4" s="165" t="s">
        <v>397</v>
      </c>
      <c r="H4" s="165" t="s">
        <v>398</v>
      </c>
      <c r="I4" s="165"/>
      <c r="J4" s="165"/>
      <c r="K4" s="165"/>
      <c r="L4" s="165"/>
      <c r="M4" s="165"/>
      <c r="N4" s="165"/>
      <c r="O4" s="165"/>
      <c r="P4" s="165"/>
      <c r="Q4" s="165"/>
      <c r="R4" s="165"/>
      <c r="S4" s="165" t="s">
        <v>410</v>
      </c>
      <c r="T4" s="165"/>
      <c r="U4" s="165"/>
      <c r="V4" s="165"/>
      <c r="W4" s="59"/>
      <c r="X4" s="165"/>
      <c r="Y4" s="59"/>
      <c r="Z4" s="165"/>
      <c r="AA4" s="59"/>
      <c r="AB4" s="165"/>
      <c r="AC4" s="165"/>
      <c r="AD4" s="165"/>
      <c r="AE4" s="165" t="s">
        <v>411</v>
      </c>
      <c r="AF4" s="166">
        <v>1.0</v>
      </c>
      <c r="AG4" s="165"/>
      <c r="AH4" s="165" t="s">
        <v>412</v>
      </c>
      <c r="AI4" s="165" t="s">
        <v>413</v>
      </c>
      <c r="AJ4" s="165" t="s">
        <v>402</v>
      </c>
      <c r="AK4" s="165" t="s">
        <v>403</v>
      </c>
      <c r="AL4" s="165" t="s">
        <v>403</v>
      </c>
      <c r="AM4" s="165"/>
      <c r="AN4" s="165" t="s">
        <v>414</v>
      </c>
      <c r="AO4" s="165" t="s">
        <v>415</v>
      </c>
      <c r="AP4" s="165" t="s">
        <v>416</v>
      </c>
      <c r="AQ4" s="166">
        <v>1004153.0</v>
      </c>
      <c r="AR4" s="166">
        <v>1093375.0</v>
      </c>
      <c r="AS4" s="166">
        <v>1247408.0</v>
      </c>
    </row>
    <row r="5">
      <c r="A5" s="165" t="s">
        <v>418</v>
      </c>
      <c r="B5" s="165" t="s">
        <v>419</v>
      </c>
      <c r="C5" s="165" t="s">
        <v>420</v>
      </c>
      <c r="D5" s="166">
        <v>55.0</v>
      </c>
      <c r="E5" s="165" t="s">
        <v>421</v>
      </c>
      <c r="F5" s="166">
        <v>2020.0</v>
      </c>
      <c r="G5" s="165" t="s">
        <v>397</v>
      </c>
      <c r="H5" s="165" t="s">
        <v>398</v>
      </c>
      <c r="I5" s="165"/>
      <c r="J5" s="165"/>
      <c r="K5" s="165" t="s">
        <v>422</v>
      </c>
      <c r="L5" s="165" t="s">
        <v>58</v>
      </c>
      <c r="M5" s="165" t="s">
        <v>423</v>
      </c>
      <c r="N5" s="165"/>
      <c r="O5" s="165" t="s">
        <v>423</v>
      </c>
      <c r="P5" s="165"/>
      <c r="Q5" s="165"/>
      <c r="R5" s="165"/>
      <c r="S5" s="165" t="s">
        <v>399</v>
      </c>
      <c r="T5" s="165"/>
      <c r="U5" s="165"/>
      <c r="V5" s="165"/>
      <c r="W5" s="59" t="s">
        <v>65</v>
      </c>
      <c r="X5" s="165" t="s">
        <v>422</v>
      </c>
      <c r="Y5" s="59" t="s">
        <v>58</v>
      </c>
      <c r="Z5" s="165" t="s">
        <v>424</v>
      </c>
      <c r="AA5" s="59"/>
      <c r="AB5" s="165"/>
      <c r="AC5" s="165" t="s">
        <v>425</v>
      </c>
      <c r="AD5" s="165" t="s">
        <v>425</v>
      </c>
      <c r="AE5" s="165" t="s">
        <v>411</v>
      </c>
      <c r="AF5" s="166">
        <v>1.0</v>
      </c>
      <c r="AG5" s="165"/>
      <c r="AH5" s="165" t="s">
        <v>426</v>
      </c>
      <c r="AI5" s="165" t="s">
        <v>427</v>
      </c>
      <c r="AJ5" s="165" t="s">
        <v>402</v>
      </c>
      <c r="AK5" s="165" t="s">
        <v>403</v>
      </c>
      <c r="AL5" s="165" t="s">
        <v>403</v>
      </c>
      <c r="AM5" s="165"/>
      <c r="AN5" s="165" t="s">
        <v>428</v>
      </c>
      <c r="AO5" s="165" t="s">
        <v>415</v>
      </c>
      <c r="AP5" s="165" t="s">
        <v>416</v>
      </c>
      <c r="AQ5" s="166">
        <v>1046487.0</v>
      </c>
      <c r="AR5" s="166">
        <v>1101101.0</v>
      </c>
      <c r="AS5" s="166">
        <v>1258274.0</v>
      </c>
    </row>
    <row r="6">
      <c r="A6" s="165" t="s">
        <v>429</v>
      </c>
      <c r="B6" s="165" t="s">
        <v>419</v>
      </c>
      <c r="C6" s="165" t="s">
        <v>420</v>
      </c>
      <c r="D6" s="166">
        <v>55.0</v>
      </c>
      <c r="E6" s="165" t="s">
        <v>421</v>
      </c>
      <c r="F6" s="166">
        <v>2020.0</v>
      </c>
      <c r="G6" s="165" t="s">
        <v>397</v>
      </c>
      <c r="H6" s="165" t="s">
        <v>398</v>
      </c>
      <c r="I6" s="165"/>
      <c r="J6" s="165"/>
      <c r="K6" s="165" t="s">
        <v>422</v>
      </c>
      <c r="L6" s="165" t="s">
        <v>58</v>
      </c>
      <c r="M6" s="165" t="s">
        <v>423</v>
      </c>
      <c r="N6" s="165"/>
      <c r="O6" s="165" t="s">
        <v>423</v>
      </c>
      <c r="P6" s="165"/>
      <c r="Q6" s="165"/>
      <c r="R6" s="165"/>
      <c r="S6" s="165" t="s">
        <v>399</v>
      </c>
      <c r="T6" s="165"/>
      <c r="U6" s="165"/>
      <c r="V6" s="165"/>
      <c r="W6" s="59" t="s">
        <v>65</v>
      </c>
      <c r="X6" s="165" t="s">
        <v>422</v>
      </c>
      <c r="Y6" s="59" t="s">
        <v>58</v>
      </c>
      <c r="Z6" s="165" t="s">
        <v>424</v>
      </c>
      <c r="AA6" s="59"/>
      <c r="AB6" s="165"/>
      <c r="AC6" s="165" t="s">
        <v>425</v>
      </c>
      <c r="AD6" s="165" t="s">
        <v>425</v>
      </c>
      <c r="AE6" s="165" t="s">
        <v>411</v>
      </c>
      <c r="AF6" s="166">
        <v>1.0</v>
      </c>
      <c r="AG6" s="165"/>
      <c r="AH6" s="165" t="s">
        <v>426</v>
      </c>
      <c r="AI6" s="165" t="s">
        <v>427</v>
      </c>
      <c r="AJ6" s="165" t="s">
        <v>402</v>
      </c>
      <c r="AK6" s="165" t="s">
        <v>403</v>
      </c>
      <c r="AL6" s="165" t="s">
        <v>403</v>
      </c>
      <c r="AM6" s="165"/>
      <c r="AN6" s="165" t="s">
        <v>428</v>
      </c>
      <c r="AO6" s="165" t="s">
        <v>415</v>
      </c>
      <c r="AP6" s="165" t="s">
        <v>416</v>
      </c>
      <c r="AQ6" s="166">
        <v>1046487.0</v>
      </c>
      <c r="AR6" s="166">
        <v>1101101.0</v>
      </c>
      <c r="AS6" s="166">
        <v>1258275.0</v>
      </c>
    </row>
    <row r="7">
      <c r="A7" s="165" t="s">
        <v>430</v>
      </c>
      <c r="B7" s="165" t="s">
        <v>419</v>
      </c>
      <c r="C7" s="165" t="s">
        <v>420</v>
      </c>
      <c r="D7" s="166">
        <v>55.0</v>
      </c>
      <c r="E7" s="165" t="s">
        <v>421</v>
      </c>
      <c r="F7" s="166">
        <v>2020.0</v>
      </c>
      <c r="G7" s="165" t="s">
        <v>397</v>
      </c>
      <c r="H7" s="165" t="s">
        <v>398</v>
      </c>
      <c r="I7" s="165"/>
      <c r="J7" s="165"/>
      <c r="K7" s="165" t="s">
        <v>422</v>
      </c>
      <c r="L7" s="165" t="s">
        <v>58</v>
      </c>
      <c r="M7" s="165" t="s">
        <v>423</v>
      </c>
      <c r="N7" s="165"/>
      <c r="O7" s="165" t="s">
        <v>423</v>
      </c>
      <c r="P7" s="165"/>
      <c r="Q7" s="165"/>
      <c r="R7" s="165"/>
      <c r="S7" s="165" t="s">
        <v>399</v>
      </c>
      <c r="T7" s="165"/>
      <c r="U7" s="165"/>
      <c r="V7" s="165"/>
      <c r="W7" s="59" t="s">
        <v>65</v>
      </c>
      <c r="X7" s="165" t="s">
        <v>422</v>
      </c>
      <c r="Y7" s="59" t="s">
        <v>58</v>
      </c>
      <c r="Z7" s="165" t="s">
        <v>424</v>
      </c>
      <c r="AA7" s="59"/>
      <c r="AB7" s="165"/>
      <c r="AC7" s="165" t="s">
        <v>425</v>
      </c>
      <c r="AD7" s="165" t="s">
        <v>425</v>
      </c>
      <c r="AE7" s="165" t="s">
        <v>411</v>
      </c>
      <c r="AF7" s="166">
        <v>1.0</v>
      </c>
      <c r="AG7" s="165"/>
      <c r="AH7" s="165" t="s">
        <v>426</v>
      </c>
      <c r="AI7" s="165" t="s">
        <v>427</v>
      </c>
      <c r="AJ7" s="165" t="s">
        <v>402</v>
      </c>
      <c r="AK7" s="165" t="s">
        <v>403</v>
      </c>
      <c r="AL7" s="165" t="s">
        <v>403</v>
      </c>
      <c r="AM7" s="165"/>
      <c r="AN7" s="165" t="s">
        <v>428</v>
      </c>
      <c r="AO7" s="165" t="s">
        <v>415</v>
      </c>
      <c r="AP7" s="165" t="s">
        <v>416</v>
      </c>
      <c r="AQ7" s="166">
        <v>1046487.0</v>
      </c>
      <c r="AR7" s="166">
        <v>1101101.0</v>
      </c>
      <c r="AS7" s="166">
        <v>1258276.0</v>
      </c>
    </row>
    <row r="8">
      <c r="A8" s="165" t="s">
        <v>431</v>
      </c>
      <c r="B8" s="165" t="s">
        <v>432</v>
      </c>
      <c r="C8" s="165" t="s">
        <v>433</v>
      </c>
      <c r="D8" s="166">
        <v>150.0</v>
      </c>
      <c r="E8" s="165" t="s">
        <v>434</v>
      </c>
      <c r="F8" s="165"/>
      <c r="G8" s="165" t="s">
        <v>397</v>
      </c>
      <c r="H8" s="165" t="s">
        <v>398</v>
      </c>
      <c r="I8" s="165"/>
      <c r="J8" s="165"/>
      <c r="K8" s="165"/>
      <c r="L8" s="165" t="s">
        <v>58</v>
      </c>
      <c r="M8" s="165"/>
      <c r="N8" s="165"/>
      <c r="O8" s="165"/>
      <c r="P8" s="165"/>
      <c r="Q8" s="165"/>
      <c r="R8" s="165"/>
      <c r="S8" s="165" t="s">
        <v>399</v>
      </c>
      <c r="T8" s="165"/>
      <c r="U8" s="165"/>
      <c r="V8" s="165"/>
      <c r="W8" s="59"/>
      <c r="X8" s="165"/>
      <c r="Y8" s="59"/>
      <c r="Z8" s="165"/>
      <c r="AA8" s="59"/>
      <c r="AB8" s="165"/>
      <c r="AC8" s="165" t="s">
        <v>322</v>
      </c>
      <c r="AD8" s="165" t="s">
        <v>322</v>
      </c>
      <c r="AE8" s="165"/>
      <c r="AF8" s="166">
        <v>1.0</v>
      </c>
      <c r="AG8" s="165"/>
      <c r="AH8" s="165" t="s">
        <v>435</v>
      </c>
      <c r="AI8" s="165" t="s">
        <v>436</v>
      </c>
      <c r="AJ8" s="165" t="s">
        <v>402</v>
      </c>
      <c r="AK8" s="165" t="s">
        <v>403</v>
      </c>
      <c r="AL8" s="165" t="s">
        <v>403</v>
      </c>
      <c r="AM8" s="165"/>
      <c r="AN8" s="165" t="s">
        <v>437</v>
      </c>
      <c r="AO8" s="165" t="s">
        <v>438</v>
      </c>
      <c r="AP8" s="165" t="s">
        <v>439</v>
      </c>
      <c r="AQ8" s="166">
        <v>1046440.0</v>
      </c>
      <c r="AR8" s="166">
        <v>1101006.0</v>
      </c>
      <c r="AS8" s="166">
        <v>1258077.0</v>
      </c>
    </row>
    <row r="9">
      <c r="A9" s="165" t="s">
        <v>440</v>
      </c>
      <c r="B9" s="165" t="s">
        <v>432</v>
      </c>
      <c r="C9" s="165" t="s">
        <v>433</v>
      </c>
      <c r="D9" s="166">
        <v>150.0</v>
      </c>
      <c r="E9" s="165" t="s">
        <v>434</v>
      </c>
      <c r="F9" s="165"/>
      <c r="G9" s="165" t="s">
        <v>397</v>
      </c>
      <c r="H9" s="165" t="s">
        <v>398</v>
      </c>
      <c r="I9" s="165"/>
      <c r="J9" s="165"/>
      <c r="K9" s="165"/>
      <c r="L9" s="165" t="s">
        <v>58</v>
      </c>
      <c r="M9" s="165"/>
      <c r="N9" s="165"/>
      <c r="O9" s="165"/>
      <c r="P9" s="165"/>
      <c r="Q9" s="165"/>
      <c r="R9" s="165"/>
      <c r="S9" s="165" t="s">
        <v>399</v>
      </c>
      <c r="T9" s="165"/>
      <c r="U9" s="165"/>
      <c r="V9" s="165"/>
      <c r="W9" s="59"/>
      <c r="X9" s="165"/>
      <c r="Y9" s="59"/>
      <c r="Z9" s="165"/>
      <c r="AA9" s="59"/>
      <c r="AB9" s="165"/>
      <c r="AC9" s="165" t="s">
        <v>322</v>
      </c>
      <c r="AD9" s="165" t="s">
        <v>322</v>
      </c>
      <c r="AE9" s="165"/>
      <c r="AF9" s="166">
        <v>1.0</v>
      </c>
      <c r="AG9" s="165"/>
      <c r="AH9" s="165" t="s">
        <v>435</v>
      </c>
      <c r="AI9" s="165" t="s">
        <v>436</v>
      </c>
      <c r="AJ9" s="165" t="s">
        <v>402</v>
      </c>
      <c r="AK9" s="165" t="s">
        <v>403</v>
      </c>
      <c r="AL9" s="165" t="s">
        <v>403</v>
      </c>
      <c r="AM9" s="165"/>
      <c r="AN9" s="165" t="s">
        <v>437</v>
      </c>
      <c r="AO9" s="165" t="s">
        <v>438</v>
      </c>
      <c r="AP9" s="165" t="s">
        <v>439</v>
      </c>
      <c r="AQ9" s="166">
        <v>1046440.0</v>
      </c>
      <c r="AR9" s="166">
        <v>1101006.0</v>
      </c>
      <c r="AS9" s="166">
        <v>1258078.0</v>
      </c>
    </row>
    <row r="10">
      <c r="A10" s="165" t="s">
        <v>441</v>
      </c>
      <c r="B10" s="165" t="s">
        <v>442</v>
      </c>
      <c r="C10" s="165" t="s">
        <v>443</v>
      </c>
      <c r="D10" s="166">
        <v>300.0</v>
      </c>
      <c r="E10" s="165" t="s">
        <v>444</v>
      </c>
      <c r="F10" s="165"/>
      <c r="G10" s="165" t="s">
        <v>397</v>
      </c>
      <c r="H10" s="165" t="s">
        <v>398</v>
      </c>
      <c r="I10" s="165" t="s">
        <v>445</v>
      </c>
      <c r="J10" s="165" t="s">
        <v>446</v>
      </c>
      <c r="K10" s="165"/>
      <c r="L10" s="165" t="s">
        <v>58</v>
      </c>
      <c r="M10" s="165"/>
      <c r="N10" s="165"/>
      <c r="O10" s="165"/>
      <c r="P10" s="165"/>
      <c r="Q10" s="165"/>
      <c r="R10" s="165"/>
      <c r="S10" s="165" t="s">
        <v>399</v>
      </c>
      <c r="T10" s="165"/>
      <c r="U10" s="165"/>
      <c r="V10" s="165"/>
      <c r="W10" s="59"/>
      <c r="X10" s="165"/>
      <c r="Y10" s="59" t="s">
        <v>58</v>
      </c>
      <c r="Z10" s="165" t="s">
        <v>424</v>
      </c>
      <c r="AA10" s="59"/>
      <c r="AB10" s="165"/>
      <c r="AC10" s="165"/>
      <c r="AD10" s="165"/>
      <c r="AE10" s="165"/>
      <c r="AF10" s="166">
        <v>1.0</v>
      </c>
      <c r="AG10" s="165"/>
      <c r="AH10" s="165" t="s">
        <v>447</v>
      </c>
      <c r="AI10" s="165" t="s">
        <v>448</v>
      </c>
      <c r="AJ10" s="165" t="s">
        <v>402</v>
      </c>
      <c r="AK10" s="165" t="s">
        <v>403</v>
      </c>
      <c r="AL10" s="165" t="s">
        <v>403</v>
      </c>
      <c r="AM10" s="165"/>
      <c r="AN10" s="165" t="s">
        <v>449</v>
      </c>
      <c r="AO10" s="165" t="s">
        <v>438</v>
      </c>
      <c r="AP10" s="165" t="s">
        <v>439</v>
      </c>
      <c r="AQ10" s="166">
        <v>1016342.0</v>
      </c>
      <c r="AR10" s="166">
        <v>1108487.0</v>
      </c>
      <c r="AS10" s="166">
        <v>1269958.0</v>
      </c>
    </row>
    <row r="11">
      <c r="A11" s="165" t="s">
        <v>450</v>
      </c>
      <c r="B11" s="165" t="s">
        <v>442</v>
      </c>
      <c r="C11" s="165" t="s">
        <v>443</v>
      </c>
      <c r="D11" s="166">
        <v>300.0</v>
      </c>
      <c r="E11" s="165" t="s">
        <v>444</v>
      </c>
      <c r="F11" s="165"/>
      <c r="G11" s="165" t="s">
        <v>397</v>
      </c>
      <c r="H11" s="165" t="s">
        <v>398</v>
      </c>
      <c r="I11" s="165" t="s">
        <v>445</v>
      </c>
      <c r="J11" s="165" t="s">
        <v>446</v>
      </c>
      <c r="K11" s="165"/>
      <c r="L11" s="165" t="s">
        <v>58</v>
      </c>
      <c r="M11" s="165"/>
      <c r="N11" s="165"/>
      <c r="O11" s="165"/>
      <c r="P11" s="165"/>
      <c r="Q11" s="165"/>
      <c r="R11" s="165"/>
      <c r="S11" s="165" t="s">
        <v>399</v>
      </c>
      <c r="T11" s="165"/>
      <c r="U11" s="165"/>
      <c r="V11" s="165"/>
      <c r="W11" s="59"/>
      <c r="X11" s="165"/>
      <c r="Y11" s="59" t="s">
        <v>58</v>
      </c>
      <c r="Z11" s="165" t="s">
        <v>424</v>
      </c>
      <c r="AA11" s="59"/>
      <c r="AB11" s="165"/>
      <c r="AC11" s="165"/>
      <c r="AD11" s="165"/>
      <c r="AE11" s="165"/>
      <c r="AF11" s="166">
        <v>1.0</v>
      </c>
      <c r="AG11" s="165"/>
      <c r="AH11" s="165" t="s">
        <v>447</v>
      </c>
      <c r="AI11" s="165" t="s">
        <v>448</v>
      </c>
      <c r="AJ11" s="165" t="s">
        <v>402</v>
      </c>
      <c r="AK11" s="165" t="s">
        <v>403</v>
      </c>
      <c r="AL11" s="165" t="s">
        <v>403</v>
      </c>
      <c r="AM11" s="165"/>
      <c r="AN11" s="165" t="s">
        <v>449</v>
      </c>
      <c r="AO11" s="165" t="s">
        <v>438</v>
      </c>
      <c r="AP11" s="165" t="s">
        <v>439</v>
      </c>
      <c r="AQ11" s="166">
        <v>1016342.0</v>
      </c>
      <c r="AR11" s="166">
        <v>1108487.0</v>
      </c>
      <c r="AS11" s="166">
        <v>1269959.0</v>
      </c>
    </row>
    <row r="12">
      <c r="A12" s="165" t="s">
        <v>451</v>
      </c>
      <c r="B12" s="165" t="s">
        <v>442</v>
      </c>
      <c r="C12" s="165" t="s">
        <v>443</v>
      </c>
      <c r="D12" s="166">
        <v>300.0</v>
      </c>
      <c r="E12" s="165" t="s">
        <v>444</v>
      </c>
      <c r="F12" s="165"/>
      <c r="G12" s="165" t="s">
        <v>397</v>
      </c>
      <c r="H12" s="165" t="s">
        <v>398</v>
      </c>
      <c r="I12" s="165" t="s">
        <v>445</v>
      </c>
      <c r="J12" s="165" t="s">
        <v>446</v>
      </c>
      <c r="K12" s="165"/>
      <c r="L12" s="165" t="s">
        <v>58</v>
      </c>
      <c r="M12" s="165"/>
      <c r="N12" s="165"/>
      <c r="O12" s="165"/>
      <c r="P12" s="165"/>
      <c r="Q12" s="165"/>
      <c r="R12" s="165"/>
      <c r="S12" s="165" t="s">
        <v>399</v>
      </c>
      <c r="T12" s="165"/>
      <c r="U12" s="165"/>
      <c r="V12" s="165"/>
      <c r="W12" s="59"/>
      <c r="X12" s="165"/>
      <c r="Y12" s="59" t="s">
        <v>58</v>
      </c>
      <c r="Z12" s="165" t="s">
        <v>424</v>
      </c>
      <c r="AA12" s="59"/>
      <c r="AB12" s="165"/>
      <c r="AC12" s="165"/>
      <c r="AD12" s="165"/>
      <c r="AE12" s="165"/>
      <c r="AF12" s="166">
        <v>1.0</v>
      </c>
      <c r="AG12" s="165"/>
      <c r="AH12" s="165" t="s">
        <v>447</v>
      </c>
      <c r="AI12" s="165" t="s">
        <v>448</v>
      </c>
      <c r="AJ12" s="165" t="s">
        <v>402</v>
      </c>
      <c r="AK12" s="165" t="s">
        <v>403</v>
      </c>
      <c r="AL12" s="165" t="s">
        <v>403</v>
      </c>
      <c r="AM12" s="165"/>
      <c r="AN12" s="165" t="s">
        <v>449</v>
      </c>
      <c r="AO12" s="165" t="s">
        <v>438</v>
      </c>
      <c r="AP12" s="165" t="s">
        <v>439</v>
      </c>
      <c r="AQ12" s="166">
        <v>1016342.0</v>
      </c>
      <c r="AR12" s="166">
        <v>1108487.0</v>
      </c>
      <c r="AS12" s="166">
        <v>1282812.0</v>
      </c>
    </row>
    <row r="13">
      <c r="A13" s="165" t="s">
        <v>452</v>
      </c>
      <c r="B13" s="165" t="s">
        <v>452</v>
      </c>
      <c r="C13" s="165" t="s">
        <v>453</v>
      </c>
      <c r="D13" s="166">
        <v>100.0</v>
      </c>
      <c r="E13" s="165" t="s">
        <v>444</v>
      </c>
      <c r="F13" s="165"/>
      <c r="G13" s="165" t="s">
        <v>397</v>
      </c>
      <c r="H13" s="165" t="s">
        <v>398</v>
      </c>
      <c r="I13" s="165"/>
      <c r="J13" s="165"/>
      <c r="K13" s="165"/>
      <c r="L13" s="165"/>
      <c r="M13" s="165"/>
      <c r="N13" s="165"/>
      <c r="O13" s="165"/>
      <c r="P13" s="165"/>
      <c r="Q13" s="165"/>
      <c r="R13" s="165"/>
      <c r="S13" s="165" t="s">
        <v>399</v>
      </c>
      <c r="T13" s="165"/>
      <c r="U13" s="165"/>
      <c r="V13" s="165"/>
      <c r="W13" s="59"/>
      <c r="X13" s="165"/>
      <c r="Y13" s="59"/>
      <c r="Z13" s="165"/>
      <c r="AA13" s="59"/>
      <c r="AB13" s="165"/>
      <c r="AC13" s="165"/>
      <c r="AD13" s="165"/>
      <c r="AE13" s="165"/>
      <c r="AF13" s="166">
        <v>1.0</v>
      </c>
      <c r="AG13" s="165"/>
      <c r="AH13" s="165" t="s">
        <v>454</v>
      </c>
      <c r="AI13" s="165" t="s">
        <v>455</v>
      </c>
      <c r="AJ13" s="165" t="s">
        <v>402</v>
      </c>
      <c r="AK13" s="165" t="s">
        <v>403</v>
      </c>
      <c r="AL13" s="165" t="s">
        <v>403</v>
      </c>
      <c r="AM13" s="165"/>
      <c r="AN13" s="165" t="s">
        <v>456</v>
      </c>
      <c r="AO13" s="165" t="s">
        <v>438</v>
      </c>
      <c r="AP13" s="165" t="s">
        <v>439</v>
      </c>
      <c r="AQ13" s="166">
        <v>1001524.0</v>
      </c>
      <c r="AR13" s="166">
        <v>1062930.0</v>
      </c>
      <c r="AS13" s="166">
        <v>1193057.0</v>
      </c>
    </row>
    <row r="14">
      <c r="A14" s="165" t="s">
        <v>457</v>
      </c>
      <c r="B14" s="165" t="s">
        <v>458</v>
      </c>
      <c r="C14" s="165" t="s">
        <v>459</v>
      </c>
      <c r="D14" s="166">
        <v>58.0</v>
      </c>
      <c r="E14" s="165" t="s">
        <v>444</v>
      </c>
      <c r="F14" s="165"/>
      <c r="G14" s="165" t="s">
        <v>397</v>
      </c>
      <c r="H14" s="165" t="s">
        <v>398</v>
      </c>
      <c r="I14" s="165"/>
      <c r="J14" s="165"/>
      <c r="K14" s="165"/>
      <c r="L14" s="165" t="s">
        <v>58</v>
      </c>
      <c r="M14" s="165"/>
      <c r="N14" s="165"/>
      <c r="O14" s="165"/>
      <c r="P14" s="165"/>
      <c r="Q14" s="165"/>
      <c r="R14" s="165"/>
      <c r="S14" s="165" t="s">
        <v>399</v>
      </c>
      <c r="T14" s="165"/>
      <c r="U14" s="165"/>
      <c r="V14" s="165"/>
      <c r="W14" s="59"/>
      <c r="X14" s="165"/>
      <c r="Y14" s="59" t="s">
        <v>58</v>
      </c>
      <c r="Z14" s="165" t="s">
        <v>424</v>
      </c>
      <c r="AA14" s="59"/>
      <c r="AB14" s="165"/>
      <c r="AC14" s="165"/>
      <c r="AD14" s="165"/>
      <c r="AE14" s="165"/>
      <c r="AF14" s="166">
        <v>1.0</v>
      </c>
      <c r="AG14" s="165"/>
      <c r="AH14" s="165"/>
      <c r="AI14" s="165" t="s">
        <v>460</v>
      </c>
      <c r="AJ14" s="165" t="s">
        <v>402</v>
      </c>
      <c r="AK14" s="165" t="s">
        <v>403</v>
      </c>
      <c r="AL14" s="165" t="s">
        <v>403</v>
      </c>
      <c r="AM14" s="165"/>
      <c r="AN14" s="165" t="s">
        <v>461</v>
      </c>
      <c r="AO14" s="165" t="s">
        <v>438</v>
      </c>
      <c r="AP14" s="165" t="s">
        <v>439</v>
      </c>
      <c r="AQ14" s="166">
        <v>1042514.0</v>
      </c>
      <c r="AR14" s="166">
        <v>1116882.0</v>
      </c>
      <c r="AS14" s="166">
        <v>1282520.0</v>
      </c>
    </row>
    <row r="15">
      <c r="A15" s="165" t="s">
        <v>462</v>
      </c>
      <c r="B15" s="165" t="s">
        <v>463</v>
      </c>
      <c r="C15" s="165" t="s">
        <v>464</v>
      </c>
      <c r="D15" s="166">
        <v>300.0</v>
      </c>
      <c r="E15" s="165" t="s">
        <v>396</v>
      </c>
      <c r="F15" s="165"/>
      <c r="G15" s="165" t="s">
        <v>397</v>
      </c>
      <c r="H15" s="165" t="s">
        <v>398</v>
      </c>
      <c r="I15" s="165"/>
      <c r="J15" s="165"/>
      <c r="K15" s="165" t="s">
        <v>465</v>
      </c>
      <c r="L15" s="165"/>
      <c r="M15" s="165" t="s">
        <v>465</v>
      </c>
      <c r="N15" s="165"/>
      <c r="O15" s="165" t="s">
        <v>465</v>
      </c>
      <c r="P15" s="165"/>
      <c r="Q15" s="165"/>
      <c r="R15" s="165"/>
      <c r="S15" s="165"/>
      <c r="T15" s="165"/>
      <c r="U15" s="165"/>
      <c r="V15" s="165"/>
      <c r="W15" s="59"/>
      <c r="X15" s="165"/>
      <c r="Y15" s="59"/>
      <c r="Z15" s="165"/>
      <c r="AA15" s="59"/>
      <c r="AB15" s="165"/>
      <c r="AC15" s="165" t="s">
        <v>465</v>
      </c>
      <c r="AD15" s="165" t="s">
        <v>465</v>
      </c>
      <c r="AE15" s="165"/>
      <c r="AF15" s="166">
        <v>1.0</v>
      </c>
      <c r="AG15" s="165"/>
      <c r="AH15" s="165" t="s">
        <v>466</v>
      </c>
      <c r="AI15" s="165" t="s">
        <v>467</v>
      </c>
      <c r="AJ15" s="165" t="s">
        <v>402</v>
      </c>
      <c r="AK15" s="165" t="s">
        <v>403</v>
      </c>
      <c r="AL15" s="165" t="s">
        <v>403</v>
      </c>
      <c r="AM15" s="165"/>
      <c r="AN15" s="165" t="s">
        <v>464</v>
      </c>
      <c r="AO15" s="165" t="s">
        <v>438</v>
      </c>
      <c r="AP15" s="165" t="s">
        <v>439</v>
      </c>
      <c r="AQ15" s="166">
        <v>1012390.0</v>
      </c>
      <c r="AR15" s="166">
        <v>1022165.0</v>
      </c>
      <c r="AS15" s="166">
        <v>1104708.0</v>
      </c>
    </row>
    <row r="16">
      <c r="A16" s="165" t="s">
        <v>468</v>
      </c>
      <c r="B16" s="165" t="s">
        <v>469</v>
      </c>
      <c r="C16" s="165" t="s">
        <v>470</v>
      </c>
      <c r="D16" s="166">
        <v>73.0</v>
      </c>
      <c r="E16" s="165" t="s">
        <v>444</v>
      </c>
      <c r="F16" s="165"/>
      <c r="G16" s="165" t="s">
        <v>397</v>
      </c>
      <c r="H16" s="165" t="s">
        <v>398</v>
      </c>
      <c r="I16" s="165"/>
      <c r="J16" s="165"/>
      <c r="K16" s="165" t="s">
        <v>471</v>
      </c>
      <c r="L16" s="165"/>
      <c r="M16" s="165" t="s">
        <v>423</v>
      </c>
      <c r="N16" s="165"/>
      <c r="O16" s="165" t="s">
        <v>423</v>
      </c>
      <c r="P16" s="165"/>
      <c r="Q16" s="165"/>
      <c r="R16" s="165"/>
      <c r="S16" s="165"/>
      <c r="T16" s="165"/>
      <c r="U16" s="165"/>
      <c r="V16" s="165"/>
      <c r="W16" s="59"/>
      <c r="X16" s="165"/>
      <c r="Y16" s="59"/>
      <c r="Z16" s="165"/>
      <c r="AA16" s="59"/>
      <c r="AB16" s="165"/>
      <c r="AC16" s="165" t="s">
        <v>472</v>
      </c>
      <c r="AD16" s="165"/>
      <c r="AE16" s="165"/>
      <c r="AF16" s="166">
        <v>1.0</v>
      </c>
      <c r="AG16" s="165"/>
      <c r="AH16" s="165" t="s">
        <v>466</v>
      </c>
      <c r="AI16" s="165" t="s">
        <v>467</v>
      </c>
      <c r="AJ16" s="165" t="s">
        <v>402</v>
      </c>
      <c r="AK16" s="165" t="s">
        <v>403</v>
      </c>
      <c r="AL16" s="165" t="s">
        <v>403</v>
      </c>
      <c r="AM16" s="165"/>
      <c r="AN16" s="165" t="s">
        <v>473</v>
      </c>
      <c r="AO16" s="165" t="s">
        <v>438</v>
      </c>
      <c r="AP16" s="165" t="s">
        <v>439</v>
      </c>
      <c r="AQ16" s="166">
        <v>2110.0</v>
      </c>
      <c r="AR16" s="166">
        <v>1012955.0</v>
      </c>
      <c r="AS16" s="166">
        <v>1104709.0</v>
      </c>
    </row>
    <row r="17">
      <c r="A17" s="165" t="s">
        <v>474</v>
      </c>
      <c r="B17" s="165" t="s">
        <v>469</v>
      </c>
      <c r="C17" s="165" t="s">
        <v>470</v>
      </c>
      <c r="D17" s="166">
        <v>73.0</v>
      </c>
      <c r="E17" s="165" t="s">
        <v>444</v>
      </c>
      <c r="F17" s="165"/>
      <c r="G17" s="165" t="s">
        <v>397</v>
      </c>
      <c r="H17" s="165" t="s">
        <v>398</v>
      </c>
      <c r="I17" s="165"/>
      <c r="J17" s="165"/>
      <c r="K17" s="165" t="s">
        <v>471</v>
      </c>
      <c r="L17" s="165"/>
      <c r="M17" s="165" t="s">
        <v>423</v>
      </c>
      <c r="N17" s="165"/>
      <c r="O17" s="165" t="s">
        <v>423</v>
      </c>
      <c r="P17" s="165"/>
      <c r="Q17" s="165"/>
      <c r="R17" s="165"/>
      <c r="S17" s="165"/>
      <c r="T17" s="165"/>
      <c r="U17" s="165"/>
      <c r="V17" s="165"/>
      <c r="W17" s="59"/>
      <c r="X17" s="165"/>
      <c r="Y17" s="59"/>
      <c r="Z17" s="165"/>
      <c r="AA17" s="59"/>
      <c r="AB17" s="165"/>
      <c r="AC17" s="165" t="s">
        <v>472</v>
      </c>
      <c r="AD17" s="165"/>
      <c r="AE17" s="165"/>
      <c r="AF17" s="166">
        <v>1.0</v>
      </c>
      <c r="AG17" s="165"/>
      <c r="AH17" s="165" t="s">
        <v>466</v>
      </c>
      <c r="AI17" s="165" t="s">
        <v>467</v>
      </c>
      <c r="AJ17" s="165" t="s">
        <v>402</v>
      </c>
      <c r="AK17" s="165" t="s">
        <v>403</v>
      </c>
      <c r="AL17" s="165" t="s">
        <v>403</v>
      </c>
      <c r="AM17" s="165"/>
      <c r="AN17" s="165" t="s">
        <v>473</v>
      </c>
      <c r="AO17" s="165" t="s">
        <v>438</v>
      </c>
      <c r="AP17" s="165" t="s">
        <v>439</v>
      </c>
      <c r="AQ17" s="166">
        <v>2110.0</v>
      </c>
      <c r="AR17" s="166">
        <v>1012955.0</v>
      </c>
      <c r="AS17" s="166">
        <v>1104710.0</v>
      </c>
    </row>
    <row r="18">
      <c r="A18" s="165" t="s">
        <v>475</v>
      </c>
      <c r="B18" s="165" t="s">
        <v>469</v>
      </c>
      <c r="C18" s="165" t="s">
        <v>470</v>
      </c>
      <c r="D18" s="166">
        <v>73.0</v>
      </c>
      <c r="E18" s="165" t="s">
        <v>444</v>
      </c>
      <c r="F18" s="165"/>
      <c r="G18" s="165" t="s">
        <v>397</v>
      </c>
      <c r="H18" s="165" t="s">
        <v>398</v>
      </c>
      <c r="I18" s="165"/>
      <c r="J18" s="165"/>
      <c r="K18" s="165" t="s">
        <v>471</v>
      </c>
      <c r="L18" s="165"/>
      <c r="M18" s="165" t="s">
        <v>423</v>
      </c>
      <c r="N18" s="165"/>
      <c r="O18" s="165" t="s">
        <v>423</v>
      </c>
      <c r="P18" s="165"/>
      <c r="Q18" s="165"/>
      <c r="R18" s="165"/>
      <c r="S18" s="165"/>
      <c r="T18" s="165"/>
      <c r="U18" s="165"/>
      <c r="V18" s="165"/>
      <c r="W18" s="59"/>
      <c r="X18" s="165"/>
      <c r="Y18" s="59"/>
      <c r="Z18" s="165"/>
      <c r="AA18" s="59"/>
      <c r="AB18" s="165"/>
      <c r="AC18" s="165" t="s">
        <v>472</v>
      </c>
      <c r="AD18" s="165"/>
      <c r="AE18" s="165"/>
      <c r="AF18" s="166">
        <v>1.0</v>
      </c>
      <c r="AG18" s="165"/>
      <c r="AH18" s="165" t="s">
        <v>466</v>
      </c>
      <c r="AI18" s="165" t="s">
        <v>467</v>
      </c>
      <c r="AJ18" s="165" t="s">
        <v>402</v>
      </c>
      <c r="AK18" s="165" t="s">
        <v>403</v>
      </c>
      <c r="AL18" s="165" t="s">
        <v>403</v>
      </c>
      <c r="AM18" s="165"/>
      <c r="AN18" s="165" t="s">
        <v>473</v>
      </c>
      <c r="AO18" s="165" t="s">
        <v>438</v>
      </c>
      <c r="AP18" s="165" t="s">
        <v>439</v>
      </c>
      <c r="AQ18" s="166">
        <v>2110.0</v>
      </c>
      <c r="AR18" s="166">
        <v>1012955.0</v>
      </c>
      <c r="AS18" s="166">
        <v>1104711.0</v>
      </c>
    </row>
    <row r="19">
      <c r="A19" s="165" t="s">
        <v>476</v>
      </c>
      <c r="B19" s="165" t="s">
        <v>476</v>
      </c>
      <c r="C19" s="165" t="s">
        <v>477</v>
      </c>
      <c r="D19" s="166">
        <v>200.0</v>
      </c>
      <c r="E19" s="165" t="s">
        <v>444</v>
      </c>
      <c r="F19" s="165"/>
      <c r="G19" s="165" t="s">
        <v>397</v>
      </c>
      <c r="H19" s="165" t="s">
        <v>398</v>
      </c>
      <c r="I19" s="165"/>
      <c r="J19" s="165"/>
      <c r="K19" s="165"/>
      <c r="L19" s="165"/>
      <c r="M19" s="165"/>
      <c r="N19" s="165"/>
      <c r="O19" s="165"/>
      <c r="P19" s="165"/>
      <c r="Q19" s="165"/>
      <c r="R19" s="165"/>
      <c r="S19" s="165"/>
      <c r="T19" s="165"/>
      <c r="U19" s="165"/>
      <c r="V19" s="165"/>
      <c r="W19" s="59"/>
      <c r="X19" s="165"/>
      <c r="Y19" s="59"/>
      <c r="Z19" s="165"/>
      <c r="AA19" s="59"/>
      <c r="AB19" s="165"/>
      <c r="AC19" s="165"/>
      <c r="AD19" s="165"/>
      <c r="AE19" s="165"/>
      <c r="AF19" s="166">
        <v>1.0</v>
      </c>
      <c r="AG19" s="165"/>
      <c r="AH19" s="165" t="s">
        <v>478</v>
      </c>
      <c r="AI19" s="165" t="s">
        <v>479</v>
      </c>
      <c r="AJ19" s="165" t="s">
        <v>402</v>
      </c>
      <c r="AK19" s="165" t="s">
        <v>403</v>
      </c>
      <c r="AL19" s="165" t="s">
        <v>403</v>
      </c>
      <c r="AM19" s="165"/>
      <c r="AN19" s="165" t="s">
        <v>480</v>
      </c>
      <c r="AO19" s="165" t="s">
        <v>438</v>
      </c>
      <c r="AP19" s="165" t="s">
        <v>439</v>
      </c>
      <c r="AQ19" s="166">
        <v>1008821.0</v>
      </c>
      <c r="AR19" s="166">
        <v>1012998.0</v>
      </c>
      <c r="AS19" s="166">
        <v>1106101.0</v>
      </c>
    </row>
    <row r="20">
      <c r="A20" s="165" t="s">
        <v>481</v>
      </c>
      <c r="B20" s="165" t="s">
        <v>482</v>
      </c>
      <c r="C20" s="165" t="s">
        <v>483</v>
      </c>
      <c r="D20" s="166">
        <v>300.0</v>
      </c>
      <c r="E20" s="165" t="s">
        <v>484</v>
      </c>
      <c r="F20" s="166">
        <v>1984.0</v>
      </c>
      <c r="G20" s="165" t="s">
        <v>397</v>
      </c>
      <c r="H20" s="165" t="s">
        <v>398</v>
      </c>
      <c r="I20" s="165" t="s">
        <v>485</v>
      </c>
      <c r="J20" s="165" t="s">
        <v>446</v>
      </c>
      <c r="K20" s="165" t="s">
        <v>471</v>
      </c>
      <c r="L20" s="165"/>
      <c r="M20" s="165" t="s">
        <v>486</v>
      </c>
      <c r="N20" s="165"/>
      <c r="O20" s="165" t="s">
        <v>486</v>
      </c>
      <c r="P20" s="165"/>
      <c r="Q20" s="166">
        <v>287.1</v>
      </c>
      <c r="R20" s="166">
        <v>166.0</v>
      </c>
      <c r="S20" s="165" t="s">
        <v>399</v>
      </c>
      <c r="T20" s="166">
        <v>542.0</v>
      </c>
      <c r="U20" s="166">
        <v>542.0</v>
      </c>
      <c r="V20" s="165"/>
      <c r="W20" s="59" t="s">
        <v>65</v>
      </c>
      <c r="X20" s="165" t="s">
        <v>487</v>
      </c>
      <c r="Y20" s="59" t="s">
        <v>75</v>
      </c>
      <c r="Z20" s="165" t="s">
        <v>424</v>
      </c>
      <c r="AA20" s="59"/>
      <c r="AB20" s="165"/>
      <c r="AC20" s="165"/>
      <c r="AD20" s="165"/>
      <c r="AE20" s="165" t="s">
        <v>411</v>
      </c>
      <c r="AF20" s="166">
        <v>1.0</v>
      </c>
      <c r="AG20" s="165"/>
      <c r="AH20" s="165" t="s">
        <v>488</v>
      </c>
      <c r="AI20" s="165" t="s">
        <v>467</v>
      </c>
      <c r="AJ20" s="165" t="s">
        <v>402</v>
      </c>
      <c r="AK20" s="165" t="s">
        <v>403</v>
      </c>
      <c r="AL20" s="165" t="s">
        <v>403</v>
      </c>
      <c r="AM20" s="165"/>
      <c r="AN20" s="165" t="s">
        <v>489</v>
      </c>
      <c r="AO20" s="165" t="s">
        <v>438</v>
      </c>
      <c r="AP20" s="165" t="s">
        <v>439</v>
      </c>
      <c r="AQ20" s="166">
        <v>1038169.0</v>
      </c>
      <c r="AR20" s="166">
        <v>1023488.0</v>
      </c>
      <c r="AS20" s="166">
        <v>1108012.0</v>
      </c>
    </row>
    <row r="21">
      <c r="A21" s="165" t="s">
        <v>490</v>
      </c>
      <c r="B21" s="165" t="s">
        <v>482</v>
      </c>
      <c r="C21" s="165" t="s">
        <v>483</v>
      </c>
      <c r="D21" s="166">
        <v>300.0</v>
      </c>
      <c r="E21" s="165" t="s">
        <v>484</v>
      </c>
      <c r="F21" s="166">
        <v>1995.0</v>
      </c>
      <c r="G21" s="165" t="s">
        <v>397</v>
      </c>
      <c r="H21" s="165" t="s">
        <v>398</v>
      </c>
      <c r="I21" s="165" t="s">
        <v>491</v>
      </c>
      <c r="J21" s="165" t="s">
        <v>492</v>
      </c>
      <c r="K21" s="165" t="s">
        <v>493</v>
      </c>
      <c r="L21" s="165"/>
      <c r="M21" s="165" t="s">
        <v>494</v>
      </c>
      <c r="N21" s="165"/>
      <c r="O21" s="165" t="s">
        <v>494</v>
      </c>
      <c r="P21" s="165"/>
      <c r="Q21" s="166">
        <v>263.6</v>
      </c>
      <c r="R21" s="166">
        <v>199.0</v>
      </c>
      <c r="S21" s="165" t="s">
        <v>399</v>
      </c>
      <c r="T21" s="166">
        <v>540.0</v>
      </c>
      <c r="U21" s="166">
        <v>540.0</v>
      </c>
      <c r="V21" s="165"/>
      <c r="W21" s="59" t="s">
        <v>65</v>
      </c>
      <c r="X21" s="165"/>
      <c r="Y21" s="59" t="s">
        <v>75</v>
      </c>
      <c r="Z21" s="165" t="s">
        <v>424</v>
      </c>
      <c r="AA21" s="59"/>
      <c r="AB21" s="165"/>
      <c r="AC21" s="165" t="s">
        <v>495</v>
      </c>
      <c r="AD21" s="165" t="s">
        <v>493</v>
      </c>
      <c r="AE21" s="165" t="s">
        <v>411</v>
      </c>
      <c r="AF21" s="166">
        <v>1.0</v>
      </c>
      <c r="AG21" s="165"/>
      <c r="AH21" s="165" t="s">
        <v>488</v>
      </c>
      <c r="AI21" s="165" t="s">
        <v>467</v>
      </c>
      <c r="AJ21" s="165" t="s">
        <v>402</v>
      </c>
      <c r="AK21" s="165" t="s">
        <v>403</v>
      </c>
      <c r="AL21" s="165" t="s">
        <v>403</v>
      </c>
      <c r="AM21" s="165"/>
      <c r="AN21" s="165" t="s">
        <v>489</v>
      </c>
      <c r="AO21" s="165" t="s">
        <v>438</v>
      </c>
      <c r="AP21" s="165" t="s">
        <v>439</v>
      </c>
      <c r="AQ21" s="166">
        <v>1038169.0</v>
      </c>
      <c r="AR21" s="166">
        <v>1023488.0</v>
      </c>
      <c r="AS21" s="166">
        <v>1108013.0</v>
      </c>
    </row>
    <row r="22">
      <c r="A22" s="165" t="s">
        <v>496</v>
      </c>
      <c r="B22" s="165" t="s">
        <v>482</v>
      </c>
      <c r="C22" s="165" t="s">
        <v>483</v>
      </c>
      <c r="D22" s="166">
        <v>150.0</v>
      </c>
      <c r="E22" s="165" t="s">
        <v>484</v>
      </c>
      <c r="F22" s="166">
        <v>2015.0</v>
      </c>
      <c r="G22" s="165" t="s">
        <v>397</v>
      </c>
      <c r="H22" s="165" t="s">
        <v>398</v>
      </c>
      <c r="I22" s="165" t="s">
        <v>491</v>
      </c>
      <c r="J22" s="165"/>
      <c r="K22" s="165" t="s">
        <v>497</v>
      </c>
      <c r="L22" s="165" t="s">
        <v>58</v>
      </c>
      <c r="M22" s="165" t="s">
        <v>498</v>
      </c>
      <c r="N22" s="165"/>
      <c r="O22" s="165" t="s">
        <v>498</v>
      </c>
      <c r="P22" s="165"/>
      <c r="Q22" s="165"/>
      <c r="R22" s="165"/>
      <c r="S22" s="165" t="s">
        <v>399</v>
      </c>
      <c r="T22" s="165"/>
      <c r="U22" s="165"/>
      <c r="V22" s="165"/>
      <c r="W22" s="59"/>
      <c r="X22" s="165"/>
      <c r="Y22" s="59" t="s">
        <v>58</v>
      </c>
      <c r="Z22" s="165" t="s">
        <v>424</v>
      </c>
      <c r="AA22" s="59"/>
      <c r="AB22" s="165"/>
      <c r="AC22" s="165" t="s">
        <v>499</v>
      </c>
      <c r="AD22" s="165" t="s">
        <v>500</v>
      </c>
      <c r="AE22" s="165" t="s">
        <v>411</v>
      </c>
      <c r="AF22" s="166">
        <v>1.0</v>
      </c>
      <c r="AG22" s="165"/>
      <c r="AH22" s="165" t="s">
        <v>488</v>
      </c>
      <c r="AI22" s="165" t="s">
        <v>467</v>
      </c>
      <c r="AJ22" s="165" t="s">
        <v>402</v>
      </c>
      <c r="AK22" s="165" t="s">
        <v>403</v>
      </c>
      <c r="AL22" s="165" t="s">
        <v>403</v>
      </c>
      <c r="AM22" s="165"/>
      <c r="AN22" s="165" t="s">
        <v>489</v>
      </c>
      <c r="AO22" s="165" t="s">
        <v>438</v>
      </c>
      <c r="AP22" s="165" t="s">
        <v>439</v>
      </c>
      <c r="AQ22" s="166">
        <v>1038169.0</v>
      </c>
      <c r="AR22" s="166">
        <v>1023488.0</v>
      </c>
      <c r="AS22" s="166">
        <v>1228215.0</v>
      </c>
    </row>
    <row r="23">
      <c r="A23" s="165" t="s">
        <v>501</v>
      </c>
      <c r="B23" s="165" t="s">
        <v>482</v>
      </c>
      <c r="C23" s="165" t="s">
        <v>483</v>
      </c>
      <c r="D23" s="166">
        <v>150.0</v>
      </c>
      <c r="E23" s="165" t="s">
        <v>484</v>
      </c>
      <c r="F23" s="166">
        <v>2016.0</v>
      </c>
      <c r="G23" s="165" t="s">
        <v>397</v>
      </c>
      <c r="H23" s="165" t="s">
        <v>398</v>
      </c>
      <c r="I23" s="165" t="s">
        <v>491</v>
      </c>
      <c r="J23" s="165"/>
      <c r="K23" s="165" t="s">
        <v>497</v>
      </c>
      <c r="L23" s="165" t="s">
        <v>58</v>
      </c>
      <c r="M23" s="165" t="s">
        <v>498</v>
      </c>
      <c r="N23" s="165"/>
      <c r="O23" s="165" t="s">
        <v>498</v>
      </c>
      <c r="P23" s="165"/>
      <c r="Q23" s="165"/>
      <c r="R23" s="165"/>
      <c r="S23" s="165" t="s">
        <v>399</v>
      </c>
      <c r="T23" s="165"/>
      <c r="U23" s="165"/>
      <c r="V23" s="165"/>
      <c r="W23" s="59"/>
      <c r="X23" s="165"/>
      <c r="Y23" s="59" t="s">
        <v>58</v>
      </c>
      <c r="Z23" s="165" t="s">
        <v>424</v>
      </c>
      <c r="AA23" s="59"/>
      <c r="AB23" s="165"/>
      <c r="AC23" s="165" t="s">
        <v>499</v>
      </c>
      <c r="AD23" s="165" t="s">
        <v>500</v>
      </c>
      <c r="AE23" s="165" t="s">
        <v>411</v>
      </c>
      <c r="AF23" s="166">
        <v>1.0</v>
      </c>
      <c r="AG23" s="165"/>
      <c r="AH23" s="165" t="s">
        <v>488</v>
      </c>
      <c r="AI23" s="165" t="s">
        <v>467</v>
      </c>
      <c r="AJ23" s="165" t="s">
        <v>402</v>
      </c>
      <c r="AK23" s="165" t="s">
        <v>403</v>
      </c>
      <c r="AL23" s="165" t="s">
        <v>403</v>
      </c>
      <c r="AM23" s="165"/>
      <c r="AN23" s="165" t="s">
        <v>489</v>
      </c>
      <c r="AO23" s="165" t="s">
        <v>438</v>
      </c>
      <c r="AP23" s="165" t="s">
        <v>439</v>
      </c>
      <c r="AQ23" s="166">
        <v>1038169.0</v>
      </c>
      <c r="AR23" s="166">
        <v>1023488.0</v>
      </c>
      <c r="AS23" s="166">
        <v>1235338.0</v>
      </c>
    </row>
    <row r="24">
      <c r="A24" s="165" t="s">
        <v>502</v>
      </c>
      <c r="B24" s="165" t="s">
        <v>503</v>
      </c>
      <c r="C24" s="165" t="s">
        <v>443</v>
      </c>
      <c r="D24" s="166">
        <v>135.0</v>
      </c>
      <c r="E24" s="165" t="s">
        <v>484</v>
      </c>
      <c r="F24" s="166">
        <v>2015.0</v>
      </c>
      <c r="G24" s="165" t="s">
        <v>397</v>
      </c>
      <c r="H24" s="165" t="s">
        <v>398</v>
      </c>
      <c r="I24" s="165"/>
      <c r="J24" s="165"/>
      <c r="K24" s="165" t="s">
        <v>497</v>
      </c>
      <c r="L24" s="165" t="s">
        <v>58</v>
      </c>
      <c r="M24" s="165" t="s">
        <v>498</v>
      </c>
      <c r="N24" s="165"/>
      <c r="O24" s="165" t="s">
        <v>498</v>
      </c>
      <c r="P24" s="165"/>
      <c r="Q24" s="165"/>
      <c r="R24" s="165"/>
      <c r="S24" s="165" t="s">
        <v>399</v>
      </c>
      <c r="T24" s="165"/>
      <c r="U24" s="165"/>
      <c r="V24" s="165"/>
      <c r="W24" s="59"/>
      <c r="X24" s="165"/>
      <c r="Y24" s="59" t="s">
        <v>58</v>
      </c>
      <c r="Z24" s="165" t="s">
        <v>424</v>
      </c>
      <c r="AA24" s="59"/>
      <c r="AB24" s="165"/>
      <c r="AC24" s="165" t="s">
        <v>67</v>
      </c>
      <c r="AD24" s="165" t="s">
        <v>504</v>
      </c>
      <c r="AE24" s="165" t="s">
        <v>505</v>
      </c>
      <c r="AF24" s="166">
        <v>1.0</v>
      </c>
      <c r="AG24" s="165"/>
      <c r="AH24" s="165" t="s">
        <v>488</v>
      </c>
      <c r="AI24" s="165" t="s">
        <v>467</v>
      </c>
      <c r="AJ24" s="165" t="s">
        <v>402</v>
      </c>
      <c r="AK24" s="165" t="s">
        <v>403</v>
      </c>
      <c r="AL24" s="165" t="s">
        <v>403</v>
      </c>
      <c r="AM24" s="165"/>
      <c r="AN24" s="165" t="s">
        <v>449</v>
      </c>
      <c r="AO24" s="165" t="s">
        <v>438</v>
      </c>
      <c r="AP24" s="165" t="s">
        <v>439</v>
      </c>
      <c r="AQ24" s="166">
        <v>1016342.0</v>
      </c>
      <c r="AR24" s="166">
        <v>1086318.0</v>
      </c>
      <c r="AS24" s="166">
        <v>1233474.0</v>
      </c>
    </row>
    <row r="25">
      <c r="A25" s="165" t="s">
        <v>506</v>
      </c>
      <c r="B25" s="165" t="s">
        <v>503</v>
      </c>
      <c r="C25" s="165" t="s">
        <v>443</v>
      </c>
      <c r="D25" s="166">
        <v>135.0</v>
      </c>
      <c r="E25" s="165" t="s">
        <v>484</v>
      </c>
      <c r="F25" s="166">
        <v>2016.0</v>
      </c>
      <c r="G25" s="165" t="s">
        <v>397</v>
      </c>
      <c r="H25" s="165" t="s">
        <v>398</v>
      </c>
      <c r="I25" s="165"/>
      <c r="J25" s="165"/>
      <c r="K25" s="165" t="s">
        <v>497</v>
      </c>
      <c r="L25" s="165" t="s">
        <v>58</v>
      </c>
      <c r="M25" s="165" t="s">
        <v>498</v>
      </c>
      <c r="N25" s="165"/>
      <c r="O25" s="165" t="s">
        <v>498</v>
      </c>
      <c r="P25" s="165"/>
      <c r="Q25" s="165"/>
      <c r="R25" s="165"/>
      <c r="S25" s="165" t="s">
        <v>399</v>
      </c>
      <c r="T25" s="165"/>
      <c r="U25" s="165"/>
      <c r="V25" s="165"/>
      <c r="W25" s="59"/>
      <c r="X25" s="165"/>
      <c r="Y25" s="59" t="s">
        <v>58</v>
      </c>
      <c r="Z25" s="165" t="s">
        <v>424</v>
      </c>
      <c r="AA25" s="59"/>
      <c r="AB25" s="165"/>
      <c r="AC25" s="165" t="s">
        <v>67</v>
      </c>
      <c r="AD25" s="165" t="s">
        <v>504</v>
      </c>
      <c r="AE25" s="165" t="s">
        <v>505</v>
      </c>
      <c r="AF25" s="166">
        <v>1.0</v>
      </c>
      <c r="AG25" s="165"/>
      <c r="AH25" s="165" t="s">
        <v>488</v>
      </c>
      <c r="AI25" s="165" t="s">
        <v>467</v>
      </c>
      <c r="AJ25" s="165" t="s">
        <v>402</v>
      </c>
      <c r="AK25" s="165" t="s">
        <v>403</v>
      </c>
      <c r="AL25" s="165" t="s">
        <v>403</v>
      </c>
      <c r="AM25" s="165"/>
      <c r="AN25" s="165" t="s">
        <v>449</v>
      </c>
      <c r="AO25" s="165" t="s">
        <v>438</v>
      </c>
      <c r="AP25" s="165" t="s">
        <v>439</v>
      </c>
      <c r="AQ25" s="166">
        <v>1016342.0</v>
      </c>
      <c r="AR25" s="166">
        <v>1086318.0</v>
      </c>
      <c r="AS25" s="166">
        <v>1249905.0</v>
      </c>
    </row>
    <row r="26">
      <c r="A26" s="165" t="s">
        <v>507</v>
      </c>
      <c r="B26" s="165" t="s">
        <v>508</v>
      </c>
      <c r="C26" s="165" t="s">
        <v>509</v>
      </c>
      <c r="D26" s="166">
        <v>24.0</v>
      </c>
      <c r="E26" s="165" t="s">
        <v>484</v>
      </c>
      <c r="F26" s="166">
        <v>2006.0</v>
      </c>
      <c r="G26" s="165" t="s">
        <v>510</v>
      </c>
      <c r="H26" s="165" t="s">
        <v>398</v>
      </c>
      <c r="I26" s="165"/>
      <c r="J26" s="165" t="s">
        <v>511</v>
      </c>
      <c r="K26" s="165" t="s">
        <v>471</v>
      </c>
      <c r="L26" s="165" t="s">
        <v>58</v>
      </c>
      <c r="M26" s="165" t="s">
        <v>512</v>
      </c>
      <c r="N26" s="165"/>
      <c r="O26" s="165"/>
      <c r="P26" s="165"/>
      <c r="Q26" s="166">
        <v>36.9</v>
      </c>
      <c r="R26" s="166">
        <v>85.0</v>
      </c>
      <c r="S26" s="165" t="s">
        <v>399</v>
      </c>
      <c r="T26" s="166">
        <v>504.0</v>
      </c>
      <c r="U26" s="165"/>
      <c r="V26" s="165"/>
      <c r="W26" s="59"/>
      <c r="X26" s="165"/>
      <c r="Y26" s="59" t="s">
        <v>58</v>
      </c>
      <c r="Z26" s="165" t="s">
        <v>424</v>
      </c>
      <c r="AA26" s="59"/>
      <c r="AB26" s="165"/>
      <c r="AC26" s="165" t="s">
        <v>513</v>
      </c>
      <c r="AD26" s="165" t="s">
        <v>513</v>
      </c>
      <c r="AE26" s="165"/>
      <c r="AF26" s="166">
        <v>1.0</v>
      </c>
      <c r="AG26" s="165"/>
      <c r="AH26" s="165" t="s">
        <v>142</v>
      </c>
      <c r="AI26" s="165" t="s">
        <v>514</v>
      </c>
      <c r="AJ26" s="165" t="s">
        <v>402</v>
      </c>
      <c r="AK26" s="165" t="s">
        <v>403</v>
      </c>
      <c r="AL26" s="165" t="s">
        <v>403</v>
      </c>
      <c r="AM26" s="165"/>
      <c r="AN26" s="165" t="s">
        <v>515</v>
      </c>
      <c r="AO26" s="165" t="s">
        <v>405</v>
      </c>
      <c r="AP26" s="165" t="s">
        <v>516</v>
      </c>
      <c r="AQ26" s="166">
        <v>1029610.0</v>
      </c>
      <c r="AR26" s="166">
        <v>1060224.0</v>
      </c>
      <c r="AS26" s="166">
        <v>1189030.0</v>
      </c>
    </row>
    <row r="27">
      <c r="A27" s="165" t="s">
        <v>517</v>
      </c>
      <c r="B27" s="165" t="s">
        <v>518</v>
      </c>
      <c r="C27" s="165" t="s">
        <v>519</v>
      </c>
      <c r="D27" s="166">
        <v>20.0</v>
      </c>
      <c r="E27" s="165" t="s">
        <v>396</v>
      </c>
      <c r="F27" s="165"/>
      <c r="G27" s="165" t="s">
        <v>397</v>
      </c>
      <c r="H27" s="165" t="s">
        <v>398</v>
      </c>
      <c r="I27" s="165"/>
      <c r="J27" s="165"/>
      <c r="K27" s="165"/>
      <c r="L27" s="165" t="s">
        <v>58</v>
      </c>
      <c r="M27" s="165"/>
      <c r="N27" s="165"/>
      <c r="O27" s="165"/>
      <c r="P27" s="165"/>
      <c r="Q27" s="165"/>
      <c r="R27" s="165"/>
      <c r="S27" s="165" t="s">
        <v>399</v>
      </c>
      <c r="T27" s="165"/>
      <c r="U27" s="165"/>
      <c r="V27" s="165"/>
      <c r="W27" s="59"/>
      <c r="X27" s="165"/>
      <c r="Y27" s="59"/>
      <c r="Z27" s="165"/>
      <c r="AA27" s="59"/>
      <c r="AB27" s="165"/>
      <c r="AC27" s="165"/>
      <c r="AD27" s="165"/>
      <c r="AE27" s="165"/>
      <c r="AF27" s="166">
        <v>1.0</v>
      </c>
      <c r="AG27" s="165"/>
      <c r="AH27" s="165"/>
      <c r="AI27" s="165" t="s">
        <v>520</v>
      </c>
      <c r="AJ27" s="165" t="s">
        <v>402</v>
      </c>
      <c r="AK27" s="165" t="s">
        <v>403</v>
      </c>
      <c r="AL27" s="165" t="s">
        <v>403</v>
      </c>
      <c r="AM27" s="165"/>
      <c r="AN27" s="165" t="s">
        <v>521</v>
      </c>
      <c r="AO27" s="165" t="s">
        <v>438</v>
      </c>
      <c r="AP27" s="165" t="s">
        <v>439</v>
      </c>
      <c r="AQ27" s="166">
        <v>1040922.0</v>
      </c>
      <c r="AR27" s="166">
        <v>1099108.0</v>
      </c>
      <c r="AS27" s="166">
        <v>1254840.0</v>
      </c>
    </row>
    <row r="28">
      <c r="A28" s="165" t="s">
        <v>522</v>
      </c>
      <c r="B28" s="165" t="s">
        <v>518</v>
      </c>
      <c r="C28" s="165" t="s">
        <v>519</v>
      </c>
      <c r="D28" s="166">
        <v>20.0</v>
      </c>
      <c r="E28" s="165" t="s">
        <v>396</v>
      </c>
      <c r="F28" s="165"/>
      <c r="G28" s="165" t="s">
        <v>397</v>
      </c>
      <c r="H28" s="165" t="s">
        <v>398</v>
      </c>
      <c r="I28" s="165"/>
      <c r="J28" s="165"/>
      <c r="K28" s="165"/>
      <c r="L28" s="165" t="s">
        <v>58</v>
      </c>
      <c r="M28" s="165"/>
      <c r="N28" s="165"/>
      <c r="O28" s="165"/>
      <c r="P28" s="165"/>
      <c r="Q28" s="165"/>
      <c r="R28" s="165"/>
      <c r="S28" s="165" t="s">
        <v>399</v>
      </c>
      <c r="T28" s="165"/>
      <c r="U28" s="165"/>
      <c r="V28" s="165"/>
      <c r="W28" s="59"/>
      <c r="X28" s="165"/>
      <c r="Y28" s="59"/>
      <c r="Z28" s="165"/>
      <c r="AA28" s="59"/>
      <c r="AB28" s="165"/>
      <c r="AC28" s="165"/>
      <c r="AD28" s="165"/>
      <c r="AE28" s="165"/>
      <c r="AF28" s="166">
        <v>1.0</v>
      </c>
      <c r="AG28" s="165"/>
      <c r="AH28" s="165"/>
      <c r="AI28" s="165" t="s">
        <v>520</v>
      </c>
      <c r="AJ28" s="165" t="s">
        <v>402</v>
      </c>
      <c r="AK28" s="165" t="s">
        <v>403</v>
      </c>
      <c r="AL28" s="165" t="s">
        <v>403</v>
      </c>
      <c r="AM28" s="165"/>
      <c r="AN28" s="165" t="s">
        <v>521</v>
      </c>
      <c r="AO28" s="165" t="s">
        <v>438</v>
      </c>
      <c r="AP28" s="165" t="s">
        <v>439</v>
      </c>
      <c r="AQ28" s="166">
        <v>1040922.0</v>
      </c>
      <c r="AR28" s="166">
        <v>1099108.0</v>
      </c>
      <c r="AS28" s="166">
        <v>1280216.0</v>
      </c>
    </row>
    <row r="29">
      <c r="A29" s="165" t="s">
        <v>523</v>
      </c>
      <c r="B29" s="165" t="s">
        <v>523</v>
      </c>
      <c r="C29" s="165" t="s">
        <v>524</v>
      </c>
      <c r="D29" s="166">
        <v>100.0</v>
      </c>
      <c r="E29" s="165" t="s">
        <v>434</v>
      </c>
      <c r="F29" s="165"/>
      <c r="G29" s="165" t="s">
        <v>397</v>
      </c>
      <c r="H29" s="165" t="s">
        <v>398</v>
      </c>
      <c r="I29" s="165"/>
      <c r="J29" s="165"/>
      <c r="K29" s="165"/>
      <c r="L29" s="165"/>
      <c r="M29" s="165"/>
      <c r="N29" s="165"/>
      <c r="O29" s="165"/>
      <c r="P29" s="165"/>
      <c r="Q29" s="165"/>
      <c r="R29" s="165"/>
      <c r="S29" s="165" t="s">
        <v>399</v>
      </c>
      <c r="T29" s="165"/>
      <c r="U29" s="165"/>
      <c r="V29" s="165"/>
      <c r="W29" s="59"/>
      <c r="X29" s="165"/>
      <c r="Y29" s="59"/>
      <c r="Z29" s="165"/>
      <c r="AA29" s="59"/>
      <c r="AB29" s="165"/>
      <c r="AC29" s="165"/>
      <c r="AD29" s="165"/>
      <c r="AE29" s="165"/>
      <c r="AF29" s="166">
        <v>1.0</v>
      </c>
      <c r="AG29" s="165"/>
      <c r="AH29" s="165" t="s">
        <v>525</v>
      </c>
      <c r="AI29" s="165" t="s">
        <v>526</v>
      </c>
      <c r="AJ29" s="165" t="s">
        <v>402</v>
      </c>
      <c r="AK29" s="165" t="s">
        <v>403</v>
      </c>
      <c r="AL29" s="165" t="s">
        <v>403</v>
      </c>
      <c r="AM29" s="165"/>
      <c r="AN29" s="165" t="s">
        <v>527</v>
      </c>
      <c r="AO29" s="165" t="s">
        <v>438</v>
      </c>
      <c r="AP29" s="165" t="s">
        <v>406</v>
      </c>
      <c r="AQ29" s="166">
        <v>1042023.0</v>
      </c>
      <c r="AR29" s="166">
        <v>1089737.0</v>
      </c>
      <c r="AS29" s="166">
        <v>1239807.0</v>
      </c>
    </row>
    <row r="30">
      <c r="A30" s="165" t="s">
        <v>528</v>
      </c>
      <c r="B30" s="165" t="s">
        <v>529</v>
      </c>
      <c r="C30" s="165" t="s">
        <v>530</v>
      </c>
      <c r="D30" s="166">
        <v>30.0</v>
      </c>
      <c r="E30" s="165" t="s">
        <v>396</v>
      </c>
      <c r="F30" s="165"/>
      <c r="G30" s="165" t="s">
        <v>397</v>
      </c>
      <c r="H30" s="165" t="s">
        <v>398</v>
      </c>
      <c r="I30" s="165"/>
      <c r="J30" s="165"/>
      <c r="K30" s="165"/>
      <c r="L30" s="165" t="s">
        <v>58</v>
      </c>
      <c r="M30" s="165"/>
      <c r="N30" s="165"/>
      <c r="O30" s="165"/>
      <c r="P30" s="165"/>
      <c r="Q30" s="165"/>
      <c r="R30" s="165"/>
      <c r="S30" s="165" t="s">
        <v>399</v>
      </c>
      <c r="T30" s="165"/>
      <c r="U30" s="165"/>
      <c r="V30" s="165"/>
      <c r="W30" s="59"/>
      <c r="X30" s="165"/>
      <c r="Y30" s="59" t="s">
        <v>58</v>
      </c>
      <c r="Z30" s="165" t="s">
        <v>424</v>
      </c>
      <c r="AA30" s="59"/>
      <c r="AB30" s="165"/>
      <c r="AC30" s="165"/>
      <c r="AD30" s="165"/>
      <c r="AE30" s="165"/>
      <c r="AF30" s="166">
        <v>1.0</v>
      </c>
      <c r="AG30" s="165"/>
      <c r="AH30" s="165" t="s">
        <v>531</v>
      </c>
      <c r="AI30" s="165" t="s">
        <v>455</v>
      </c>
      <c r="AJ30" s="165" t="s">
        <v>402</v>
      </c>
      <c r="AK30" s="165" t="s">
        <v>403</v>
      </c>
      <c r="AL30" s="165" t="s">
        <v>403</v>
      </c>
      <c r="AM30" s="165"/>
      <c r="AN30" s="165" t="s">
        <v>489</v>
      </c>
      <c r="AO30" s="165" t="s">
        <v>438</v>
      </c>
      <c r="AP30" s="165" t="s">
        <v>439</v>
      </c>
      <c r="AQ30" s="166">
        <v>1030451.0</v>
      </c>
      <c r="AR30" s="166">
        <v>1061895.0</v>
      </c>
      <c r="AS30" s="166">
        <v>1191388.0</v>
      </c>
    </row>
    <row r="31">
      <c r="A31" s="165" t="s">
        <v>532</v>
      </c>
      <c r="B31" s="165" t="s">
        <v>529</v>
      </c>
      <c r="C31" s="165" t="s">
        <v>530</v>
      </c>
      <c r="D31" s="166">
        <v>30.0</v>
      </c>
      <c r="E31" s="165" t="s">
        <v>396</v>
      </c>
      <c r="F31" s="165"/>
      <c r="G31" s="165" t="s">
        <v>397</v>
      </c>
      <c r="H31" s="165" t="s">
        <v>398</v>
      </c>
      <c r="I31" s="165"/>
      <c r="J31" s="165"/>
      <c r="K31" s="165"/>
      <c r="L31" s="165" t="s">
        <v>58</v>
      </c>
      <c r="M31" s="165"/>
      <c r="N31" s="165"/>
      <c r="O31" s="165"/>
      <c r="P31" s="165"/>
      <c r="Q31" s="165"/>
      <c r="R31" s="165"/>
      <c r="S31" s="165" t="s">
        <v>399</v>
      </c>
      <c r="T31" s="165"/>
      <c r="U31" s="165"/>
      <c r="V31" s="165"/>
      <c r="W31" s="59"/>
      <c r="X31" s="165"/>
      <c r="Y31" s="59" t="s">
        <v>58</v>
      </c>
      <c r="Z31" s="165" t="s">
        <v>424</v>
      </c>
      <c r="AA31" s="59"/>
      <c r="AB31" s="165"/>
      <c r="AC31" s="165"/>
      <c r="AD31" s="165"/>
      <c r="AE31" s="165"/>
      <c r="AF31" s="166">
        <v>1.0</v>
      </c>
      <c r="AG31" s="165"/>
      <c r="AH31" s="165" t="s">
        <v>531</v>
      </c>
      <c r="AI31" s="165" t="s">
        <v>455</v>
      </c>
      <c r="AJ31" s="165" t="s">
        <v>402</v>
      </c>
      <c r="AK31" s="165" t="s">
        <v>403</v>
      </c>
      <c r="AL31" s="165" t="s">
        <v>403</v>
      </c>
      <c r="AM31" s="165"/>
      <c r="AN31" s="165" t="s">
        <v>489</v>
      </c>
      <c r="AO31" s="165" t="s">
        <v>438</v>
      </c>
      <c r="AP31" s="165" t="s">
        <v>439</v>
      </c>
      <c r="AQ31" s="166">
        <v>1030451.0</v>
      </c>
      <c r="AR31" s="166">
        <v>1061895.0</v>
      </c>
      <c r="AS31" s="166">
        <v>1191389.0</v>
      </c>
    </row>
    <row r="32">
      <c r="A32" s="165" t="s">
        <v>533</v>
      </c>
      <c r="B32" s="165" t="s">
        <v>529</v>
      </c>
      <c r="C32" s="165" t="s">
        <v>530</v>
      </c>
      <c r="D32" s="166">
        <v>30.0</v>
      </c>
      <c r="E32" s="165" t="s">
        <v>396</v>
      </c>
      <c r="F32" s="165"/>
      <c r="G32" s="165" t="s">
        <v>397</v>
      </c>
      <c r="H32" s="165" t="s">
        <v>398</v>
      </c>
      <c r="I32" s="165"/>
      <c r="J32" s="165"/>
      <c r="K32" s="165"/>
      <c r="L32" s="165" t="s">
        <v>58</v>
      </c>
      <c r="M32" s="165"/>
      <c r="N32" s="165"/>
      <c r="O32" s="165"/>
      <c r="P32" s="165"/>
      <c r="Q32" s="165"/>
      <c r="R32" s="165"/>
      <c r="S32" s="165" t="s">
        <v>399</v>
      </c>
      <c r="T32" s="165"/>
      <c r="U32" s="165"/>
      <c r="V32" s="165"/>
      <c r="W32" s="59"/>
      <c r="X32" s="165"/>
      <c r="Y32" s="59" t="s">
        <v>58</v>
      </c>
      <c r="Z32" s="165" t="s">
        <v>424</v>
      </c>
      <c r="AA32" s="59"/>
      <c r="AB32" s="165"/>
      <c r="AC32" s="165"/>
      <c r="AD32" s="165"/>
      <c r="AE32" s="165"/>
      <c r="AF32" s="166">
        <v>1.0</v>
      </c>
      <c r="AG32" s="165"/>
      <c r="AH32" s="165" t="s">
        <v>531</v>
      </c>
      <c r="AI32" s="165" t="s">
        <v>455</v>
      </c>
      <c r="AJ32" s="165" t="s">
        <v>402</v>
      </c>
      <c r="AK32" s="165" t="s">
        <v>403</v>
      </c>
      <c r="AL32" s="165" t="s">
        <v>403</v>
      </c>
      <c r="AM32" s="165"/>
      <c r="AN32" s="165" t="s">
        <v>489</v>
      </c>
      <c r="AO32" s="165" t="s">
        <v>438</v>
      </c>
      <c r="AP32" s="165" t="s">
        <v>439</v>
      </c>
      <c r="AQ32" s="166">
        <v>1030451.0</v>
      </c>
      <c r="AR32" s="166">
        <v>1061895.0</v>
      </c>
      <c r="AS32" s="166">
        <v>1222474.0</v>
      </c>
    </row>
    <row r="33">
      <c r="A33" s="165" t="s">
        <v>534</v>
      </c>
      <c r="B33" s="165" t="s">
        <v>535</v>
      </c>
      <c r="C33" s="165" t="s">
        <v>536</v>
      </c>
      <c r="D33" s="166">
        <v>22.0</v>
      </c>
      <c r="E33" s="165" t="s">
        <v>484</v>
      </c>
      <c r="F33" s="166">
        <v>2005.0</v>
      </c>
      <c r="G33" s="165" t="s">
        <v>397</v>
      </c>
      <c r="H33" s="165" t="s">
        <v>398</v>
      </c>
      <c r="I33" s="165"/>
      <c r="J33" s="165"/>
      <c r="K33" s="165"/>
      <c r="L33" s="165"/>
      <c r="M33" s="165"/>
      <c r="N33" s="166">
        <v>11.0</v>
      </c>
      <c r="O33" s="165"/>
      <c r="P33" s="165"/>
      <c r="Q33" s="165"/>
      <c r="R33" s="165"/>
      <c r="S33" s="165" t="s">
        <v>399</v>
      </c>
      <c r="T33" s="165"/>
      <c r="U33" s="165"/>
      <c r="V33" s="165"/>
      <c r="W33" s="59"/>
      <c r="X33" s="165"/>
      <c r="Y33" s="59"/>
      <c r="Z33" s="165"/>
      <c r="AA33" s="59"/>
      <c r="AB33" s="165"/>
      <c r="AC33" s="165"/>
      <c r="AD33" s="165"/>
      <c r="AE33" s="165"/>
      <c r="AF33" s="166">
        <v>2.0</v>
      </c>
      <c r="AG33" s="165"/>
      <c r="AH33" s="165" t="s">
        <v>537</v>
      </c>
      <c r="AI33" s="165" t="s">
        <v>538</v>
      </c>
      <c r="AJ33" s="165" t="s">
        <v>402</v>
      </c>
      <c r="AK33" s="165" t="s">
        <v>403</v>
      </c>
      <c r="AL33" s="165" t="s">
        <v>403</v>
      </c>
      <c r="AM33" s="165"/>
      <c r="AN33" s="165" t="s">
        <v>536</v>
      </c>
      <c r="AO33" s="165" t="s">
        <v>405</v>
      </c>
      <c r="AP33" s="165" t="s">
        <v>539</v>
      </c>
      <c r="AQ33" s="166">
        <v>1054014.0</v>
      </c>
      <c r="AR33" s="166">
        <v>1119997.0</v>
      </c>
      <c r="AS33" s="166">
        <v>1190402.0</v>
      </c>
    </row>
    <row r="34">
      <c r="A34" s="165" t="s">
        <v>540</v>
      </c>
      <c r="B34" s="165" t="s">
        <v>540</v>
      </c>
      <c r="C34" s="165" t="s">
        <v>519</v>
      </c>
      <c r="D34" s="166">
        <v>20.0</v>
      </c>
      <c r="E34" s="165" t="s">
        <v>396</v>
      </c>
      <c r="F34" s="165"/>
      <c r="G34" s="165" t="s">
        <v>397</v>
      </c>
      <c r="H34" s="165" t="s">
        <v>398</v>
      </c>
      <c r="I34" s="165"/>
      <c r="J34" s="165"/>
      <c r="K34" s="165"/>
      <c r="L34" s="165"/>
      <c r="M34" s="165"/>
      <c r="N34" s="165"/>
      <c r="O34" s="165"/>
      <c r="P34" s="165"/>
      <c r="Q34" s="165"/>
      <c r="R34" s="165"/>
      <c r="S34" s="165" t="s">
        <v>399</v>
      </c>
      <c r="T34" s="165"/>
      <c r="U34" s="165"/>
      <c r="V34" s="165"/>
      <c r="W34" s="59"/>
      <c r="X34" s="165"/>
      <c r="Y34" s="59"/>
      <c r="Z34" s="165"/>
      <c r="AA34" s="59"/>
      <c r="AB34" s="165"/>
      <c r="AC34" s="165" t="s">
        <v>541</v>
      </c>
      <c r="AD34" s="165" t="s">
        <v>541</v>
      </c>
      <c r="AE34" s="165"/>
      <c r="AF34" s="166">
        <v>1.0</v>
      </c>
      <c r="AG34" s="165"/>
      <c r="AH34" s="165" t="s">
        <v>542</v>
      </c>
      <c r="AI34" s="165" t="s">
        <v>543</v>
      </c>
      <c r="AJ34" s="165" t="s">
        <v>402</v>
      </c>
      <c r="AK34" s="165" t="s">
        <v>403</v>
      </c>
      <c r="AL34" s="165" t="s">
        <v>403</v>
      </c>
      <c r="AM34" s="165"/>
      <c r="AN34" s="165" t="s">
        <v>521</v>
      </c>
      <c r="AO34" s="165" t="s">
        <v>438</v>
      </c>
      <c r="AP34" s="165" t="s">
        <v>439</v>
      </c>
      <c r="AQ34" s="166">
        <v>1040922.0</v>
      </c>
      <c r="AR34" s="166">
        <v>1099106.0</v>
      </c>
      <c r="AS34" s="166">
        <v>1254838.0</v>
      </c>
    </row>
    <row r="35">
      <c r="A35" s="165" t="s">
        <v>544</v>
      </c>
      <c r="B35" s="165" t="s">
        <v>545</v>
      </c>
      <c r="C35" s="165" t="s">
        <v>459</v>
      </c>
      <c r="D35" s="166">
        <v>150.0</v>
      </c>
      <c r="E35" s="165" t="s">
        <v>484</v>
      </c>
      <c r="F35" s="166">
        <v>2016.0</v>
      </c>
      <c r="G35" s="165" t="s">
        <v>397</v>
      </c>
      <c r="H35" s="165" t="s">
        <v>398</v>
      </c>
      <c r="I35" s="165"/>
      <c r="J35" s="165"/>
      <c r="K35" s="165" t="s">
        <v>541</v>
      </c>
      <c r="L35" s="165" t="s">
        <v>58</v>
      </c>
      <c r="M35" s="165" t="s">
        <v>493</v>
      </c>
      <c r="N35" s="165"/>
      <c r="O35" s="165" t="s">
        <v>546</v>
      </c>
      <c r="P35" s="165"/>
      <c r="Q35" s="166">
        <v>127.8</v>
      </c>
      <c r="R35" s="166">
        <v>129.0</v>
      </c>
      <c r="S35" s="165" t="s">
        <v>399</v>
      </c>
      <c r="T35" s="166">
        <v>541.0</v>
      </c>
      <c r="U35" s="165"/>
      <c r="V35" s="165"/>
      <c r="W35" s="59" t="s">
        <v>65</v>
      </c>
      <c r="X35" s="165"/>
      <c r="Y35" s="59" t="s">
        <v>58</v>
      </c>
      <c r="Z35" s="165" t="s">
        <v>424</v>
      </c>
      <c r="AA35" s="59"/>
      <c r="AB35" s="165"/>
      <c r="AC35" s="165" t="s">
        <v>541</v>
      </c>
      <c r="AD35" s="165" t="s">
        <v>541</v>
      </c>
      <c r="AE35" s="165" t="s">
        <v>411</v>
      </c>
      <c r="AF35" s="166">
        <v>1.0</v>
      </c>
      <c r="AG35" s="165"/>
      <c r="AH35" s="165" t="s">
        <v>547</v>
      </c>
      <c r="AI35" s="165" t="s">
        <v>548</v>
      </c>
      <c r="AJ35" s="165" t="s">
        <v>402</v>
      </c>
      <c r="AK35" s="165" t="s">
        <v>403</v>
      </c>
      <c r="AL35" s="165" t="s">
        <v>403</v>
      </c>
      <c r="AM35" s="165"/>
      <c r="AN35" s="165" t="s">
        <v>461</v>
      </c>
      <c r="AO35" s="165" t="s">
        <v>438</v>
      </c>
      <c r="AP35" s="165" t="s">
        <v>439</v>
      </c>
      <c r="AQ35" s="166">
        <v>1042514.0</v>
      </c>
      <c r="AR35" s="166">
        <v>1101807.0</v>
      </c>
      <c r="AS35" s="166">
        <v>1259482.0</v>
      </c>
    </row>
    <row r="36">
      <c r="A36" s="165" t="s">
        <v>549</v>
      </c>
      <c r="B36" s="165" t="s">
        <v>545</v>
      </c>
      <c r="C36" s="165" t="s">
        <v>459</v>
      </c>
      <c r="D36" s="166">
        <v>150.0</v>
      </c>
      <c r="E36" s="165" t="s">
        <v>484</v>
      </c>
      <c r="F36" s="166">
        <v>2018.0</v>
      </c>
      <c r="G36" s="165" t="s">
        <v>397</v>
      </c>
      <c r="H36" s="165" t="s">
        <v>398</v>
      </c>
      <c r="I36" s="165"/>
      <c r="J36" s="165"/>
      <c r="K36" s="165" t="s">
        <v>541</v>
      </c>
      <c r="L36" s="165" t="s">
        <v>58</v>
      </c>
      <c r="M36" s="165" t="s">
        <v>493</v>
      </c>
      <c r="N36" s="165"/>
      <c r="O36" s="165" t="s">
        <v>546</v>
      </c>
      <c r="P36" s="165"/>
      <c r="Q36" s="166">
        <v>127.8</v>
      </c>
      <c r="R36" s="166">
        <v>129.0</v>
      </c>
      <c r="S36" s="165" t="s">
        <v>399</v>
      </c>
      <c r="T36" s="166">
        <v>541.0</v>
      </c>
      <c r="U36" s="165"/>
      <c r="V36" s="165"/>
      <c r="W36" s="59" t="s">
        <v>65</v>
      </c>
      <c r="X36" s="165"/>
      <c r="Y36" s="59" t="s">
        <v>58</v>
      </c>
      <c r="Z36" s="165" t="s">
        <v>424</v>
      </c>
      <c r="AA36" s="59"/>
      <c r="AB36" s="165"/>
      <c r="AC36" s="165" t="s">
        <v>541</v>
      </c>
      <c r="AD36" s="165" t="s">
        <v>541</v>
      </c>
      <c r="AE36" s="165" t="s">
        <v>411</v>
      </c>
      <c r="AF36" s="166">
        <v>1.0</v>
      </c>
      <c r="AG36" s="165"/>
      <c r="AH36" s="165" t="s">
        <v>547</v>
      </c>
      <c r="AI36" s="165" t="s">
        <v>548</v>
      </c>
      <c r="AJ36" s="165" t="s">
        <v>402</v>
      </c>
      <c r="AK36" s="165" t="s">
        <v>403</v>
      </c>
      <c r="AL36" s="165" t="s">
        <v>403</v>
      </c>
      <c r="AM36" s="165"/>
      <c r="AN36" s="165" t="s">
        <v>461</v>
      </c>
      <c r="AO36" s="165" t="s">
        <v>438</v>
      </c>
      <c r="AP36" s="165" t="s">
        <v>439</v>
      </c>
      <c r="AQ36" s="166">
        <v>1042514.0</v>
      </c>
      <c r="AR36" s="166">
        <v>1101807.0</v>
      </c>
      <c r="AS36" s="166">
        <v>1259483.0</v>
      </c>
    </row>
    <row r="37">
      <c r="A37" s="165" t="s">
        <v>550</v>
      </c>
      <c r="B37" s="165" t="s">
        <v>545</v>
      </c>
      <c r="C37" s="165" t="s">
        <v>459</v>
      </c>
      <c r="D37" s="166">
        <v>150.0</v>
      </c>
      <c r="E37" s="165" t="s">
        <v>396</v>
      </c>
      <c r="F37" s="165"/>
      <c r="G37" s="165" t="s">
        <v>397</v>
      </c>
      <c r="H37" s="165" t="s">
        <v>398</v>
      </c>
      <c r="I37" s="165"/>
      <c r="J37" s="165"/>
      <c r="K37" s="165"/>
      <c r="L37" s="165" t="s">
        <v>58</v>
      </c>
      <c r="M37" s="165"/>
      <c r="N37" s="165"/>
      <c r="O37" s="165"/>
      <c r="P37" s="165"/>
      <c r="Q37" s="165"/>
      <c r="R37" s="165"/>
      <c r="S37" s="165" t="s">
        <v>399</v>
      </c>
      <c r="T37" s="165"/>
      <c r="U37" s="165"/>
      <c r="V37" s="165"/>
      <c r="W37" s="59" t="s">
        <v>65</v>
      </c>
      <c r="X37" s="165"/>
      <c r="Y37" s="59" t="s">
        <v>58</v>
      </c>
      <c r="Z37" s="165" t="s">
        <v>424</v>
      </c>
      <c r="AA37" s="59"/>
      <c r="AB37" s="165"/>
      <c r="AC37" s="165"/>
      <c r="AD37" s="165"/>
      <c r="AE37" s="165" t="s">
        <v>411</v>
      </c>
      <c r="AF37" s="166">
        <v>1.0</v>
      </c>
      <c r="AG37" s="165"/>
      <c r="AH37" s="165" t="s">
        <v>547</v>
      </c>
      <c r="AI37" s="165" t="s">
        <v>548</v>
      </c>
      <c r="AJ37" s="165" t="s">
        <v>402</v>
      </c>
      <c r="AK37" s="165" t="s">
        <v>403</v>
      </c>
      <c r="AL37" s="165" t="s">
        <v>403</v>
      </c>
      <c r="AM37" s="165"/>
      <c r="AN37" s="165" t="s">
        <v>461</v>
      </c>
      <c r="AO37" s="165" t="s">
        <v>438</v>
      </c>
      <c r="AP37" s="165" t="s">
        <v>439</v>
      </c>
      <c r="AQ37" s="166">
        <v>1042514.0</v>
      </c>
      <c r="AR37" s="166">
        <v>1101807.0</v>
      </c>
      <c r="AS37" s="166">
        <v>1265272.0</v>
      </c>
    </row>
    <row r="38">
      <c r="A38" s="165" t="s">
        <v>551</v>
      </c>
      <c r="B38" s="165" t="s">
        <v>545</v>
      </c>
      <c r="C38" s="165" t="s">
        <v>459</v>
      </c>
      <c r="D38" s="166">
        <v>150.0</v>
      </c>
      <c r="E38" s="165" t="s">
        <v>396</v>
      </c>
      <c r="F38" s="165"/>
      <c r="G38" s="165" t="s">
        <v>397</v>
      </c>
      <c r="H38" s="165" t="s">
        <v>398</v>
      </c>
      <c r="I38" s="165"/>
      <c r="J38" s="165"/>
      <c r="K38" s="165"/>
      <c r="L38" s="165" t="s">
        <v>58</v>
      </c>
      <c r="M38" s="165"/>
      <c r="N38" s="165"/>
      <c r="O38" s="165"/>
      <c r="P38" s="165"/>
      <c r="Q38" s="165"/>
      <c r="R38" s="165"/>
      <c r="S38" s="165" t="s">
        <v>399</v>
      </c>
      <c r="T38" s="165"/>
      <c r="U38" s="165"/>
      <c r="V38" s="165"/>
      <c r="W38" s="59" t="s">
        <v>65</v>
      </c>
      <c r="X38" s="165"/>
      <c r="Y38" s="59" t="s">
        <v>58</v>
      </c>
      <c r="Z38" s="165" t="s">
        <v>424</v>
      </c>
      <c r="AA38" s="59"/>
      <c r="AB38" s="165"/>
      <c r="AC38" s="165"/>
      <c r="AD38" s="165"/>
      <c r="AE38" s="165" t="s">
        <v>411</v>
      </c>
      <c r="AF38" s="166">
        <v>1.0</v>
      </c>
      <c r="AG38" s="165"/>
      <c r="AH38" s="165" t="s">
        <v>547</v>
      </c>
      <c r="AI38" s="165" t="s">
        <v>548</v>
      </c>
      <c r="AJ38" s="165" t="s">
        <v>402</v>
      </c>
      <c r="AK38" s="165" t="s">
        <v>403</v>
      </c>
      <c r="AL38" s="165" t="s">
        <v>403</v>
      </c>
      <c r="AM38" s="165"/>
      <c r="AN38" s="165" t="s">
        <v>461</v>
      </c>
      <c r="AO38" s="165" t="s">
        <v>438</v>
      </c>
      <c r="AP38" s="165" t="s">
        <v>439</v>
      </c>
      <c r="AQ38" s="166">
        <v>1042514.0</v>
      </c>
      <c r="AR38" s="166">
        <v>1101807.0</v>
      </c>
      <c r="AS38" s="166">
        <v>1265273.0</v>
      </c>
    </row>
    <row r="39">
      <c r="A39" s="165" t="s">
        <v>552</v>
      </c>
      <c r="B39" s="165" t="s">
        <v>545</v>
      </c>
      <c r="C39" s="165" t="s">
        <v>459</v>
      </c>
      <c r="D39" s="166">
        <v>300.0</v>
      </c>
      <c r="E39" s="165" t="s">
        <v>444</v>
      </c>
      <c r="F39" s="165"/>
      <c r="G39" s="165" t="s">
        <v>397</v>
      </c>
      <c r="H39" s="165" t="s">
        <v>398</v>
      </c>
      <c r="I39" s="165"/>
      <c r="J39" s="165"/>
      <c r="K39" s="165"/>
      <c r="L39" s="165"/>
      <c r="M39" s="165"/>
      <c r="N39" s="165"/>
      <c r="O39" s="165"/>
      <c r="P39" s="165"/>
      <c r="Q39" s="165"/>
      <c r="R39" s="165"/>
      <c r="S39" s="165" t="s">
        <v>399</v>
      </c>
      <c r="T39" s="165"/>
      <c r="U39" s="165"/>
      <c r="V39" s="165"/>
      <c r="W39" s="59" t="s">
        <v>65</v>
      </c>
      <c r="X39" s="165"/>
      <c r="Y39" s="59"/>
      <c r="Z39" s="165"/>
      <c r="AA39" s="59"/>
      <c r="AB39" s="165"/>
      <c r="AC39" s="165"/>
      <c r="AD39" s="165"/>
      <c r="AE39" s="165" t="s">
        <v>411</v>
      </c>
      <c r="AF39" s="166">
        <v>1.0</v>
      </c>
      <c r="AG39" s="165"/>
      <c r="AH39" s="165" t="s">
        <v>547</v>
      </c>
      <c r="AI39" s="165" t="s">
        <v>548</v>
      </c>
      <c r="AJ39" s="165" t="s">
        <v>402</v>
      </c>
      <c r="AK39" s="165" t="s">
        <v>403</v>
      </c>
      <c r="AL39" s="165" t="s">
        <v>403</v>
      </c>
      <c r="AM39" s="165"/>
      <c r="AN39" s="165" t="s">
        <v>461</v>
      </c>
      <c r="AO39" s="165" t="s">
        <v>438</v>
      </c>
      <c r="AP39" s="165" t="s">
        <v>439</v>
      </c>
      <c r="AQ39" s="166">
        <v>1042514.0</v>
      </c>
      <c r="AR39" s="166">
        <v>1101807.0</v>
      </c>
      <c r="AS39" s="166">
        <v>1265274.0</v>
      </c>
    </row>
    <row r="40">
      <c r="A40" s="165" t="s">
        <v>553</v>
      </c>
      <c r="B40" s="165" t="s">
        <v>545</v>
      </c>
      <c r="C40" s="165" t="s">
        <v>459</v>
      </c>
      <c r="D40" s="166">
        <v>300.0</v>
      </c>
      <c r="E40" s="165" t="s">
        <v>444</v>
      </c>
      <c r="F40" s="165"/>
      <c r="G40" s="165" t="s">
        <v>397</v>
      </c>
      <c r="H40" s="165" t="s">
        <v>398</v>
      </c>
      <c r="I40" s="165"/>
      <c r="J40" s="165"/>
      <c r="K40" s="165"/>
      <c r="L40" s="165"/>
      <c r="M40" s="165"/>
      <c r="N40" s="165"/>
      <c r="O40" s="165"/>
      <c r="P40" s="165"/>
      <c r="Q40" s="165"/>
      <c r="R40" s="165"/>
      <c r="S40" s="165" t="s">
        <v>399</v>
      </c>
      <c r="T40" s="165"/>
      <c r="U40" s="165"/>
      <c r="V40" s="165"/>
      <c r="W40" s="59" t="s">
        <v>65</v>
      </c>
      <c r="X40" s="165"/>
      <c r="Y40" s="59"/>
      <c r="Z40" s="165"/>
      <c r="AA40" s="59"/>
      <c r="AB40" s="165"/>
      <c r="AC40" s="165"/>
      <c r="AD40" s="165"/>
      <c r="AE40" s="165" t="s">
        <v>411</v>
      </c>
      <c r="AF40" s="166">
        <v>1.0</v>
      </c>
      <c r="AG40" s="165"/>
      <c r="AH40" s="165" t="s">
        <v>547</v>
      </c>
      <c r="AI40" s="165" t="s">
        <v>548</v>
      </c>
      <c r="AJ40" s="165" t="s">
        <v>402</v>
      </c>
      <c r="AK40" s="165" t="s">
        <v>403</v>
      </c>
      <c r="AL40" s="165" t="s">
        <v>403</v>
      </c>
      <c r="AM40" s="165"/>
      <c r="AN40" s="165" t="s">
        <v>461</v>
      </c>
      <c r="AO40" s="165" t="s">
        <v>438</v>
      </c>
      <c r="AP40" s="165" t="s">
        <v>439</v>
      </c>
      <c r="AQ40" s="166">
        <v>1042514.0</v>
      </c>
      <c r="AR40" s="166">
        <v>1101807.0</v>
      </c>
      <c r="AS40" s="166">
        <v>1265275.0</v>
      </c>
    </row>
    <row r="41">
      <c r="A41" s="165" t="s">
        <v>554</v>
      </c>
      <c r="B41" s="165" t="s">
        <v>555</v>
      </c>
      <c r="C41" s="165" t="s">
        <v>519</v>
      </c>
      <c r="D41" s="166">
        <v>135.0</v>
      </c>
      <c r="E41" s="165" t="s">
        <v>484</v>
      </c>
      <c r="F41" s="166">
        <v>2016.0</v>
      </c>
      <c r="G41" s="165" t="s">
        <v>397</v>
      </c>
      <c r="H41" s="165" t="s">
        <v>398</v>
      </c>
      <c r="I41" s="165" t="s">
        <v>445</v>
      </c>
      <c r="J41" s="165" t="s">
        <v>446</v>
      </c>
      <c r="K41" s="165" t="s">
        <v>465</v>
      </c>
      <c r="L41" s="165" t="s">
        <v>58</v>
      </c>
      <c r="M41" s="165" t="s">
        <v>487</v>
      </c>
      <c r="N41" s="165"/>
      <c r="O41" s="165" t="s">
        <v>487</v>
      </c>
      <c r="P41" s="165"/>
      <c r="Q41" s="165"/>
      <c r="R41" s="165"/>
      <c r="S41" s="165" t="s">
        <v>399</v>
      </c>
      <c r="T41" s="165"/>
      <c r="U41" s="165"/>
      <c r="V41" s="165"/>
      <c r="W41" s="59" t="s">
        <v>65</v>
      </c>
      <c r="X41" s="165"/>
      <c r="Y41" s="59" t="s">
        <v>58</v>
      </c>
      <c r="Z41" s="165" t="s">
        <v>424</v>
      </c>
      <c r="AA41" s="59"/>
      <c r="AB41" s="165"/>
      <c r="AC41" s="165" t="s">
        <v>556</v>
      </c>
      <c r="AD41" s="165" t="s">
        <v>556</v>
      </c>
      <c r="AE41" s="165" t="s">
        <v>411</v>
      </c>
      <c r="AF41" s="166">
        <v>1.0</v>
      </c>
      <c r="AG41" s="165"/>
      <c r="AH41" s="165" t="s">
        <v>557</v>
      </c>
      <c r="AI41" s="165" t="s">
        <v>558</v>
      </c>
      <c r="AJ41" s="165" t="s">
        <v>402</v>
      </c>
      <c r="AK41" s="165" t="s">
        <v>403</v>
      </c>
      <c r="AL41" s="165" t="s">
        <v>403</v>
      </c>
      <c r="AM41" s="165"/>
      <c r="AN41" s="165" t="s">
        <v>521</v>
      </c>
      <c r="AO41" s="165" t="s">
        <v>438</v>
      </c>
      <c r="AP41" s="165" t="s">
        <v>439</v>
      </c>
      <c r="AQ41" s="166">
        <v>1040922.0</v>
      </c>
      <c r="AR41" s="166">
        <v>1099105.0</v>
      </c>
      <c r="AS41" s="166">
        <v>1254837.0</v>
      </c>
    </row>
    <row r="42">
      <c r="A42" s="165" t="s">
        <v>559</v>
      </c>
      <c r="B42" s="165" t="s">
        <v>555</v>
      </c>
      <c r="C42" s="165" t="s">
        <v>519</v>
      </c>
      <c r="D42" s="166">
        <v>135.0</v>
      </c>
      <c r="E42" s="165" t="s">
        <v>484</v>
      </c>
      <c r="F42" s="166">
        <v>2016.0</v>
      </c>
      <c r="G42" s="165" t="s">
        <v>397</v>
      </c>
      <c r="H42" s="165" t="s">
        <v>398</v>
      </c>
      <c r="I42" s="165" t="s">
        <v>445</v>
      </c>
      <c r="J42" s="165" t="s">
        <v>446</v>
      </c>
      <c r="K42" s="165" t="s">
        <v>465</v>
      </c>
      <c r="L42" s="165" t="s">
        <v>58</v>
      </c>
      <c r="M42" s="165" t="s">
        <v>487</v>
      </c>
      <c r="N42" s="165"/>
      <c r="O42" s="165" t="s">
        <v>487</v>
      </c>
      <c r="P42" s="165"/>
      <c r="Q42" s="165"/>
      <c r="R42" s="165"/>
      <c r="S42" s="165" t="s">
        <v>399</v>
      </c>
      <c r="T42" s="165"/>
      <c r="U42" s="165"/>
      <c r="V42" s="165"/>
      <c r="W42" s="59" t="s">
        <v>65</v>
      </c>
      <c r="X42" s="165"/>
      <c r="Y42" s="59" t="s">
        <v>58</v>
      </c>
      <c r="Z42" s="165" t="s">
        <v>424</v>
      </c>
      <c r="AA42" s="59"/>
      <c r="AB42" s="165"/>
      <c r="AC42" s="165" t="s">
        <v>556</v>
      </c>
      <c r="AD42" s="165" t="s">
        <v>556</v>
      </c>
      <c r="AE42" s="165" t="s">
        <v>411</v>
      </c>
      <c r="AF42" s="166">
        <v>1.0</v>
      </c>
      <c r="AG42" s="165"/>
      <c r="AH42" s="165" t="s">
        <v>557</v>
      </c>
      <c r="AI42" s="165" t="s">
        <v>558</v>
      </c>
      <c r="AJ42" s="165" t="s">
        <v>402</v>
      </c>
      <c r="AK42" s="165" t="s">
        <v>403</v>
      </c>
      <c r="AL42" s="165" t="s">
        <v>403</v>
      </c>
      <c r="AM42" s="165"/>
      <c r="AN42" s="165" t="s">
        <v>521</v>
      </c>
      <c r="AO42" s="165" t="s">
        <v>438</v>
      </c>
      <c r="AP42" s="165" t="s">
        <v>439</v>
      </c>
      <c r="AQ42" s="166">
        <v>1040922.0</v>
      </c>
      <c r="AR42" s="166">
        <v>1099105.0</v>
      </c>
      <c r="AS42" s="166">
        <v>1256124.0</v>
      </c>
    </row>
    <row r="43">
      <c r="A43" s="165" t="s">
        <v>560</v>
      </c>
      <c r="B43" s="165" t="s">
        <v>555</v>
      </c>
      <c r="C43" s="165" t="s">
        <v>519</v>
      </c>
      <c r="D43" s="166">
        <v>135.0</v>
      </c>
      <c r="E43" s="165" t="s">
        <v>484</v>
      </c>
      <c r="F43" s="166">
        <v>2016.0</v>
      </c>
      <c r="G43" s="165" t="s">
        <v>397</v>
      </c>
      <c r="H43" s="165" t="s">
        <v>398</v>
      </c>
      <c r="I43" s="165" t="s">
        <v>445</v>
      </c>
      <c r="J43" s="165" t="s">
        <v>446</v>
      </c>
      <c r="K43" s="165" t="s">
        <v>465</v>
      </c>
      <c r="L43" s="165" t="s">
        <v>58</v>
      </c>
      <c r="M43" s="165" t="s">
        <v>487</v>
      </c>
      <c r="N43" s="165"/>
      <c r="O43" s="165" t="s">
        <v>487</v>
      </c>
      <c r="P43" s="165"/>
      <c r="Q43" s="165"/>
      <c r="R43" s="165"/>
      <c r="S43" s="165" t="s">
        <v>399</v>
      </c>
      <c r="T43" s="165"/>
      <c r="U43" s="165"/>
      <c r="V43" s="165"/>
      <c r="W43" s="59" t="s">
        <v>65</v>
      </c>
      <c r="X43" s="165"/>
      <c r="Y43" s="59" t="s">
        <v>58</v>
      </c>
      <c r="Z43" s="165" t="s">
        <v>424</v>
      </c>
      <c r="AA43" s="59"/>
      <c r="AB43" s="165"/>
      <c r="AC43" s="165" t="s">
        <v>556</v>
      </c>
      <c r="AD43" s="165" t="s">
        <v>556</v>
      </c>
      <c r="AE43" s="165" t="s">
        <v>411</v>
      </c>
      <c r="AF43" s="166">
        <v>1.0</v>
      </c>
      <c r="AG43" s="165"/>
      <c r="AH43" s="165" t="s">
        <v>557</v>
      </c>
      <c r="AI43" s="165" t="s">
        <v>558</v>
      </c>
      <c r="AJ43" s="165" t="s">
        <v>402</v>
      </c>
      <c r="AK43" s="165" t="s">
        <v>403</v>
      </c>
      <c r="AL43" s="165" t="s">
        <v>403</v>
      </c>
      <c r="AM43" s="165"/>
      <c r="AN43" s="165" t="s">
        <v>521</v>
      </c>
      <c r="AO43" s="165" t="s">
        <v>438</v>
      </c>
      <c r="AP43" s="165" t="s">
        <v>439</v>
      </c>
      <c r="AQ43" s="166">
        <v>1040922.0</v>
      </c>
      <c r="AR43" s="166">
        <v>1099105.0</v>
      </c>
      <c r="AS43" s="166">
        <v>1256125.0</v>
      </c>
    </row>
    <row r="44">
      <c r="A44" s="165" t="s">
        <v>561</v>
      </c>
      <c r="B44" s="165" t="s">
        <v>561</v>
      </c>
      <c r="C44" s="165" t="s">
        <v>459</v>
      </c>
      <c r="D44" s="166">
        <v>300.0</v>
      </c>
      <c r="E44" s="165" t="s">
        <v>396</v>
      </c>
      <c r="F44" s="165"/>
      <c r="G44" s="165" t="s">
        <v>397</v>
      </c>
      <c r="H44" s="165" t="s">
        <v>398</v>
      </c>
      <c r="I44" s="165"/>
      <c r="J44" s="165"/>
      <c r="K44" s="165"/>
      <c r="L44" s="165"/>
      <c r="M44" s="165"/>
      <c r="N44" s="165"/>
      <c r="O44" s="165"/>
      <c r="P44" s="165"/>
      <c r="Q44" s="165"/>
      <c r="R44" s="165"/>
      <c r="S44" s="165" t="s">
        <v>399</v>
      </c>
      <c r="T44" s="165"/>
      <c r="U44" s="165"/>
      <c r="V44" s="165"/>
      <c r="W44" s="59"/>
      <c r="X44" s="165"/>
      <c r="Y44" s="59"/>
      <c r="Z44" s="165"/>
      <c r="AA44" s="59"/>
      <c r="AB44" s="165"/>
      <c r="AC44" s="165" t="s">
        <v>562</v>
      </c>
      <c r="AD44" s="165" t="s">
        <v>562</v>
      </c>
      <c r="AE44" s="165"/>
      <c r="AF44" s="166">
        <v>1.0</v>
      </c>
      <c r="AG44" s="165"/>
      <c r="AH44" s="165" t="s">
        <v>563</v>
      </c>
      <c r="AI44" s="165" t="s">
        <v>564</v>
      </c>
      <c r="AJ44" s="165" t="s">
        <v>402</v>
      </c>
      <c r="AK44" s="165" t="s">
        <v>403</v>
      </c>
      <c r="AL44" s="165" t="s">
        <v>403</v>
      </c>
      <c r="AM44" s="165"/>
      <c r="AN44" s="165" t="s">
        <v>461</v>
      </c>
      <c r="AO44" s="165" t="s">
        <v>438</v>
      </c>
      <c r="AP44" s="165" t="s">
        <v>439</v>
      </c>
      <c r="AQ44" s="166">
        <v>1042514.0</v>
      </c>
      <c r="AR44" s="166">
        <v>1080960.0</v>
      </c>
      <c r="AS44" s="166">
        <v>1224273.0</v>
      </c>
    </row>
    <row r="45">
      <c r="A45" s="165" t="s">
        <v>565</v>
      </c>
      <c r="B45" s="165" t="s">
        <v>565</v>
      </c>
      <c r="C45" s="165" t="s">
        <v>566</v>
      </c>
      <c r="D45" s="166">
        <v>600.0</v>
      </c>
      <c r="E45" s="165" t="s">
        <v>396</v>
      </c>
      <c r="F45" s="165"/>
      <c r="G45" s="165" t="s">
        <v>397</v>
      </c>
      <c r="H45" s="165" t="s">
        <v>398</v>
      </c>
      <c r="I45" s="165"/>
      <c r="J45" s="165"/>
      <c r="K45" s="165"/>
      <c r="L45" s="165"/>
      <c r="M45" s="165"/>
      <c r="N45" s="165"/>
      <c r="O45" s="165"/>
      <c r="P45" s="165"/>
      <c r="Q45" s="165"/>
      <c r="R45" s="165"/>
      <c r="S45" s="165"/>
      <c r="T45" s="165"/>
      <c r="U45" s="165"/>
      <c r="V45" s="165"/>
      <c r="W45" s="59"/>
      <c r="X45" s="165"/>
      <c r="Y45" s="59"/>
      <c r="Z45" s="165"/>
      <c r="AA45" s="59"/>
      <c r="AB45" s="165"/>
      <c r="AC45" s="165"/>
      <c r="AD45" s="165"/>
      <c r="AE45" s="165"/>
      <c r="AF45" s="166">
        <v>1.0</v>
      </c>
      <c r="AG45" s="165"/>
      <c r="AH45" s="165"/>
      <c r="AI45" s="165" t="s">
        <v>567</v>
      </c>
      <c r="AJ45" s="165" t="s">
        <v>402</v>
      </c>
      <c r="AK45" s="165" t="s">
        <v>403</v>
      </c>
      <c r="AL45" s="165" t="s">
        <v>403</v>
      </c>
      <c r="AM45" s="165"/>
      <c r="AN45" s="165" t="s">
        <v>566</v>
      </c>
      <c r="AO45" s="165" t="s">
        <v>438</v>
      </c>
      <c r="AP45" s="165" t="s">
        <v>439</v>
      </c>
      <c r="AQ45" s="166">
        <v>1057199.0</v>
      </c>
      <c r="AR45" s="166">
        <v>1127447.0</v>
      </c>
      <c r="AS45" s="166">
        <v>1297459.0</v>
      </c>
    </row>
    <row r="46">
      <c r="A46" s="165" t="s">
        <v>568</v>
      </c>
      <c r="B46" s="165" t="s">
        <v>569</v>
      </c>
      <c r="C46" s="165" t="s">
        <v>570</v>
      </c>
      <c r="D46" s="166">
        <v>355.0</v>
      </c>
      <c r="E46" s="165" t="s">
        <v>396</v>
      </c>
      <c r="F46" s="166">
        <v>2024.0</v>
      </c>
      <c r="G46" s="165" t="s">
        <v>397</v>
      </c>
      <c r="H46" s="165" t="s">
        <v>398</v>
      </c>
      <c r="I46" s="165"/>
      <c r="J46" s="165"/>
      <c r="K46" s="165"/>
      <c r="L46" s="165"/>
      <c r="M46" s="165"/>
      <c r="N46" s="165"/>
      <c r="O46" s="165"/>
      <c r="P46" s="165"/>
      <c r="Q46" s="165"/>
      <c r="R46" s="165"/>
      <c r="S46" s="165" t="s">
        <v>571</v>
      </c>
      <c r="T46" s="165"/>
      <c r="U46" s="165"/>
      <c r="V46" s="165"/>
      <c r="W46" s="59"/>
      <c r="X46" s="165"/>
      <c r="Y46" s="59"/>
      <c r="Z46" s="165"/>
      <c r="AA46" s="59"/>
      <c r="AB46" s="165"/>
      <c r="AC46" s="165"/>
      <c r="AD46" s="165"/>
      <c r="AE46" s="165"/>
      <c r="AF46" s="166">
        <v>1.0</v>
      </c>
      <c r="AG46" s="165"/>
      <c r="AH46" s="165" t="s">
        <v>572</v>
      </c>
      <c r="AI46" s="165" t="s">
        <v>413</v>
      </c>
      <c r="AJ46" s="165" t="s">
        <v>402</v>
      </c>
      <c r="AK46" s="165" t="s">
        <v>403</v>
      </c>
      <c r="AL46" s="165" t="s">
        <v>403</v>
      </c>
      <c r="AM46" s="165"/>
      <c r="AN46" s="165" t="s">
        <v>459</v>
      </c>
      <c r="AO46" s="165" t="s">
        <v>438</v>
      </c>
      <c r="AP46" s="165" t="s">
        <v>439</v>
      </c>
      <c r="AQ46" s="166">
        <v>1058905.0</v>
      </c>
      <c r="AR46" s="166">
        <v>1132357.0</v>
      </c>
      <c r="AS46" s="166">
        <v>1304181.0</v>
      </c>
    </row>
    <row r="47">
      <c r="A47" s="165" t="s">
        <v>573</v>
      </c>
      <c r="B47" s="165" t="s">
        <v>569</v>
      </c>
      <c r="C47" s="165" t="s">
        <v>570</v>
      </c>
      <c r="D47" s="166">
        <v>355.0</v>
      </c>
      <c r="E47" s="165" t="s">
        <v>396</v>
      </c>
      <c r="F47" s="166">
        <v>2024.0</v>
      </c>
      <c r="G47" s="165" t="s">
        <v>397</v>
      </c>
      <c r="H47" s="165" t="s">
        <v>398</v>
      </c>
      <c r="I47" s="165"/>
      <c r="J47" s="165"/>
      <c r="K47" s="165"/>
      <c r="L47" s="165"/>
      <c r="M47" s="165"/>
      <c r="N47" s="165"/>
      <c r="O47" s="165"/>
      <c r="P47" s="165"/>
      <c r="Q47" s="165"/>
      <c r="R47" s="165"/>
      <c r="S47" s="165" t="s">
        <v>571</v>
      </c>
      <c r="T47" s="165"/>
      <c r="U47" s="165"/>
      <c r="V47" s="165"/>
      <c r="W47" s="59"/>
      <c r="X47" s="165"/>
      <c r="Y47" s="59"/>
      <c r="Z47" s="165"/>
      <c r="AA47" s="59"/>
      <c r="AB47" s="165"/>
      <c r="AC47" s="165"/>
      <c r="AD47" s="165"/>
      <c r="AE47" s="165"/>
      <c r="AF47" s="166">
        <v>1.0</v>
      </c>
      <c r="AG47" s="165"/>
      <c r="AH47" s="165" t="s">
        <v>572</v>
      </c>
      <c r="AI47" s="165" t="s">
        <v>413</v>
      </c>
      <c r="AJ47" s="165" t="s">
        <v>402</v>
      </c>
      <c r="AK47" s="165" t="s">
        <v>403</v>
      </c>
      <c r="AL47" s="165" t="s">
        <v>403</v>
      </c>
      <c r="AM47" s="165"/>
      <c r="AN47" s="165" t="s">
        <v>459</v>
      </c>
      <c r="AO47" s="165" t="s">
        <v>438</v>
      </c>
      <c r="AP47" s="165" t="s">
        <v>439</v>
      </c>
      <c r="AQ47" s="166">
        <v>1058905.0</v>
      </c>
      <c r="AR47" s="166">
        <v>1132357.0</v>
      </c>
      <c r="AS47" s="166">
        <v>1304182.0</v>
      </c>
    </row>
    <row r="48">
      <c r="A48" s="165" t="s">
        <v>574</v>
      </c>
      <c r="B48" s="165" t="s">
        <v>569</v>
      </c>
      <c r="C48" s="165" t="s">
        <v>570</v>
      </c>
      <c r="D48" s="166">
        <v>355.0</v>
      </c>
      <c r="E48" s="165" t="s">
        <v>396</v>
      </c>
      <c r="F48" s="166">
        <v>2026.0</v>
      </c>
      <c r="G48" s="165" t="s">
        <v>397</v>
      </c>
      <c r="H48" s="165" t="s">
        <v>398</v>
      </c>
      <c r="I48" s="165"/>
      <c r="J48" s="165"/>
      <c r="K48" s="165"/>
      <c r="L48" s="165"/>
      <c r="M48" s="165"/>
      <c r="N48" s="165"/>
      <c r="O48" s="165"/>
      <c r="P48" s="165"/>
      <c r="Q48" s="165"/>
      <c r="R48" s="165"/>
      <c r="S48" s="165" t="s">
        <v>571</v>
      </c>
      <c r="T48" s="165"/>
      <c r="U48" s="165"/>
      <c r="V48" s="165"/>
      <c r="W48" s="59"/>
      <c r="X48" s="165"/>
      <c r="Y48" s="59"/>
      <c r="Z48" s="165"/>
      <c r="AA48" s="59"/>
      <c r="AB48" s="165"/>
      <c r="AC48" s="165"/>
      <c r="AD48" s="165"/>
      <c r="AE48" s="165"/>
      <c r="AF48" s="166">
        <v>1.0</v>
      </c>
      <c r="AG48" s="165"/>
      <c r="AH48" s="165" t="s">
        <v>572</v>
      </c>
      <c r="AI48" s="165" t="s">
        <v>413</v>
      </c>
      <c r="AJ48" s="165" t="s">
        <v>402</v>
      </c>
      <c r="AK48" s="165" t="s">
        <v>403</v>
      </c>
      <c r="AL48" s="165" t="s">
        <v>403</v>
      </c>
      <c r="AM48" s="165"/>
      <c r="AN48" s="165" t="s">
        <v>459</v>
      </c>
      <c r="AO48" s="165" t="s">
        <v>438</v>
      </c>
      <c r="AP48" s="165" t="s">
        <v>439</v>
      </c>
      <c r="AQ48" s="166">
        <v>1058905.0</v>
      </c>
      <c r="AR48" s="166">
        <v>1132357.0</v>
      </c>
      <c r="AS48" s="166">
        <v>1304183.0</v>
      </c>
    </row>
    <row r="49">
      <c r="A49" s="165" t="s">
        <v>575</v>
      </c>
      <c r="B49" s="165" t="s">
        <v>569</v>
      </c>
      <c r="C49" s="165" t="s">
        <v>570</v>
      </c>
      <c r="D49" s="166">
        <v>355.0</v>
      </c>
      <c r="E49" s="165" t="s">
        <v>396</v>
      </c>
      <c r="F49" s="166">
        <v>2026.0</v>
      </c>
      <c r="G49" s="165" t="s">
        <v>397</v>
      </c>
      <c r="H49" s="165" t="s">
        <v>398</v>
      </c>
      <c r="I49" s="165"/>
      <c r="J49" s="165"/>
      <c r="K49" s="165"/>
      <c r="L49" s="165"/>
      <c r="M49" s="165"/>
      <c r="N49" s="165"/>
      <c r="O49" s="165"/>
      <c r="P49" s="165"/>
      <c r="Q49" s="165"/>
      <c r="R49" s="165"/>
      <c r="S49" s="165" t="s">
        <v>571</v>
      </c>
      <c r="T49" s="165"/>
      <c r="U49" s="165"/>
      <c r="V49" s="165"/>
      <c r="W49" s="59"/>
      <c r="X49" s="165"/>
      <c r="Y49" s="59"/>
      <c r="Z49" s="165"/>
      <c r="AA49" s="59"/>
      <c r="AB49" s="165"/>
      <c r="AC49" s="165"/>
      <c r="AD49" s="165"/>
      <c r="AE49" s="165"/>
      <c r="AF49" s="166">
        <v>1.0</v>
      </c>
      <c r="AG49" s="165"/>
      <c r="AH49" s="165" t="s">
        <v>572</v>
      </c>
      <c r="AI49" s="165" t="s">
        <v>413</v>
      </c>
      <c r="AJ49" s="165" t="s">
        <v>402</v>
      </c>
      <c r="AK49" s="165" t="s">
        <v>403</v>
      </c>
      <c r="AL49" s="165" t="s">
        <v>403</v>
      </c>
      <c r="AM49" s="165"/>
      <c r="AN49" s="165" t="s">
        <v>459</v>
      </c>
      <c r="AO49" s="165" t="s">
        <v>438</v>
      </c>
      <c r="AP49" s="165" t="s">
        <v>439</v>
      </c>
      <c r="AQ49" s="166">
        <v>1058905.0</v>
      </c>
      <c r="AR49" s="166">
        <v>1132357.0</v>
      </c>
      <c r="AS49" s="166">
        <v>1304184.0</v>
      </c>
    </row>
    <row r="50">
      <c r="A50" s="165" t="s">
        <v>576</v>
      </c>
      <c r="B50" s="165" t="s">
        <v>577</v>
      </c>
      <c r="C50" s="165" t="s">
        <v>578</v>
      </c>
      <c r="D50" s="166">
        <v>82.0</v>
      </c>
      <c r="E50" s="165" t="s">
        <v>484</v>
      </c>
      <c r="F50" s="166">
        <v>2010.0</v>
      </c>
      <c r="G50" s="165" t="s">
        <v>397</v>
      </c>
      <c r="H50" s="165" t="s">
        <v>398</v>
      </c>
      <c r="I50" s="165"/>
      <c r="J50" s="165"/>
      <c r="K50" s="165" t="s">
        <v>541</v>
      </c>
      <c r="L50" s="165" t="s">
        <v>58</v>
      </c>
      <c r="M50" s="165" t="s">
        <v>579</v>
      </c>
      <c r="N50" s="165"/>
      <c r="O50" s="165" t="s">
        <v>580</v>
      </c>
      <c r="P50" s="165"/>
      <c r="Q50" s="166">
        <v>68.3</v>
      </c>
      <c r="R50" s="166">
        <v>125.0</v>
      </c>
      <c r="S50" s="165" t="s">
        <v>399</v>
      </c>
      <c r="T50" s="166">
        <v>538.0</v>
      </c>
      <c r="U50" s="165"/>
      <c r="V50" s="165"/>
      <c r="W50" s="59" t="s">
        <v>65</v>
      </c>
      <c r="X50" s="165"/>
      <c r="Y50" s="59" t="s">
        <v>58</v>
      </c>
      <c r="Z50" s="165" t="s">
        <v>424</v>
      </c>
      <c r="AA50" s="59"/>
      <c r="AB50" s="165"/>
      <c r="AC50" s="165" t="s">
        <v>541</v>
      </c>
      <c r="AD50" s="165" t="s">
        <v>541</v>
      </c>
      <c r="AE50" s="165" t="s">
        <v>411</v>
      </c>
      <c r="AF50" s="166">
        <v>1.0</v>
      </c>
      <c r="AG50" s="165"/>
      <c r="AH50" s="165" t="s">
        <v>581</v>
      </c>
      <c r="AI50" s="165" t="s">
        <v>455</v>
      </c>
      <c r="AJ50" s="165" t="s">
        <v>402</v>
      </c>
      <c r="AK50" s="165" t="s">
        <v>403</v>
      </c>
      <c r="AL50" s="165" t="s">
        <v>403</v>
      </c>
      <c r="AM50" s="165"/>
      <c r="AN50" s="165" t="s">
        <v>582</v>
      </c>
      <c r="AO50" s="165" t="s">
        <v>438</v>
      </c>
      <c r="AP50" s="165" t="s">
        <v>439</v>
      </c>
      <c r="AQ50" s="166">
        <v>1033845.0</v>
      </c>
      <c r="AR50" s="166">
        <v>1084591.0</v>
      </c>
      <c r="AS50" s="166">
        <v>1204897.0</v>
      </c>
    </row>
    <row r="51">
      <c r="A51" s="165" t="s">
        <v>583</v>
      </c>
      <c r="B51" s="165" t="s">
        <v>577</v>
      </c>
      <c r="C51" s="165" t="s">
        <v>578</v>
      </c>
      <c r="D51" s="166">
        <v>82.0</v>
      </c>
      <c r="E51" s="165" t="s">
        <v>484</v>
      </c>
      <c r="F51" s="166">
        <v>2011.0</v>
      </c>
      <c r="G51" s="165" t="s">
        <v>397</v>
      </c>
      <c r="H51" s="165" t="s">
        <v>398</v>
      </c>
      <c r="I51" s="165"/>
      <c r="J51" s="165"/>
      <c r="K51" s="165" t="s">
        <v>541</v>
      </c>
      <c r="L51" s="165" t="s">
        <v>58</v>
      </c>
      <c r="M51" s="165" t="s">
        <v>579</v>
      </c>
      <c r="N51" s="165"/>
      <c r="O51" s="165" t="s">
        <v>580</v>
      </c>
      <c r="P51" s="165"/>
      <c r="Q51" s="166">
        <v>68.3</v>
      </c>
      <c r="R51" s="166">
        <v>125.0</v>
      </c>
      <c r="S51" s="165" t="s">
        <v>399</v>
      </c>
      <c r="T51" s="166">
        <v>538.0</v>
      </c>
      <c r="U51" s="165"/>
      <c r="V51" s="165"/>
      <c r="W51" s="59" t="s">
        <v>65</v>
      </c>
      <c r="X51" s="165"/>
      <c r="Y51" s="59" t="s">
        <v>58</v>
      </c>
      <c r="Z51" s="165" t="s">
        <v>424</v>
      </c>
      <c r="AA51" s="59"/>
      <c r="AB51" s="165"/>
      <c r="AC51" s="165" t="s">
        <v>541</v>
      </c>
      <c r="AD51" s="165" t="s">
        <v>541</v>
      </c>
      <c r="AE51" s="165" t="s">
        <v>411</v>
      </c>
      <c r="AF51" s="166">
        <v>1.0</v>
      </c>
      <c r="AG51" s="165"/>
      <c r="AH51" s="165" t="s">
        <v>581</v>
      </c>
      <c r="AI51" s="165" t="s">
        <v>455</v>
      </c>
      <c r="AJ51" s="165" t="s">
        <v>402</v>
      </c>
      <c r="AK51" s="165" t="s">
        <v>403</v>
      </c>
      <c r="AL51" s="165" t="s">
        <v>403</v>
      </c>
      <c r="AM51" s="165"/>
      <c r="AN51" s="165" t="s">
        <v>582</v>
      </c>
      <c r="AO51" s="165" t="s">
        <v>438</v>
      </c>
      <c r="AP51" s="165" t="s">
        <v>439</v>
      </c>
      <c r="AQ51" s="166">
        <v>1033845.0</v>
      </c>
      <c r="AR51" s="166">
        <v>1084591.0</v>
      </c>
      <c r="AS51" s="166">
        <v>1230319.0</v>
      </c>
    </row>
    <row r="52">
      <c r="A52" s="165" t="s">
        <v>584</v>
      </c>
      <c r="B52" s="165" t="s">
        <v>577</v>
      </c>
      <c r="C52" s="165" t="s">
        <v>578</v>
      </c>
      <c r="D52" s="166">
        <v>150.0</v>
      </c>
      <c r="E52" s="165" t="s">
        <v>484</v>
      </c>
      <c r="F52" s="166">
        <v>2016.0</v>
      </c>
      <c r="G52" s="165" t="s">
        <v>397</v>
      </c>
      <c r="H52" s="165" t="s">
        <v>398</v>
      </c>
      <c r="I52" s="165"/>
      <c r="J52" s="165"/>
      <c r="K52" s="165" t="s">
        <v>541</v>
      </c>
      <c r="L52" s="165" t="s">
        <v>58</v>
      </c>
      <c r="M52" s="165"/>
      <c r="N52" s="165"/>
      <c r="O52" s="165"/>
      <c r="P52" s="165"/>
      <c r="Q52" s="165"/>
      <c r="R52" s="165"/>
      <c r="S52" s="165" t="s">
        <v>399</v>
      </c>
      <c r="T52" s="165"/>
      <c r="U52" s="165"/>
      <c r="V52" s="165"/>
      <c r="W52" s="59" t="s">
        <v>65</v>
      </c>
      <c r="X52" s="165"/>
      <c r="Y52" s="59" t="s">
        <v>58</v>
      </c>
      <c r="Z52" s="165" t="s">
        <v>424</v>
      </c>
      <c r="AA52" s="59"/>
      <c r="AB52" s="165"/>
      <c r="AC52" s="165" t="s">
        <v>541</v>
      </c>
      <c r="AD52" s="165" t="s">
        <v>541</v>
      </c>
      <c r="AE52" s="165" t="s">
        <v>411</v>
      </c>
      <c r="AF52" s="166">
        <v>1.0</v>
      </c>
      <c r="AG52" s="165"/>
      <c r="AH52" s="165" t="s">
        <v>581</v>
      </c>
      <c r="AI52" s="165" t="s">
        <v>455</v>
      </c>
      <c r="AJ52" s="165" t="s">
        <v>402</v>
      </c>
      <c r="AK52" s="165" t="s">
        <v>403</v>
      </c>
      <c r="AL52" s="165" t="s">
        <v>403</v>
      </c>
      <c r="AM52" s="165"/>
      <c r="AN52" s="165" t="s">
        <v>582</v>
      </c>
      <c r="AO52" s="165" t="s">
        <v>438</v>
      </c>
      <c r="AP52" s="165" t="s">
        <v>439</v>
      </c>
      <c r="AQ52" s="166">
        <v>1033845.0</v>
      </c>
      <c r="AR52" s="166">
        <v>1084591.0</v>
      </c>
      <c r="AS52" s="166">
        <v>1254756.0</v>
      </c>
    </row>
    <row r="53">
      <c r="A53" s="165" t="s">
        <v>585</v>
      </c>
      <c r="B53" s="165" t="s">
        <v>585</v>
      </c>
      <c r="C53" s="165" t="s">
        <v>586</v>
      </c>
      <c r="D53" s="166">
        <v>50.0</v>
      </c>
      <c r="E53" s="165" t="s">
        <v>396</v>
      </c>
      <c r="F53" s="165"/>
      <c r="G53" s="165" t="s">
        <v>397</v>
      </c>
      <c r="H53" s="165" t="s">
        <v>398</v>
      </c>
      <c r="I53" s="165" t="s">
        <v>587</v>
      </c>
      <c r="J53" s="165"/>
      <c r="K53" s="165"/>
      <c r="L53" s="165" t="s">
        <v>58</v>
      </c>
      <c r="M53" s="165"/>
      <c r="N53" s="165"/>
      <c r="O53" s="165"/>
      <c r="P53" s="165"/>
      <c r="Q53" s="165"/>
      <c r="R53" s="165"/>
      <c r="S53" s="165" t="s">
        <v>399</v>
      </c>
      <c r="T53" s="165"/>
      <c r="U53" s="165"/>
      <c r="V53" s="165"/>
      <c r="W53" s="59"/>
      <c r="X53" s="165"/>
      <c r="Y53" s="59" t="s">
        <v>58</v>
      </c>
      <c r="Z53" s="165" t="s">
        <v>424</v>
      </c>
      <c r="AA53" s="59"/>
      <c r="AB53" s="165"/>
      <c r="AC53" s="165"/>
      <c r="AD53" s="165"/>
      <c r="AE53" s="165"/>
      <c r="AF53" s="166">
        <v>1.0</v>
      </c>
      <c r="AG53" s="165"/>
      <c r="AH53" s="165" t="s">
        <v>525</v>
      </c>
      <c r="AI53" s="165" t="s">
        <v>526</v>
      </c>
      <c r="AJ53" s="165" t="s">
        <v>402</v>
      </c>
      <c r="AK53" s="165" t="s">
        <v>403</v>
      </c>
      <c r="AL53" s="165" t="s">
        <v>403</v>
      </c>
      <c r="AM53" s="165"/>
      <c r="AN53" s="165" t="s">
        <v>588</v>
      </c>
      <c r="AO53" s="165" t="s">
        <v>438</v>
      </c>
      <c r="AP53" s="165" t="s">
        <v>439</v>
      </c>
      <c r="AQ53" s="166">
        <v>1005198.0</v>
      </c>
      <c r="AR53" s="166">
        <v>1053208.0</v>
      </c>
      <c r="AS53" s="166">
        <v>1178697.0</v>
      </c>
    </row>
    <row r="54">
      <c r="A54" s="165" t="s">
        <v>589</v>
      </c>
      <c r="B54" s="165" t="s">
        <v>590</v>
      </c>
      <c r="C54" s="165" t="s">
        <v>459</v>
      </c>
      <c r="D54" s="166">
        <v>58.0</v>
      </c>
      <c r="E54" s="165" t="s">
        <v>444</v>
      </c>
      <c r="F54" s="165"/>
      <c r="G54" s="165" t="s">
        <v>397</v>
      </c>
      <c r="H54" s="165" t="s">
        <v>398</v>
      </c>
      <c r="I54" s="165"/>
      <c r="J54" s="165"/>
      <c r="K54" s="165"/>
      <c r="L54" s="165" t="s">
        <v>58</v>
      </c>
      <c r="M54" s="165"/>
      <c r="N54" s="165"/>
      <c r="O54" s="165"/>
      <c r="P54" s="165"/>
      <c r="Q54" s="165"/>
      <c r="R54" s="165"/>
      <c r="S54" s="165" t="s">
        <v>399</v>
      </c>
      <c r="T54" s="165"/>
      <c r="U54" s="165"/>
      <c r="V54" s="165"/>
      <c r="W54" s="59"/>
      <c r="X54" s="165"/>
      <c r="Y54" s="59" t="s">
        <v>58</v>
      </c>
      <c r="Z54" s="165" t="s">
        <v>424</v>
      </c>
      <c r="AA54" s="59"/>
      <c r="AB54" s="165"/>
      <c r="AC54" s="165"/>
      <c r="AD54" s="165"/>
      <c r="AE54" s="165"/>
      <c r="AF54" s="166">
        <v>1.0</v>
      </c>
      <c r="AG54" s="165"/>
      <c r="AH54" s="165" t="s">
        <v>591</v>
      </c>
      <c r="AI54" s="165" t="s">
        <v>592</v>
      </c>
      <c r="AJ54" s="165" t="s">
        <v>402</v>
      </c>
      <c r="AK54" s="165" t="s">
        <v>403</v>
      </c>
      <c r="AL54" s="165" t="s">
        <v>403</v>
      </c>
      <c r="AM54" s="165"/>
      <c r="AN54" s="165" t="s">
        <v>461</v>
      </c>
      <c r="AO54" s="165" t="s">
        <v>438</v>
      </c>
      <c r="AP54" s="165" t="s">
        <v>439</v>
      </c>
      <c r="AQ54" s="166">
        <v>1042514.0</v>
      </c>
      <c r="AR54" s="166">
        <v>1116880.0</v>
      </c>
      <c r="AS54" s="166">
        <v>1282518.0</v>
      </c>
    </row>
    <row r="55">
      <c r="A55" s="165" t="s">
        <v>593</v>
      </c>
      <c r="B55" s="165" t="s">
        <v>594</v>
      </c>
      <c r="C55" s="165" t="s">
        <v>595</v>
      </c>
      <c r="D55" s="166">
        <v>350.0</v>
      </c>
      <c r="E55" s="165" t="s">
        <v>396</v>
      </c>
      <c r="F55" s="166">
        <v>2023.0</v>
      </c>
      <c r="G55" s="165" t="s">
        <v>397</v>
      </c>
      <c r="H55" s="165" t="s">
        <v>398</v>
      </c>
      <c r="I55" s="165"/>
      <c r="J55" s="165"/>
      <c r="K55" s="165"/>
      <c r="L55" s="165"/>
      <c r="M55" s="165"/>
      <c r="N55" s="165"/>
      <c r="O55" s="165"/>
      <c r="P55" s="165"/>
      <c r="Q55" s="165"/>
      <c r="R55" s="165"/>
      <c r="S55" s="165" t="s">
        <v>571</v>
      </c>
      <c r="T55" s="165"/>
      <c r="U55" s="165"/>
      <c r="V55" s="165"/>
      <c r="W55" s="59"/>
      <c r="X55" s="165"/>
      <c r="Y55" s="59"/>
      <c r="Z55" s="165"/>
      <c r="AA55" s="59"/>
      <c r="AB55" s="165"/>
      <c r="AC55" s="165" t="s">
        <v>596</v>
      </c>
      <c r="AD55" s="165" t="s">
        <v>596</v>
      </c>
      <c r="AE55" s="165"/>
      <c r="AF55" s="166">
        <v>1.0</v>
      </c>
      <c r="AG55" s="165"/>
      <c r="AH55" s="165" t="s">
        <v>597</v>
      </c>
      <c r="AI55" s="165" t="s">
        <v>598</v>
      </c>
      <c r="AJ55" s="165" t="s">
        <v>402</v>
      </c>
      <c r="AK55" s="165" t="s">
        <v>403</v>
      </c>
      <c r="AL55" s="165" t="s">
        <v>403</v>
      </c>
      <c r="AM55" s="165"/>
      <c r="AN55" s="165" t="s">
        <v>595</v>
      </c>
      <c r="AO55" s="165" t="s">
        <v>438</v>
      </c>
      <c r="AP55" s="165" t="s">
        <v>439</v>
      </c>
      <c r="AQ55" s="166">
        <v>1049032.0</v>
      </c>
      <c r="AR55" s="166">
        <v>1107660.0</v>
      </c>
      <c r="AS55" s="166">
        <v>1268475.0</v>
      </c>
    </row>
    <row r="56">
      <c r="A56" s="165" t="s">
        <v>599</v>
      </c>
      <c r="B56" s="165" t="s">
        <v>594</v>
      </c>
      <c r="C56" s="165" t="s">
        <v>595</v>
      </c>
      <c r="D56" s="166">
        <v>350.0</v>
      </c>
      <c r="E56" s="165" t="s">
        <v>396</v>
      </c>
      <c r="F56" s="165"/>
      <c r="G56" s="165" t="s">
        <v>397</v>
      </c>
      <c r="H56" s="165" t="s">
        <v>398</v>
      </c>
      <c r="I56" s="165"/>
      <c r="J56" s="165"/>
      <c r="K56" s="165"/>
      <c r="L56" s="165"/>
      <c r="M56" s="165"/>
      <c r="N56" s="165"/>
      <c r="O56" s="165"/>
      <c r="P56" s="165"/>
      <c r="Q56" s="165"/>
      <c r="R56" s="165"/>
      <c r="S56" s="165" t="s">
        <v>571</v>
      </c>
      <c r="T56" s="165"/>
      <c r="U56" s="165"/>
      <c r="V56" s="165"/>
      <c r="W56" s="59"/>
      <c r="X56" s="165"/>
      <c r="Y56" s="59"/>
      <c r="Z56" s="165"/>
      <c r="AA56" s="59"/>
      <c r="AB56" s="165"/>
      <c r="AC56" s="165" t="s">
        <v>596</v>
      </c>
      <c r="AD56" s="165" t="s">
        <v>596</v>
      </c>
      <c r="AE56" s="165"/>
      <c r="AF56" s="166">
        <v>1.0</v>
      </c>
      <c r="AG56" s="165"/>
      <c r="AH56" s="165" t="s">
        <v>597</v>
      </c>
      <c r="AI56" s="165" t="s">
        <v>598</v>
      </c>
      <c r="AJ56" s="165" t="s">
        <v>402</v>
      </c>
      <c r="AK56" s="165" t="s">
        <v>403</v>
      </c>
      <c r="AL56" s="165" t="s">
        <v>403</v>
      </c>
      <c r="AM56" s="165"/>
      <c r="AN56" s="165" t="s">
        <v>595</v>
      </c>
      <c r="AO56" s="165" t="s">
        <v>438</v>
      </c>
      <c r="AP56" s="165" t="s">
        <v>439</v>
      </c>
      <c r="AQ56" s="166">
        <v>1049032.0</v>
      </c>
      <c r="AR56" s="166">
        <v>1107660.0</v>
      </c>
      <c r="AS56" s="166">
        <v>1268476.0</v>
      </c>
    </row>
    <row r="57">
      <c r="A57" s="165" t="s">
        <v>600</v>
      </c>
      <c r="B57" s="165" t="s">
        <v>601</v>
      </c>
      <c r="C57" s="165" t="s">
        <v>602</v>
      </c>
      <c r="D57" s="166">
        <v>150.0</v>
      </c>
      <c r="E57" s="165" t="s">
        <v>434</v>
      </c>
      <c r="F57" s="165"/>
      <c r="G57" s="165" t="s">
        <v>397</v>
      </c>
      <c r="H57" s="165" t="s">
        <v>398</v>
      </c>
      <c r="I57" s="165"/>
      <c r="J57" s="165"/>
      <c r="K57" s="165"/>
      <c r="L57" s="165"/>
      <c r="M57" s="165"/>
      <c r="N57" s="165"/>
      <c r="O57" s="165"/>
      <c r="P57" s="165"/>
      <c r="Q57" s="165"/>
      <c r="R57" s="165"/>
      <c r="S57" s="165"/>
      <c r="T57" s="165"/>
      <c r="U57" s="165"/>
      <c r="V57" s="165"/>
      <c r="W57" s="59"/>
      <c r="X57" s="165"/>
      <c r="Y57" s="59"/>
      <c r="Z57" s="165"/>
      <c r="AA57" s="59"/>
      <c r="AB57" s="165"/>
      <c r="AC57" s="165"/>
      <c r="AD57" s="165"/>
      <c r="AE57" s="165"/>
      <c r="AF57" s="166">
        <v>1.0</v>
      </c>
      <c r="AG57" s="165"/>
      <c r="AH57" s="165" t="s">
        <v>603</v>
      </c>
      <c r="AI57" s="165" t="s">
        <v>526</v>
      </c>
      <c r="AJ57" s="165" t="s">
        <v>402</v>
      </c>
      <c r="AK57" s="165" t="s">
        <v>403</v>
      </c>
      <c r="AL57" s="165" t="s">
        <v>403</v>
      </c>
      <c r="AM57" s="165"/>
      <c r="AN57" s="165" t="s">
        <v>602</v>
      </c>
      <c r="AO57" s="165" t="s">
        <v>415</v>
      </c>
      <c r="AP57" s="165" t="s">
        <v>604</v>
      </c>
      <c r="AQ57" s="166">
        <v>1004643.0</v>
      </c>
      <c r="AR57" s="166">
        <v>1043986.0</v>
      </c>
      <c r="AS57" s="166">
        <v>1164804.0</v>
      </c>
    </row>
    <row r="58">
      <c r="A58" s="165" t="s">
        <v>605</v>
      </c>
      <c r="B58" s="165" t="s">
        <v>601</v>
      </c>
      <c r="C58" s="165" t="s">
        <v>602</v>
      </c>
      <c r="D58" s="166">
        <v>150.0</v>
      </c>
      <c r="E58" s="165" t="s">
        <v>434</v>
      </c>
      <c r="F58" s="165"/>
      <c r="G58" s="165" t="s">
        <v>397</v>
      </c>
      <c r="H58" s="165" t="s">
        <v>398</v>
      </c>
      <c r="I58" s="165"/>
      <c r="J58" s="165"/>
      <c r="K58" s="165"/>
      <c r="L58" s="165"/>
      <c r="M58" s="165"/>
      <c r="N58" s="165"/>
      <c r="O58" s="165"/>
      <c r="P58" s="165"/>
      <c r="Q58" s="165"/>
      <c r="R58" s="165"/>
      <c r="S58" s="165"/>
      <c r="T58" s="165"/>
      <c r="U58" s="165"/>
      <c r="V58" s="165"/>
      <c r="W58" s="59"/>
      <c r="X58" s="165"/>
      <c r="Y58" s="59"/>
      <c r="Z58" s="165"/>
      <c r="AA58" s="59"/>
      <c r="AB58" s="165"/>
      <c r="AC58" s="165"/>
      <c r="AD58" s="165"/>
      <c r="AE58" s="165"/>
      <c r="AF58" s="166">
        <v>1.0</v>
      </c>
      <c r="AG58" s="165"/>
      <c r="AH58" s="165" t="s">
        <v>603</v>
      </c>
      <c r="AI58" s="165" t="s">
        <v>526</v>
      </c>
      <c r="AJ58" s="165" t="s">
        <v>402</v>
      </c>
      <c r="AK58" s="165" t="s">
        <v>403</v>
      </c>
      <c r="AL58" s="165" t="s">
        <v>403</v>
      </c>
      <c r="AM58" s="165"/>
      <c r="AN58" s="165" t="s">
        <v>602</v>
      </c>
      <c r="AO58" s="165" t="s">
        <v>415</v>
      </c>
      <c r="AP58" s="165" t="s">
        <v>604</v>
      </c>
      <c r="AQ58" s="166">
        <v>1004643.0</v>
      </c>
      <c r="AR58" s="166">
        <v>1043986.0</v>
      </c>
      <c r="AS58" s="166">
        <v>1164805.0</v>
      </c>
    </row>
    <row r="59">
      <c r="A59" s="165" t="s">
        <v>606</v>
      </c>
      <c r="B59" s="165" t="s">
        <v>607</v>
      </c>
      <c r="C59" s="165" t="s">
        <v>608</v>
      </c>
      <c r="D59" s="166">
        <v>80.0</v>
      </c>
      <c r="E59" s="165" t="s">
        <v>396</v>
      </c>
      <c r="F59" s="165"/>
      <c r="G59" s="165" t="s">
        <v>397</v>
      </c>
      <c r="H59" s="165" t="s">
        <v>398</v>
      </c>
      <c r="I59" s="165"/>
      <c r="J59" s="165"/>
      <c r="K59" s="165"/>
      <c r="L59" s="165"/>
      <c r="M59" s="165"/>
      <c r="N59" s="165"/>
      <c r="O59" s="165"/>
      <c r="P59" s="165"/>
      <c r="Q59" s="165"/>
      <c r="R59" s="165"/>
      <c r="S59" s="165" t="s">
        <v>399</v>
      </c>
      <c r="T59" s="165"/>
      <c r="U59" s="165"/>
      <c r="V59" s="165"/>
      <c r="W59" s="59"/>
      <c r="X59" s="165"/>
      <c r="Y59" s="59"/>
      <c r="Z59" s="165"/>
      <c r="AA59" s="59"/>
      <c r="AB59" s="165"/>
      <c r="AC59" s="165"/>
      <c r="AD59" s="165"/>
      <c r="AE59" s="165"/>
      <c r="AF59" s="166">
        <v>1.0</v>
      </c>
      <c r="AG59" s="165"/>
      <c r="AH59" s="165" t="s">
        <v>609</v>
      </c>
      <c r="AI59" s="165" t="s">
        <v>610</v>
      </c>
      <c r="AJ59" s="165" t="s">
        <v>402</v>
      </c>
      <c r="AK59" s="165" t="s">
        <v>403</v>
      </c>
      <c r="AL59" s="165" t="s">
        <v>403</v>
      </c>
      <c r="AM59" s="165"/>
      <c r="AN59" s="165" t="s">
        <v>608</v>
      </c>
      <c r="AO59" s="165" t="s">
        <v>405</v>
      </c>
      <c r="AP59" s="165" t="s">
        <v>539</v>
      </c>
      <c r="AQ59" s="166">
        <v>1045806.0</v>
      </c>
      <c r="AR59" s="166">
        <v>1099781.0</v>
      </c>
      <c r="AS59" s="166">
        <v>1255930.0</v>
      </c>
    </row>
    <row r="60">
      <c r="A60" s="165" t="s">
        <v>611</v>
      </c>
      <c r="B60" s="165" t="s">
        <v>607</v>
      </c>
      <c r="C60" s="165" t="s">
        <v>608</v>
      </c>
      <c r="D60" s="166">
        <v>80.0</v>
      </c>
      <c r="E60" s="165" t="s">
        <v>396</v>
      </c>
      <c r="F60" s="165"/>
      <c r="G60" s="165" t="s">
        <v>397</v>
      </c>
      <c r="H60" s="165" t="s">
        <v>398</v>
      </c>
      <c r="I60" s="165"/>
      <c r="J60" s="165"/>
      <c r="K60" s="165"/>
      <c r="L60" s="165"/>
      <c r="M60" s="165"/>
      <c r="N60" s="165"/>
      <c r="O60" s="165"/>
      <c r="P60" s="165"/>
      <c r="Q60" s="165"/>
      <c r="R60" s="165"/>
      <c r="S60" s="165" t="s">
        <v>399</v>
      </c>
      <c r="T60" s="165"/>
      <c r="U60" s="165"/>
      <c r="V60" s="165"/>
      <c r="W60" s="59"/>
      <c r="X60" s="165"/>
      <c r="Y60" s="59"/>
      <c r="Z60" s="165"/>
      <c r="AA60" s="59"/>
      <c r="AB60" s="165"/>
      <c r="AC60" s="165"/>
      <c r="AD60" s="165"/>
      <c r="AE60" s="165"/>
      <c r="AF60" s="166">
        <v>1.0</v>
      </c>
      <c r="AG60" s="165"/>
      <c r="AH60" s="165" t="s">
        <v>609</v>
      </c>
      <c r="AI60" s="165" t="s">
        <v>610</v>
      </c>
      <c r="AJ60" s="165" t="s">
        <v>402</v>
      </c>
      <c r="AK60" s="165" t="s">
        <v>403</v>
      </c>
      <c r="AL60" s="165" t="s">
        <v>403</v>
      </c>
      <c r="AM60" s="165"/>
      <c r="AN60" s="165" t="s">
        <v>608</v>
      </c>
      <c r="AO60" s="165" t="s">
        <v>405</v>
      </c>
      <c r="AP60" s="165" t="s">
        <v>539</v>
      </c>
      <c r="AQ60" s="166">
        <v>1045806.0</v>
      </c>
      <c r="AR60" s="166">
        <v>1099781.0</v>
      </c>
      <c r="AS60" s="166">
        <v>1255931.0</v>
      </c>
    </row>
    <row r="61">
      <c r="A61" s="165" t="s">
        <v>612</v>
      </c>
      <c r="B61" s="165" t="s">
        <v>613</v>
      </c>
      <c r="C61" s="165" t="s">
        <v>578</v>
      </c>
      <c r="D61" s="166">
        <v>335.0</v>
      </c>
      <c r="E61" s="165" t="s">
        <v>396</v>
      </c>
      <c r="F61" s="166">
        <v>2022.0</v>
      </c>
      <c r="G61" s="165" t="s">
        <v>397</v>
      </c>
      <c r="H61" s="165" t="s">
        <v>398</v>
      </c>
      <c r="I61" s="165"/>
      <c r="J61" s="165"/>
      <c r="K61" s="165"/>
      <c r="L61" s="165"/>
      <c r="M61" s="165"/>
      <c r="N61" s="165"/>
      <c r="O61" s="165"/>
      <c r="P61" s="165"/>
      <c r="Q61" s="165"/>
      <c r="R61" s="165"/>
      <c r="S61" s="165" t="s">
        <v>571</v>
      </c>
      <c r="T61" s="165"/>
      <c r="U61" s="165"/>
      <c r="V61" s="165"/>
      <c r="W61" s="59"/>
      <c r="X61" s="165"/>
      <c r="Y61" s="59"/>
      <c r="Z61" s="165"/>
      <c r="AA61" s="59"/>
      <c r="AB61" s="165"/>
      <c r="AC61" s="165"/>
      <c r="AD61" s="165"/>
      <c r="AE61" s="165"/>
      <c r="AF61" s="166">
        <v>1.0</v>
      </c>
      <c r="AG61" s="165"/>
      <c r="AH61" s="165" t="s">
        <v>614</v>
      </c>
      <c r="AI61" s="165" t="s">
        <v>615</v>
      </c>
      <c r="AJ61" s="165" t="s">
        <v>402</v>
      </c>
      <c r="AK61" s="165" t="s">
        <v>403</v>
      </c>
      <c r="AL61" s="165" t="s">
        <v>403</v>
      </c>
      <c r="AM61" s="165"/>
      <c r="AN61" s="165" t="s">
        <v>582</v>
      </c>
      <c r="AO61" s="165" t="s">
        <v>438</v>
      </c>
      <c r="AP61" s="165" t="s">
        <v>439</v>
      </c>
      <c r="AQ61" s="166">
        <v>1033845.0</v>
      </c>
      <c r="AR61" s="166">
        <v>1113074.0</v>
      </c>
      <c r="AS61" s="166">
        <v>1277129.0</v>
      </c>
    </row>
    <row r="62">
      <c r="A62" s="165" t="s">
        <v>616</v>
      </c>
      <c r="B62" s="165" t="s">
        <v>613</v>
      </c>
      <c r="C62" s="165" t="s">
        <v>578</v>
      </c>
      <c r="D62" s="166">
        <v>335.0</v>
      </c>
      <c r="E62" s="165" t="s">
        <v>396</v>
      </c>
      <c r="F62" s="166">
        <v>2022.0</v>
      </c>
      <c r="G62" s="165" t="s">
        <v>397</v>
      </c>
      <c r="H62" s="165" t="s">
        <v>398</v>
      </c>
      <c r="I62" s="165"/>
      <c r="J62" s="165"/>
      <c r="K62" s="165"/>
      <c r="L62" s="165"/>
      <c r="M62" s="165"/>
      <c r="N62" s="165"/>
      <c r="O62" s="165"/>
      <c r="P62" s="165"/>
      <c r="Q62" s="165"/>
      <c r="R62" s="165"/>
      <c r="S62" s="165" t="s">
        <v>571</v>
      </c>
      <c r="T62" s="165"/>
      <c r="U62" s="165"/>
      <c r="V62" s="165"/>
      <c r="W62" s="59"/>
      <c r="X62" s="165"/>
      <c r="Y62" s="59"/>
      <c r="Z62" s="165"/>
      <c r="AA62" s="59"/>
      <c r="AB62" s="165"/>
      <c r="AC62" s="165"/>
      <c r="AD62" s="165"/>
      <c r="AE62" s="165"/>
      <c r="AF62" s="166">
        <v>1.0</v>
      </c>
      <c r="AG62" s="165"/>
      <c r="AH62" s="165" t="s">
        <v>614</v>
      </c>
      <c r="AI62" s="165" t="s">
        <v>615</v>
      </c>
      <c r="AJ62" s="165" t="s">
        <v>402</v>
      </c>
      <c r="AK62" s="165" t="s">
        <v>403</v>
      </c>
      <c r="AL62" s="165" t="s">
        <v>403</v>
      </c>
      <c r="AM62" s="165"/>
      <c r="AN62" s="165" t="s">
        <v>582</v>
      </c>
      <c r="AO62" s="165" t="s">
        <v>438</v>
      </c>
      <c r="AP62" s="165" t="s">
        <v>439</v>
      </c>
      <c r="AQ62" s="166">
        <v>1033845.0</v>
      </c>
      <c r="AR62" s="166">
        <v>1113074.0</v>
      </c>
      <c r="AS62" s="166">
        <v>1277130.0</v>
      </c>
    </row>
    <row r="63">
      <c r="A63" s="165" t="s">
        <v>617</v>
      </c>
      <c r="B63" s="165" t="s">
        <v>618</v>
      </c>
      <c r="C63" s="165" t="s">
        <v>619</v>
      </c>
      <c r="D63" s="166">
        <v>138.0</v>
      </c>
      <c r="E63" s="165" t="s">
        <v>484</v>
      </c>
      <c r="F63" s="166">
        <v>2019.0</v>
      </c>
      <c r="G63" s="165" t="s">
        <v>397</v>
      </c>
      <c r="H63" s="165" t="s">
        <v>398</v>
      </c>
      <c r="I63" s="165"/>
      <c r="J63" s="165"/>
      <c r="K63" s="165" t="s">
        <v>465</v>
      </c>
      <c r="L63" s="165"/>
      <c r="M63" s="165" t="s">
        <v>620</v>
      </c>
      <c r="N63" s="165"/>
      <c r="O63" s="165" t="s">
        <v>620</v>
      </c>
      <c r="P63" s="165"/>
      <c r="Q63" s="165"/>
      <c r="R63" s="165"/>
      <c r="S63" s="165" t="s">
        <v>399</v>
      </c>
      <c r="T63" s="165"/>
      <c r="U63" s="165"/>
      <c r="V63" s="165"/>
      <c r="W63" s="59" t="s">
        <v>65</v>
      </c>
      <c r="X63" s="165"/>
      <c r="Y63" s="59" t="s">
        <v>75</v>
      </c>
      <c r="Z63" s="165" t="s">
        <v>424</v>
      </c>
      <c r="AA63" s="59"/>
      <c r="AB63" s="165"/>
      <c r="AC63" s="165" t="s">
        <v>621</v>
      </c>
      <c r="AD63" s="165" t="s">
        <v>621</v>
      </c>
      <c r="AE63" s="165" t="s">
        <v>411</v>
      </c>
      <c r="AF63" s="166">
        <v>1.0</v>
      </c>
      <c r="AG63" s="165"/>
      <c r="AH63" s="165" t="s">
        <v>622</v>
      </c>
      <c r="AI63" s="165" t="s">
        <v>623</v>
      </c>
      <c r="AJ63" s="165" t="s">
        <v>402</v>
      </c>
      <c r="AK63" s="165" t="s">
        <v>403</v>
      </c>
      <c r="AL63" s="165" t="s">
        <v>403</v>
      </c>
      <c r="AM63" s="165"/>
      <c r="AN63" s="165" t="s">
        <v>624</v>
      </c>
      <c r="AO63" s="165" t="s">
        <v>438</v>
      </c>
      <c r="AP63" s="165" t="s">
        <v>439</v>
      </c>
      <c r="AQ63" s="166">
        <v>1045468.0</v>
      </c>
      <c r="AR63" s="166">
        <v>1098927.0</v>
      </c>
      <c r="AS63" s="166">
        <v>1254510.0</v>
      </c>
    </row>
    <row r="64">
      <c r="A64" s="165" t="s">
        <v>625</v>
      </c>
      <c r="B64" s="165" t="s">
        <v>618</v>
      </c>
      <c r="C64" s="165" t="s">
        <v>619</v>
      </c>
      <c r="D64" s="166">
        <v>138.0</v>
      </c>
      <c r="E64" s="165" t="s">
        <v>421</v>
      </c>
      <c r="F64" s="166">
        <v>2020.0</v>
      </c>
      <c r="G64" s="165" t="s">
        <v>397</v>
      </c>
      <c r="H64" s="165" t="s">
        <v>398</v>
      </c>
      <c r="I64" s="165"/>
      <c r="J64" s="165"/>
      <c r="K64" s="165" t="s">
        <v>465</v>
      </c>
      <c r="L64" s="165"/>
      <c r="M64" s="165" t="s">
        <v>620</v>
      </c>
      <c r="N64" s="165"/>
      <c r="O64" s="165" t="s">
        <v>620</v>
      </c>
      <c r="P64" s="165"/>
      <c r="Q64" s="165"/>
      <c r="R64" s="165"/>
      <c r="S64" s="165" t="s">
        <v>399</v>
      </c>
      <c r="T64" s="165"/>
      <c r="U64" s="165"/>
      <c r="V64" s="165"/>
      <c r="W64" s="59" t="s">
        <v>65</v>
      </c>
      <c r="X64" s="165"/>
      <c r="Y64" s="59" t="s">
        <v>75</v>
      </c>
      <c r="Z64" s="165" t="s">
        <v>424</v>
      </c>
      <c r="AA64" s="59"/>
      <c r="AB64" s="165"/>
      <c r="AC64" s="165" t="s">
        <v>621</v>
      </c>
      <c r="AD64" s="165" t="s">
        <v>621</v>
      </c>
      <c r="AE64" s="165" t="s">
        <v>411</v>
      </c>
      <c r="AF64" s="166">
        <v>1.0</v>
      </c>
      <c r="AG64" s="165"/>
      <c r="AH64" s="165" t="s">
        <v>622</v>
      </c>
      <c r="AI64" s="165" t="s">
        <v>623</v>
      </c>
      <c r="AJ64" s="165" t="s">
        <v>402</v>
      </c>
      <c r="AK64" s="165" t="s">
        <v>403</v>
      </c>
      <c r="AL64" s="165" t="s">
        <v>403</v>
      </c>
      <c r="AM64" s="165"/>
      <c r="AN64" s="165" t="s">
        <v>624</v>
      </c>
      <c r="AO64" s="165" t="s">
        <v>438</v>
      </c>
      <c r="AP64" s="165" t="s">
        <v>439</v>
      </c>
      <c r="AQ64" s="166">
        <v>1045468.0</v>
      </c>
      <c r="AR64" s="166">
        <v>1098927.0</v>
      </c>
      <c r="AS64" s="166">
        <v>1260710.0</v>
      </c>
    </row>
    <row r="65">
      <c r="A65" s="165" t="s">
        <v>626</v>
      </c>
      <c r="B65" s="165" t="s">
        <v>618</v>
      </c>
      <c r="C65" s="165" t="s">
        <v>619</v>
      </c>
      <c r="D65" s="166">
        <v>138.0</v>
      </c>
      <c r="E65" s="165" t="s">
        <v>421</v>
      </c>
      <c r="F65" s="166">
        <v>2020.0</v>
      </c>
      <c r="G65" s="165" t="s">
        <v>397</v>
      </c>
      <c r="H65" s="165" t="s">
        <v>398</v>
      </c>
      <c r="I65" s="165"/>
      <c r="J65" s="165"/>
      <c r="K65" s="165" t="s">
        <v>465</v>
      </c>
      <c r="L65" s="165"/>
      <c r="M65" s="165" t="s">
        <v>620</v>
      </c>
      <c r="N65" s="165"/>
      <c r="O65" s="165" t="s">
        <v>620</v>
      </c>
      <c r="P65" s="165"/>
      <c r="Q65" s="165"/>
      <c r="R65" s="165"/>
      <c r="S65" s="165" t="s">
        <v>399</v>
      </c>
      <c r="T65" s="165"/>
      <c r="U65" s="165"/>
      <c r="V65" s="165"/>
      <c r="W65" s="59" t="s">
        <v>65</v>
      </c>
      <c r="X65" s="165"/>
      <c r="Y65" s="59" t="s">
        <v>75</v>
      </c>
      <c r="Z65" s="165" t="s">
        <v>424</v>
      </c>
      <c r="AA65" s="59"/>
      <c r="AB65" s="165"/>
      <c r="AC65" s="165" t="s">
        <v>621</v>
      </c>
      <c r="AD65" s="165" t="s">
        <v>621</v>
      </c>
      <c r="AE65" s="165" t="s">
        <v>411</v>
      </c>
      <c r="AF65" s="166">
        <v>1.0</v>
      </c>
      <c r="AG65" s="165"/>
      <c r="AH65" s="165" t="s">
        <v>622</v>
      </c>
      <c r="AI65" s="165" t="s">
        <v>623</v>
      </c>
      <c r="AJ65" s="165" t="s">
        <v>402</v>
      </c>
      <c r="AK65" s="165" t="s">
        <v>403</v>
      </c>
      <c r="AL65" s="165" t="s">
        <v>403</v>
      </c>
      <c r="AM65" s="165"/>
      <c r="AN65" s="165" t="s">
        <v>624</v>
      </c>
      <c r="AO65" s="165" t="s">
        <v>438</v>
      </c>
      <c r="AP65" s="165" t="s">
        <v>439</v>
      </c>
      <c r="AQ65" s="166">
        <v>1045468.0</v>
      </c>
      <c r="AR65" s="166">
        <v>1098927.0</v>
      </c>
      <c r="AS65" s="166">
        <v>1260711.0</v>
      </c>
    </row>
    <row r="66">
      <c r="A66" s="165" t="s">
        <v>627</v>
      </c>
      <c r="B66" s="165" t="s">
        <v>618</v>
      </c>
      <c r="C66" s="165" t="s">
        <v>619</v>
      </c>
      <c r="D66" s="166">
        <v>138.0</v>
      </c>
      <c r="E66" s="165" t="s">
        <v>421</v>
      </c>
      <c r="F66" s="166">
        <v>2020.0</v>
      </c>
      <c r="G66" s="165" t="s">
        <v>397</v>
      </c>
      <c r="H66" s="165" t="s">
        <v>398</v>
      </c>
      <c r="I66" s="165"/>
      <c r="J66" s="165"/>
      <c r="K66" s="165" t="s">
        <v>465</v>
      </c>
      <c r="L66" s="165"/>
      <c r="M66" s="165" t="s">
        <v>620</v>
      </c>
      <c r="N66" s="165"/>
      <c r="O66" s="165" t="s">
        <v>620</v>
      </c>
      <c r="P66" s="165"/>
      <c r="Q66" s="165"/>
      <c r="R66" s="165"/>
      <c r="S66" s="165" t="s">
        <v>399</v>
      </c>
      <c r="T66" s="165"/>
      <c r="U66" s="165"/>
      <c r="V66" s="165"/>
      <c r="W66" s="59" t="s">
        <v>65</v>
      </c>
      <c r="X66" s="165"/>
      <c r="Y66" s="59" t="s">
        <v>75</v>
      </c>
      <c r="Z66" s="165" t="s">
        <v>424</v>
      </c>
      <c r="AA66" s="59"/>
      <c r="AB66" s="165"/>
      <c r="AC66" s="165" t="s">
        <v>621</v>
      </c>
      <c r="AD66" s="165" t="s">
        <v>621</v>
      </c>
      <c r="AE66" s="165" t="s">
        <v>411</v>
      </c>
      <c r="AF66" s="166">
        <v>1.0</v>
      </c>
      <c r="AG66" s="165"/>
      <c r="AH66" s="165" t="s">
        <v>622</v>
      </c>
      <c r="AI66" s="165" t="s">
        <v>623</v>
      </c>
      <c r="AJ66" s="165" t="s">
        <v>402</v>
      </c>
      <c r="AK66" s="165" t="s">
        <v>403</v>
      </c>
      <c r="AL66" s="165" t="s">
        <v>403</v>
      </c>
      <c r="AM66" s="165"/>
      <c r="AN66" s="165" t="s">
        <v>624</v>
      </c>
      <c r="AO66" s="165" t="s">
        <v>438</v>
      </c>
      <c r="AP66" s="165" t="s">
        <v>439</v>
      </c>
      <c r="AQ66" s="166">
        <v>1045468.0</v>
      </c>
      <c r="AR66" s="166">
        <v>1098927.0</v>
      </c>
      <c r="AS66" s="166">
        <v>1260712.0</v>
      </c>
    </row>
    <row r="67">
      <c r="A67" s="165" t="s">
        <v>628</v>
      </c>
      <c r="B67" s="165" t="s">
        <v>629</v>
      </c>
      <c r="C67" s="165" t="s">
        <v>459</v>
      </c>
      <c r="D67" s="166">
        <v>150.0</v>
      </c>
      <c r="E67" s="165" t="s">
        <v>484</v>
      </c>
      <c r="F67" s="166">
        <v>2017.0</v>
      </c>
      <c r="G67" s="165" t="s">
        <v>397</v>
      </c>
      <c r="H67" s="165" t="s">
        <v>398</v>
      </c>
      <c r="I67" s="165"/>
      <c r="J67" s="165"/>
      <c r="K67" s="165" t="s">
        <v>541</v>
      </c>
      <c r="L67" s="165" t="s">
        <v>58</v>
      </c>
      <c r="M67" s="165" t="s">
        <v>493</v>
      </c>
      <c r="N67" s="165"/>
      <c r="O67" s="165" t="s">
        <v>546</v>
      </c>
      <c r="P67" s="165"/>
      <c r="Q67" s="166">
        <v>127.8</v>
      </c>
      <c r="R67" s="166">
        <v>129.0</v>
      </c>
      <c r="S67" s="165" t="s">
        <v>399</v>
      </c>
      <c r="T67" s="166">
        <v>541.0</v>
      </c>
      <c r="U67" s="165"/>
      <c r="V67" s="165"/>
      <c r="W67" s="59" t="s">
        <v>65</v>
      </c>
      <c r="X67" s="165"/>
      <c r="Y67" s="59" t="s">
        <v>58</v>
      </c>
      <c r="Z67" s="165" t="s">
        <v>424</v>
      </c>
      <c r="AA67" s="59"/>
      <c r="AB67" s="165"/>
      <c r="AC67" s="165" t="s">
        <v>541</v>
      </c>
      <c r="AD67" s="165" t="s">
        <v>541</v>
      </c>
      <c r="AE67" s="165" t="s">
        <v>411</v>
      </c>
      <c r="AF67" s="166">
        <v>1.0</v>
      </c>
      <c r="AG67" s="165"/>
      <c r="AH67" s="165" t="s">
        <v>630</v>
      </c>
      <c r="AI67" s="165" t="s">
        <v>567</v>
      </c>
      <c r="AJ67" s="165" t="s">
        <v>402</v>
      </c>
      <c r="AK67" s="165" t="s">
        <v>403</v>
      </c>
      <c r="AL67" s="165" t="s">
        <v>403</v>
      </c>
      <c r="AM67" s="165"/>
      <c r="AN67" s="165" t="s">
        <v>461</v>
      </c>
      <c r="AO67" s="165" t="s">
        <v>438</v>
      </c>
      <c r="AP67" s="165" t="s">
        <v>439</v>
      </c>
      <c r="AQ67" s="166">
        <v>1042514.0</v>
      </c>
      <c r="AR67" s="166">
        <v>1101806.0</v>
      </c>
      <c r="AS67" s="166">
        <v>1259480.0</v>
      </c>
    </row>
    <row r="68">
      <c r="A68" s="165" t="s">
        <v>631</v>
      </c>
      <c r="B68" s="165" t="s">
        <v>629</v>
      </c>
      <c r="C68" s="165" t="s">
        <v>459</v>
      </c>
      <c r="D68" s="166">
        <v>150.0</v>
      </c>
      <c r="E68" s="165" t="s">
        <v>484</v>
      </c>
      <c r="F68" s="166">
        <v>2017.0</v>
      </c>
      <c r="G68" s="165" t="s">
        <v>397</v>
      </c>
      <c r="H68" s="165" t="s">
        <v>398</v>
      </c>
      <c r="I68" s="165"/>
      <c r="J68" s="165"/>
      <c r="K68" s="165" t="s">
        <v>541</v>
      </c>
      <c r="L68" s="165" t="s">
        <v>58</v>
      </c>
      <c r="M68" s="165" t="s">
        <v>493</v>
      </c>
      <c r="N68" s="165"/>
      <c r="O68" s="165" t="s">
        <v>546</v>
      </c>
      <c r="P68" s="165"/>
      <c r="Q68" s="166">
        <v>127.8</v>
      </c>
      <c r="R68" s="166">
        <v>129.0</v>
      </c>
      <c r="S68" s="165" t="s">
        <v>399</v>
      </c>
      <c r="T68" s="166">
        <v>541.0</v>
      </c>
      <c r="U68" s="165"/>
      <c r="V68" s="165"/>
      <c r="W68" s="59" t="s">
        <v>65</v>
      </c>
      <c r="X68" s="165"/>
      <c r="Y68" s="59" t="s">
        <v>58</v>
      </c>
      <c r="Z68" s="165" t="s">
        <v>424</v>
      </c>
      <c r="AA68" s="59"/>
      <c r="AB68" s="165"/>
      <c r="AC68" s="165" t="s">
        <v>541</v>
      </c>
      <c r="AD68" s="165" t="s">
        <v>541</v>
      </c>
      <c r="AE68" s="165" t="s">
        <v>411</v>
      </c>
      <c r="AF68" s="166">
        <v>1.0</v>
      </c>
      <c r="AG68" s="165"/>
      <c r="AH68" s="165" t="s">
        <v>630</v>
      </c>
      <c r="AI68" s="165" t="s">
        <v>567</v>
      </c>
      <c r="AJ68" s="165" t="s">
        <v>402</v>
      </c>
      <c r="AK68" s="165" t="s">
        <v>403</v>
      </c>
      <c r="AL68" s="165" t="s">
        <v>403</v>
      </c>
      <c r="AM68" s="165"/>
      <c r="AN68" s="165" t="s">
        <v>461</v>
      </c>
      <c r="AO68" s="165" t="s">
        <v>438</v>
      </c>
      <c r="AP68" s="165" t="s">
        <v>439</v>
      </c>
      <c r="AQ68" s="166">
        <v>1042514.0</v>
      </c>
      <c r="AR68" s="166">
        <v>1101806.0</v>
      </c>
      <c r="AS68" s="166">
        <v>1259481.0</v>
      </c>
    </row>
    <row r="69">
      <c r="A69" s="165" t="s">
        <v>632</v>
      </c>
      <c r="B69" s="165" t="s">
        <v>629</v>
      </c>
      <c r="C69" s="165" t="s">
        <v>459</v>
      </c>
      <c r="D69" s="166">
        <v>150.0</v>
      </c>
      <c r="E69" s="165" t="s">
        <v>484</v>
      </c>
      <c r="F69" s="166">
        <v>2018.0</v>
      </c>
      <c r="G69" s="165" t="s">
        <v>397</v>
      </c>
      <c r="H69" s="165" t="s">
        <v>398</v>
      </c>
      <c r="I69" s="165"/>
      <c r="J69" s="165"/>
      <c r="K69" s="165" t="s">
        <v>541</v>
      </c>
      <c r="L69" s="165" t="s">
        <v>58</v>
      </c>
      <c r="M69" s="165" t="s">
        <v>633</v>
      </c>
      <c r="N69" s="165"/>
      <c r="O69" s="165" t="s">
        <v>633</v>
      </c>
      <c r="P69" s="165"/>
      <c r="Q69" s="166">
        <v>127.8</v>
      </c>
      <c r="R69" s="166">
        <v>129.0</v>
      </c>
      <c r="S69" s="165" t="s">
        <v>399</v>
      </c>
      <c r="T69" s="166">
        <v>541.0</v>
      </c>
      <c r="U69" s="165"/>
      <c r="V69" s="165"/>
      <c r="W69" s="59" t="s">
        <v>65</v>
      </c>
      <c r="X69" s="165"/>
      <c r="Y69" s="59" t="s">
        <v>58</v>
      </c>
      <c r="Z69" s="165" t="s">
        <v>424</v>
      </c>
      <c r="AA69" s="59"/>
      <c r="AB69" s="165"/>
      <c r="AC69" s="165" t="s">
        <v>541</v>
      </c>
      <c r="AD69" s="165" t="s">
        <v>541</v>
      </c>
      <c r="AE69" s="165" t="s">
        <v>411</v>
      </c>
      <c r="AF69" s="166">
        <v>1.0</v>
      </c>
      <c r="AG69" s="165"/>
      <c r="AH69" s="165" t="s">
        <v>630</v>
      </c>
      <c r="AI69" s="165" t="s">
        <v>567</v>
      </c>
      <c r="AJ69" s="165" t="s">
        <v>402</v>
      </c>
      <c r="AK69" s="165" t="s">
        <v>403</v>
      </c>
      <c r="AL69" s="165" t="s">
        <v>403</v>
      </c>
      <c r="AM69" s="165"/>
      <c r="AN69" s="165" t="s">
        <v>461</v>
      </c>
      <c r="AO69" s="165" t="s">
        <v>438</v>
      </c>
      <c r="AP69" s="165" t="s">
        <v>439</v>
      </c>
      <c r="AQ69" s="166">
        <v>1042514.0</v>
      </c>
      <c r="AR69" s="166">
        <v>1101806.0</v>
      </c>
      <c r="AS69" s="166">
        <v>1265268.0</v>
      </c>
    </row>
    <row r="70">
      <c r="A70" s="165" t="s">
        <v>634</v>
      </c>
      <c r="B70" s="165" t="s">
        <v>629</v>
      </c>
      <c r="C70" s="165" t="s">
        <v>459</v>
      </c>
      <c r="D70" s="166">
        <v>150.0</v>
      </c>
      <c r="E70" s="165" t="s">
        <v>484</v>
      </c>
      <c r="F70" s="166">
        <v>2019.0</v>
      </c>
      <c r="G70" s="165" t="s">
        <v>397</v>
      </c>
      <c r="H70" s="165" t="s">
        <v>398</v>
      </c>
      <c r="I70" s="165"/>
      <c r="J70" s="165"/>
      <c r="K70" s="165" t="s">
        <v>541</v>
      </c>
      <c r="L70" s="165" t="s">
        <v>58</v>
      </c>
      <c r="M70" s="165" t="s">
        <v>633</v>
      </c>
      <c r="N70" s="165"/>
      <c r="O70" s="165" t="s">
        <v>633</v>
      </c>
      <c r="P70" s="165"/>
      <c r="Q70" s="166">
        <v>127.8</v>
      </c>
      <c r="R70" s="166">
        <v>129.0</v>
      </c>
      <c r="S70" s="165" t="s">
        <v>399</v>
      </c>
      <c r="T70" s="166">
        <v>541.0</v>
      </c>
      <c r="U70" s="165"/>
      <c r="V70" s="165"/>
      <c r="W70" s="59" t="s">
        <v>65</v>
      </c>
      <c r="X70" s="165"/>
      <c r="Y70" s="59" t="s">
        <v>58</v>
      </c>
      <c r="Z70" s="165" t="s">
        <v>424</v>
      </c>
      <c r="AA70" s="59"/>
      <c r="AB70" s="165"/>
      <c r="AC70" s="165" t="s">
        <v>541</v>
      </c>
      <c r="AD70" s="165" t="s">
        <v>541</v>
      </c>
      <c r="AE70" s="165" t="s">
        <v>411</v>
      </c>
      <c r="AF70" s="166">
        <v>1.0</v>
      </c>
      <c r="AG70" s="165"/>
      <c r="AH70" s="165" t="s">
        <v>630</v>
      </c>
      <c r="AI70" s="165" t="s">
        <v>567</v>
      </c>
      <c r="AJ70" s="165" t="s">
        <v>402</v>
      </c>
      <c r="AK70" s="165" t="s">
        <v>403</v>
      </c>
      <c r="AL70" s="165" t="s">
        <v>403</v>
      </c>
      <c r="AM70" s="165"/>
      <c r="AN70" s="165" t="s">
        <v>461</v>
      </c>
      <c r="AO70" s="165" t="s">
        <v>438</v>
      </c>
      <c r="AP70" s="165" t="s">
        <v>439</v>
      </c>
      <c r="AQ70" s="166">
        <v>1042514.0</v>
      </c>
      <c r="AR70" s="166">
        <v>1101806.0</v>
      </c>
      <c r="AS70" s="166">
        <v>1265269.0</v>
      </c>
    </row>
    <row r="71">
      <c r="A71" s="165" t="s">
        <v>635</v>
      </c>
      <c r="B71" s="165" t="s">
        <v>629</v>
      </c>
      <c r="C71" s="165" t="s">
        <v>459</v>
      </c>
      <c r="D71" s="166">
        <v>150.0</v>
      </c>
      <c r="E71" s="165" t="s">
        <v>444</v>
      </c>
      <c r="F71" s="165"/>
      <c r="G71" s="165" t="s">
        <v>397</v>
      </c>
      <c r="H71" s="165" t="s">
        <v>398</v>
      </c>
      <c r="I71" s="165"/>
      <c r="J71" s="165"/>
      <c r="K71" s="165"/>
      <c r="L71" s="165" t="s">
        <v>58</v>
      </c>
      <c r="M71" s="165"/>
      <c r="N71" s="165"/>
      <c r="O71" s="165"/>
      <c r="P71" s="165"/>
      <c r="Q71" s="165"/>
      <c r="R71" s="165"/>
      <c r="S71" s="165" t="s">
        <v>399</v>
      </c>
      <c r="T71" s="165"/>
      <c r="U71" s="165"/>
      <c r="V71" s="165"/>
      <c r="W71" s="59" t="s">
        <v>65</v>
      </c>
      <c r="X71" s="165"/>
      <c r="Y71" s="59" t="s">
        <v>58</v>
      </c>
      <c r="Z71" s="165" t="s">
        <v>424</v>
      </c>
      <c r="AA71" s="59"/>
      <c r="AB71" s="165"/>
      <c r="AC71" s="165"/>
      <c r="AD71" s="165"/>
      <c r="AE71" s="165" t="s">
        <v>411</v>
      </c>
      <c r="AF71" s="166">
        <v>1.0</v>
      </c>
      <c r="AG71" s="165"/>
      <c r="AH71" s="165" t="s">
        <v>630</v>
      </c>
      <c r="AI71" s="165" t="s">
        <v>567</v>
      </c>
      <c r="AJ71" s="165" t="s">
        <v>402</v>
      </c>
      <c r="AK71" s="165" t="s">
        <v>403</v>
      </c>
      <c r="AL71" s="165" t="s">
        <v>403</v>
      </c>
      <c r="AM71" s="165"/>
      <c r="AN71" s="165" t="s">
        <v>461</v>
      </c>
      <c r="AO71" s="165" t="s">
        <v>438</v>
      </c>
      <c r="AP71" s="165" t="s">
        <v>439</v>
      </c>
      <c r="AQ71" s="166">
        <v>1042514.0</v>
      </c>
      <c r="AR71" s="166">
        <v>1101806.0</v>
      </c>
      <c r="AS71" s="166">
        <v>1265270.0</v>
      </c>
    </row>
    <row r="72">
      <c r="A72" s="165" t="s">
        <v>636</v>
      </c>
      <c r="B72" s="165" t="s">
        <v>629</v>
      </c>
      <c r="C72" s="165" t="s">
        <v>459</v>
      </c>
      <c r="D72" s="166">
        <v>150.0</v>
      </c>
      <c r="E72" s="165" t="s">
        <v>444</v>
      </c>
      <c r="F72" s="165"/>
      <c r="G72" s="165" t="s">
        <v>397</v>
      </c>
      <c r="H72" s="165" t="s">
        <v>398</v>
      </c>
      <c r="I72" s="165"/>
      <c r="J72" s="165"/>
      <c r="K72" s="165"/>
      <c r="L72" s="165" t="s">
        <v>58</v>
      </c>
      <c r="M72" s="165"/>
      <c r="N72" s="165"/>
      <c r="O72" s="165"/>
      <c r="P72" s="165"/>
      <c r="Q72" s="165"/>
      <c r="R72" s="165"/>
      <c r="S72" s="165" t="s">
        <v>399</v>
      </c>
      <c r="T72" s="165"/>
      <c r="U72" s="165"/>
      <c r="V72" s="165"/>
      <c r="W72" s="59" t="s">
        <v>65</v>
      </c>
      <c r="X72" s="165"/>
      <c r="Y72" s="59" t="s">
        <v>58</v>
      </c>
      <c r="Z72" s="165" t="s">
        <v>424</v>
      </c>
      <c r="AA72" s="59"/>
      <c r="AB72" s="165"/>
      <c r="AC72" s="165"/>
      <c r="AD72" s="165"/>
      <c r="AE72" s="165" t="s">
        <v>411</v>
      </c>
      <c r="AF72" s="166">
        <v>1.0</v>
      </c>
      <c r="AG72" s="165"/>
      <c r="AH72" s="165" t="s">
        <v>630</v>
      </c>
      <c r="AI72" s="165" t="s">
        <v>567</v>
      </c>
      <c r="AJ72" s="165" t="s">
        <v>402</v>
      </c>
      <c r="AK72" s="165" t="s">
        <v>403</v>
      </c>
      <c r="AL72" s="165" t="s">
        <v>403</v>
      </c>
      <c r="AM72" s="165"/>
      <c r="AN72" s="165" t="s">
        <v>461</v>
      </c>
      <c r="AO72" s="165" t="s">
        <v>438</v>
      </c>
      <c r="AP72" s="165" t="s">
        <v>439</v>
      </c>
      <c r="AQ72" s="166">
        <v>1042514.0</v>
      </c>
      <c r="AR72" s="166">
        <v>1101806.0</v>
      </c>
      <c r="AS72" s="166">
        <v>1265271.0</v>
      </c>
    </row>
    <row r="73">
      <c r="A73" s="165" t="s">
        <v>637</v>
      </c>
      <c r="B73" s="165" t="s">
        <v>637</v>
      </c>
      <c r="C73" s="165" t="s">
        <v>638</v>
      </c>
      <c r="D73" s="166">
        <v>300.0</v>
      </c>
      <c r="E73" s="165" t="s">
        <v>434</v>
      </c>
      <c r="F73" s="165"/>
      <c r="G73" s="165" t="s">
        <v>397</v>
      </c>
      <c r="H73" s="165" t="s">
        <v>398</v>
      </c>
      <c r="I73" s="165"/>
      <c r="J73" s="165"/>
      <c r="K73" s="165"/>
      <c r="L73" s="165"/>
      <c r="M73" s="165"/>
      <c r="N73" s="165"/>
      <c r="O73" s="165"/>
      <c r="P73" s="165"/>
      <c r="Q73" s="165"/>
      <c r="R73" s="165"/>
      <c r="S73" s="165" t="s">
        <v>399</v>
      </c>
      <c r="T73" s="165"/>
      <c r="U73" s="165"/>
      <c r="V73" s="165"/>
      <c r="W73" s="59"/>
      <c r="X73" s="165"/>
      <c r="Y73" s="59"/>
      <c r="Z73" s="165"/>
      <c r="AA73" s="59"/>
      <c r="AB73" s="165"/>
      <c r="AC73" s="165"/>
      <c r="AD73" s="165"/>
      <c r="AE73" s="165"/>
      <c r="AF73" s="166">
        <v>1.0</v>
      </c>
      <c r="AG73" s="165"/>
      <c r="AH73" s="165" t="s">
        <v>639</v>
      </c>
      <c r="AI73" s="165" t="s">
        <v>543</v>
      </c>
      <c r="AJ73" s="165" t="s">
        <v>402</v>
      </c>
      <c r="AK73" s="165" t="s">
        <v>403</v>
      </c>
      <c r="AL73" s="165" t="s">
        <v>403</v>
      </c>
      <c r="AM73" s="165"/>
      <c r="AN73" s="165" t="s">
        <v>638</v>
      </c>
      <c r="AO73" s="165" t="s">
        <v>438</v>
      </c>
      <c r="AP73" s="165" t="s">
        <v>439</v>
      </c>
      <c r="AQ73" s="166">
        <v>1052938.0</v>
      </c>
      <c r="AR73" s="166">
        <v>1117114.0</v>
      </c>
      <c r="AS73" s="166">
        <v>1282931.0</v>
      </c>
    </row>
    <row r="74">
      <c r="A74" s="165" t="s">
        <v>640</v>
      </c>
      <c r="B74" s="165" t="s">
        <v>640</v>
      </c>
      <c r="C74" s="165" t="s">
        <v>524</v>
      </c>
      <c r="D74" s="166">
        <v>100.0</v>
      </c>
      <c r="E74" s="165" t="s">
        <v>434</v>
      </c>
      <c r="F74" s="165"/>
      <c r="G74" s="165" t="s">
        <v>397</v>
      </c>
      <c r="H74" s="165" t="s">
        <v>398</v>
      </c>
      <c r="I74" s="165"/>
      <c r="J74" s="165"/>
      <c r="K74" s="165"/>
      <c r="L74" s="165"/>
      <c r="M74" s="165"/>
      <c r="N74" s="165"/>
      <c r="O74" s="165"/>
      <c r="P74" s="165"/>
      <c r="Q74" s="165"/>
      <c r="R74" s="165"/>
      <c r="S74" s="165" t="s">
        <v>399</v>
      </c>
      <c r="T74" s="165"/>
      <c r="U74" s="165"/>
      <c r="V74" s="165"/>
      <c r="W74" s="59"/>
      <c r="X74" s="165"/>
      <c r="Y74" s="59"/>
      <c r="Z74" s="165"/>
      <c r="AA74" s="59"/>
      <c r="AB74" s="165"/>
      <c r="AC74" s="165"/>
      <c r="AD74" s="165"/>
      <c r="AE74" s="165"/>
      <c r="AF74" s="166">
        <v>1.0</v>
      </c>
      <c r="AG74" s="165"/>
      <c r="AH74" s="165" t="s">
        <v>641</v>
      </c>
      <c r="AI74" s="165" t="s">
        <v>642</v>
      </c>
      <c r="AJ74" s="165" t="s">
        <v>402</v>
      </c>
      <c r="AK74" s="165" t="s">
        <v>403</v>
      </c>
      <c r="AL74" s="165" t="s">
        <v>403</v>
      </c>
      <c r="AM74" s="165"/>
      <c r="AN74" s="165" t="s">
        <v>527</v>
      </c>
      <c r="AO74" s="165" t="s">
        <v>438</v>
      </c>
      <c r="AP74" s="165" t="s">
        <v>406</v>
      </c>
      <c r="AQ74" s="166">
        <v>1042023.0</v>
      </c>
      <c r="AR74" s="166">
        <v>1089736.0</v>
      </c>
      <c r="AS74" s="166">
        <v>1239806.0</v>
      </c>
    </row>
    <row r="75">
      <c r="A75" s="165" t="s">
        <v>643</v>
      </c>
      <c r="B75" s="165" t="s">
        <v>643</v>
      </c>
      <c r="C75" s="165" t="s">
        <v>644</v>
      </c>
      <c r="D75" s="166">
        <v>82.0</v>
      </c>
      <c r="E75" s="165" t="s">
        <v>444</v>
      </c>
      <c r="F75" s="165"/>
      <c r="G75" s="165" t="s">
        <v>397</v>
      </c>
      <c r="H75" s="165" t="s">
        <v>398</v>
      </c>
      <c r="I75" s="165"/>
      <c r="J75" s="165"/>
      <c r="K75" s="165"/>
      <c r="L75" s="165" t="s">
        <v>58</v>
      </c>
      <c r="M75" s="165"/>
      <c r="N75" s="165"/>
      <c r="O75" s="165"/>
      <c r="P75" s="165"/>
      <c r="Q75" s="165"/>
      <c r="R75" s="165"/>
      <c r="S75" s="165" t="s">
        <v>399</v>
      </c>
      <c r="T75" s="165"/>
      <c r="U75" s="165"/>
      <c r="V75" s="165"/>
      <c r="W75" s="59"/>
      <c r="X75" s="165"/>
      <c r="Y75" s="59" t="s">
        <v>58</v>
      </c>
      <c r="Z75" s="165" t="s">
        <v>424</v>
      </c>
      <c r="AA75" s="59"/>
      <c r="AB75" s="165"/>
      <c r="AC75" s="165"/>
      <c r="AD75" s="165"/>
      <c r="AE75" s="165"/>
      <c r="AF75" s="166">
        <v>1.0</v>
      </c>
      <c r="AG75" s="165"/>
      <c r="AH75" s="165" t="s">
        <v>645</v>
      </c>
      <c r="AI75" s="165" t="s">
        <v>646</v>
      </c>
      <c r="AJ75" s="165" t="s">
        <v>402</v>
      </c>
      <c r="AK75" s="165" t="s">
        <v>403</v>
      </c>
      <c r="AL75" s="165" t="s">
        <v>403</v>
      </c>
      <c r="AM75" s="165"/>
      <c r="AN75" s="165" t="s">
        <v>644</v>
      </c>
      <c r="AO75" s="165" t="s">
        <v>438</v>
      </c>
      <c r="AP75" s="165" t="s">
        <v>439</v>
      </c>
      <c r="AQ75" s="166">
        <v>1046631.0</v>
      </c>
      <c r="AR75" s="166">
        <v>1101369.0</v>
      </c>
      <c r="AS75" s="166">
        <v>1258698.0</v>
      </c>
    </row>
    <row r="76">
      <c r="A76" s="165" t="s">
        <v>647</v>
      </c>
      <c r="B76" s="165" t="s">
        <v>648</v>
      </c>
      <c r="C76" s="165" t="s">
        <v>649</v>
      </c>
      <c r="D76" s="166">
        <v>52.0</v>
      </c>
      <c r="E76" s="165" t="s">
        <v>484</v>
      </c>
      <c r="F76" s="166">
        <v>2006.0</v>
      </c>
      <c r="G76" s="165" t="s">
        <v>510</v>
      </c>
      <c r="H76" s="165" t="s">
        <v>398</v>
      </c>
      <c r="I76" s="165"/>
      <c r="J76" s="165"/>
      <c r="K76" s="165" t="s">
        <v>471</v>
      </c>
      <c r="L76" s="165" t="s">
        <v>58</v>
      </c>
      <c r="M76" s="165" t="s">
        <v>579</v>
      </c>
      <c r="N76" s="165"/>
      <c r="O76" s="165"/>
      <c r="P76" s="165"/>
      <c r="Q76" s="165"/>
      <c r="R76" s="165"/>
      <c r="S76" s="165" t="s">
        <v>399</v>
      </c>
      <c r="T76" s="165"/>
      <c r="U76" s="165"/>
      <c r="V76" s="165"/>
      <c r="W76" s="59" t="s">
        <v>65</v>
      </c>
      <c r="X76" s="165"/>
      <c r="Y76" s="59" t="s">
        <v>58</v>
      </c>
      <c r="Z76" s="165" t="s">
        <v>424</v>
      </c>
      <c r="AA76" s="59"/>
      <c r="AB76" s="165"/>
      <c r="AC76" s="165" t="s">
        <v>541</v>
      </c>
      <c r="AD76" s="165" t="s">
        <v>541</v>
      </c>
      <c r="AE76" s="165"/>
      <c r="AF76" s="166">
        <v>1.0</v>
      </c>
      <c r="AG76" s="165"/>
      <c r="AH76" s="165" t="s">
        <v>650</v>
      </c>
      <c r="AI76" s="165" t="s">
        <v>646</v>
      </c>
      <c r="AJ76" s="165" t="s">
        <v>402</v>
      </c>
      <c r="AK76" s="165" t="s">
        <v>403</v>
      </c>
      <c r="AL76" s="165" t="s">
        <v>403</v>
      </c>
      <c r="AM76" s="165"/>
      <c r="AN76" s="165" t="s">
        <v>651</v>
      </c>
      <c r="AO76" s="165" t="s">
        <v>438</v>
      </c>
      <c r="AP76" s="165" t="s">
        <v>439</v>
      </c>
      <c r="AQ76" s="166">
        <v>1025264.0</v>
      </c>
      <c r="AR76" s="166">
        <v>1050938.0</v>
      </c>
      <c r="AS76" s="166">
        <v>1175286.0</v>
      </c>
    </row>
    <row r="77">
      <c r="A77" s="165" t="s">
        <v>652</v>
      </c>
      <c r="B77" s="165" t="s">
        <v>648</v>
      </c>
      <c r="C77" s="165" t="s">
        <v>649</v>
      </c>
      <c r="D77" s="166">
        <v>52.0</v>
      </c>
      <c r="E77" s="165" t="s">
        <v>396</v>
      </c>
      <c r="F77" s="165"/>
      <c r="G77" s="165" t="s">
        <v>510</v>
      </c>
      <c r="H77" s="165" t="s">
        <v>398</v>
      </c>
      <c r="I77" s="165"/>
      <c r="J77" s="165"/>
      <c r="K77" s="165"/>
      <c r="L77" s="165"/>
      <c r="M77" s="165"/>
      <c r="N77" s="165"/>
      <c r="O77" s="165"/>
      <c r="P77" s="165"/>
      <c r="Q77" s="165"/>
      <c r="R77" s="165"/>
      <c r="S77" s="165" t="s">
        <v>399</v>
      </c>
      <c r="T77" s="165"/>
      <c r="U77" s="165"/>
      <c r="V77" s="165"/>
      <c r="W77" s="59"/>
      <c r="X77" s="165"/>
      <c r="Y77" s="59"/>
      <c r="Z77" s="165"/>
      <c r="AA77" s="59"/>
      <c r="AB77" s="165"/>
      <c r="AC77" s="165" t="s">
        <v>541</v>
      </c>
      <c r="AD77" s="165" t="s">
        <v>541</v>
      </c>
      <c r="AE77" s="165"/>
      <c r="AF77" s="166">
        <v>1.0</v>
      </c>
      <c r="AG77" s="165"/>
      <c r="AH77" s="165" t="s">
        <v>650</v>
      </c>
      <c r="AI77" s="165" t="s">
        <v>646</v>
      </c>
      <c r="AJ77" s="165" t="s">
        <v>402</v>
      </c>
      <c r="AK77" s="165" t="s">
        <v>403</v>
      </c>
      <c r="AL77" s="165" t="s">
        <v>403</v>
      </c>
      <c r="AM77" s="165"/>
      <c r="AN77" s="165" t="s">
        <v>651</v>
      </c>
      <c r="AO77" s="165" t="s">
        <v>438</v>
      </c>
      <c r="AP77" s="165" t="s">
        <v>439</v>
      </c>
      <c r="AQ77" s="166">
        <v>1025264.0</v>
      </c>
      <c r="AR77" s="166">
        <v>1050938.0</v>
      </c>
      <c r="AS77" s="166">
        <v>1179587.0</v>
      </c>
    </row>
    <row r="78">
      <c r="A78" s="165" t="s">
        <v>653</v>
      </c>
      <c r="B78" s="165" t="s">
        <v>653</v>
      </c>
      <c r="C78" s="165" t="s">
        <v>519</v>
      </c>
      <c r="D78" s="166">
        <v>20.0</v>
      </c>
      <c r="E78" s="165" t="s">
        <v>444</v>
      </c>
      <c r="F78" s="165"/>
      <c r="G78" s="165" t="s">
        <v>397</v>
      </c>
      <c r="H78" s="165" t="s">
        <v>398</v>
      </c>
      <c r="I78" s="165"/>
      <c r="J78" s="165" t="s">
        <v>511</v>
      </c>
      <c r="K78" s="165"/>
      <c r="L78" s="165"/>
      <c r="M78" s="165"/>
      <c r="N78" s="165"/>
      <c r="O78" s="165"/>
      <c r="P78" s="165"/>
      <c r="Q78" s="165"/>
      <c r="R78" s="165"/>
      <c r="S78" s="165" t="s">
        <v>399</v>
      </c>
      <c r="T78" s="165"/>
      <c r="U78" s="165"/>
      <c r="V78" s="165"/>
      <c r="W78" s="59"/>
      <c r="X78" s="165"/>
      <c r="Y78" s="59"/>
      <c r="Z78" s="165"/>
      <c r="AA78" s="59"/>
      <c r="AB78" s="165"/>
      <c r="AC78" s="165"/>
      <c r="AD78" s="165"/>
      <c r="AE78" s="165"/>
      <c r="AF78" s="166">
        <v>1.0</v>
      </c>
      <c r="AG78" s="165"/>
      <c r="AH78" s="165" t="s">
        <v>654</v>
      </c>
      <c r="AI78" s="165" t="s">
        <v>655</v>
      </c>
      <c r="AJ78" s="165" t="s">
        <v>402</v>
      </c>
      <c r="AK78" s="165" t="s">
        <v>403</v>
      </c>
      <c r="AL78" s="165" t="s">
        <v>403</v>
      </c>
      <c r="AM78" s="165"/>
      <c r="AN78" s="165" t="s">
        <v>521</v>
      </c>
      <c r="AO78" s="165" t="s">
        <v>438</v>
      </c>
      <c r="AP78" s="165" t="s">
        <v>439</v>
      </c>
      <c r="AQ78" s="166">
        <v>1040922.0</v>
      </c>
      <c r="AR78" s="166">
        <v>1099107.0</v>
      </c>
      <c r="AS78" s="166">
        <v>1254839.0</v>
      </c>
    </row>
    <row r="79">
      <c r="A79" s="165" t="s">
        <v>656</v>
      </c>
      <c r="B79" s="165" t="s">
        <v>656</v>
      </c>
      <c r="C79" s="165" t="s">
        <v>409</v>
      </c>
      <c r="D79" s="166">
        <v>600.0</v>
      </c>
      <c r="E79" s="165" t="s">
        <v>396</v>
      </c>
      <c r="F79" s="165"/>
      <c r="G79" s="165" t="s">
        <v>397</v>
      </c>
      <c r="H79" s="165" t="s">
        <v>398</v>
      </c>
      <c r="I79" s="165"/>
      <c r="J79" s="165"/>
      <c r="K79" s="165"/>
      <c r="L79" s="165"/>
      <c r="M79" s="165"/>
      <c r="N79" s="165"/>
      <c r="O79" s="165"/>
      <c r="P79" s="165"/>
      <c r="Q79" s="165"/>
      <c r="R79" s="165"/>
      <c r="S79" s="165" t="s">
        <v>399</v>
      </c>
      <c r="T79" s="165"/>
      <c r="U79" s="165"/>
      <c r="V79" s="165"/>
      <c r="W79" s="59"/>
      <c r="X79" s="165"/>
      <c r="Y79" s="59"/>
      <c r="Z79" s="165"/>
      <c r="AA79" s="59"/>
      <c r="AB79" s="165"/>
      <c r="AC79" s="165"/>
      <c r="AD79" s="165"/>
      <c r="AE79" s="165"/>
      <c r="AF79" s="166">
        <v>1.0</v>
      </c>
      <c r="AG79" s="165"/>
      <c r="AH79" s="165"/>
      <c r="AI79" s="165" t="s">
        <v>657</v>
      </c>
      <c r="AJ79" s="165" t="s">
        <v>402</v>
      </c>
      <c r="AK79" s="165" t="s">
        <v>403</v>
      </c>
      <c r="AL79" s="165" t="s">
        <v>403</v>
      </c>
      <c r="AM79" s="165"/>
      <c r="AN79" s="165" t="s">
        <v>414</v>
      </c>
      <c r="AO79" s="165" t="s">
        <v>415</v>
      </c>
      <c r="AP79" s="165" t="s">
        <v>416</v>
      </c>
      <c r="AQ79" s="166">
        <v>1004153.0</v>
      </c>
      <c r="AR79" s="166">
        <v>1086893.0</v>
      </c>
      <c r="AS79" s="166">
        <v>1234519.0</v>
      </c>
    </row>
    <row r="80">
      <c r="A80" s="165" t="s">
        <v>658</v>
      </c>
      <c r="B80" s="165" t="s">
        <v>659</v>
      </c>
      <c r="C80" s="165" t="s">
        <v>660</v>
      </c>
      <c r="D80" s="166">
        <v>300.0</v>
      </c>
      <c r="E80" s="165" t="s">
        <v>484</v>
      </c>
      <c r="F80" s="166">
        <v>2014.0</v>
      </c>
      <c r="G80" s="165" t="s">
        <v>397</v>
      </c>
      <c r="H80" s="165" t="s">
        <v>398</v>
      </c>
      <c r="I80" s="165"/>
      <c r="J80" s="165"/>
      <c r="K80" s="165" t="s">
        <v>498</v>
      </c>
      <c r="L80" s="165"/>
      <c r="M80" s="165" t="s">
        <v>498</v>
      </c>
      <c r="N80" s="165"/>
      <c r="O80" s="165" t="s">
        <v>498</v>
      </c>
      <c r="P80" s="165"/>
      <c r="Q80" s="165"/>
      <c r="R80" s="165"/>
      <c r="S80" s="165" t="s">
        <v>399</v>
      </c>
      <c r="T80" s="165"/>
      <c r="U80" s="165"/>
      <c r="V80" s="165"/>
      <c r="W80" s="59" t="s">
        <v>65</v>
      </c>
      <c r="X80" s="165"/>
      <c r="Y80" s="59" t="s">
        <v>75</v>
      </c>
      <c r="Z80" s="165" t="s">
        <v>424</v>
      </c>
      <c r="AA80" s="59"/>
      <c r="AB80" s="165"/>
      <c r="AC80" s="165" t="s">
        <v>661</v>
      </c>
      <c r="AD80" s="165" t="s">
        <v>661</v>
      </c>
      <c r="AE80" s="165" t="s">
        <v>411</v>
      </c>
      <c r="AF80" s="166">
        <v>1.0</v>
      </c>
      <c r="AG80" s="165"/>
      <c r="AH80" s="165" t="s">
        <v>662</v>
      </c>
      <c r="AI80" s="165" t="s">
        <v>567</v>
      </c>
      <c r="AJ80" s="165" t="s">
        <v>402</v>
      </c>
      <c r="AK80" s="165" t="s">
        <v>403</v>
      </c>
      <c r="AL80" s="165" t="s">
        <v>403</v>
      </c>
      <c r="AM80" s="165"/>
      <c r="AN80" s="165" t="s">
        <v>663</v>
      </c>
      <c r="AO80" s="165" t="s">
        <v>415</v>
      </c>
      <c r="AP80" s="165" t="s">
        <v>416</v>
      </c>
      <c r="AQ80" s="166">
        <v>1020436.0</v>
      </c>
      <c r="AR80" s="166">
        <v>1054104.0</v>
      </c>
      <c r="AS80" s="166">
        <v>1199161.0</v>
      </c>
    </row>
    <row r="81">
      <c r="A81" s="165" t="s">
        <v>664</v>
      </c>
      <c r="B81" s="165" t="s">
        <v>659</v>
      </c>
      <c r="C81" s="165" t="s">
        <v>660</v>
      </c>
      <c r="D81" s="166">
        <v>300.0</v>
      </c>
      <c r="E81" s="165" t="s">
        <v>484</v>
      </c>
      <c r="F81" s="166">
        <v>2014.0</v>
      </c>
      <c r="G81" s="165" t="s">
        <v>397</v>
      </c>
      <c r="H81" s="165" t="s">
        <v>398</v>
      </c>
      <c r="I81" s="165"/>
      <c r="J81" s="165"/>
      <c r="K81" s="165" t="s">
        <v>498</v>
      </c>
      <c r="L81" s="165"/>
      <c r="M81" s="165" t="s">
        <v>498</v>
      </c>
      <c r="N81" s="165"/>
      <c r="O81" s="165" t="s">
        <v>498</v>
      </c>
      <c r="P81" s="165"/>
      <c r="Q81" s="165"/>
      <c r="R81" s="165"/>
      <c r="S81" s="165" t="s">
        <v>399</v>
      </c>
      <c r="T81" s="165"/>
      <c r="U81" s="165"/>
      <c r="V81" s="165"/>
      <c r="W81" s="59" t="s">
        <v>65</v>
      </c>
      <c r="X81" s="165"/>
      <c r="Y81" s="59" t="s">
        <v>75</v>
      </c>
      <c r="Z81" s="165" t="s">
        <v>424</v>
      </c>
      <c r="AA81" s="59"/>
      <c r="AB81" s="165"/>
      <c r="AC81" s="165" t="s">
        <v>661</v>
      </c>
      <c r="AD81" s="165" t="s">
        <v>661</v>
      </c>
      <c r="AE81" s="165" t="s">
        <v>411</v>
      </c>
      <c r="AF81" s="166">
        <v>1.0</v>
      </c>
      <c r="AG81" s="165"/>
      <c r="AH81" s="165" t="s">
        <v>662</v>
      </c>
      <c r="AI81" s="165" t="s">
        <v>567</v>
      </c>
      <c r="AJ81" s="165" t="s">
        <v>402</v>
      </c>
      <c r="AK81" s="165" t="s">
        <v>403</v>
      </c>
      <c r="AL81" s="165" t="s">
        <v>403</v>
      </c>
      <c r="AM81" s="165"/>
      <c r="AN81" s="165" t="s">
        <v>663</v>
      </c>
      <c r="AO81" s="165" t="s">
        <v>415</v>
      </c>
      <c r="AP81" s="165" t="s">
        <v>416</v>
      </c>
      <c r="AQ81" s="166">
        <v>1020436.0</v>
      </c>
      <c r="AR81" s="166">
        <v>1054104.0</v>
      </c>
      <c r="AS81" s="166">
        <v>1199162.0</v>
      </c>
    </row>
    <row r="82">
      <c r="A82" s="165" t="s">
        <v>665</v>
      </c>
      <c r="B82" s="165" t="s">
        <v>666</v>
      </c>
      <c r="C82" s="165" t="s">
        <v>660</v>
      </c>
      <c r="D82" s="166">
        <v>668.0</v>
      </c>
      <c r="E82" s="165" t="s">
        <v>421</v>
      </c>
      <c r="F82" s="166">
        <v>2020.0</v>
      </c>
      <c r="G82" s="165" t="s">
        <v>397</v>
      </c>
      <c r="H82" s="165" t="s">
        <v>398</v>
      </c>
      <c r="I82" s="165"/>
      <c r="J82" s="165"/>
      <c r="K82" s="165" t="s">
        <v>498</v>
      </c>
      <c r="L82" s="165"/>
      <c r="M82" s="165" t="s">
        <v>498</v>
      </c>
      <c r="N82" s="165"/>
      <c r="O82" s="165" t="s">
        <v>498</v>
      </c>
      <c r="P82" s="165"/>
      <c r="Q82" s="165"/>
      <c r="R82" s="165"/>
      <c r="S82" s="165" t="s">
        <v>571</v>
      </c>
      <c r="T82" s="165"/>
      <c r="U82" s="165"/>
      <c r="V82" s="165"/>
      <c r="W82" s="59" t="s">
        <v>65</v>
      </c>
      <c r="X82" s="165"/>
      <c r="Y82" s="59" t="s">
        <v>75</v>
      </c>
      <c r="Z82" s="165" t="s">
        <v>424</v>
      </c>
      <c r="AA82" s="59"/>
      <c r="AB82" s="165"/>
      <c r="AC82" s="165" t="s">
        <v>661</v>
      </c>
      <c r="AD82" s="165" t="s">
        <v>661</v>
      </c>
      <c r="AE82" s="165" t="s">
        <v>411</v>
      </c>
      <c r="AF82" s="166">
        <v>1.0</v>
      </c>
      <c r="AG82" s="165"/>
      <c r="AH82" s="165" t="s">
        <v>662</v>
      </c>
      <c r="AI82" s="165" t="s">
        <v>567</v>
      </c>
      <c r="AJ82" s="165" t="s">
        <v>402</v>
      </c>
      <c r="AK82" s="165" t="s">
        <v>403</v>
      </c>
      <c r="AL82" s="165" t="s">
        <v>403</v>
      </c>
      <c r="AM82" s="165"/>
      <c r="AN82" s="165" t="s">
        <v>663</v>
      </c>
      <c r="AO82" s="165" t="s">
        <v>415</v>
      </c>
      <c r="AP82" s="165" t="s">
        <v>416</v>
      </c>
      <c r="AQ82" s="166">
        <v>1020436.0</v>
      </c>
      <c r="AR82" s="166">
        <v>1116707.0</v>
      </c>
      <c r="AS82" s="166">
        <v>1274624.0</v>
      </c>
    </row>
    <row r="83">
      <c r="A83" s="165" t="s">
        <v>667</v>
      </c>
      <c r="B83" s="165" t="s">
        <v>666</v>
      </c>
      <c r="C83" s="165" t="s">
        <v>660</v>
      </c>
      <c r="D83" s="166">
        <v>668.0</v>
      </c>
      <c r="E83" s="165" t="s">
        <v>421</v>
      </c>
      <c r="F83" s="166">
        <v>2021.0</v>
      </c>
      <c r="G83" s="165" t="s">
        <v>397</v>
      </c>
      <c r="H83" s="165" t="s">
        <v>398</v>
      </c>
      <c r="I83" s="165"/>
      <c r="J83" s="165"/>
      <c r="K83" s="165" t="s">
        <v>498</v>
      </c>
      <c r="L83" s="165"/>
      <c r="M83" s="165" t="s">
        <v>498</v>
      </c>
      <c r="N83" s="165"/>
      <c r="O83" s="165" t="s">
        <v>498</v>
      </c>
      <c r="P83" s="165"/>
      <c r="Q83" s="165"/>
      <c r="R83" s="165"/>
      <c r="S83" s="165" t="s">
        <v>571</v>
      </c>
      <c r="T83" s="165"/>
      <c r="U83" s="165"/>
      <c r="V83" s="165"/>
      <c r="W83" s="59" t="s">
        <v>65</v>
      </c>
      <c r="X83" s="165"/>
      <c r="Y83" s="59" t="s">
        <v>75</v>
      </c>
      <c r="Z83" s="165" t="s">
        <v>424</v>
      </c>
      <c r="AA83" s="59"/>
      <c r="AB83" s="165"/>
      <c r="AC83" s="165" t="s">
        <v>661</v>
      </c>
      <c r="AD83" s="165" t="s">
        <v>661</v>
      </c>
      <c r="AE83" s="165" t="s">
        <v>411</v>
      </c>
      <c r="AF83" s="166">
        <v>1.0</v>
      </c>
      <c r="AG83" s="165"/>
      <c r="AH83" s="165" t="s">
        <v>662</v>
      </c>
      <c r="AI83" s="165" t="s">
        <v>567</v>
      </c>
      <c r="AJ83" s="165" t="s">
        <v>402</v>
      </c>
      <c r="AK83" s="165" t="s">
        <v>403</v>
      </c>
      <c r="AL83" s="165" t="s">
        <v>403</v>
      </c>
      <c r="AM83" s="165"/>
      <c r="AN83" s="165" t="s">
        <v>663</v>
      </c>
      <c r="AO83" s="165" t="s">
        <v>415</v>
      </c>
      <c r="AP83" s="165" t="s">
        <v>416</v>
      </c>
      <c r="AQ83" s="166">
        <v>1020436.0</v>
      </c>
      <c r="AR83" s="166">
        <v>1116707.0</v>
      </c>
      <c r="AS83" s="166">
        <v>1279846.0</v>
      </c>
    </row>
    <row r="84">
      <c r="A84" s="165" t="s">
        <v>668</v>
      </c>
      <c r="B84" s="165" t="s">
        <v>669</v>
      </c>
      <c r="C84" s="165" t="s">
        <v>530</v>
      </c>
      <c r="D84" s="166">
        <v>15.0</v>
      </c>
      <c r="E84" s="165" t="s">
        <v>484</v>
      </c>
      <c r="F84" s="166">
        <v>2019.0</v>
      </c>
      <c r="G84" s="165" t="s">
        <v>397</v>
      </c>
      <c r="H84" s="165" t="s">
        <v>398</v>
      </c>
      <c r="I84" s="165"/>
      <c r="J84" s="165" t="s">
        <v>511</v>
      </c>
      <c r="K84" s="165"/>
      <c r="L84" s="165" t="s">
        <v>58</v>
      </c>
      <c r="M84" s="165"/>
      <c r="N84" s="165"/>
      <c r="O84" s="165"/>
      <c r="P84" s="165"/>
      <c r="Q84" s="165"/>
      <c r="R84" s="165"/>
      <c r="S84" s="165" t="s">
        <v>399</v>
      </c>
      <c r="T84" s="165"/>
      <c r="U84" s="165"/>
      <c r="V84" s="165"/>
      <c r="W84" s="59"/>
      <c r="X84" s="165"/>
      <c r="Y84" s="59" t="s">
        <v>58</v>
      </c>
      <c r="Z84" s="165" t="s">
        <v>424</v>
      </c>
      <c r="AA84" s="59"/>
      <c r="AB84" s="165"/>
      <c r="AC84" s="165" t="s">
        <v>670</v>
      </c>
      <c r="AD84" s="165" t="s">
        <v>670</v>
      </c>
      <c r="AE84" s="165"/>
      <c r="AF84" s="166">
        <v>1.0</v>
      </c>
      <c r="AG84" s="165"/>
      <c r="AH84" s="165" t="s">
        <v>671</v>
      </c>
      <c r="AI84" s="165" t="s">
        <v>672</v>
      </c>
      <c r="AJ84" s="165" t="s">
        <v>402</v>
      </c>
      <c r="AK84" s="165" t="s">
        <v>403</v>
      </c>
      <c r="AL84" s="165" t="s">
        <v>403</v>
      </c>
      <c r="AM84" s="165"/>
      <c r="AN84" s="165" t="s">
        <v>489</v>
      </c>
      <c r="AO84" s="165" t="s">
        <v>438</v>
      </c>
      <c r="AP84" s="165" t="s">
        <v>439</v>
      </c>
      <c r="AQ84" s="166">
        <v>1030451.0</v>
      </c>
      <c r="AR84" s="166">
        <v>1128443.0</v>
      </c>
      <c r="AS84" s="166">
        <v>1298932.0</v>
      </c>
    </row>
    <row r="85">
      <c r="A85" s="165" t="s">
        <v>673</v>
      </c>
      <c r="B85" s="165" t="s">
        <v>674</v>
      </c>
      <c r="C85" s="165" t="s">
        <v>459</v>
      </c>
      <c r="D85" s="166">
        <v>330.0</v>
      </c>
      <c r="E85" s="165" t="s">
        <v>484</v>
      </c>
      <c r="F85" s="166">
        <v>1998.0</v>
      </c>
      <c r="G85" s="165" t="s">
        <v>397</v>
      </c>
      <c r="H85" s="165" t="s">
        <v>398</v>
      </c>
      <c r="I85" s="165" t="s">
        <v>445</v>
      </c>
      <c r="J85" s="165" t="s">
        <v>446</v>
      </c>
      <c r="K85" s="165" t="s">
        <v>493</v>
      </c>
      <c r="L85" s="165"/>
      <c r="M85" s="165" t="s">
        <v>493</v>
      </c>
      <c r="N85" s="165"/>
      <c r="O85" s="165" t="s">
        <v>546</v>
      </c>
      <c r="P85" s="165"/>
      <c r="Q85" s="166">
        <v>297.2</v>
      </c>
      <c r="R85" s="166">
        <v>169.0</v>
      </c>
      <c r="S85" s="165" t="s">
        <v>399</v>
      </c>
      <c r="T85" s="166">
        <v>538.0</v>
      </c>
      <c r="U85" s="166">
        <v>538.0</v>
      </c>
      <c r="V85" s="165"/>
      <c r="W85" s="59" t="s">
        <v>65</v>
      </c>
      <c r="X85" s="165" t="s">
        <v>493</v>
      </c>
      <c r="Y85" s="59" t="s">
        <v>75</v>
      </c>
      <c r="Z85" s="165" t="s">
        <v>424</v>
      </c>
      <c r="AA85" s="59"/>
      <c r="AB85" s="165"/>
      <c r="AC85" s="165" t="s">
        <v>675</v>
      </c>
      <c r="AD85" s="165" t="s">
        <v>676</v>
      </c>
      <c r="AE85" s="165" t="s">
        <v>411</v>
      </c>
      <c r="AF85" s="166">
        <v>1.0</v>
      </c>
      <c r="AG85" s="165"/>
      <c r="AH85" s="165" t="s">
        <v>677</v>
      </c>
      <c r="AI85" s="165" t="s">
        <v>678</v>
      </c>
      <c r="AJ85" s="165" t="s">
        <v>402</v>
      </c>
      <c r="AK85" s="165" t="s">
        <v>403</v>
      </c>
      <c r="AL85" s="165" t="s">
        <v>403</v>
      </c>
      <c r="AM85" s="165"/>
      <c r="AN85" s="165" t="s">
        <v>461</v>
      </c>
      <c r="AO85" s="165" t="s">
        <v>438</v>
      </c>
      <c r="AP85" s="165" t="s">
        <v>439</v>
      </c>
      <c r="AQ85" s="166">
        <v>1042514.0</v>
      </c>
      <c r="AR85" s="166">
        <v>1023529.0</v>
      </c>
      <c r="AS85" s="166">
        <v>1131812.0</v>
      </c>
    </row>
    <row r="86">
      <c r="A86" s="165" t="s">
        <v>679</v>
      </c>
      <c r="B86" s="165" t="s">
        <v>674</v>
      </c>
      <c r="C86" s="165" t="s">
        <v>459</v>
      </c>
      <c r="D86" s="166">
        <v>330.0</v>
      </c>
      <c r="E86" s="165" t="s">
        <v>484</v>
      </c>
      <c r="F86" s="166">
        <v>1999.0</v>
      </c>
      <c r="G86" s="165" t="s">
        <v>397</v>
      </c>
      <c r="H86" s="165" t="s">
        <v>398</v>
      </c>
      <c r="I86" s="165" t="s">
        <v>445</v>
      </c>
      <c r="J86" s="165" t="s">
        <v>446</v>
      </c>
      <c r="K86" s="165" t="s">
        <v>493</v>
      </c>
      <c r="L86" s="165"/>
      <c r="M86" s="165" t="s">
        <v>493</v>
      </c>
      <c r="N86" s="165"/>
      <c r="O86" s="165" t="s">
        <v>546</v>
      </c>
      <c r="P86" s="165"/>
      <c r="Q86" s="166">
        <v>297.2</v>
      </c>
      <c r="R86" s="166">
        <v>169.0</v>
      </c>
      <c r="S86" s="165" t="s">
        <v>399</v>
      </c>
      <c r="T86" s="166">
        <v>538.0</v>
      </c>
      <c r="U86" s="166">
        <v>538.0</v>
      </c>
      <c r="V86" s="165"/>
      <c r="W86" s="59" t="s">
        <v>65</v>
      </c>
      <c r="X86" s="165" t="s">
        <v>493</v>
      </c>
      <c r="Y86" s="59" t="s">
        <v>75</v>
      </c>
      <c r="Z86" s="165" t="s">
        <v>424</v>
      </c>
      <c r="AA86" s="59"/>
      <c r="AB86" s="165"/>
      <c r="AC86" s="165" t="s">
        <v>675</v>
      </c>
      <c r="AD86" s="165" t="s">
        <v>676</v>
      </c>
      <c r="AE86" s="165" t="s">
        <v>411</v>
      </c>
      <c r="AF86" s="166">
        <v>1.0</v>
      </c>
      <c r="AG86" s="165"/>
      <c r="AH86" s="165" t="s">
        <v>677</v>
      </c>
      <c r="AI86" s="165" t="s">
        <v>678</v>
      </c>
      <c r="AJ86" s="165" t="s">
        <v>402</v>
      </c>
      <c r="AK86" s="165" t="s">
        <v>403</v>
      </c>
      <c r="AL86" s="165" t="s">
        <v>403</v>
      </c>
      <c r="AM86" s="165"/>
      <c r="AN86" s="165" t="s">
        <v>461</v>
      </c>
      <c r="AO86" s="165" t="s">
        <v>438</v>
      </c>
      <c r="AP86" s="165" t="s">
        <v>439</v>
      </c>
      <c r="AQ86" s="166">
        <v>1042514.0</v>
      </c>
      <c r="AR86" s="166">
        <v>1023529.0</v>
      </c>
      <c r="AS86" s="166">
        <v>1131813.0</v>
      </c>
    </row>
    <row r="87">
      <c r="A87" s="165" t="s">
        <v>680</v>
      </c>
      <c r="B87" s="165" t="s">
        <v>674</v>
      </c>
      <c r="C87" s="165" t="s">
        <v>459</v>
      </c>
      <c r="D87" s="166">
        <v>335.0</v>
      </c>
      <c r="E87" s="165" t="s">
        <v>421</v>
      </c>
      <c r="F87" s="166">
        <v>2020.0</v>
      </c>
      <c r="G87" s="165" t="s">
        <v>397</v>
      </c>
      <c r="H87" s="165" t="s">
        <v>398</v>
      </c>
      <c r="I87" s="165" t="s">
        <v>445</v>
      </c>
      <c r="J87" s="165" t="s">
        <v>446</v>
      </c>
      <c r="K87" s="165" t="s">
        <v>681</v>
      </c>
      <c r="L87" s="165"/>
      <c r="M87" s="165"/>
      <c r="N87" s="165"/>
      <c r="O87" s="165"/>
      <c r="P87" s="165"/>
      <c r="Q87" s="165"/>
      <c r="R87" s="165"/>
      <c r="S87" s="165" t="s">
        <v>571</v>
      </c>
      <c r="T87" s="165"/>
      <c r="U87" s="165"/>
      <c r="V87" s="165"/>
      <c r="W87" s="59" t="s">
        <v>65</v>
      </c>
      <c r="X87" s="165"/>
      <c r="Y87" s="59" t="s">
        <v>129</v>
      </c>
      <c r="Z87" s="165"/>
      <c r="AA87" s="59"/>
      <c r="AB87" s="165"/>
      <c r="AC87" s="165" t="s">
        <v>682</v>
      </c>
      <c r="AD87" s="165" t="s">
        <v>683</v>
      </c>
      <c r="AE87" s="165" t="s">
        <v>411</v>
      </c>
      <c r="AF87" s="166">
        <v>1.0</v>
      </c>
      <c r="AG87" s="165"/>
      <c r="AH87" s="165" t="s">
        <v>677</v>
      </c>
      <c r="AI87" s="165" t="s">
        <v>678</v>
      </c>
      <c r="AJ87" s="165" t="s">
        <v>402</v>
      </c>
      <c r="AK87" s="165" t="s">
        <v>403</v>
      </c>
      <c r="AL87" s="165" t="s">
        <v>403</v>
      </c>
      <c r="AM87" s="165"/>
      <c r="AN87" s="165" t="s">
        <v>461</v>
      </c>
      <c r="AO87" s="165" t="s">
        <v>438</v>
      </c>
      <c r="AP87" s="165" t="s">
        <v>439</v>
      </c>
      <c r="AQ87" s="166">
        <v>1042514.0</v>
      </c>
      <c r="AR87" s="166">
        <v>1023529.0</v>
      </c>
      <c r="AS87" s="166">
        <v>1204938.0</v>
      </c>
    </row>
    <row r="88">
      <c r="A88" s="165" t="s">
        <v>684</v>
      </c>
      <c r="B88" s="165" t="s">
        <v>674</v>
      </c>
      <c r="C88" s="165" t="s">
        <v>459</v>
      </c>
      <c r="D88" s="166">
        <v>335.0</v>
      </c>
      <c r="E88" s="165" t="s">
        <v>434</v>
      </c>
      <c r="F88" s="165"/>
      <c r="G88" s="165" t="s">
        <v>397</v>
      </c>
      <c r="H88" s="165" t="s">
        <v>398</v>
      </c>
      <c r="I88" s="165" t="s">
        <v>445</v>
      </c>
      <c r="J88" s="165" t="s">
        <v>446</v>
      </c>
      <c r="K88" s="165"/>
      <c r="L88" s="165"/>
      <c r="M88" s="165"/>
      <c r="N88" s="165"/>
      <c r="O88" s="165"/>
      <c r="P88" s="165"/>
      <c r="Q88" s="165"/>
      <c r="R88" s="165"/>
      <c r="S88" s="165" t="s">
        <v>571</v>
      </c>
      <c r="T88" s="165"/>
      <c r="U88" s="165"/>
      <c r="V88" s="165"/>
      <c r="W88" s="59"/>
      <c r="X88" s="165"/>
      <c r="Y88" s="59"/>
      <c r="Z88" s="165"/>
      <c r="AA88" s="59"/>
      <c r="AB88" s="165"/>
      <c r="AC88" s="165" t="s">
        <v>682</v>
      </c>
      <c r="AD88" s="165" t="s">
        <v>682</v>
      </c>
      <c r="AE88" s="165" t="s">
        <v>411</v>
      </c>
      <c r="AF88" s="166">
        <v>1.0</v>
      </c>
      <c r="AG88" s="165"/>
      <c r="AH88" s="165" t="s">
        <v>677</v>
      </c>
      <c r="AI88" s="165" t="s">
        <v>678</v>
      </c>
      <c r="AJ88" s="165" t="s">
        <v>402</v>
      </c>
      <c r="AK88" s="165" t="s">
        <v>403</v>
      </c>
      <c r="AL88" s="165" t="s">
        <v>403</v>
      </c>
      <c r="AM88" s="165"/>
      <c r="AN88" s="165" t="s">
        <v>461</v>
      </c>
      <c r="AO88" s="165" t="s">
        <v>438</v>
      </c>
      <c r="AP88" s="165" t="s">
        <v>439</v>
      </c>
      <c r="AQ88" s="166">
        <v>1042514.0</v>
      </c>
      <c r="AR88" s="166">
        <v>1023529.0</v>
      </c>
      <c r="AS88" s="166">
        <v>1237419.0</v>
      </c>
    </row>
    <row r="89">
      <c r="A89" s="165" t="s">
        <v>685</v>
      </c>
      <c r="B89" s="165" t="s">
        <v>686</v>
      </c>
      <c r="C89" s="165" t="s">
        <v>687</v>
      </c>
      <c r="D89" s="166">
        <v>116.0</v>
      </c>
      <c r="E89" s="165" t="s">
        <v>484</v>
      </c>
      <c r="F89" s="166">
        <v>2006.0</v>
      </c>
      <c r="G89" s="165" t="s">
        <v>397</v>
      </c>
      <c r="H89" s="165" t="s">
        <v>398</v>
      </c>
      <c r="I89" s="165" t="s">
        <v>445</v>
      </c>
      <c r="J89" s="165" t="s">
        <v>446</v>
      </c>
      <c r="K89" s="165" t="s">
        <v>579</v>
      </c>
      <c r="L89" s="165"/>
      <c r="M89" s="165" t="s">
        <v>486</v>
      </c>
      <c r="N89" s="165"/>
      <c r="O89" s="165" t="s">
        <v>486</v>
      </c>
      <c r="P89" s="165"/>
      <c r="Q89" s="166">
        <v>100.0</v>
      </c>
      <c r="R89" s="166">
        <v>139.0</v>
      </c>
      <c r="S89" s="165" t="s">
        <v>399</v>
      </c>
      <c r="T89" s="166">
        <v>542.0</v>
      </c>
      <c r="U89" s="166">
        <v>542.0</v>
      </c>
      <c r="V89" s="165"/>
      <c r="W89" s="59" t="s">
        <v>178</v>
      </c>
      <c r="X89" s="165"/>
      <c r="Y89" s="59" t="s">
        <v>177</v>
      </c>
      <c r="Z89" s="165"/>
      <c r="AA89" s="59" t="s">
        <v>138</v>
      </c>
      <c r="AB89" s="165"/>
      <c r="AC89" s="165" t="s">
        <v>688</v>
      </c>
      <c r="AD89" s="165" t="s">
        <v>689</v>
      </c>
      <c r="AE89" s="165" t="s">
        <v>411</v>
      </c>
      <c r="AF89" s="166">
        <v>1.0</v>
      </c>
      <c r="AG89" s="165"/>
      <c r="AH89" s="165" t="s">
        <v>690</v>
      </c>
      <c r="AI89" s="165" t="s">
        <v>558</v>
      </c>
      <c r="AJ89" s="165" t="s">
        <v>402</v>
      </c>
      <c r="AK89" s="165" t="s">
        <v>403</v>
      </c>
      <c r="AL89" s="165" t="s">
        <v>403</v>
      </c>
      <c r="AM89" s="165"/>
      <c r="AN89" s="165" t="s">
        <v>691</v>
      </c>
      <c r="AO89" s="165" t="s">
        <v>438</v>
      </c>
      <c r="AP89" s="165" t="s">
        <v>439</v>
      </c>
      <c r="AQ89" s="166">
        <v>1033203.0</v>
      </c>
      <c r="AR89" s="166">
        <v>1051729.0</v>
      </c>
      <c r="AS89" s="166">
        <v>1176530.0</v>
      </c>
    </row>
    <row r="90">
      <c r="A90" s="165" t="s">
        <v>692</v>
      </c>
      <c r="B90" s="165" t="s">
        <v>686</v>
      </c>
      <c r="C90" s="165" t="s">
        <v>687</v>
      </c>
      <c r="D90" s="166">
        <v>116.0</v>
      </c>
      <c r="E90" s="165" t="s">
        <v>484</v>
      </c>
      <c r="F90" s="166">
        <v>2006.0</v>
      </c>
      <c r="G90" s="165" t="s">
        <v>397</v>
      </c>
      <c r="H90" s="165" t="s">
        <v>398</v>
      </c>
      <c r="I90" s="165" t="s">
        <v>445</v>
      </c>
      <c r="J90" s="165" t="s">
        <v>446</v>
      </c>
      <c r="K90" s="165" t="s">
        <v>579</v>
      </c>
      <c r="L90" s="165"/>
      <c r="M90" s="165" t="s">
        <v>486</v>
      </c>
      <c r="N90" s="165"/>
      <c r="O90" s="165" t="s">
        <v>486</v>
      </c>
      <c r="P90" s="165"/>
      <c r="Q90" s="166">
        <v>100.0</v>
      </c>
      <c r="R90" s="166">
        <v>139.0</v>
      </c>
      <c r="S90" s="165" t="s">
        <v>399</v>
      </c>
      <c r="T90" s="166">
        <v>542.0</v>
      </c>
      <c r="U90" s="166">
        <v>542.0</v>
      </c>
      <c r="V90" s="165"/>
      <c r="W90" s="59" t="s">
        <v>178</v>
      </c>
      <c r="X90" s="165"/>
      <c r="Y90" s="59" t="s">
        <v>177</v>
      </c>
      <c r="Z90" s="165"/>
      <c r="AA90" s="59" t="s">
        <v>138</v>
      </c>
      <c r="AB90" s="165"/>
      <c r="AC90" s="165" t="s">
        <v>688</v>
      </c>
      <c r="AD90" s="165" t="s">
        <v>689</v>
      </c>
      <c r="AE90" s="165" t="s">
        <v>411</v>
      </c>
      <c r="AF90" s="166">
        <v>1.0</v>
      </c>
      <c r="AG90" s="165"/>
      <c r="AH90" s="165" t="s">
        <v>690</v>
      </c>
      <c r="AI90" s="165" t="s">
        <v>558</v>
      </c>
      <c r="AJ90" s="165" t="s">
        <v>402</v>
      </c>
      <c r="AK90" s="165" t="s">
        <v>403</v>
      </c>
      <c r="AL90" s="165" t="s">
        <v>403</v>
      </c>
      <c r="AM90" s="165"/>
      <c r="AN90" s="165" t="s">
        <v>691</v>
      </c>
      <c r="AO90" s="165" t="s">
        <v>438</v>
      </c>
      <c r="AP90" s="165" t="s">
        <v>439</v>
      </c>
      <c r="AQ90" s="166">
        <v>1033203.0</v>
      </c>
      <c r="AR90" s="166">
        <v>1051729.0</v>
      </c>
      <c r="AS90" s="166">
        <v>1180871.0</v>
      </c>
    </row>
    <row r="91">
      <c r="A91" s="165" t="s">
        <v>693</v>
      </c>
      <c r="B91" s="165" t="s">
        <v>686</v>
      </c>
      <c r="C91" s="165" t="s">
        <v>687</v>
      </c>
      <c r="D91" s="166">
        <v>150.0</v>
      </c>
      <c r="E91" s="165" t="s">
        <v>434</v>
      </c>
      <c r="F91" s="165"/>
      <c r="G91" s="165" t="s">
        <v>397</v>
      </c>
      <c r="H91" s="165" t="s">
        <v>398</v>
      </c>
      <c r="I91" s="165" t="s">
        <v>445</v>
      </c>
      <c r="J91" s="165" t="s">
        <v>446</v>
      </c>
      <c r="K91" s="165"/>
      <c r="L91" s="165" t="s">
        <v>58</v>
      </c>
      <c r="M91" s="165"/>
      <c r="N91" s="165"/>
      <c r="O91" s="165"/>
      <c r="P91" s="165"/>
      <c r="Q91" s="165"/>
      <c r="R91" s="165"/>
      <c r="S91" s="165" t="s">
        <v>399</v>
      </c>
      <c r="T91" s="165"/>
      <c r="U91" s="165"/>
      <c r="V91" s="165"/>
      <c r="W91" s="59"/>
      <c r="X91" s="165"/>
      <c r="Y91" s="59" t="s">
        <v>58</v>
      </c>
      <c r="Z91" s="165" t="s">
        <v>424</v>
      </c>
      <c r="AA91" s="59"/>
      <c r="AB91" s="165"/>
      <c r="AC91" s="165"/>
      <c r="AD91" s="165"/>
      <c r="AE91" s="165" t="s">
        <v>411</v>
      </c>
      <c r="AF91" s="166">
        <v>1.0</v>
      </c>
      <c r="AG91" s="165"/>
      <c r="AH91" s="165" t="s">
        <v>690</v>
      </c>
      <c r="AI91" s="165" t="s">
        <v>558</v>
      </c>
      <c r="AJ91" s="165" t="s">
        <v>402</v>
      </c>
      <c r="AK91" s="165" t="s">
        <v>403</v>
      </c>
      <c r="AL91" s="165" t="s">
        <v>403</v>
      </c>
      <c r="AM91" s="165"/>
      <c r="AN91" s="165" t="s">
        <v>691</v>
      </c>
      <c r="AO91" s="165" t="s">
        <v>438</v>
      </c>
      <c r="AP91" s="165" t="s">
        <v>439</v>
      </c>
      <c r="AQ91" s="166">
        <v>1033203.0</v>
      </c>
      <c r="AR91" s="166">
        <v>1051729.0</v>
      </c>
      <c r="AS91" s="166">
        <v>1227532.0</v>
      </c>
    </row>
    <row r="92">
      <c r="A92" s="165" t="s">
        <v>694</v>
      </c>
      <c r="B92" s="165" t="s">
        <v>695</v>
      </c>
      <c r="C92" s="165" t="s">
        <v>660</v>
      </c>
      <c r="D92" s="166">
        <v>50.0</v>
      </c>
      <c r="E92" s="165" t="s">
        <v>484</v>
      </c>
      <c r="F92" s="166">
        <v>1981.0</v>
      </c>
      <c r="G92" s="165" t="s">
        <v>397</v>
      </c>
      <c r="H92" s="165" t="s">
        <v>398</v>
      </c>
      <c r="I92" s="165" t="s">
        <v>587</v>
      </c>
      <c r="J92" s="165" t="s">
        <v>446</v>
      </c>
      <c r="K92" s="165" t="s">
        <v>696</v>
      </c>
      <c r="L92" s="165"/>
      <c r="M92" s="165"/>
      <c r="N92" s="165"/>
      <c r="O92" s="165"/>
      <c r="P92" s="165"/>
      <c r="Q92" s="166">
        <v>55.4</v>
      </c>
      <c r="R92" s="166">
        <v>93.0</v>
      </c>
      <c r="S92" s="165" t="s">
        <v>399</v>
      </c>
      <c r="T92" s="166">
        <v>540.0</v>
      </c>
      <c r="U92" s="165"/>
      <c r="V92" s="165"/>
      <c r="W92" s="59"/>
      <c r="X92" s="165"/>
      <c r="Y92" s="59"/>
      <c r="Z92" s="165"/>
      <c r="AA92" s="59"/>
      <c r="AB92" s="165"/>
      <c r="AC92" s="165"/>
      <c r="AD92" s="165"/>
      <c r="AE92" s="165" t="s">
        <v>411</v>
      </c>
      <c r="AF92" s="166">
        <v>1.0</v>
      </c>
      <c r="AG92" s="165"/>
      <c r="AH92" s="165" t="s">
        <v>697</v>
      </c>
      <c r="AI92" s="165" t="s">
        <v>543</v>
      </c>
      <c r="AJ92" s="165" t="s">
        <v>402</v>
      </c>
      <c r="AK92" s="165" t="s">
        <v>403</v>
      </c>
      <c r="AL92" s="165" t="s">
        <v>403</v>
      </c>
      <c r="AM92" s="165"/>
      <c r="AN92" s="165" t="s">
        <v>663</v>
      </c>
      <c r="AO92" s="165" t="s">
        <v>415</v>
      </c>
      <c r="AP92" s="165" t="s">
        <v>416</v>
      </c>
      <c r="AQ92" s="166">
        <v>1020436.0</v>
      </c>
      <c r="AR92" s="166">
        <v>1023531.0</v>
      </c>
      <c r="AS92" s="166">
        <v>1134758.0</v>
      </c>
    </row>
    <row r="93">
      <c r="A93" s="165" t="s">
        <v>698</v>
      </c>
      <c r="B93" s="165" t="s">
        <v>695</v>
      </c>
      <c r="C93" s="165" t="s">
        <v>660</v>
      </c>
      <c r="D93" s="166">
        <v>55.0</v>
      </c>
      <c r="E93" s="165" t="s">
        <v>484</v>
      </c>
      <c r="F93" s="166">
        <v>1986.0</v>
      </c>
      <c r="G93" s="165" t="s">
        <v>397</v>
      </c>
      <c r="H93" s="165" t="s">
        <v>398</v>
      </c>
      <c r="I93" s="165" t="s">
        <v>587</v>
      </c>
      <c r="J93" s="165" t="s">
        <v>492</v>
      </c>
      <c r="K93" s="165" t="s">
        <v>699</v>
      </c>
      <c r="L93" s="165"/>
      <c r="M93" s="165" t="s">
        <v>700</v>
      </c>
      <c r="N93" s="165"/>
      <c r="O93" s="165" t="s">
        <v>701</v>
      </c>
      <c r="P93" s="165"/>
      <c r="Q93" s="166">
        <v>55.4</v>
      </c>
      <c r="R93" s="166">
        <v>110.0</v>
      </c>
      <c r="S93" s="165" t="s">
        <v>399</v>
      </c>
      <c r="T93" s="166">
        <v>540.0</v>
      </c>
      <c r="U93" s="165"/>
      <c r="V93" s="165"/>
      <c r="W93" s="59"/>
      <c r="X93" s="165"/>
      <c r="Y93" s="59"/>
      <c r="Z93" s="165"/>
      <c r="AA93" s="59"/>
      <c r="AB93" s="165"/>
      <c r="AC93" s="165" t="s">
        <v>699</v>
      </c>
      <c r="AD93" s="165" t="s">
        <v>699</v>
      </c>
      <c r="AE93" s="165" t="s">
        <v>411</v>
      </c>
      <c r="AF93" s="166">
        <v>1.0</v>
      </c>
      <c r="AG93" s="165"/>
      <c r="AH93" s="165" t="s">
        <v>697</v>
      </c>
      <c r="AI93" s="165" t="s">
        <v>543</v>
      </c>
      <c r="AJ93" s="165" t="s">
        <v>402</v>
      </c>
      <c r="AK93" s="165" t="s">
        <v>403</v>
      </c>
      <c r="AL93" s="165" t="s">
        <v>403</v>
      </c>
      <c r="AM93" s="165"/>
      <c r="AN93" s="165" t="s">
        <v>663</v>
      </c>
      <c r="AO93" s="165" t="s">
        <v>415</v>
      </c>
      <c r="AP93" s="165" t="s">
        <v>416</v>
      </c>
      <c r="AQ93" s="166">
        <v>1020436.0</v>
      </c>
      <c r="AR93" s="166">
        <v>1023531.0</v>
      </c>
      <c r="AS93" s="166">
        <v>1134759.0</v>
      </c>
    </row>
    <row r="94">
      <c r="A94" s="165" t="s">
        <v>702</v>
      </c>
      <c r="B94" s="165" t="s">
        <v>703</v>
      </c>
      <c r="C94" s="165" t="s">
        <v>660</v>
      </c>
      <c r="D94" s="166">
        <v>103.0</v>
      </c>
      <c r="E94" s="165" t="s">
        <v>484</v>
      </c>
      <c r="F94" s="166">
        <v>2010.0</v>
      </c>
      <c r="G94" s="165" t="s">
        <v>397</v>
      </c>
      <c r="H94" s="165" t="s">
        <v>398</v>
      </c>
      <c r="I94" s="165"/>
      <c r="J94" s="165"/>
      <c r="K94" s="165" t="s">
        <v>704</v>
      </c>
      <c r="L94" s="165" t="s">
        <v>58</v>
      </c>
      <c r="M94" s="165" t="s">
        <v>704</v>
      </c>
      <c r="N94" s="165"/>
      <c r="O94" s="165" t="s">
        <v>704</v>
      </c>
      <c r="P94" s="165"/>
      <c r="Q94" s="165"/>
      <c r="R94" s="165"/>
      <c r="S94" s="165" t="s">
        <v>399</v>
      </c>
      <c r="T94" s="165"/>
      <c r="U94" s="165"/>
      <c r="V94" s="165"/>
      <c r="W94" s="59"/>
      <c r="X94" s="165"/>
      <c r="Y94" s="59" t="s">
        <v>58</v>
      </c>
      <c r="Z94" s="165" t="s">
        <v>424</v>
      </c>
      <c r="AA94" s="59"/>
      <c r="AB94" s="165"/>
      <c r="AC94" s="165" t="s">
        <v>704</v>
      </c>
      <c r="AD94" s="165" t="s">
        <v>704</v>
      </c>
      <c r="AE94" s="165" t="s">
        <v>411</v>
      </c>
      <c r="AF94" s="166">
        <v>1.0</v>
      </c>
      <c r="AG94" s="165"/>
      <c r="AH94" s="165" t="s">
        <v>697</v>
      </c>
      <c r="AI94" s="165" t="s">
        <v>543</v>
      </c>
      <c r="AJ94" s="165" t="s">
        <v>402</v>
      </c>
      <c r="AK94" s="165" t="s">
        <v>403</v>
      </c>
      <c r="AL94" s="165" t="s">
        <v>403</v>
      </c>
      <c r="AM94" s="165"/>
      <c r="AN94" s="165" t="s">
        <v>663</v>
      </c>
      <c r="AO94" s="165" t="s">
        <v>415</v>
      </c>
      <c r="AP94" s="165" t="s">
        <v>416</v>
      </c>
      <c r="AQ94" s="166">
        <v>1020436.0</v>
      </c>
      <c r="AR94" s="166">
        <v>1060695.0</v>
      </c>
      <c r="AS94" s="166">
        <v>1189892.0</v>
      </c>
    </row>
    <row r="95">
      <c r="A95" s="165" t="s">
        <v>705</v>
      </c>
      <c r="B95" s="165" t="s">
        <v>703</v>
      </c>
      <c r="C95" s="165" t="s">
        <v>660</v>
      </c>
      <c r="D95" s="166">
        <v>103.0</v>
      </c>
      <c r="E95" s="165" t="s">
        <v>484</v>
      </c>
      <c r="F95" s="166">
        <v>2011.0</v>
      </c>
      <c r="G95" s="165" t="s">
        <v>397</v>
      </c>
      <c r="H95" s="165" t="s">
        <v>398</v>
      </c>
      <c r="I95" s="165"/>
      <c r="J95" s="165"/>
      <c r="K95" s="165" t="s">
        <v>704</v>
      </c>
      <c r="L95" s="165" t="s">
        <v>58</v>
      </c>
      <c r="M95" s="165" t="s">
        <v>704</v>
      </c>
      <c r="N95" s="165"/>
      <c r="O95" s="165" t="s">
        <v>704</v>
      </c>
      <c r="P95" s="165"/>
      <c r="Q95" s="165"/>
      <c r="R95" s="165"/>
      <c r="S95" s="165" t="s">
        <v>399</v>
      </c>
      <c r="T95" s="165"/>
      <c r="U95" s="165"/>
      <c r="V95" s="165"/>
      <c r="W95" s="59"/>
      <c r="X95" s="165"/>
      <c r="Y95" s="59" t="s">
        <v>58</v>
      </c>
      <c r="Z95" s="165" t="s">
        <v>424</v>
      </c>
      <c r="AA95" s="59"/>
      <c r="AB95" s="165"/>
      <c r="AC95" s="165" t="s">
        <v>704</v>
      </c>
      <c r="AD95" s="165" t="s">
        <v>704</v>
      </c>
      <c r="AE95" s="165" t="s">
        <v>411</v>
      </c>
      <c r="AF95" s="166">
        <v>1.0</v>
      </c>
      <c r="AG95" s="165"/>
      <c r="AH95" s="165" t="s">
        <v>697</v>
      </c>
      <c r="AI95" s="165" t="s">
        <v>543</v>
      </c>
      <c r="AJ95" s="165" t="s">
        <v>402</v>
      </c>
      <c r="AK95" s="165" t="s">
        <v>403</v>
      </c>
      <c r="AL95" s="165" t="s">
        <v>403</v>
      </c>
      <c r="AM95" s="165"/>
      <c r="AN95" s="165" t="s">
        <v>663</v>
      </c>
      <c r="AO95" s="165" t="s">
        <v>415</v>
      </c>
      <c r="AP95" s="165" t="s">
        <v>416</v>
      </c>
      <c r="AQ95" s="166">
        <v>1020436.0</v>
      </c>
      <c r="AR95" s="166">
        <v>1060695.0</v>
      </c>
      <c r="AS95" s="166">
        <v>1192973.0</v>
      </c>
    </row>
    <row r="96">
      <c r="A96" s="165" t="s">
        <v>706</v>
      </c>
      <c r="B96" s="165" t="s">
        <v>707</v>
      </c>
      <c r="C96" s="165" t="s">
        <v>708</v>
      </c>
      <c r="D96" s="166">
        <v>150.0</v>
      </c>
      <c r="E96" s="165" t="s">
        <v>434</v>
      </c>
      <c r="F96" s="165"/>
      <c r="G96" s="165" t="s">
        <v>397</v>
      </c>
      <c r="H96" s="165" t="s">
        <v>398</v>
      </c>
      <c r="I96" s="165"/>
      <c r="J96" s="165"/>
      <c r="K96" s="165"/>
      <c r="L96" s="165"/>
      <c r="M96" s="165"/>
      <c r="N96" s="165"/>
      <c r="O96" s="165"/>
      <c r="P96" s="165"/>
      <c r="Q96" s="165"/>
      <c r="R96" s="165"/>
      <c r="S96" s="165" t="s">
        <v>399</v>
      </c>
      <c r="T96" s="165"/>
      <c r="U96" s="165"/>
      <c r="V96" s="165"/>
      <c r="W96" s="59"/>
      <c r="X96" s="165"/>
      <c r="Y96" s="59"/>
      <c r="Z96" s="165"/>
      <c r="AA96" s="59"/>
      <c r="AB96" s="165"/>
      <c r="AC96" s="165"/>
      <c r="AD96" s="165"/>
      <c r="AE96" s="165" t="s">
        <v>411</v>
      </c>
      <c r="AF96" s="166">
        <v>1.0</v>
      </c>
      <c r="AG96" s="165"/>
      <c r="AH96" s="165" t="s">
        <v>697</v>
      </c>
      <c r="AI96" s="165" t="s">
        <v>543</v>
      </c>
      <c r="AJ96" s="165" t="s">
        <v>402</v>
      </c>
      <c r="AK96" s="165" t="s">
        <v>403</v>
      </c>
      <c r="AL96" s="165" t="s">
        <v>403</v>
      </c>
      <c r="AM96" s="165"/>
      <c r="AN96" s="165" t="s">
        <v>709</v>
      </c>
      <c r="AO96" s="165" t="s">
        <v>438</v>
      </c>
      <c r="AP96" s="165" t="s">
        <v>439</v>
      </c>
      <c r="AQ96" s="166">
        <v>1042539.0</v>
      </c>
      <c r="AR96" s="166">
        <v>1105000.0</v>
      </c>
      <c r="AS96" s="166">
        <v>1264359.0</v>
      </c>
    </row>
    <row r="97">
      <c r="A97" s="165" t="s">
        <v>710</v>
      </c>
      <c r="B97" s="165" t="s">
        <v>707</v>
      </c>
      <c r="C97" s="165" t="s">
        <v>708</v>
      </c>
      <c r="D97" s="166">
        <v>150.0</v>
      </c>
      <c r="E97" s="165" t="s">
        <v>434</v>
      </c>
      <c r="F97" s="165"/>
      <c r="G97" s="165" t="s">
        <v>397</v>
      </c>
      <c r="H97" s="165" t="s">
        <v>398</v>
      </c>
      <c r="I97" s="165"/>
      <c r="J97" s="165"/>
      <c r="K97" s="165"/>
      <c r="L97" s="165"/>
      <c r="M97" s="165"/>
      <c r="N97" s="165"/>
      <c r="O97" s="165"/>
      <c r="P97" s="165"/>
      <c r="Q97" s="165"/>
      <c r="R97" s="165"/>
      <c r="S97" s="165" t="s">
        <v>399</v>
      </c>
      <c r="T97" s="165"/>
      <c r="U97" s="165"/>
      <c r="V97" s="165"/>
      <c r="W97" s="59"/>
      <c r="X97" s="165"/>
      <c r="Y97" s="59"/>
      <c r="Z97" s="165"/>
      <c r="AA97" s="59"/>
      <c r="AB97" s="165"/>
      <c r="AC97" s="165"/>
      <c r="AD97" s="165"/>
      <c r="AE97" s="165" t="s">
        <v>411</v>
      </c>
      <c r="AF97" s="166">
        <v>1.0</v>
      </c>
      <c r="AG97" s="165"/>
      <c r="AH97" s="165" t="s">
        <v>697</v>
      </c>
      <c r="AI97" s="165" t="s">
        <v>543</v>
      </c>
      <c r="AJ97" s="165" t="s">
        <v>402</v>
      </c>
      <c r="AK97" s="165" t="s">
        <v>403</v>
      </c>
      <c r="AL97" s="165" t="s">
        <v>403</v>
      </c>
      <c r="AM97" s="165"/>
      <c r="AN97" s="165" t="s">
        <v>709</v>
      </c>
      <c r="AO97" s="165" t="s">
        <v>438</v>
      </c>
      <c r="AP97" s="165" t="s">
        <v>439</v>
      </c>
      <c r="AQ97" s="166">
        <v>1042539.0</v>
      </c>
      <c r="AR97" s="166">
        <v>1105000.0</v>
      </c>
      <c r="AS97" s="166">
        <v>1264360.0</v>
      </c>
    </row>
    <row r="98">
      <c r="A98" s="165" t="s">
        <v>711</v>
      </c>
      <c r="B98" s="165" t="s">
        <v>712</v>
      </c>
      <c r="C98" s="165" t="s">
        <v>530</v>
      </c>
      <c r="D98" s="166">
        <v>15.0</v>
      </c>
      <c r="E98" s="165" t="s">
        <v>396</v>
      </c>
      <c r="F98" s="166">
        <v>2023.0</v>
      </c>
      <c r="G98" s="165" t="s">
        <v>397</v>
      </c>
      <c r="H98" s="165" t="s">
        <v>398</v>
      </c>
      <c r="I98" s="165"/>
      <c r="J98" s="165" t="s">
        <v>511</v>
      </c>
      <c r="K98" s="165"/>
      <c r="L98" s="165" t="s">
        <v>58</v>
      </c>
      <c r="M98" s="165"/>
      <c r="N98" s="165"/>
      <c r="O98" s="165"/>
      <c r="P98" s="165"/>
      <c r="Q98" s="165"/>
      <c r="R98" s="165"/>
      <c r="S98" s="165" t="s">
        <v>399</v>
      </c>
      <c r="T98" s="165"/>
      <c r="U98" s="165"/>
      <c r="V98" s="165"/>
      <c r="W98" s="59"/>
      <c r="X98" s="165"/>
      <c r="Y98" s="59" t="s">
        <v>58</v>
      </c>
      <c r="Z98" s="165" t="s">
        <v>424</v>
      </c>
      <c r="AA98" s="59"/>
      <c r="AB98" s="165"/>
      <c r="AC98" s="165"/>
      <c r="AD98" s="165"/>
      <c r="AE98" s="165"/>
      <c r="AF98" s="166">
        <v>1.0</v>
      </c>
      <c r="AG98" s="165"/>
      <c r="AH98" s="165" t="s">
        <v>713</v>
      </c>
      <c r="AI98" s="165" t="s">
        <v>538</v>
      </c>
      <c r="AJ98" s="165" t="s">
        <v>402</v>
      </c>
      <c r="AK98" s="165" t="s">
        <v>403</v>
      </c>
      <c r="AL98" s="165" t="s">
        <v>403</v>
      </c>
      <c r="AM98" s="165"/>
      <c r="AN98" s="165" t="s">
        <v>489</v>
      </c>
      <c r="AO98" s="165" t="s">
        <v>438</v>
      </c>
      <c r="AP98" s="165" t="s">
        <v>439</v>
      </c>
      <c r="AQ98" s="166">
        <v>1030451.0</v>
      </c>
      <c r="AR98" s="166">
        <v>1094809.0</v>
      </c>
      <c r="AS98" s="166">
        <v>1247902.0</v>
      </c>
    </row>
    <row r="99">
      <c r="A99" s="165" t="s">
        <v>714</v>
      </c>
      <c r="B99" s="165" t="s">
        <v>712</v>
      </c>
      <c r="C99" s="165" t="s">
        <v>530</v>
      </c>
      <c r="D99" s="166">
        <v>15.0</v>
      </c>
      <c r="E99" s="165" t="s">
        <v>444</v>
      </c>
      <c r="F99" s="165"/>
      <c r="G99" s="165" t="s">
        <v>397</v>
      </c>
      <c r="H99" s="165" t="s">
        <v>398</v>
      </c>
      <c r="I99" s="165"/>
      <c r="J99" s="165"/>
      <c r="K99" s="165"/>
      <c r="L99" s="165" t="s">
        <v>58</v>
      </c>
      <c r="M99" s="165"/>
      <c r="N99" s="165"/>
      <c r="O99" s="165"/>
      <c r="P99" s="165"/>
      <c r="Q99" s="165"/>
      <c r="R99" s="165"/>
      <c r="S99" s="165" t="s">
        <v>399</v>
      </c>
      <c r="T99" s="165"/>
      <c r="U99" s="165"/>
      <c r="V99" s="165"/>
      <c r="W99" s="59"/>
      <c r="X99" s="165"/>
      <c r="Y99" s="59"/>
      <c r="Z99" s="165"/>
      <c r="AA99" s="59"/>
      <c r="AB99" s="165"/>
      <c r="AC99" s="165"/>
      <c r="AD99" s="165"/>
      <c r="AE99" s="165"/>
      <c r="AF99" s="166">
        <v>1.0</v>
      </c>
      <c r="AG99" s="165"/>
      <c r="AH99" s="165" t="s">
        <v>713</v>
      </c>
      <c r="AI99" s="165" t="s">
        <v>538</v>
      </c>
      <c r="AJ99" s="165" t="s">
        <v>402</v>
      </c>
      <c r="AK99" s="165" t="s">
        <v>403</v>
      </c>
      <c r="AL99" s="165" t="s">
        <v>403</v>
      </c>
      <c r="AM99" s="165"/>
      <c r="AN99" s="165" t="s">
        <v>489</v>
      </c>
      <c r="AO99" s="165" t="s">
        <v>438</v>
      </c>
      <c r="AP99" s="165" t="s">
        <v>439</v>
      </c>
      <c r="AQ99" s="166">
        <v>1030451.0</v>
      </c>
      <c r="AR99" s="166">
        <v>1094809.0</v>
      </c>
      <c r="AS99" s="166">
        <v>1252398.0</v>
      </c>
    </row>
    <row r="100">
      <c r="A100" s="165" t="s">
        <v>715</v>
      </c>
      <c r="B100" s="165" t="s">
        <v>716</v>
      </c>
      <c r="C100" s="165" t="s">
        <v>453</v>
      </c>
      <c r="D100" s="166">
        <v>367.5</v>
      </c>
      <c r="E100" s="165" t="s">
        <v>484</v>
      </c>
      <c r="F100" s="166">
        <v>1996.0</v>
      </c>
      <c r="G100" s="165" t="s">
        <v>397</v>
      </c>
      <c r="H100" s="165" t="s">
        <v>398</v>
      </c>
      <c r="I100" s="165" t="s">
        <v>491</v>
      </c>
      <c r="J100" s="165" t="s">
        <v>446</v>
      </c>
      <c r="K100" s="165" t="s">
        <v>493</v>
      </c>
      <c r="L100" s="165"/>
      <c r="M100" s="165" t="s">
        <v>493</v>
      </c>
      <c r="N100" s="165" t="s">
        <v>717</v>
      </c>
      <c r="O100" s="165" t="s">
        <v>718</v>
      </c>
      <c r="P100" s="165" t="s">
        <v>719</v>
      </c>
      <c r="Q100" s="166">
        <v>347.3</v>
      </c>
      <c r="R100" s="166">
        <v>166.0</v>
      </c>
      <c r="S100" s="165" t="s">
        <v>399</v>
      </c>
      <c r="T100" s="166">
        <v>538.0</v>
      </c>
      <c r="U100" s="166">
        <v>538.0</v>
      </c>
      <c r="V100" s="165"/>
      <c r="W100" s="59" t="s">
        <v>65</v>
      </c>
      <c r="X100" s="165" t="s">
        <v>720</v>
      </c>
      <c r="Y100" s="59" t="s">
        <v>75</v>
      </c>
      <c r="Z100" s="165" t="s">
        <v>424</v>
      </c>
      <c r="AA100" s="59"/>
      <c r="AB100" s="165"/>
      <c r="AC100" s="165" t="s">
        <v>721</v>
      </c>
      <c r="AD100" s="165" t="s">
        <v>722</v>
      </c>
      <c r="AE100" s="165" t="s">
        <v>411</v>
      </c>
      <c r="AF100" s="166">
        <v>1.0</v>
      </c>
      <c r="AG100" s="165"/>
      <c r="AH100" s="165" t="s">
        <v>723</v>
      </c>
      <c r="AI100" s="165" t="s">
        <v>413</v>
      </c>
      <c r="AJ100" s="165" t="s">
        <v>402</v>
      </c>
      <c r="AK100" s="165" t="s">
        <v>403</v>
      </c>
      <c r="AL100" s="165" t="s">
        <v>403</v>
      </c>
      <c r="AM100" s="166">
        <v>54302.0</v>
      </c>
      <c r="AN100" s="165" t="s">
        <v>456</v>
      </c>
      <c r="AO100" s="165" t="s">
        <v>438</v>
      </c>
      <c r="AP100" s="165" t="s">
        <v>439</v>
      </c>
      <c r="AQ100" s="166">
        <v>1001524.0</v>
      </c>
      <c r="AR100" s="166">
        <v>1013255.0</v>
      </c>
      <c r="AS100" s="166">
        <v>1138443.0</v>
      </c>
    </row>
    <row r="101">
      <c r="A101" s="165" t="s">
        <v>724</v>
      </c>
      <c r="B101" s="165" t="s">
        <v>716</v>
      </c>
      <c r="C101" s="165" t="s">
        <v>453</v>
      </c>
      <c r="D101" s="166">
        <v>367.5</v>
      </c>
      <c r="E101" s="165" t="s">
        <v>484</v>
      </c>
      <c r="F101" s="166">
        <v>1996.0</v>
      </c>
      <c r="G101" s="165" t="s">
        <v>397</v>
      </c>
      <c r="H101" s="165" t="s">
        <v>398</v>
      </c>
      <c r="I101" s="165" t="s">
        <v>491</v>
      </c>
      <c r="J101" s="165" t="s">
        <v>446</v>
      </c>
      <c r="K101" s="165" t="s">
        <v>493</v>
      </c>
      <c r="L101" s="165"/>
      <c r="M101" s="165" t="s">
        <v>493</v>
      </c>
      <c r="N101" s="165" t="s">
        <v>717</v>
      </c>
      <c r="O101" s="165" t="s">
        <v>718</v>
      </c>
      <c r="P101" s="165" t="s">
        <v>719</v>
      </c>
      <c r="Q101" s="166">
        <v>347.3</v>
      </c>
      <c r="R101" s="166">
        <v>166.0</v>
      </c>
      <c r="S101" s="165" t="s">
        <v>399</v>
      </c>
      <c r="T101" s="166">
        <v>538.0</v>
      </c>
      <c r="U101" s="166">
        <v>538.0</v>
      </c>
      <c r="V101" s="165"/>
      <c r="W101" s="59" t="s">
        <v>65</v>
      </c>
      <c r="X101" s="165" t="s">
        <v>720</v>
      </c>
      <c r="Y101" s="59" t="s">
        <v>75</v>
      </c>
      <c r="Z101" s="165" t="s">
        <v>424</v>
      </c>
      <c r="AA101" s="59"/>
      <c r="AB101" s="165"/>
      <c r="AC101" s="165" t="s">
        <v>721</v>
      </c>
      <c r="AD101" s="165" t="s">
        <v>722</v>
      </c>
      <c r="AE101" s="165" t="s">
        <v>411</v>
      </c>
      <c r="AF101" s="166">
        <v>1.0</v>
      </c>
      <c r="AG101" s="165"/>
      <c r="AH101" s="165" t="s">
        <v>723</v>
      </c>
      <c r="AI101" s="165" t="s">
        <v>413</v>
      </c>
      <c r="AJ101" s="165" t="s">
        <v>402</v>
      </c>
      <c r="AK101" s="165" t="s">
        <v>403</v>
      </c>
      <c r="AL101" s="165" t="s">
        <v>403</v>
      </c>
      <c r="AM101" s="166">
        <v>54302.0</v>
      </c>
      <c r="AN101" s="165" t="s">
        <v>456</v>
      </c>
      <c r="AO101" s="165" t="s">
        <v>438</v>
      </c>
      <c r="AP101" s="165" t="s">
        <v>439</v>
      </c>
      <c r="AQ101" s="166">
        <v>1001524.0</v>
      </c>
      <c r="AR101" s="166">
        <v>1013255.0</v>
      </c>
      <c r="AS101" s="166">
        <v>1138444.0</v>
      </c>
    </row>
    <row r="102">
      <c r="A102" s="165" t="s">
        <v>725</v>
      </c>
      <c r="B102" s="165" t="s">
        <v>716</v>
      </c>
      <c r="C102" s="165" t="s">
        <v>453</v>
      </c>
      <c r="D102" s="166">
        <v>420.0</v>
      </c>
      <c r="E102" s="165" t="s">
        <v>484</v>
      </c>
      <c r="F102" s="166">
        <v>2018.0</v>
      </c>
      <c r="G102" s="165" t="s">
        <v>397</v>
      </c>
      <c r="H102" s="165" t="s">
        <v>398</v>
      </c>
      <c r="I102" s="165" t="s">
        <v>491</v>
      </c>
      <c r="J102" s="165" t="s">
        <v>446</v>
      </c>
      <c r="K102" s="165" t="s">
        <v>633</v>
      </c>
      <c r="L102" s="165"/>
      <c r="M102" s="165" t="s">
        <v>633</v>
      </c>
      <c r="N102" s="165"/>
      <c r="O102" s="165" t="s">
        <v>633</v>
      </c>
      <c r="P102" s="165"/>
      <c r="Q102" s="165"/>
      <c r="R102" s="165"/>
      <c r="S102" s="165" t="s">
        <v>399</v>
      </c>
      <c r="T102" s="165"/>
      <c r="U102" s="165"/>
      <c r="V102" s="165"/>
      <c r="W102" s="59" t="s">
        <v>65</v>
      </c>
      <c r="X102" s="165"/>
      <c r="Y102" s="59" t="s">
        <v>37</v>
      </c>
      <c r="Z102" s="165" t="s">
        <v>633</v>
      </c>
      <c r="AA102" s="59"/>
      <c r="AB102" s="165"/>
      <c r="AC102" s="165" t="s">
        <v>726</v>
      </c>
      <c r="AD102" s="165" t="s">
        <v>727</v>
      </c>
      <c r="AE102" s="165" t="s">
        <v>411</v>
      </c>
      <c r="AF102" s="166">
        <v>1.0</v>
      </c>
      <c r="AG102" s="165"/>
      <c r="AH102" s="165" t="s">
        <v>723</v>
      </c>
      <c r="AI102" s="165" t="s">
        <v>413</v>
      </c>
      <c r="AJ102" s="165" t="s">
        <v>402</v>
      </c>
      <c r="AK102" s="165" t="s">
        <v>403</v>
      </c>
      <c r="AL102" s="165" t="s">
        <v>403</v>
      </c>
      <c r="AM102" s="166">
        <v>54302.0</v>
      </c>
      <c r="AN102" s="165" t="s">
        <v>456</v>
      </c>
      <c r="AO102" s="165" t="s">
        <v>438</v>
      </c>
      <c r="AP102" s="165" t="s">
        <v>439</v>
      </c>
      <c r="AQ102" s="166">
        <v>1001524.0</v>
      </c>
      <c r="AR102" s="166">
        <v>1013255.0</v>
      </c>
      <c r="AS102" s="166">
        <v>1191049.0</v>
      </c>
    </row>
    <row r="103">
      <c r="A103" s="165" t="s">
        <v>728</v>
      </c>
      <c r="B103" s="165" t="s">
        <v>729</v>
      </c>
      <c r="C103" s="165" t="s">
        <v>730</v>
      </c>
      <c r="D103" s="166">
        <v>200.0</v>
      </c>
      <c r="E103" s="165" t="s">
        <v>444</v>
      </c>
      <c r="F103" s="165"/>
      <c r="G103" s="165" t="s">
        <v>510</v>
      </c>
      <c r="H103" s="165" t="s">
        <v>398</v>
      </c>
      <c r="I103" s="165"/>
      <c r="J103" s="165"/>
      <c r="K103" s="165" t="s">
        <v>731</v>
      </c>
      <c r="L103" s="165" t="s">
        <v>58</v>
      </c>
      <c r="M103" s="165"/>
      <c r="N103" s="165"/>
      <c r="O103" s="165"/>
      <c r="P103" s="165"/>
      <c r="Q103" s="165"/>
      <c r="R103" s="165"/>
      <c r="S103" s="165" t="s">
        <v>399</v>
      </c>
      <c r="T103" s="165"/>
      <c r="U103" s="165"/>
      <c r="V103" s="165"/>
      <c r="W103" s="59"/>
      <c r="X103" s="165"/>
      <c r="Y103" s="59" t="s">
        <v>58</v>
      </c>
      <c r="Z103" s="165" t="s">
        <v>424</v>
      </c>
      <c r="AA103" s="59"/>
      <c r="AB103" s="165"/>
      <c r="AC103" s="165"/>
      <c r="AD103" s="165"/>
      <c r="AE103" s="165"/>
      <c r="AF103" s="166">
        <v>1.0</v>
      </c>
      <c r="AG103" s="165"/>
      <c r="AH103" s="165"/>
      <c r="AI103" s="165" t="s">
        <v>538</v>
      </c>
      <c r="AJ103" s="165" t="s">
        <v>402</v>
      </c>
      <c r="AK103" s="165" t="s">
        <v>403</v>
      </c>
      <c r="AL103" s="165" t="s">
        <v>403</v>
      </c>
      <c r="AM103" s="165"/>
      <c r="AN103" s="165" t="s">
        <v>730</v>
      </c>
      <c r="AO103" s="165" t="s">
        <v>405</v>
      </c>
      <c r="AP103" s="165" t="s">
        <v>516</v>
      </c>
      <c r="AQ103" s="166">
        <v>1040183.0</v>
      </c>
      <c r="AR103" s="166">
        <v>1085092.0</v>
      </c>
      <c r="AS103" s="166">
        <v>1231270.0</v>
      </c>
    </row>
    <row r="104">
      <c r="A104" s="165" t="s">
        <v>732</v>
      </c>
      <c r="B104" s="165" t="s">
        <v>729</v>
      </c>
      <c r="C104" s="165" t="s">
        <v>730</v>
      </c>
      <c r="D104" s="166">
        <v>200.0</v>
      </c>
      <c r="E104" s="165" t="s">
        <v>444</v>
      </c>
      <c r="F104" s="165"/>
      <c r="G104" s="165" t="s">
        <v>510</v>
      </c>
      <c r="H104" s="165" t="s">
        <v>398</v>
      </c>
      <c r="I104" s="165"/>
      <c r="J104" s="165"/>
      <c r="K104" s="165" t="s">
        <v>731</v>
      </c>
      <c r="L104" s="165" t="s">
        <v>58</v>
      </c>
      <c r="M104" s="165"/>
      <c r="N104" s="165"/>
      <c r="O104" s="165"/>
      <c r="P104" s="165"/>
      <c r="Q104" s="165"/>
      <c r="R104" s="165"/>
      <c r="S104" s="165" t="s">
        <v>399</v>
      </c>
      <c r="T104" s="165"/>
      <c r="U104" s="165"/>
      <c r="V104" s="165"/>
      <c r="W104" s="59"/>
      <c r="X104" s="165"/>
      <c r="Y104" s="59" t="s">
        <v>58</v>
      </c>
      <c r="Z104" s="165" t="s">
        <v>424</v>
      </c>
      <c r="AA104" s="59"/>
      <c r="AB104" s="165"/>
      <c r="AC104" s="165"/>
      <c r="AD104" s="165"/>
      <c r="AE104" s="165"/>
      <c r="AF104" s="166">
        <v>1.0</v>
      </c>
      <c r="AG104" s="165"/>
      <c r="AH104" s="165"/>
      <c r="AI104" s="165" t="s">
        <v>538</v>
      </c>
      <c r="AJ104" s="165" t="s">
        <v>402</v>
      </c>
      <c r="AK104" s="165" t="s">
        <v>403</v>
      </c>
      <c r="AL104" s="165" t="s">
        <v>403</v>
      </c>
      <c r="AM104" s="165"/>
      <c r="AN104" s="165" t="s">
        <v>730</v>
      </c>
      <c r="AO104" s="165" t="s">
        <v>405</v>
      </c>
      <c r="AP104" s="165" t="s">
        <v>516</v>
      </c>
      <c r="AQ104" s="166">
        <v>1040183.0</v>
      </c>
      <c r="AR104" s="166">
        <v>1085092.0</v>
      </c>
      <c r="AS104" s="166">
        <v>1231271.0</v>
      </c>
    </row>
    <row r="105">
      <c r="A105" s="165" t="s">
        <v>733</v>
      </c>
      <c r="B105" s="165" t="s">
        <v>734</v>
      </c>
      <c r="C105" s="165" t="s">
        <v>735</v>
      </c>
      <c r="D105" s="166">
        <v>135.0</v>
      </c>
      <c r="E105" s="165" t="s">
        <v>484</v>
      </c>
      <c r="F105" s="166">
        <v>2016.0</v>
      </c>
      <c r="G105" s="165" t="s">
        <v>397</v>
      </c>
      <c r="H105" s="165" t="s">
        <v>398</v>
      </c>
      <c r="I105" s="165" t="s">
        <v>491</v>
      </c>
      <c r="J105" s="165" t="s">
        <v>446</v>
      </c>
      <c r="K105" s="165" t="s">
        <v>736</v>
      </c>
      <c r="L105" s="165" t="s">
        <v>58</v>
      </c>
      <c r="M105" s="165" t="s">
        <v>487</v>
      </c>
      <c r="N105" s="165"/>
      <c r="O105" s="165" t="s">
        <v>487</v>
      </c>
      <c r="P105" s="165" t="s">
        <v>737</v>
      </c>
      <c r="Q105" s="166">
        <v>116.7</v>
      </c>
      <c r="R105" s="166">
        <v>126.0</v>
      </c>
      <c r="S105" s="165" t="s">
        <v>399</v>
      </c>
      <c r="T105" s="166">
        <v>538.0</v>
      </c>
      <c r="U105" s="166">
        <v>538.0</v>
      </c>
      <c r="V105" s="165"/>
      <c r="W105" s="59" t="s">
        <v>65</v>
      </c>
      <c r="X105" s="165"/>
      <c r="Y105" s="59" t="s">
        <v>58</v>
      </c>
      <c r="Z105" s="165" t="s">
        <v>424</v>
      </c>
      <c r="AA105" s="59"/>
      <c r="AB105" s="165"/>
      <c r="AC105" s="165" t="s">
        <v>738</v>
      </c>
      <c r="AD105" s="165" t="s">
        <v>738</v>
      </c>
      <c r="AE105" s="165" t="s">
        <v>411</v>
      </c>
      <c r="AF105" s="166">
        <v>1.0</v>
      </c>
      <c r="AG105" s="165"/>
      <c r="AH105" s="165" t="s">
        <v>739</v>
      </c>
      <c r="AI105" s="165" t="s">
        <v>455</v>
      </c>
      <c r="AJ105" s="165" t="s">
        <v>402</v>
      </c>
      <c r="AK105" s="165" t="s">
        <v>403</v>
      </c>
      <c r="AL105" s="165" t="s">
        <v>403</v>
      </c>
      <c r="AM105" s="166">
        <v>5013.0</v>
      </c>
      <c r="AN105" s="165" t="s">
        <v>740</v>
      </c>
      <c r="AO105" s="165" t="s">
        <v>438</v>
      </c>
      <c r="AP105" s="165" t="s">
        <v>439</v>
      </c>
      <c r="AQ105" s="166">
        <v>1043684.0</v>
      </c>
      <c r="AR105" s="166">
        <v>1093924.0</v>
      </c>
      <c r="AS105" s="166">
        <v>1246649.0</v>
      </c>
    </row>
    <row r="106">
      <c r="A106" s="165" t="s">
        <v>741</v>
      </c>
      <c r="B106" s="165" t="s">
        <v>734</v>
      </c>
      <c r="C106" s="165" t="s">
        <v>735</v>
      </c>
      <c r="D106" s="166">
        <v>135.0</v>
      </c>
      <c r="E106" s="165" t="s">
        <v>421</v>
      </c>
      <c r="F106" s="166">
        <v>2022.0</v>
      </c>
      <c r="G106" s="165" t="s">
        <v>397</v>
      </c>
      <c r="H106" s="165" t="s">
        <v>398</v>
      </c>
      <c r="I106" s="165" t="s">
        <v>491</v>
      </c>
      <c r="J106" s="165" t="s">
        <v>446</v>
      </c>
      <c r="K106" s="165" t="s">
        <v>736</v>
      </c>
      <c r="L106" s="165" t="s">
        <v>58</v>
      </c>
      <c r="M106" s="165" t="s">
        <v>487</v>
      </c>
      <c r="N106" s="165"/>
      <c r="O106" s="165" t="s">
        <v>487</v>
      </c>
      <c r="P106" s="165" t="s">
        <v>737</v>
      </c>
      <c r="Q106" s="166">
        <v>116.7</v>
      </c>
      <c r="R106" s="166">
        <v>126.0</v>
      </c>
      <c r="S106" s="165" t="s">
        <v>399</v>
      </c>
      <c r="T106" s="166">
        <v>538.0</v>
      </c>
      <c r="U106" s="166">
        <v>538.0</v>
      </c>
      <c r="V106" s="165"/>
      <c r="W106" s="59" t="s">
        <v>65</v>
      </c>
      <c r="X106" s="165"/>
      <c r="Y106" s="59" t="s">
        <v>58</v>
      </c>
      <c r="Z106" s="165" t="s">
        <v>424</v>
      </c>
      <c r="AA106" s="59"/>
      <c r="AB106" s="165"/>
      <c r="AC106" s="165" t="s">
        <v>738</v>
      </c>
      <c r="AD106" s="165" t="s">
        <v>738</v>
      </c>
      <c r="AE106" s="165" t="s">
        <v>411</v>
      </c>
      <c r="AF106" s="166">
        <v>1.0</v>
      </c>
      <c r="AG106" s="165"/>
      <c r="AH106" s="165" t="s">
        <v>739</v>
      </c>
      <c r="AI106" s="165" t="s">
        <v>455</v>
      </c>
      <c r="AJ106" s="165" t="s">
        <v>402</v>
      </c>
      <c r="AK106" s="165" t="s">
        <v>403</v>
      </c>
      <c r="AL106" s="165" t="s">
        <v>403</v>
      </c>
      <c r="AM106" s="166">
        <v>5013.0</v>
      </c>
      <c r="AN106" s="165" t="s">
        <v>740</v>
      </c>
      <c r="AO106" s="165" t="s">
        <v>438</v>
      </c>
      <c r="AP106" s="165" t="s">
        <v>439</v>
      </c>
      <c r="AQ106" s="166">
        <v>1043684.0</v>
      </c>
      <c r="AR106" s="166">
        <v>1093924.0</v>
      </c>
      <c r="AS106" s="166">
        <v>1246650.0</v>
      </c>
    </row>
    <row r="107">
      <c r="A107" s="165" t="s">
        <v>742</v>
      </c>
      <c r="B107" s="165" t="s">
        <v>743</v>
      </c>
      <c r="C107" s="165" t="s">
        <v>744</v>
      </c>
      <c r="D107" s="166">
        <v>50.0</v>
      </c>
      <c r="E107" s="165" t="s">
        <v>396</v>
      </c>
      <c r="F107" s="165"/>
      <c r="G107" s="165" t="s">
        <v>397</v>
      </c>
      <c r="H107" s="165" t="s">
        <v>398</v>
      </c>
      <c r="I107" s="165"/>
      <c r="J107" s="165"/>
      <c r="K107" s="165"/>
      <c r="L107" s="165" t="s">
        <v>58</v>
      </c>
      <c r="M107" s="165"/>
      <c r="N107" s="165"/>
      <c r="O107" s="165"/>
      <c r="P107" s="165"/>
      <c r="Q107" s="165"/>
      <c r="R107" s="165"/>
      <c r="S107" s="165" t="s">
        <v>399</v>
      </c>
      <c r="T107" s="165"/>
      <c r="U107" s="165"/>
      <c r="V107" s="165"/>
      <c r="W107" s="59"/>
      <c r="X107" s="165"/>
      <c r="Y107" s="59" t="s">
        <v>58</v>
      </c>
      <c r="Z107" s="165" t="s">
        <v>424</v>
      </c>
      <c r="AA107" s="59"/>
      <c r="AB107" s="165"/>
      <c r="AC107" s="165"/>
      <c r="AD107" s="165"/>
      <c r="AE107" s="165"/>
      <c r="AF107" s="166">
        <v>1.0</v>
      </c>
      <c r="AG107" s="165"/>
      <c r="AH107" s="165" t="s">
        <v>454</v>
      </c>
      <c r="AI107" s="165" t="s">
        <v>455</v>
      </c>
      <c r="AJ107" s="165" t="s">
        <v>402</v>
      </c>
      <c r="AK107" s="165" t="s">
        <v>403</v>
      </c>
      <c r="AL107" s="165" t="s">
        <v>403</v>
      </c>
      <c r="AM107" s="165"/>
      <c r="AN107" s="165" t="s">
        <v>745</v>
      </c>
      <c r="AO107" s="165" t="s">
        <v>438</v>
      </c>
      <c r="AP107" s="165" t="s">
        <v>439</v>
      </c>
      <c r="AQ107" s="166">
        <v>1027974.0</v>
      </c>
      <c r="AR107" s="166">
        <v>1041789.0</v>
      </c>
      <c r="AS107" s="166">
        <v>1162340.0</v>
      </c>
    </row>
    <row r="108">
      <c r="A108" s="165" t="s">
        <v>746</v>
      </c>
      <c r="B108" s="165" t="s">
        <v>743</v>
      </c>
      <c r="C108" s="165" t="s">
        <v>744</v>
      </c>
      <c r="D108" s="166">
        <v>50.0</v>
      </c>
      <c r="E108" s="165" t="s">
        <v>396</v>
      </c>
      <c r="F108" s="165"/>
      <c r="G108" s="165" t="s">
        <v>397</v>
      </c>
      <c r="H108" s="165" t="s">
        <v>398</v>
      </c>
      <c r="I108" s="165"/>
      <c r="J108" s="165"/>
      <c r="K108" s="165"/>
      <c r="L108" s="165" t="s">
        <v>58</v>
      </c>
      <c r="M108" s="165"/>
      <c r="N108" s="165"/>
      <c r="O108" s="165"/>
      <c r="P108" s="165"/>
      <c r="Q108" s="165"/>
      <c r="R108" s="165"/>
      <c r="S108" s="165" t="s">
        <v>399</v>
      </c>
      <c r="T108" s="165"/>
      <c r="U108" s="165"/>
      <c r="V108" s="165"/>
      <c r="W108" s="59"/>
      <c r="X108" s="165"/>
      <c r="Y108" s="59" t="s">
        <v>58</v>
      </c>
      <c r="Z108" s="165" t="s">
        <v>424</v>
      </c>
      <c r="AA108" s="59"/>
      <c r="AB108" s="165"/>
      <c r="AC108" s="165"/>
      <c r="AD108" s="165"/>
      <c r="AE108" s="165"/>
      <c r="AF108" s="166">
        <v>1.0</v>
      </c>
      <c r="AG108" s="165"/>
      <c r="AH108" s="165" t="s">
        <v>454</v>
      </c>
      <c r="AI108" s="165" t="s">
        <v>455</v>
      </c>
      <c r="AJ108" s="165" t="s">
        <v>402</v>
      </c>
      <c r="AK108" s="165" t="s">
        <v>403</v>
      </c>
      <c r="AL108" s="165" t="s">
        <v>403</v>
      </c>
      <c r="AM108" s="165"/>
      <c r="AN108" s="165" t="s">
        <v>745</v>
      </c>
      <c r="AO108" s="165" t="s">
        <v>438</v>
      </c>
      <c r="AP108" s="165" t="s">
        <v>439</v>
      </c>
      <c r="AQ108" s="166">
        <v>1027974.0</v>
      </c>
      <c r="AR108" s="166">
        <v>1041789.0</v>
      </c>
      <c r="AS108" s="166">
        <v>1184792.0</v>
      </c>
    </row>
    <row r="109">
      <c r="A109" s="165" t="s">
        <v>747</v>
      </c>
      <c r="B109" s="165" t="s">
        <v>748</v>
      </c>
      <c r="C109" s="165" t="s">
        <v>395</v>
      </c>
      <c r="D109" s="166">
        <v>7.5</v>
      </c>
      <c r="E109" s="165" t="s">
        <v>484</v>
      </c>
      <c r="F109" s="166">
        <v>1981.0</v>
      </c>
      <c r="G109" s="165" t="s">
        <v>510</v>
      </c>
      <c r="H109" s="165" t="s">
        <v>398</v>
      </c>
      <c r="I109" s="165" t="s">
        <v>587</v>
      </c>
      <c r="J109" s="165" t="s">
        <v>446</v>
      </c>
      <c r="K109" s="165" t="s">
        <v>699</v>
      </c>
      <c r="L109" s="165"/>
      <c r="M109" s="165" t="s">
        <v>700</v>
      </c>
      <c r="N109" s="165"/>
      <c r="O109" s="165" t="s">
        <v>701</v>
      </c>
      <c r="P109" s="165"/>
      <c r="Q109" s="166">
        <v>9.1</v>
      </c>
      <c r="R109" s="166">
        <v>56.0</v>
      </c>
      <c r="S109" s="165" t="s">
        <v>399</v>
      </c>
      <c r="T109" s="166">
        <v>453.0</v>
      </c>
      <c r="U109" s="165"/>
      <c r="V109" s="165"/>
      <c r="W109" s="59"/>
      <c r="X109" s="165"/>
      <c r="Y109" s="59"/>
      <c r="Z109" s="165"/>
      <c r="AA109" s="59"/>
      <c r="AB109" s="165"/>
      <c r="AC109" s="165" t="s">
        <v>699</v>
      </c>
      <c r="AD109" s="165" t="s">
        <v>699</v>
      </c>
      <c r="AE109" s="165"/>
      <c r="AF109" s="166">
        <v>1.0</v>
      </c>
      <c r="AG109" s="165"/>
      <c r="AH109" s="165" t="s">
        <v>749</v>
      </c>
      <c r="AI109" s="165" t="s">
        <v>543</v>
      </c>
      <c r="AJ109" s="165" t="s">
        <v>402</v>
      </c>
      <c r="AK109" s="165" t="s">
        <v>403</v>
      </c>
      <c r="AL109" s="165" t="s">
        <v>403</v>
      </c>
      <c r="AM109" s="165"/>
      <c r="AN109" s="165" t="s">
        <v>404</v>
      </c>
      <c r="AO109" s="165" t="s">
        <v>405</v>
      </c>
      <c r="AP109" s="165" t="s">
        <v>406</v>
      </c>
      <c r="AQ109" s="166">
        <v>1014911.0</v>
      </c>
      <c r="AR109" s="166">
        <v>1028435.0</v>
      </c>
      <c r="AS109" s="166">
        <v>1146744.0</v>
      </c>
    </row>
    <row r="110">
      <c r="A110" s="165" t="s">
        <v>750</v>
      </c>
      <c r="B110" s="165" t="s">
        <v>748</v>
      </c>
      <c r="C110" s="165" t="s">
        <v>395</v>
      </c>
      <c r="D110" s="166">
        <v>7.5</v>
      </c>
      <c r="E110" s="165" t="s">
        <v>484</v>
      </c>
      <c r="F110" s="166">
        <v>1981.0</v>
      </c>
      <c r="G110" s="165" t="s">
        <v>510</v>
      </c>
      <c r="H110" s="165" t="s">
        <v>398</v>
      </c>
      <c r="I110" s="165" t="s">
        <v>587</v>
      </c>
      <c r="J110" s="165" t="s">
        <v>446</v>
      </c>
      <c r="K110" s="165" t="s">
        <v>699</v>
      </c>
      <c r="L110" s="165"/>
      <c r="M110" s="165" t="s">
        <v>700</v>
      </c>
      <c r="N110" s="165"/>
      <c r="O110" s="165" t="s">
        <v>701</v>
      </c>
      <c r="P110" s="165"/>
      <c r="Q110" s="166">
        <v>9.1</v>
      </c>
      <c r="R110" s="166">
        <v>56.0</v>
      </c>
      <c r="S110" s="165" t="s">
        <v>399</v>
      </c>
      <c r="T110" s="166">
        <v>453.0</v>
      </c>
      <c r="U110" s="165"/>
      <c r="V110" s="165"/>
      <c r="W110" s="59"/>
      <c r="X110" s="165"/>
      <c r="Y110" s="59"/>
      <c r="Z110" s="165"/>
      <c r="AA110" s="59"/>
      <c r="AB110" s="165"/>
      <c r="AC110" s="165" t="s">
        <v>699</v>
      </c>
      <c r="AD110" s="165" t="s">
        <v>699</v>
      </c>
      <c r="AE110" s="165"/>
      <c r="AF110" s="166">
        <v>1.0</v>
      </c>
      <c r="AG110" s="165"/>
      <c r="AH110" s="165" t="s">
        <v>749</v>
      </c>
      <c r="AI110" s="165" t="s">
        <v>543</v>
      </c>
      <c r="AJ110" s="165" t="s">
        <v>402</v>
      </c>
      <c r="AK110" s="165" t="s">
        <v>403</v>
      </c>
      <c r="AL110" s="165" t="s">
        <v>403</v>
      </c>
      <c r="AM110" s="165"/>
      <c r="AN110" s="165" t="s">
        <v>404</v>
      </c>
      <c r="AO110" s="165" t="s">
        <v>405</v>
      </c>
      <c r="AP110" s="165" t="s">
        <v>406</v>
      </c>
      <c r="AQ110" s="166">
        <v>1014911.0</v>
      </c>
      <c r="AR110" s="166">
        <v>1028435.0</v>
      </c>
      <c r="AS110" s="166">
        <v>1146745.0</v>
      </c>
    </row>
    <row r="111">
      <c r="A111" s="165" t="s">
        <v>751</v>
      </c>
      <c r="B111" s="165" t="s">
        <v>752</v>
      </c>
      <c r="C111" s="165" t="s">
        <v>753</v>
      </c>
      <c r="D111" s="166">
        <v>200.0</v>
      </c>
      <c r="E111" s="165" t="s">
        <v>434</v>
      </c>
      <c r="F111" s="165"/>
      <c r="G111" s="165" t="s">
        <v>510</v>
      </c>
      <c r="H111" s="165" t="s">
        <v>398</v>
      </c>
      <c r="I111" s="165"/>
      <c r="J111" s="165"/>
      <c r="K111" s="165"/>
      <c r="L111" s="165"/>
      <c r="M111" s="165"/>
      <c r="N111" s="165"/>
      <c r="O111" s="165"/>
      <c r="P111" s="165"/>
      <c r="Q111" s="165"/>
      <c r="R111" s="165"/>
      <c r="S111" s="165" t="s">
        <v>399</v>
      </c>
      <c r="T111" s="165"/>
      <c r="U111" s="165"/>
      <c r="V111" s="165"/>
      <c r="W111" s="59"/>
      <c r="X111" s="165"/>
      <c r="Y111" s="59"/>
      <c r="Z111" s="165"/>
      <c r="AA111" s="59"/>
      <c r="AB111" s="165"/>
      <c r="AC111" s="165"/>
      <c r="AD111" s="165"/>
      <c r="AE111" s="165"/>
      <c r="AF111" s="166">
        <v>1.0</v>
      </c>
      <c r="AG111" s="165"/>
      <c r="AH111" s="165" t="s">
        <v>754</v>
      </c>
      <c r="AI111" s="165" t="s">
        <v>755</v>
      </c>
      <c r="AJ111" s="165" t="s">
        <v>402</v>
      </c>
      <c r="AK111" s="165" t="s">
        <v>403</v>
      </c>
      <c r="AL111" s="165" t="s">
        <v>403</v>
      </c>
      <c r="AM111" s="165"/>
      <c r="AN111" s="165" t="s">
        <v>753</v>
      </c>
      <c r="AO111" s="165" t="s">
        <v>405</v>
      </c>
      <c r="AP111" s="165" t="s">
        <v>539</v>
      </c>
      <c r="AQ111" s="166">
        <v>1013712.0</v>
      </c>
      <c r="AR111" s="166">
        <v>1025307.0</v>
      </c>
      <c r="AS111" s="166">
        <v>1176779.0</v>
      </c>
    </row>
    <row r="112">
      <c r="A112" s="165" t="s">
        <v>756</v>
      </c>
      <c r="B112" s="165" t="s">
        <v>756</v>
      </c>
      <c r="C112" s="165" t="s">
        <v>757</v>
      </c>
      <c r="D112" s="166">
        <v>50.0</v>
      </c>
      <c r="E112" s="165" t="s">
        <v>396</v>
      </c>
      <c r="F112" s="165"/>
      <c r="G112" s="165" t="s">
        <v>397</v>
      </c>
      <c r="H112" s="165" t="s">
        <v>398</v>
      </c>
      <c r="I112" s="165" t="s">
        <v>758</v>
      </c>
      <c r="J112" s="165" t="s">
        <v>446</v>
      </c>
      <c r="K112" s="165"/>
      <c r="L112" s="165" t="s">
        <v>58</v>
      </c>
      <c r="M112" s="165"/>
      <c r="N112" s="165"/>
      <c r="O112" s="165"/>
      <c r="P112" s="165"/>
      <c r="Q112" s="165"/>
      <c r="R112" s="165"/>
      <c r="S112" s="165" t="s">
        <v>399</v>
      </c>
      <c r="T112" s="165"/>
      <c r="U112" s="165"/>
      <c r="V112" s="165"/>
      <c r="W112" s="59"/>
      <c r="X112" s="165"/>
      <c r="Y112" s="59" t="s">
        <v>58</v>
      </c>
      <c r="Z112" s="165" t="s">
        <v>424</v>
      </c>
      <c r="AA112" s="59"/>
      <c r="AB112" s="165"/>
      <c r="AC112" s="165"/>
      <c r="AD112" s="165"/>
      <c r="AE112" s="165"/>
      <c r="AF112" s="166">
        <v>1.0</v>
      </c>
      <c r="AG112" s="165"/>
      <c r="AH112" s="165" t="s">
        <v>759</v>
      </c>
      <c r="AI112" s="165" t="s">
        <v>436</v>
      </c>
      <c r="AJ112" s="165" t="s">
        <v>402</v>
      </c>
      <c r="AK112" s="165" t="s">
        <v>403</v>
      </c>
      <c r="AL112" s="165" t="s">
        <v>403</v>
      </c>
      <c r="AM112" s="165"/>
      <c r="AN112" s="165" t="s">
        <v>757</v>
      </c>
      <c r="AO112" s="165" t="s">
        <v>438</v>
      </c>
      <c r="AP112" s="165" t="s">
        <v>439</v>
      </c>
      <c r="AQ112" s="166">
        <v>1025377.0</v>
      </c>
      <c r="AR112" s="166">
        <v>1044599.0</v>
      </c>
      <c r="AS112" s="166">
        <v>1166000.0</v>
      </c>
    </row>
    <row r="113">
      <c r="A113" s="165" t="s">
        <v>760</v>
      </c>
      <c r="B113" s="165" t="s">
        <v>761</v>
      </c>
      <c r="C113" s="165" t="s">
        <v>762</v>
      </c>
      <c r="D113" s="166">
        <v>511.0</v>
      </c>
      <c r="E113" s="165" t="s">
        <v>484</v>
      </c>
      <c r="F113" s="166">
        <v>2000.0</v>
      </c>
      <c r="G113" s="165" t="s">
        <v>397</v>
      </c>
      <c r="H113" s="165" t="s">
        <v>398</v>
      </c>
      <c r="I113" s="165" t="s">
        <v>491</v>
      </c>
      <c r="J113" s="165" t="s">
        <v>446</v>
      </c>
      <c r="K113" s="165" t="s">
        <v>471</v>
      </c>
      <c r="L113" s="165"/>
      <c r="M113" s="165" t="s">
        <v>423</v>
      </c>
      <c r="N113" s="165"/>
      <c r="O113" s="165" t="s">
        <v>423</v>
      </c>
      <c r="P113" s="165"/>
      <c r="Q113" s="166">
        <v>416.7</v>
      </c>
      <c r="R113" s="165"/>
      <c r="S113" s="165" t="s">
        <v>399</v>
      </c>
      <c r="T113" s="165"/>
      <c r="U113" s="165"/>
      <c r="V113" s="165"/>
      <c r="W113" s="59" t="s">
        <v>122</v>
      </c>
      <c r="X113" s="165"/>
      <c r="Y113" s="59" t="s">
        <v>120</v>
      </c>
      <c r="Z113" s="165"/>
      <c r="AA113" s="59" t="s">
        <v>138</v>
      </c>
      <c r="AB113" s="165" t="s">
        <v>471</v>
      </c>
      <c r="AC113" s="165" t="s">
        <v>763</v>
      </c>
      <c r="AD113" s="165" t="s">
        <v>763</v>
      </c>
      <c r="AE113" s="165" t="s">
        <v>411</v>
      </c>
      <c r="AF113" s="166">
        <v>1.0</v>
      </c>
      <c r="AG113" s="165"/>
      <c r="AH113" s="165" t="s">
        <v>764</v>
      </c>
      <c r="AI113" s="165" t="s">
        <v>413</v>
      </c>
      <c r="AJ113" s="165" t="s">
        <v>402</v>
      </c>
      <c r="AK113" s="165" t="s">
        <v>403</v>
      </c>
      <c r="AL113" s="165" t="s">
        <v>403</v>
      </c>
      <c r="AM113" s="166">
        <v>4330.0</v>
      </c>
      <c r="AN113" s="165" t="s">
        <v>765</v>
      </c>
      <c r="AO113" s="165" t="s">
        <v>438</v>
      </c>
      <c r="AP113" s="165" t="s">
        <v>439</v>
      </c>
      <c r="AQ113" s="166">
        <v>1025263.0</v>
      </c>
      <c r="AR113" s="166">
        <v>1024714.0</v>
      </c>
      <c r="AS113" s="166">
        <v>1142060.0</v>
      </c>
    </row>
    <row r="114">
      <c r="A114" s="165" t="s">
        <v>766</v>
      </c>
      <c r="B114" s="165" t="s">
        <v>767</v>
      </c>
      <c r="C114" s="165" t="s">
        <v>768</v>
      </c>
      <c r="D114" s="166">
        <v>500.0</v>
      </c>
      <c r="E114" s="165" t="s">
        <v>484</v>
      </c>
      <c r="F114" s="166">
        <v>2019.0</v>
      </c>
      <c r="G114" s="165" t="s">
        <v>397</v>
      </c>
      <c r="H114" s="165" t="s">
        <v>398</v>
      </c>
      <c r="I114" s="165" t="s">
        <v>491</v>
      </c>
      <c r="J114" s="165" t="s">
        <v>446</v>
      </c>
      <c r="K114" s="165" t="s">
        <v>633</v>
      </c>
      <c r="L114" s="165"/>
      <c r="M114" s="165" t="s">
        <v>633</v>
      </c>
      <c r="N114" s="165"/>
      <c r="O114" s="165" t="s">
        <v>633</v>
      </c>
      <c r="P114" s="165"/>
      <c r="Q114" s="165"/>
      <c r="R114" s="165"/>
      <c r="S114" s="165" t="s">
        <v>571</v>
      </c>
      <c r="T114" s="165"/>
      <c r="U114" s="165"/>
      <c r="V114" s="165"/>
      <c r="W114" s="59" t="s">
        <v>65</v>
      </c>
      <c r="X114" s="165"/>
      <c r="Y114" s="59" t="s">
        <v>129</v>
      </c>
      <c r="Z114" s="165"/>
      <c r="AA114" s="59"/>
      <c r="AB114" s="165"/>
      <c r="AC114" s="165" t="s">
        <v>727</v>
      </c>
      <c r="AD114" s="165" t="s">
        <v>727</v>
      </c>
      <c r="AE114" s="165" t="s">
        <v>411</v>
      </c>
      <c r="AF114" s="166">
        <v>1.0</v>
      </c>
      <c r="AG114" s="165"/>
      <c r="AH114" s="165" t="s">
        <v>764</v>
      </c>
      <c r="AI114" s="165" t="s">
        <v>413</v>
      </c>
      <c r="AJ114" s="165" t="s">
        <v>402</v>
      </c>
      <c r="AK114" s="165" t="s">
        <v>403</v>
      </c>
      <c r="AL114" s="165" t="s">
        <v>403</v>
      </c>
      <c r="AM114" s="165"/>
      <c r="AN114" s="165" t="s">
        <v>769</v>
      </c>
      <c r="AO114" s="165" t="s">
        <v>438</v>
      </c>
      <c r="AP114" s="165" t="s">
        <v>439</v>
      </c>
      <c r="AQ114" s="166">
        <v>1057177.0</v>
      </c>
      <c r="AR114" s="166">
        <v>1111192.0</v>
      </c>
      <c r="AS114" s="166">
        <v>1210231.0</v>
      </c>
    </row>
    <row r="115">
      <c r="A115" s="165" t="s">
        <v>770</v>
      </c>
      <c r="B115" s="165" t="s">
        <v>771</v>
      </c>
      <c r="C115" s="165" t="s">
        <v>772</v>
      </c>
      <c r="D115" s="166">
        <v>300.0</v>
      </c>
      <c r="E115" s="165" t="s">
        <v>434</v>
      </c>
      <c r="F115" s="165"/>
      <c r="G115" s="165" t="s">
        <v>397</v>
      </c>
      <c r="H115" s="165" t="s">
        <v>398</v>
      </c>
      <c r="I115" s="165"/>
      <c r="J115" s="165"/>
      <c r="K115" s="165"/>
      <c r="L115" s="165" t="s">
        <v>58</v>
      </c>
      <c r="M115" s="165"/>
      <c r="N115" s="165"/>
      <c r="O115" s="165"/>
      <c r="P115" s="165"/>
      <c r="Q115" s="165"/>
      <c r="R115" s="165"/>
      <c r="S115" s="165" t="s">
        <v>571</v>
      </c>
      <c r="T115" s="165"/>
      <c r="U115" s="165"/>
      <c r="V115" s="165"/>
      <c r="W115" s="59"/>
      <c r="X115" s="165"/>
      <c r="Y115" s="59"/>
      <c r="Z115" s="165"/>
      <c r="AA115" s="59"/>
      <c r="AB115" s="165"/>
      <c r="AC115" s="165"/>
      <c r="AD115" s="165"/>
      <c r="AE115" s="165" t="s">
        <v>411</v>
      </c>
      <c r="AF115" s="166">
        <v>1.0</v>
      </c>
      <c r="AG115" s="165"/>
      <c r="AH115" s="165" t="s">
        <v>773</v>
      </c>
      <c r="AI115" s="165" t="s">
        <v>678</v>
      </c>
      <c r="AJ115" s="165" t="s">
        <v>402</v>
      </c>
      <c r="AK115" s="165" t="s">
        <v>403</v>
      </c>
      <c r="AL115" s="165" t="s">
        <v>403</v>
      </c>
      <c r="AM115" s="165"/>
      <c r="AN115" s="165" t="s">
        <v>774</v>
      </c>
      <c r="AO115" s="165" t="s">
        <v>438</v>
      </c>
      <c r="AP115" s="165" t="s">
        <v>439</v>
      </c>
      <c r="AQ115" s="166">
        <v>1034514.0</v>
      </c>
      <c r="AR115" s="166">
        <v>1033467.0</v>
      </c>
      <c r="AS115" s="166">
        <v>1150149.0</v>
      </c>
    </row>
    <row r="116">
      <c r="A116" s="165" t="s">
        <v>775</v>
      </c>
      <c r="B116" s="165" t="s">
        <v>771</v>
      </c>
      <c r="C116" s="165" t="s">
        <v>772</v>
      </c>
      <c r="D116" s="166">
        <v>300.0</v>
      </c>
      <c r="E116" s="165" t="s">
        <v>434</v>
      </c>
      <c r="F116" s="165"/>
      <c r="G116" s="165" t="s">
        <v>397</v>
      </c>
      <c r="H116" s="165" t="s">
        <v>398</v>
      </c>
      <c r="I116" s="165"/>
      <c r="J116" s="165"/>
      <c r="K116" s="165"/>
      <c r="L116" s="165" t="s">
        <v>58</v>
      </c>
      <c r="M116" s="165"/>
      <c r="N116" s="165"/>
      <c r="O116" s="165"/>
      <c r="P116" s="165"/>
      <c r="Q116" s="165"/>
      <c r="R116" s="165"/>
      <c r="S116" s="165" t="s">
        <v>571</v>
      </c>
      <c r="T116" s="165"/>
      <c r="U116" s="165"/>
      <c r="V116" s="165"/>
      <c r="W116" s="59"/>
      <c r="X116" s="165"/>
      <c r="Y116" s="59"/>
      <c r="Z116" s="165"/>
      <c r="AA116" s="59"/>
      <c r="AB116" s="165"/>
      <c r="AC116" s="165"/>
      <c r="AD116" s="165"/>
      <c r="AE116" s="165" t="s">
        <v>411</v>
      </c>
      <c r="AF116" s="166">
        <v>1.0</v>
      </c>
      <c r="AG116" s="165"/>
      <c r="AH116" s="165" t="s">
        <v>773</v>
      </c>
      <c r="AI116" s="165" t="s">
        <v>678</v>
      </c>
      <c r="AJ116" s="165" t="s">
        <v>402</v>
      </c>
      <c r="AK116" s="165" t="s">
        <v>403</v>
      </c>
      <c r="AL116" s="165" t="s">
        <v>403</v>
      </c>
      <c r="AM116" s="165"/>
      <c r="AN116" s="165" t="s">
        <v>774</v>
      </c>
      <c r="AO116" s="165" t="s">
        <v>438</v>
      </c>
      <c r="AP116" s="165" t="s">
        <v>439</v>
      </c>
      <c r="AQ116" s="166">
        <v>1034514.0</v>
      </c>
      <c r="AR116" s="166">
        <v>1033467.0</v>
      </c>
      <c r="AS116" s="166">
        <v>1296876.0</v>
      </c>
    </row>
    <row r="117">
      <c r="A117" s="165" t="s">
        <v>776</v>
      </c>
      <c r="B117" s="165" t="s">
        <v>776</v>
      </c>
      <c r="C117" s="165" t="s">
        <v>777</v>
      </c>
      <c r="D117" s="166">
        <v>105.0</v>
      </c>
      <c r="E117" s="165" t="s">
        <v>396</v>
      </c>
      <c r="F117" s="166">
        <v>2022.0</v>
      </c>
      <c r="G117" s="165" t="s">
        <v>397</v>
      </c>
      <c r="H117" s="165" t="s">
        <v>398</v>
      </c>
      <c r="I117" s="165"/>
      <c r="J117" s="165"/>
      <c r="K117" s="165"/>
      <c r="L117" s="165" t="s">
        <v>58</v>
      </c>
      <c r="M117" s="165"/>
      <c r="N117" s="165"/>
      <c r="O117" s="165"/>
      <c r="P117" s="165"/>
      <c r="Q117" s="165"/>
      <c r="R117" s="165"/>
      <c r="S117" s="165" t="s">
        <v>399</v>
      </c>
      <c r="T117" s="165"/>
      <c r="U117" s="165"/>
      <c r="V117" s="165"/>
      <c r="W117" s="59"/>
      <c r="X117" s="165"/>
      <c r="Y117" s="59" t="s">
        <v>58</v>
      </c>
      <c r="Z117" s="165" t="s">
        <v>424</v>
      </c>
      <c r="AA117" s="59"/>
      <c r="AB117" s="165"/>
      <c r="AC117" s="165"/>
      <c r="AD117" s="165"/>
      <c r="AE117" s="165"/>
      <c r="AF117" s="166">
        <v>1.0</v>
      </c>
      <c r="AG117" s="165"/>
      <c r="AH117" s="165" t="s">
        <v>778</v>
      </c>
      <c r="AI117" s="165" t="s">
        <v>779</v>
      </c>
      <c r="AJ117" s="165" t="s">
        <v>402</v>
      </c>
      <c r="AK117" s="165" t="s">
        <v>403</v>
      </c>
      <c r="AL117" s="165" t="s">
        <v>403</v>
      </c>
      <c r="AM117" s="165"/>
      <c r="AN117" s="165" t="s">
        <v>780</v>
      </c>
      <c r="AO117" s="165" t="s">
        <v>438</v>
      </c>
      <c r="AP117" s="165" t="s">
        <v>439</v>
      </c>
      <c r="AQ117" s="166">
        <v>1035501.0</v>
      </c>
      <c r="AR117" s="166">
        <v>1086445.0</v>
      </c>
      <c r="AS117" s="166">
        <v>1233791.0</v>
      </c>
    </row>
    <row r="118">
      <c r="A118" s="165" t="s">
        <v>781</v>
      </c>
      <c r="B118" s="165" t="s">
        <v>782</v>
      </c>
      <c r="C118" s="165" t="s">
        <v>783</v>
      </c>
      <c r="D118" s="166">
        <v>105.0</v>
      </c>
      <c r="E118" s="165" t="s">
        <v>484</v>
      </c>
      <c r="F118" s="166">
        <v>2016.0</v>
      </c>
      <c r="G118" s="165" t="s">
        <v>397</v>
      </c>
      <c r="H118" s="165" t="s">
        <v>398</v>
      </c>
      <c r="I118" s="165" t="s">
        <v>491</v>
      </c>
      <c r="J118" s="165"/>
      <c r="K118" s="165" t="s">
        <v>471</v>
      </c>
      <c r="L118" s="165" t="s">
        <v>58</v>
      </c>
      <c r="M118" s="165" t="s">
        <v>784</v>
      </c>
      <c r="N118" s="165"/>
      <c r="O118" s="165" t="s">
        <v>784</v>
      </c>
      <c r="P118" s="165"/>
      <c r="Q118" s="165"/>
      <c r="R118" s="165"/>
      <c r="S118" s="165" t="s">
        <v>399</v>
      </c>
      <c r="T118" s="165"/>
      <c r="U118" s="165"/>
      <c r="V118" s="165"/>
      <c r="W118" s="59" t="s">
        <v>65</v>
      </c>
      <c r="X118" s="165"/>
      <c r="Y118" s="59" t="s">
        <v>58</v>
      </c>
      <c r="Z118" s="165" t="s">
        <v>424</v>
      </c>
      <c r="AA118" s="59"/>
      <c r="AB118" s="165"/>
      <c r="AC118" s="165" t="s">
        <v>727</v>
      </c>
      <c r="AD118" s="165" t="s">
        <v>727</v>
      </c>
      <c r="AE118" s="165" t="s">
        <v>785</v>
      </c>
      <c r="AF118" s="166">
        <v>1.0</v>
      </c>
      <c r="AG118" s="165"/>
      <c r="AH118" s="165" t="s">
        <v>786</v>
      </c>
      <c r="AI118" s="165" t="s">
        <v>787</v>
      </c>
      <c r="AJ118" s="165" t="s">
        <v>402</v>
      </c>
      <c r="AK118" s="165" t="s">
        <v>403</v>
      </c>
      <c r="AL118" s="165" t="s">
        <v>403</v>
      </c>
      <c r="AM118" s="165"/>
      <c r="AN118" s="165" t="s">
        <v>788</v>
      </c>
      <c r="AO118" s="165" t="s">
        <v>438</v>
      </c>
      <c r="AP118" s="165" t="s">
        <v>439</v>
      </c>
      <c r="AQ118" s="166">
        <v>1044454.0</v>
      </c>
      <c r="AR118" s="166">
        <v>1073456.0</v>
      </c>
      <c r="AS118" s="166">
        <v>1211215.0</v>
      </c>
    </row>
    <row r="119">
      <c r="A119" s="165" t="s">
        <v>789</v>
      </c>
      <c r="B119" s="165" t="s">
        <v>782</v>
      </c>
      <c r="C119" s="165" t="s">
        <v>783</v>
      </c>
      <c r="D119" s="166">
        <v>105.0</v>
      </c>
      <c r="E119" s="165" t="s">
        <v>484</v>
      </c>
      <c r="F119" s="166">
        <v>2019.0</v>
      </c>
      <c r="G119" s="165" t="s">
        <v>397</v>
      </c>
      <c r="H119" s="165" t="s">
        <v>398</v>
      </c>
      <c r="I119" s="165" t="s">
        <v>491</v>
      </c>
      <c r="J119" s="165"/>
      <c r="K119" s="165" t="s">
        <v>471</v>
      </c>
      <c r="L119" s="165" t="s">
        <v>58</v>
      </c>
      <c r="M119" s="165" t="s">
        <v>784</v>
      </c>
      <c r="N119" s="165"/>
      <c r="O119" s="165" t="s">
        <v>784</v>
      </c>
      <c r="P119" s="165"/>
      <c r="Q119" s="165"/>
      <c r="R119" s="165"/>
      <c r="S119" s="165" t="s">
        <v>399</v>
      </c>
      <c r="T119" s="165"/>
      <c r="U119" s="165"/>
      <c r="V119" s="165"/>
      <c r="W119" s="59" t="s">
        <v>65</v>
      </c>
      <c r="X119" s="165"/>
      <c r="Y119" s="59" t="s">
        <v>58</v>
      </c>
      <c r="Z119" s="165" t="s">
        <v>424</v>
      </c>
      <c r="AA119" s="59"/>
      <c r="AB119" s="165"/>
      <c r="AC119" s="165" t="s">
        <v>790</v>
      </c>
      <c r="AD119" s="165" t="s">
        <v>67</v>
      </c>
      <c r="AE119" s="165" t="s">
        <v>785</v>
      </c>
      <c r="AF119" s="166">
        <v>1.0</v>
      </c>
      <c r="AG119" s="165"/>
      <c r="AH119" s="165" t="s">
        <v>786</v>
      </c>
      <c r="AI119" s="165" t="s">
        <v>787</v>
      </c>
      <c r="AJ119" s="165" t="s">
        <v>402</v>
      </c>
      <c r="AK119" s="165" t="s">
        <v>403</v>
      </c>
      <c r="AL119" s="165" t="s">
        <v>403</v>
      </c>
      <c r="AM119" s="165"/>
      <c r="AN119" s="165" t="s">
        <v>788</v>
      </c>
      <c r="AO119" s="165" t="s">
        <v>438</v>
      </c>
      <c r="AP119" s="165" t="s">
        <v>439</v>
      </c>
      <c r="AQ119" s="166">
        <v>1044454.0</v>
      </c>
      <c r="AR119" s="166">
        <v>1073456.0</v>
      </c>
      <c r="AS119" s="166">
        <v>1219266.0</v>
      </c>
    </row>
    <row r="120">
      <c r="A120" s="165" t="s">
        <v>791</v>
      </c>
      <c r="B120" s="165" t="s">
        <v>792</v>
      </c>
      <c r="C120" s="165" t="s">
        <v>793</v>
      </c>
      <c r="D120" s="166">
        <v>350.0</v>
      </c>
      <c r="E120" s="165" t="s">
        <v>396</v>
      </c>
      <c r="F120" s="166">
        <v>2022.0</v>
      </c>
      <c r="G120" s="165" t="s">
        <v>397</v>
      </c>
      <c r="H120" s="165" t="s">
        <v>398</v>
      </c>
      <c r="I120" s="165" t="s">
        <v>491</v>
      </c>
      <c r="J120" s="165"/>
      <c r="K120" s="165"/>
      <c r="L120" s="165" t="s">
        <v>58</v>
      </c>
      <c r="M120" s="165"/>
      <c r="N120" s="165"/>
      <c r="O120" s="165"/>
      <c r="P120" s="165"/>
      <c r="Q120" s="165"/>
      <c r="R120" s="165"/>
      <c r="S120" s="165" t="s">
        <v>399</v>
      </c>
      <c r="T120" s="165"/>
      <c r="U120" s="165"/>
      <c r="V120" s="165"/>
      <c r="W120" s="59"/>
      <c r="X120" s="165"/>
      <c r="Y120" s="59" t="s">
        <v>58</v>
      </c>
      <c r="Z120" s="165" t="s">
        <v>424</v>
      </c>
      <c r="AA120" s="59"/>
      <c r="AB120" s="165"/>
      <c r="AC120" s="165"/>
      <c r="AD120" s="165"/>
      <c r="AE120" s="165"/>
      <c r="AF120" s="166">
        <v>1.0</v>
      </c>
      <c r="AG120" s="165"/>
      <c r="AH120" s="165" t="s">
        <v>488</v>
      </c>
      <c r="AI120" s="165" t="s">
        <v>467</v>
      </c>
      <c r="AJ120" s="165" t="s">
        <v>402</v>
      </c>
      <c r="AK120" s="165" t="s">
        <v>403</v>
      </c>
      <c r="AL120" s="165" t="s">
        <v>403</v>
      </c>
      <c r="AM120" s="165"/>
      <c r="AN120" s="165" t="s">
        <v>794</v>
      </c>
      <c r="AO120" s="165" t="s">
        <v>438</v>
      </c>
      <c r="AP120" s="165" t="s">
        <v>439</v>
      </c>
      <c r="AQ120" s="166">
        <v>1053595.0</v>
      </c>
      <c r="AR120" s="166">
        <v>1119008.0</v>
      </c>
      <c r="AS120" s="166">
        <v>1235339.0</v>
      </c>
    </row>
    <row r="121">
      <c r="A121" s="165" t="s">
        <v>795</v>
      </c>
      <c r="B121" s="165" t="s">
        <v>792</v>
      </c>
      <c r="C121" s="165" t="s">
        <v>793</v>
      </c>
      <c r="D121" s="166">
        <v>350.0</v>
      </c>
      <c r="E121" s="165" t="s">
        <v>396</v>
      </c>
      <c r="F121" s="166">
        <v>2022.0</v>
      </c>
      <c r="G121" s="165" t="s">
        <v>397</v>
      </c>
      <c r="H121" s="165" t="s">
        <v>398</v>
      </c>
      <c r="I121" s="165" t="s">
        <v>491</v>
      </c>
      <c r="J121" s="165"/>
      <c r="K121" s="165"/>
      <c r="L121" s="165" t="s">
        <v>58</v>
      </c>
      <c r="M121" s="165"/>
      <c r="N121" s="165"/>
      <c r="O121" s="165"/>
      <c r="P121" s="165"/>
      <c r="Q121" s="165"/>
      <c r="R121" s="165"/>
      <c r="S121" s="165" t="s">
        <v>399</v>
      </c>
      <c r="T121" s="165"/>
      <c r="U121" s="165"/>
      <c r="V121" s="165"/>
      <c r="W121" s="59"/>
      <c r="X121" s="165"/>
      <c r="Y121" s="59" t="s">
        <v>58</v>
      </c>
      <c r="Z121" s="165" t="s">
        <v>424</v>
      </c>
      <c r="AA121" s="59"/>
      <c r="AB121" s="165"/>
      <c r="AC121" s="165"/>
      <c r="AD121" s="165"/>
      <c r="AE121" s="165"/>
      <c r="AF121" s="166">
        <v>1.0</v>
      </c>
      <c r="AG121" s="165"/>
      <c r="AH121" s="165" t="s">
        <v>488</v>
      </c>
      <c r="AI121" s="165" t="s">
        <v>467</v>
      </c>
      <c r="AJ121" s="165" t="s">
        <v>402</v>
      </c>
      <c r="AK121" s="165" t="s">
        <v>403</v>
      </c>
      <c r="AL121" s="165" t="s">
        <v>403</v>
      </c>
      <c r="AM121" s="165"/>
      <c r="AN121" s="165" t="s">
        <v>794</v>
      </c>
      <c r="AO121" s="165" t="s">
        <v>438</v>
      </c>
      <c r="AP121" s="165" t="s">
        <v>439</v>
      </c>
      <c r="AQ121" s="166">
        <v>1053595.0</v>
      </c>
      <c r="AR121" s="166">
        <v>1119008.0</v>
      </c>
      <c r="AS121" s="166">
        <v>1235340.0</v>
      </c>
    </row>
    <row r="122">
      <c r="A122" s="165" t="s">
        <v>796</v>
      </c>
      <c r="B122" s="165" t="s">
        <v>797</v>
      </c>
      <c r="C122" s="165" t="s">
        <v>453</v>
      </c>
      <c r="D122" s="166">
        <v>647.0</v>
      </c>
      <c r="E122" s="165" t="s">
        <v>484</v>
      </c>
      <c r="F122" s="166">
        <v>1999.0</v>
      </c>
      <c r="G122" s="165" t="s">
        <v>397</v>
      </c>
      <c r="H122" s="165" t="s">
        <v>398</v>
      </c>
      <c r="I122" s="165" t="s">
        <v>445</v>
      </c>
      <c r="J122" s="165" t="s">
        <v>446</v>
      </c>
      <c r="K122" s="165" t="s">
        <v>696</v>
      </c>
      <c r="L122" s="165"/>
      <c r="M122" s="165" t="s">
        <v>494</v>
      </c>
      <c r="N122" s="165"/>
      <c r="O122" s="165" t="s">
        <v>494</v>
      </c>
      <c r="P122" s="165" t="s">
        <v>798</v>
      </c>
      <c r="Q122" s="166">
        <v>501.5</v>
      </c>
      <c r="R122" s="166">
        <v>182.0</v>
      </c>
      <c r="S122" s="165" t="s">
        <v>399</v>
      </c>
      <c r="T122" s="166">
        <v>541.0</v>
      </c>
      <c r="U122" s="166">
        <v>541.0</v>
      </c>
      <c r="V122" s="165"/>
      <c r="W122" s="59" t="s">
        <v>122</v>
      </c>
      <c r="X122" s="165" t="s">
        <v>720</v>
      </c>
      <c r="Y122" s="59" t="s">
        <v>799</v>
      </c>
      <c r="Z122" s="165" t="s">
        <v>720</v>
      </c>
      <c r="AA122" s="59" t="s">
        <v>138</v>
      </c>
      <c r="AB122" s="165" t="s">
        <v>696</v>
      </c>
      <c r="AC122" s="165" t="s">
        <v>800</v>
      </c>
      <c r="AD122" s="165" t="s">
        <v>801</v>
      </c>
      <c r="AE122" s="165" t="s">
        <v>411</v>
      </c>
      <c r="AF122" s="166">
        <v>1.0</v>
      </c>
      <c r="AG122" s="165"/>
      <c r="AH122" s="165" t="s">
        <v>802</v>
      </c>
      <c r="AI122" s="165" t="s">
        <v>448</v>
      </c>
      <c r="AJ122" s="165" t="s">
        <v>402</v>
      </c>
      <c r="AK122" s="165" t="s">
        <v>403</v>
      </c>
      <c r="AL122" s="165" t="s">
        <v>403</v>
      </c>
      <c r="AM122" s="166">
        <v>2403.0</v>
      </c>
      <c r="AN122" s="165" t="s">
        <v>456</v>
      </c>
      <c r="AO122" s="165" t="s">
        <v>438</v>
      </c>
      <c r="AP122" s="165" t="s">
        <v>439</v>
      </c>
      <c r="AQ122" s="166">
        <v>1001524.0</v>
      </c>
      <c r="AR122" s="166">
        <v>1013257.0</v>
      </c>
      <c r="AS122" s="166">
        <v>1150132.0</v>
      </c>
    </row>
    <row r="123">
      <c r="A123" s="165" t="s">
        <v>803</v>
      </c>
      <c r="B123" s="165" t="s">
        <v>797</v>
      </c>
      <c r="C123" s="165" t="s">
        <v>453</v>
      </c>
      <c r="D123" s="166">
        <v>647.0</v>
      </c>
      <c r="E123" s="165" t="s">
        <v>484</v>
      </c>
      <c r="F123" s="166">
        <v>1999.0</v>
      </c>
      <c r="G123" s="165" t="s">
        <v>397</v>
      </c>
      <c r="H123" s="165" t="s">
        <v>398</v>
      </c>
      <c r="I123" s="165" t="s">
        <v>445</v>
      </c>
      <c r="J123" s="165" t="s">
        <v>446</v>
      </c>
      <c r="K123" s="165" t="s">
        <v>696</v>
      </c>
      <c r="L123" s="165"/>
      <c r="M123" s="165" t="s">
        <v>494</v>
      </c>
      <c r="N123" s="165"/>
      <c r="O123" s="165" t="s">
        <v>494</v>
      </c>
      <c r="P123" s="165" t="s">
        <v>798</v>
      </c>
      <c r="Q123" s="166">
        <v>501.5</v>
      </c>
      <c r="R123" s="166">
        <v>182.0</v>
      </c>
      <c r="S123" s="165" t="s">
        <v>399</v>
      </c>
      <c r="T123" s="166">
        <v>541.0</v>
      </c>
      <c r="U123" s="166">
        <v>541.0</v>
      </c>
      <c r="V123" s="165"/>
      <c r="W123" s="59" t="s">
        <v>122</v>
      </c>
      <c r="X123" s="165" t="s">
        <v>720</v>
      </c>
      <c r="Y123" s="59" t="s">
        <v>799</v>
      </c>
      <c r="Z123" s="165" t="s">
        <v>720</v>
      </c>
      <c r="AA123" s="59" t="s">
        <v>138</v>
      </c>
      <c r="AB123" s="165" t="s">
        <v>696</v>
      </c>
      <c r="AC123" s="165" t="s">
        <v>800</v>
      </c>
      <c r="AD123" s="165" t="s">
        <v>801</v>
      </c>
      <c r="AE123" s="165" t="s">
        <v>411</v>
      </c>
      <c r="AF123" s="166">
        <v>1.0</v>
      </c>
      <c r="AG123" s="165"/>
      <c r="AH123" s="165" t="s">
        <v>802</v>
      </c>
      <c r="AI123" s="165" t="s">
        <v>448</v>
      </c>
      <c r="AJ123" s="165" t="s">
        <v>402</v>
      </c>
      <c r="AK123" s="165" t="s">
        <v>403</v>
      </c>
      <c r="AL123" s="165" t="s">
        <v>403</v>
      </c>
      <c r="AM123" s="166">
        <v>2403.0</v>
      </c>
      <c r="AN123" s="165" t="s">
        <v>456</v>
      </c>
      <c r="AO123" s="165" t="s">
        <v>438</v>
      </c>
      <c r="AP123" s="165" t="s">
        <v>439</v>
      </c>
      <c r="AQ123" s="166">
        <v>1001524.0</v>
      </c>
      <c r="AR123" s="166">
        <v>1013257.0</v>
      </c>
      <c r="AS123" s="166">
        <v>1150133.0</v>
      </c>
    </row>
    <row r="124">
      <c r="A124" s="165" t="s">
        <v>804</v>
      </c>
      <c r="B124" s="165" t="s">
        <v>797</v>
      </c>
      <c r="C124" s="165" t="s">
        <v>453</v>
      </c>
      <c r="D124" s="166">
        <v>300.0</v>
      </c>
      <c r="E124" s="165" t="s">
        <v>444</v>
      </c>
      <c r="F124" s="165"/>
      <c r="G124" s="165" t="s">
        <v>397</v>
      </c>
      <c r="H124" s="165" t="s">
        <v>398</v>
      </c>
      <c r="I124" s="165" t="s">
        <v>445</v>
      </c>
      <c r="J124" s="165" t="s">
        <v>446</v>
      </c>
      <c r="K124" s="165"/>
      <c r="L124" s="165"/>
      <c r="M124" s="165"/>
      <c r="N124" s="165"/>
      <c r="O124" s="165"/>
      <c r="P124" s="165"/>
      <c r="Q124" s="165"/>
      <c r="R124" s="165"/>
      <c r="S124" s="165" t="s">
        <v>399</v>
      </c>
      <c r="T124" s="165"/>
      <c r="U124" s="165"/>
      <c r="V124" s="165"/>
      <c r="W124" s="59"/>
      <c r="X124" s="165"/>
      <c r="Y124" s="59"/>
      <c r="Z124" s="165"/>
      <c r="AA124" s="59"/>
      <c r="AB124" s="165"/>
      <c r="AC124" s="165" t="s">
        <v>562</v>
      </c>
      <c r="AD124" s="165" t="s">
        <v>562</v>
      </c>
      <c r="AE124" s="165" t="s">
        <v>411</v>
      </c>
      <c r="AF124" s="166">
        <v>1.0</v>
      </c>
      <c r="AG124" s="165"/>
      <c r="AH124" s="165" t="s">
        <v>802</v>
      </c>
      <c r="AI124" s="165" t="s">
        <v>448</v>
      </c>
      <c r="AJ124" s="165" t="s">
        <v>402</v>
      </c>
      <c r="AK124" s="165" t="s">
        <v>403</v>
      </c>
      <c r="AL124" s="165" t="s">
        <v>403</v>
      </c>
      <c r="AM124" s="166">
        <v>2403.0</v>
      </c>
      <c r="AN124" s="165" t="s">
        <v>456</v>
      </c>
      <c r="AO124" s="165" t="s">
        <v>438</v>
      </c>
      <c r="AP124" s="165" t="s">
        <v>439</v>
      </c>
      <c r="AQ124" s="166">
        <v>1001524.0</v>
      </c>
      <c r="AR124" s="166">
        <v>1013257.0</v>
      </c>
      <c r="AS124" s="166">
        <v>1230383.0</v>
      </c>
    </row>
    <row r="125">
      <c r="A125" s="165" t="s">
        <v>805</v>
      </c>
      <c r="B125" s="165" t="s">
        <v>806</v>
      </c>
      <c r="C125" s="165" t="s">
        <v>744</v>
      </c>
      <c r="D125" s="166">
        <v>1000.0</v>
      </c>
      <c r="E125" s="165" t="s">
        <v>396</v>
      </c>
      <c r="F125" s="166">
        <v>2023.0</v>
      </c>
      <c r="G125" s="165" t="s">
        <v>397</v>
      </c>
      <c r="H125" s="165" t="s">
        <v>398</v>
      </c>
      <c r="I125" s="165" t="s">
        <v>445</v>
      </c>
      <c r="J125" s="165" t="s">
        <v>446</v>
      </c>
      <c r="K125" s="165"/>
      <c r="L125" s="165"/>
      <c r="M125" s="165"/>
      <c r="N125" s="165"/>
      <c r="O125" s="165"/>
      <c r="P125" s="165"/>
      <c r="Q125" s="165"/>
      <c r="R125" s="165"/>
      <c r="S125" s="165" t="s">
        <v>410</v>
      </c>
      <c r="T125" s="165"/>
      <c r="U125" s="165"/>
      <c r="V125" s="165"/>
      <c r="W125" s="59"/>
      <c r="X125" s="165"/>
      <c r="Y125" s="59"/>
      <c r="Z125" s="165"/>
      <c r="AA125" s="59"/>
      <c r="AB125" s="165"/>
      <c r="AC125" s="165"/>
      <c r="AD125" s="165"/>
      <c r="AE125" s="165"/>
      <c r="AF125" s="166">
        <v>1.0</v>
      </c>
      <c r="AG125" s="165"/>
      <c r="AH125" s="165" t="s">
        <v>807</v>
      </c>
      <c r="AI125" s="165" t="s">
        <v>448</v>
      </c>
      <c r="AJ125" s="165" t="s">
        <v>402</v>
      </c>
      <c r="AK125" s="165" t="s">
        <v>403</v>
      </c>
      <c r="AL125" s="165" t="s">
        <v>403</v>
      </c>
      <c r="AM125" s="165"/>
      <c r="AN125" s="165" t="s">
        <v>745</v>
      </c>
      <c r="AO125" s="165" t="s">
        <v>438</v>
      </c>
      <c r="AP125" s="165" t="s">
        <v>439</v>
      </c>
      <c r="AQ125" s="166">
        <v>1027974.0</v>
      </c>
      <c r="AR125" s="166">
        <v>1122444.0</v>
      </c>
      <c r="AS125" s="166">
        <v>1290715.0</v>
      </c>
    </row>
    <row r="126">
      <c r="A126" s="165" t="s">
        <v>808</v>
      </c>
      <c r="B126" s="165" t="s">
        <v>808</v>
      </c>
      <c r="C126" s="165" t="s">
        <v>744</v>
      </c>
      <c r="D126" s="166">
        <v>200.0</v>
      </c>
      <c r="E126" s="165" t="s">
        <v>396</v>
      </c>
      <c r="F126" s="165"/>
      <c r="G126" s="165" t="s">
        <v>397</v>
      </c>
      <c r="H126" s="165" t="s">
        <v>398</v>
      </c>
      <c r="I126" s="165"/>
      <c r="J126" s="165"/>
      <c r="K126" s="165"/>
      <c r="L126" s="165"/>
      <c r="M126" s="165"/>
      <c r="N126" s="165"/>
      <c r="O126" s="165"/>
      <c r="P126" s="165"/>
      <c r="Q126" s="165"/>
      <c r="R126" s="165"/>
      <c r="S126" s="165" t="s">
        <v>399</v>
      </c>
      <c r="T126" s="165"/>
      <c r="U126" s="165"/>
      <c r="V126" s="165"/>
      <c r="W126" s="59"/>
      <c r="X126" s="165"/>
      <c r="Y126" s="59"/>
      <c r="Z126" s="165"/>
      <c r="AA126" s="59"/>
      <c r="AB126" s="165"/>
      <c r="AC126" s="165"/>
      <c r="AD126" s="165"/>
      <c r="AE126" s="165"/>
      <c r="AF126" s="166">
        <v>1.0</v>
      </c>
      <c r="AG126" s="165"/>
      <c r="AH126" s="165" t="s">
        <v>773</v>
      </c>
      <c r="AI126" s="165" t="s">
        <v>678</v>
      </c>
      <c r="AJ126" s="165" t="s">
        <v>402</v>
      </c>
      <c r="AK126" s="165" t="s">
        <v>403</v>
      </c>
      <c r="AL126" s="165" t="s">
        <v>403</v>
      </c>
      <c r="AM126" s="165"/>
      <c r="AN126" s="165" t="s">
        <v>745</v>
      </c>
      <c r="AO126" s="165" t="s">
        <v>438</v>
      </c>
      <c r="AP126" s="165" t="s">
        <v>439</v>
      </c>
      <c r="AQ126" s="166">
        <v>1027974.0</v>
      </c>
      <c r="AR126" s="166">
        <v>1089363.0</v>
      </c>
      <c r="AS126" s="166">
        <v>1239132.0</v>
      </c>
    </row>
    <row r="127">
      <c r="A127" s="165" t="s">
        <v>809</v>
      </c>
      <c r="B127" s="165" t="s">
        <v>809</v>
      </c>
      <c r="C127" s="165" t="s">
        <v>810</v>
      </c>
      <c r="D127" s="166">
        <v>200.0</v>
      </c>
      <c r="E127" s="165" t="s">
        <v>396</v>
      </c>
      <c r="F127" s="165"/>
      <c r="G127" s="165" t="s">
        <v>397</v>
      </c>
      <c r="H127" s="165" t="s">
        <v>398</v>
      </c>
      <c r="I127" s="165"/>
      <c r="J127" s="165"/>
      <c r="K127" s="165"/>
      <c r="L127" s="165"/>
      <c r="M127" s="165"/>
      <c r="N127" s="165"/>
      <c r="O127" s="165"/>
      <c r="P127" s="165"/>
      <c r="Q127" s="165"/>
      <c r="R127" s="165"/>
      <c r="S127" s="165" t="s">
        <v>399</v>
      </c>
      <c r="T127" s="165"/>
      <c r="U127" s="165"/>
      <c r="V127" s="165"/>
      <c r="W127" s="59"/>
      <c r="X127" s="165"/>
      <c r="Y127" s="59"/>
      <c r="Z127" s="165"/>
      <c r="AA127" s="59"/>
      <c r="AB127" s="165"/>
      <c r="AC127" s="165"/>
      <c r="AD127" s="165"/>
      <c r="AE127" s="165"/>
      <c r="AF127" s="166">
        <v>1.0</v>
      </c>
      <c r="AG127" s="165"/>
      <c r="AH127" s="165"/>
      <c r="AI127" s="165" t="s">
        <v>811</v>
      </c>
      <c r="AJ127" s="165" t="s">
        <v>402</v>
      </c>
      <c r="AK127" s="165" t="s">
        <v>403</v>
      </c>
      <c r="AL127" s="165" t="s">
        <v>403</v>
      </c>
      <c r="AM127" s="165"/>
      <c r="AN127" s="165" t="s">
        <v>810</v>
      </c>
      <c r="AO127" s="165" t="s">
        <v>438</v>
      </c>
      <c r="AP127" s="165" t="s">
        <v>439</v>
      </c>
      <c r="AQ127" s="166">
        <v>1032578.0</v>
      </c>
      <c r="AR127" s="166">
        <v>1066905.0</v>
      </c>
      <c r="AS127" s="166">
        <v>1198754.0</v>
      </c>
    </row>
    <row r="128">
      <c r="A128" s="165" t="s">
        <v>812</v>
      </c>
      <c r="B128" s="165" t="s">
        <v>812</v>
      </c>
      <c r="C128" s="165" t="s">
        <v>602</v>
      </c>
      <c r="D128" s="166">
        <v>68.0</v>
      </c>
      <c r="E128" s="165" t="s">
        <v>444</v>
      </c>
      <c r="F128" s="165"/>
      <c r="G128" s="165" t="s">
        <v>397</v>
      </c>
      <c r="H128" s="165" t="s">
        <v>398</v>
      </c>
      <c r="I128" s="165"/>
      <c r="J128" s="165"/>
      <c r="K128" s="165"/>
      <c r="L128" s="165"/>
      <c r="M128" s="165"/>
      <c r="N128" s="165"/>
      <c r="O128" s="165"/>
      <c r="P128" s="165"/>
      <c r="Q128" s="165"/>
      <c r="R128" s="165"/>
      <c r="S128" s="165"/>
      <c r="T128" s="165"/>
      <c r="U128" s="165"/>
      <c r="V128" s="165"/>
      <c r="W128" s="59"/>
      <c r="X128" s="165"/>
      <c r="Y128" s="59"/>
      <c r="Z128" s="165"/>
      <c r="AA128" s="59"/>
      <c r="AB128" s="165"/>
      <c r="AC128" s="165"/>
      <c r="AD128" s="165"/>
      <c r="AE128" s="165"/>
      <c r="AF128" s="166">
        <v>1.0</v>
      </c>
      <c r="AG128" s="165"/>
      <c r="AH128" s="165" t="s">
        <v>813</v>
      </c>
      <c r="AI128" s="165" t="s">
        <v>558</v>
      </c>
      <c r="AJ128" s="165" t="s">
        <v>402</v>
      </c>
      <c r="AK128" s="165" t="s">
        <v>403</v>
      </c>
      <c r="AL128" s="165" t="s">
        <v>403</v>
      </c>
      <c r="AM128" s="165"/>
      <c r="AN128" s="165" t="s">
        <v>602</v>
      </c>
      <c r="AO128" s="165" t="s">
        <v>415</v>
      </c>
      <c r="AP128" s="165" t="s">
        <v>604</v>
      </c>
      <c r="AQ128" s="166">
        <v>1004643.0</v>
      </c>
      <c r="AR128" s="166">
        <v>1041790.0</v>
      </c>
      <c r="AS128" s="166">
        <v>1162341.0</v>
      </c>
    </row>
    <row r="129">
      <c r="A129" s="165" t="s">
        <v>814</v>
      </c>
      <c r="B129" s="165" t="s">
        <v>814</v>
      </c>
      <c r="C129" s="165" t="s">
        <v>815</v>
      </c>
      <c r="D129" s="166">
        <v>1200.0</v>
      </c>
      <c r="E129" s="165" t="s">
        <v>396</v>
      </c>
      <c r="F129" s="166">
        <v>2024.0</v>
      </c>
      <c r="G129" s="165" t="s">
        <v>397</v>
      </c>
      <c r="H129" s="165" t="s">
        <v>398</v>
      </c>
      <c r="I129" s="165"/>
      <c r="J129" s="165"/>
      <c r="K129" s="165"/>
      <c r="L129" s="165"/>
      <c r="M129" s="165"/>
      <c r="N129" s="165"/>
      <c r="O129" s="165"/>
      <c r="P129" s="165"/>
      <c r="Q129" s="165"/>
      <c r="R129" s="165"/>
      <c r="S129" s="165"/>
      <c r="T129" s="165"/>
      <c r="U129" s="165"/>
      <c r="V129" s="165"/>
      <c r="W129" s="59"/>
      <c r="X129" s="165"/>
      <c r="Y129" s="59"/>
      <c r="Z129" s="165"/>
      <c r="AA129" s="59"/>
      <c r="AB129" s="165"/>
      <c r="AC129" s="165"/>
      <c r="AD129" s="165"/>
      <c r="AE129" s="165"/>
      <c r="AF129" s="166">
        <v>1.0</v>
      </c>
      <c r="AG129" s="165"/>
      <c r="AH129" s="165" t="s">
        <v>816</v>
      </c>
      <c r="AI129" s="165" t="s">
        <v>413</v>
      </c>
      <c r="AJ129" s="165" t="s">
        <v>402</v>
      </c>
      <c r="AK129" s="165" t="s">
        <v>403</v>
      </c>
      <c r="AL129" s="165" t="s">
        <v>403</v>
      </c>
      <c r="AM129" s="165"/>
      <c r="AN129" s="165" t="s">
        <v>815</v>
      </c>
      <c r="AO129" s="165" t="s">
        <v>438</v>
      </c>
      <c r="AP129" s="165" t="s">
        <v>439</v>
      </c>
      <c r="AQ129" s="166">
        <v>1054750.0</v>
      </c>
      <c r="AR129" s="166">
        <v>1122019.0</v>
      </c>
      <c r="AS129" s="166">
        <v>1290085.0</v>
      </c>
    </row>
    <row r="130">
      <c r="A130" s="165" t="s">
        <v>817</v>
      </c>
      <c r="B130" s="165" t="s">
        <v>818</v>
      </c>
      <c r="C130" s="165" t="s">
        <v>459</v>
      </c>
      <c r="D130" s="166">
        <v>58.0</v>
      </c>
      <c r="E130" s="165" t="s">
        <v>444</v>
      </c>
      <c r="F130" s="165"/>
      <c r="G130" s="165" t="s">
        <v>397</v>
      </c>
      <c r="H130" s="165" t="s">
        <v>398</v>
      </c>
      <c r="I130" s="165"/>
      <c r="J130" s="165"/>
      <c r="K130" s="165"/>
      <c r="L130" s="165" t="s">
        <v>58</v>
      </c>
      <c r="M130" s="165"/>
      <c r="N130" s="165"/>
      <c r="O130" s="165"/>
      <c r="P130" s="165"/>
      <c r="Q130" s="165"/>
      <c r="R130" s="165"/>
      <c r="S130" s="165" t="s">
        <v>399</v>
      </c>
      <c r="T130" s="165"/>
      <c r="U130" s="165"/>
      <c r="V130" s="165"/>
      <c r="W130" s="59"/>
      <c r="X130" s="165"/>
      <c r="Y130" s="59" t="s">
        <v>58</v>
      </c>
      <c r="Z130" s="165" t="s">
        <v>424</v>
      </c>
      <c r="AA130" s="59"/>
      <c r="AB130" s="165"/>
      <c r="AC130" s="165"/>
      <c r="AD130" s="165"/>
      <c r="AE130" s="165"/>
      <c r="AF130" s="166">
        <v>1.0</v>
      </c>
      <c r="AG130" s="165"/>
      <c r="AH130" s="165"/>
      <c r="AI130" s="165" t="s">
        <v>819</v>
      </c>
      <c r="AJ130" s="165" t="s">
        <v>402</v>
      </c>
      <c r="AK130" s="165" t="s">
        <v>403</v>
      </c>
      <c r="AL130" s="165" t="s">
        <v>403</v>
      </c>
      <c r="AM130" s="165"/>
      <c r="AN130" s="165" t="s">
        <v>461</v>
      </c>
      <c r="AO130" s="165" t="s">
        <v>438</v>
      </c>
      <c r="AP130" s="165" t="s">
        <v>439</v>
      </c>
      <c r="AQ130" s="166">
        <v>1042514.0</v>
      </c>
      <c r="AR130" s="166">
        <v>1116881.0</v>
      </c>
      <c r="AS130" s="166">
        <v>1282519.0</v>
      </c>
    </row>
    <row r="131">
      <c r="A131" s="165" t="s">
        <v>820</v>
      </c>
      <c r="B131" s="165" t="s">
        <v>821</v>
      </c>
      <c r="C131" s="165" t="s">
        <v>660</v>
      </c>
      <c r="D131" s="166">
        <v>150.0</v>
      </c>
      <c r="E131" s="165" t="s">
        <v>484</v>
      </c>
      <c r="F131" s="166">
        <v>2015.0</v>
      </c>
      <c r="G131" s="165" t="s">
        <v>397</v>
      </c>
      <c r="H131" s="165" t="s">
        <v>398</v>
      </c>
      <c r="I131" s="165" t="s">
        <v>491</v>
      </c>
      <c r="J131" s="165"/>
      <c r="K131" s="165" t="s">
        <v>541</v>
      </c>
      <c r="L131" s="165" t="s">
        <v>58</v>
      </c>
      <c r="M131" s="165" t="s">
        <v>784</v>
      </c>
      <c r="N131" s="165"/>
      <c r="O131" s="165" t="s">
        <v>784</v>
      </c>
      <c r="P131" s="165"/>
      <c r="Q131" s="166">
        <v>144.4</v>
      </c>
      <c r="R131" s="166">
        <v>129.0</v>
      </c>
      <c r="S131" s="165" t="s">
        <v>399</v>
      </c>
      <c r="T131" s="166">
        <v>541.0</v>
      </c>
      <c r="U131" s="165"/>
      <c r="V131" s="165"/>
      <c r="W131" s="59" t="s">
        <v>65</v>
      </c>
      <c r="X131" s="165"/>
      <c r="Y131" s="59" t="s">
        <v>58</v>
      </c>
      <c r="Z131" s="165" t="s">
        <v>424</v>
      </c>
      <c r="AA131" s="59"/>
      <c r="AB131" s="165"/>
      <c r="AC131" s="165" t="s">
        <v>721</v>
      </c>
      <c r="AD131" s="165" t="s">
        <v>822</v>
      </c>
      <c r="AE131" s="165" t="s">
        <v>411</v>
      </c>
      <c r="AF131" s="166">
        <v>1.0</v>
      </c>
      <c r="AG131" s="165"/>
      <c r="AH131" s="165" t="s">
        <v>823</v>
      </c>
      <c r="AI131" s="165" t="s">
        <v>548</v>
      </c>
      <c r="AJ131" s="165" t="s">
        <v>402</v>
      </c>
      <c r="AK131" s="165" t="s">
        <v>403</v>
      </c>
      <c r="AL131" s="165" t="s">
        <v>403</v>
      </c>
      <c r="AM131" s="165"/>
      <c r="AN131" s="165" t="s">
        <v>663</v>
      </c>
      <c r="AO131" s="165" t="s">
        <v>415</v>
      </c>
      <c r="AP131" s="165" t="s">
        <v>416</v>
      </c>
      <c r="AQ131" s="166">
        <v>1020436.0</v>
      </c>
      <c r="AR131" s="166">
        <v>1085707.0</v>
      </c>
      <c r="AS131" s="166">
        <v>1259478.0</v>
      </c>
    </row>
    <row r="132">
      <c r="A132" s="165" t="s">
        <v>824</v>
      </c>
      <c r="B132" s="165" t="s">
        <v>821</v>
      </c>
      <c r="C132" s="165" t="s">
        <v>660</v>
      </c>
      <c r="D132" s="166">
        <v>150.0</v>
      </c>
      <c r="E132" s="165" t="s">
        <v>484</v>
      </c>
      <c r="F132" s="166">
        <v>2016.0</v>
      </c>
      <c r="G132" s="165" t="s">
        <v>397</v>
      </c>
      <c r="H132" s="165" t="s">
        <v>398</v>
      </c>
      <c r="I132" s="165" t="s">
        <v>491</v>
      </c>
      <c r="J132" s="165"/>
      <c r="K132" s="165" t="s">
        <v>541</v>
      </c>
      <c r="L132" s="165" t="s">
        <v>58</v>
      </c>
      <c r="M132" s="165" t="s">
        <v>784</v>
      </c>
      <c r="N132" s="165"/>
      <c r="O132" s="165" t="s">
        <v>784</v>
      </c>
      <c r="P132" s="165"/>
      <c r="Q132" s="166">
        <v>144.4</v>
      </c>
      <c r="R132" s="166">
        <v>129.0</v>
      </c>
      <c r="S132" s="165" t="s">
        <v>399</v>
      </c>
      <c r="T132" s="166">
        <v>541.0</v>
      </c>
      <c r="U132" s="165"/>
      <c r="V132" s="165"/>
      <c r="W132" s="59" t="s">
        <v>65</v>
      </c>
      <c r="X132" s="165"/>
      <c r="Y132" s="59" t="s">
        <v>58</v>
      </c>
      <c r="Z132" s="165" t="s">
        <v>424</v>
      </c>
      <c r="AA132" s="59"/>
      <c r="AB132" s="165"/>
      <c r="AC132" s="165" t="s">
        <v>721</v>
      </c>
      <c r="AD132" s="165" t="s">
        <v>822</v>
      </c>
      <c r="AE132" s="165" t="s">
        <v>411</v>
      </c>
      <c r="AF132" s="166">
        <v>1.0</v>
      </c>
      <c r="AG132" s="165"/>
      <c r="AH132" s="165" t="s">
        <v>823</v>
      </c>
      <c r="AI132" s="165" t="s">
        <v>548</v>
      </c>
      <c r="AJ132" s="165" t="s">
        <v>402</v>
      </c>
      <c r="AK132" s="165" t="s">
        <v>403</v>
      </c>
      <c r="AL132" s="165" t="s">
        <v>403</v>
      </c>
      <c r="AM132" s="165"/>
      <c r="AN132" s="165" t="s">
        <v>663</v>
      </c>
      <c r="AO132" s="165" t="s">
        <v>415</v>
      </c>
      <c r="AP132" s="165" t="s">
        <v>416</v>
      </c>
      <c r="AQ132" s="166">
        <v>1020436.0</v>
      </c>
      <c r="AR132" s="166">
        <v>1085707.0</v>
      </c>
      <c r="AS132" s="166">
        <v>1234859.0</v>
      </c>
    </row>
    <row r="133">
      <c r="A133" s="165" t="s">
        <v>825</v>
      </c>
      <c r="B133" s="165" t="s">
        <v>821</v>
      </c>
      <c r="C133" s="165" t="s">
        <v>660</v>
      </c>
      <c r="D133" s="166">
        <v>150.0</v>
      </c>
      <c r="E133" s="165" t="s">
        <v>826</v>
      </c>
      <c r="F133" s="165"/>
      <c r="G133" s="165" t="s">
        <v>397</v>
      </c>
      <c r="H133" s="165" t="s">
        <v>398</v>
      </c>
      <c r="I133" s="165" t="s">
        <v>491</v>
      </c>
      <c r="J133" s="165"/>
      <c r="K133" s="165"/>
      <c r="L133" s="165" t="s">
        <v>58</v>
      </c>
      <c r="M133" s="165"/>
      <c r="N133" s="165"/>
      <c r="O133" s="165"/>
      <c r="P133" s="165"/>
      <c r="Q133" s="165"/>
      <c r="R133" s="165"/>
      <c r="S133" s="165" t="s">
        <v>399</v>
      </c>
      <c r="T133" s="165"/>
      <c r="U133" s="165"/>
      <c r="V133" s="165"/>
      <c r="W133" s="59" t="s">
        <v>65</v>
      </c>
      <c r="X133" s="165"/>
      <c r="Y133" s="59" t="s">
        <v>58</v>
      </c>
      <c r="Z133" s="165" t="s">
        <v>424</v>
      </c>
      <c r="AA133" s="59"/>
      <c r="AB133" s="165"/>
      <c r="AC133" s="165"/>
      <c r="AD133" s="165"/>
      <c r="AE133" s="165" t="s">
        <v>411</v>
      </c>
      <c r="AF133" s="166">
        <v>1.0</v>
      </c>
      <c r="AG133" s="165"/>
      <c r="AH133" s="165" t="s">
        <v>823</v>
      </c>
      <c r="AI133" s="165" t="s">
        <v>548</v>
      </c>
      <c r="AJ133" s="165" t="s">
        <v>402</v>
      </c>
      <c r="AK133" s="165" t="s">
        <v>403</v>
      </c>
      <c r="AL133" s="165" t="s">
        <v>403</v>
      </c>
      <c r="AM133" s="165"/>
      <c r="AN133" s="165" t="s">
        <v>663</v>
      </c>
      <c r="AO133" s="165" t="s">
        <v>415</v>
      </c>
      <c r="AP133" s="165" t="s">
        <v>416</v>
      </c>
      <c r="AQ133" s="166">
        <v>1020436.0</v>
      </c>
      <c r="AR133" s="166">
        <v>1085707.0</v>
      </c>
      <c r="AS133" s="166">
        <v>1232352.0</v>
      </c>
    </row>
    <row r="134">
      <c r="A134" s="165" t="s">
        <v>827</v>
      </c>
      <c r="B134" s="165" t="s">
        <v>821</v>
      </c>
      <c r="C134" s="165" t="s">
        <v>660</v>
      </c>
      <c r="D134" s="166">
        <v>150.0</v>
      </c>
      <c r="E134" s="165" t="s">
        <v>826</v>
      </c>
      <c r="F134" s="165"/>
      <c r="G134" s="165" t="s">
        <v>397</v>
      </c>
      <c r="H134" s="165" t="s">
        <v>398</v>
      </c>
      <c r="I134" s="165" t="s">
        <v>491</v>
      </c>
      <c r="J134" s="165"/>
      <c r="K134" s="165"/>
      <c r="L134" s="165" t="s">
        <v>58</v>
      </c>
      <c r="M134" s="165"/>
      <c r="N134" s="165"/>
      <c r="O134" s="165"/>
      <c r="P134" s="165"/>
      <c r="Q134" s="165"/>
      <c r="R134" s="165"/>
      <c r="S134" s="165" t="s">
        <v>399</v>
      </c>
      <c r="T134" s="165"/>
      <c r="U134" s="165"/>
      <c r="V134" s="165"/>
      <c r="W134" s="59" t="s">
        <v>65</v>
      </c>
      <c r="X134" s="165"/>
      <c r="Y134" s="59" t="s">
        <v>58</v>
      </c>
      <c r="Z134" s="165" t="s">
        <v>424</v>
      </c>
      <c r="AA134" s="59"/>
      <c r="AB134" s="165"/>
      <c r="AC134" s="165"/>
      <c r="AD134" s="165"/>
      <c r="AE134" s="165" t="s">
        <v>411</v>
      </c>
      <c r="AF134" s="166">
        <v>1.0</v>
      </c>
      <c r="AG134" s="165"/>
      <c r="AH134" s="165" t="s">
        <v>823</v>
      </c>
      <c r="AI134" s="165" t="s">
        <v>548</v>
      </c>
      <c r="AJ134" s="165" t="s">
        <v>402</v>
      </c>
      <c r="AK134" s="165" t="s">
        <v>403</v>
      </c>
      <c r="AL134" s="165" t="s">
        <v>403</v>
      </c>
      <c r="AM134" s="165"/>
      <c r="AN134" s="165" t="s">
        <v>663</v>
      </c>
      <c r="AO134" s="165" t="s">
        <v>415</v>
      </c>
      <c r="AP134" s="165" t="s">
        <v>416</v>
      </c>
      <c r="AQ134" s="166">
        <v>1020436.0</v>
      </c>
      <c r="AR134" s="166">
        <v>1085707.0</v>
      </c>
      <c r="AS134" s="166">
        <v>1259479.0</v>
      </c>
    </row>
    <row r="135">
      <c r="A135" s="165" t="s">
        <v>828</v>
      </c>
      <c r="B135" s="165" t="s">
        <v>829</v>
      </c>
      <c r="C135" s="165" t="s">
        <v>660</v>
      </c>
      <c r="D135" s="166">
        <v>170.0</v>
      </c>
      <c r="E135" s="165" t="s">
        <v>484</v>
      </c>
      <c r="F135" s="166">
        <v>2019.0</v>
      </c>
      <c r="G135" s="165" t="s">
        <v>397</v>
      </c>
      <c r="H135" s="165" t="s">
        <v>398</v>
      </c>
      <c r="I135" s="165" t="s">
        <v>491</v>
      </c>
      <c r="J135" s="165"/>
      <c r="K135" s="165" t="s">
        <v>471</v>
      </c>
      <c r="L135" s="165" t="s">
        <v>58</v>
      </c>
      <c r="M135" s="165" t="s">
        <v>423</v>
      </c>
      <c r="N135" s="165"/>
      <c r="O135" s="165" t="s">
        <v>423</v>
      </c>
      <c r="P135" s="165"/>
      <c r="Q135" s="165"/>
      <c r="R135" s="165"/>
      <c r="S135" s="165" t="s">
        <v>399</v>
      </c>
      <c r="T135" s="165"/>
      <c r="U135" s="165"/>
      <c r="V135" s="165"/>
      <c r="W135" s="59" t="s">
        <v>65</v>
      </c>
      <c r="X135" s="165"/>
      <c r="Y135" s="59" t="s">
        <v>58</v>
      </c>
      <c r="Z135" s="165" t="s">
        <v>424</v>
      </c>
      <c r="AA135" s="59"/>
      <c r="AB135" s="165"/>
      <c r="AC135" s="165" t="s">
        <v>830</v>
      </c>
      <c r="AD135" s="165" t="s">
        <v>831</v>
      </c>
      <c r="AE135" s="165" t="s">
        <v>411</v>
      </c>
      <c r="AF135" s="166">
        <v>1.0</v>
      </c>
      <c r="AG135" s="165"/>
      <c r="AH135" s="165" t="s">
        <v>832</v>
      </c>
      <c r="AI135" s="165" t="s">
        <v>543</v>
      </c>
      <c r="AJ135" s="165" t="s">
        <v>402</v>
      </c>
      <c r="AK135" s="165" t="s">
        <v>403</v>
      </c>
      <c r="AL135" s="165" t="s">
        <v>403</v>
      </c>
      <c r="AM135" s="165"/>
      <c r="AN135" s="165" t="s">
        <v>663</v>
      </c>
      <c r="AO135" s="165" t="s">
        <v>415</v>
      </c>
      <c r="AP135" s="165" t="s">
        <v>416</v>
      </c>
      <c r="AQ135" s="166">
        <v>1020436.0</v>
      </c>
      <c r="AR135" s="166">
        <v>1102111.0</v>
      </c>
      <c r="AS135" s="166">
        <v>1259995.0</v>
      </c>
    </row>
    <row r="136">
      <c r="A136" s="165" t="s">
        <v>833</v>
      </c>
      <c r="B136" s="165" t="s">
        <v>829</v>
      </c>
      <c r="C136" s="165" t="s">
        <v>660</v>
      </c>
      <c r="D136" s="166">
        <v>170.0</v>
      </c>
      <c r="E136" s="165" t="s">
        <v>484</v>
      </c>
      <c r="F136" s="166">
        <v>2019.0</v>
      </c>
      <c r="G136" s="165" t="s">
        <v>397</v>
      </c>
      <c r="H136" s="165" t="s">
        <v>398</v>
      </c>
      <c r="I136" s="165" t="s">
        <v>491</v>
      </c>
      <c r="J136" s="165"/>
      <c r="K136" s="165" t="s">
        <v>471</v>
      </c>
      <c r="L136" s="165" t="s">
        <v>58</v>
      </c>
      <c r="M136" s="165" t="s">
        <v>423</v>
      </c>
      <c r="N136" s="165"/>
      <c r="O136" s="165" t="s">
        <v>423</v>
      </c>
      <c r="P136" s="165"/>
      <c r="Q136" s="165"/>
      <c r="R136" s="165"/>
      <c r="S136" s="165" t="s">
        <v>399</v>
      </c>
      <c r="T136" s="165"/>
      <c r="U136" s="165"/>
      <c r="V136" s="165"/>
      <c r="W136" s="59" t="s">
        <v>65</v>
      </c>
      <c r="X136" s="165"/>
      <c r="Y136" s="59" t="s">
        <v>58</v>
      </c>
      <c r="Z136" s="165" t="s">
        <v>424</v>
      </c>
      <c r="AA136" s="59"/>
      <c r="AB136" s="165"/>
      <c r="AC136" s="165" t="s">
        <v>830</v>
      </c>
      <c r="AD136" s="165" t="s">
        <v>831</v>
      </c>
      <c r="AE136" s="165" t="s">
        <v>411</v>
      </c>
      <c r="AF136" s="166">
        <v>1.0</v>
      </c>
      <c r="AG136" s="165"/>
      <c r="AH136" s="165" t="s">
        <v>832</v>
      </c>
      <c r="AI136" s="165" t="s">
        <v>543</v>
      </c>
      <c r="AJ136" s="165" t="s">
        <v>402</v>
      </c>
      <c r="AK136" s="165" t="s">
        <v>403</v>
      </c>
      <c r="AL136" s="165" t="s">
        <v>403</v>
      </c>
      <c r="AM136" s="165"/>
      <c r="AN136" s="165" t="s">
        <v>663</v>
      </c>
      <c r="AO136" s="165" t="s">
        <v>415</v>
      </c>
      <c r="AP136" s="165" t="s">
        <v>416</v>
      </c>
      <c r="AQ136" s="166">
        <v>1020436.0</v>
      </c>
      <c r="AR136" s="166">
        <v>1102111.0</v>
      </c>
      <c r="AS136" s="166">
        <v>1259996.0</v>
      </c>
    </row>
    <row r="137">
      <c r="A137" s="165" t="s">
        <v>834</v>
      </c>
      <c r="B137" s="165" t="s">
        <v>835</v>
      </c>
      <c r="C137" s="165" t="s">
        <v>578</v>
      </c>
      <c r="D137" s="166">
        <v>7.5</v>
      </c>
      <c r="E137" s="165" t="s">
        <v>484</v>
      </c>
      <c r="F137" s="166">
        <v>1963.0</v>
      </c>
      <c r="G137" s="165" t="s">
        <v>510</v>
      </c>
      <c r="H137" s="165" t="s">
        <v>398</v>
      </c>
      <c r="I137" s="165" t="s">
        <v>587</v>
      </c>
      <c r="J137" s="165" t="s">
        <v>492</v>
      </c>
      <c r="K137" s="165"/>
      <c r="L137" s="165"/>
      <c r="M137" s="165" t="s">
        <v>493</v>
      </c>
      <c r="N137" s="165" t="s">
        <v>836</v>
      </c>
      <c r="O137" s="165"/>
      <c r="P137" s="165"/>
      <c r="Q137" s="165"/>
      <c r="R137" s="166">
        <v>41.0</v>
      </c>
      <c r="S137" s="165" t="s">
        <v>399</v>
      </c>
      <c r="T137" s="166">
        <v>440.0</v>
      </c>
      <c r="U137" s="165"/>
      <c r="V137" s="165"/>
      <c r="W137" s="59" t="s">
        <v>65</v>
      </c>
      <c r="X137" s="165"/>
      <c r="Y137" s="59" t="s">
        <v>75</v>
      </c>
      <c r="Z137" s="165" t="s">
        <v>424</v>
      </c>
      <c r="AA137" s="59"/>
      <c r="AB137" s="165"/>
      <c r="AC137" s="165" t="s">
        <v>837</v>
      </c>
      <c r="AD137" s="165" t="s">
        <v>837</v>
      </c>
      <c r="AE137" s="165" t="s">
        <v>411</v>
      </c>
      <c r="AF137" s="166">
        <v>1.0</v>
      </c>
      <c r="AG137" s="165"/>
      <c r="AH137" s="165" t="s">
        <v>838</v>
      </c>
      <c r="AI137" s="165" t="s">
        <v>543</v>
      </c>
      <c r="AJ137" s="165" t="s">
        <v>402</v>
      </c>
      <c r="AK137" s="165" t="s">
        <v>403</v>
      </c>
      <c r="AL137" s="165" t="s">
        <v>403</v>
      </c>
      <c r="AM137" s="166">
        <v>6038.0</v>
      </c>
      <c r="AN137" s="165" t="s">
        <v>582</v>
      </c>
      <c r="AO137" s="165" t="s">
        <v>438</v>
      </c>
      <c r="AP137" s="165" t="s">
        <v>439</v>
      </c>
      <c r="AQ137" s="166">
        <v>1033845.0</v>
      </c>
      <c r="AR137" s="166">
        <v>1031810.0</v>
      </c>
      <c r="AS137" s="166">
        <v>1145639.0</v>
      </c>
    </row>
    <row r="138">
      <c r="A138" s="165" t="s">
        <v>839</v>
      </c>
      <c r="B138" s="165" t="s">
        <v>835</v>
      </c>
      <c r="C138" s="165" t="s">
        <v>578</v>
      </c>
      <c r="D138" s="166">
        <v>7.5</v>
      </c>
      <c r="E138" s="165" t="s">
        <v>484</v>
      </c>
      <c r="F138" s="166">
        <v>1963.0</v>
      </c>
      <c r="G138" s="165" t="s">
        <v>510</v>
      </c>
      <c r="H138" s="165" t="s">
        <v>398</v>
      </c>
      <c r="I138" s="165" t="s">
        <v>587</v>
      </c>
      <c r="J138" s="165" t="s">
        <v>492</v>
      </c>
      <c r="K138" s="165"/>
      <c r="L138" s="165"/>
      <c r="M138" s="165" t="s">
        <v>493</v>
      </c>
      <c r="N138" s="165" t="s">
        <v>836</v>
      </c>
      <c r="O138" s="165"/>
      <c r="P138" s="165"/>
      <c r="Q138" s="165"/>
      <c r="R138" s="166">
        <v>41.0</v>
      </c>
      <c r="S138" s="165" t="s">
        <v>399</v>
      </c>
      <c r="T138" s="166">
        <v>440.0</v>
      </c>
      <c r="U138" s="165"/>
      <c r="V138" s="165"/>
      <c r="W138" s="59" t="s">
        <v>65</v>
      </c>
      <c r="X138" s="165"/>
      <c r="Y138" s="59" t="s">
        <v>75</v>
      </c>
      <c r="Z138" s="165" t="s">
        <v>424</v>
      </c>
      <c r="AA138" s="59"/>
      <c r="AB138" s="165"/>
      <c r="AC138" s="165" t="s">
        <v>837</v>
      </c>
      <c r="AD138" s="165" t="s">
        <v>837</v>
      </c>
      <c r="AE138" s="165" t="s">
        <v>411</v>
      </c>
      <c r="AF138" s="166">
        <v>1.0</v>
      </c>
      <c r="AG138" s="165"/>
      <c r="AH138" s="165" t="s">
        <v>838</v>
      </c>
      <c r="AI138" s="165" t="s">
        <v>543</v>
      </c>
      <c r="AJ138" s="165" t="s">
        <v>402</v>
      </c>
      <c r="AK138" s="165" t="s">
        <v>403</v>
      </c>
      <c r="AL138" s="165" t="s">
        <v>403</v>
      </c>
      <c r="AM138" s="166">
        <v>6038.0</v>
      </c>
      <c r="AN138" s="165" t="s">
        <v>582</v>
      </c>
      <c r="AO138" s="165" t="s">
        <v>438</v>
      </c>
      <c r="AP138" s="165" t="s">
        <v>439</v>
      </c>
      <c r="AQ138" s="166">
        <v>1033845.0</v>
      </c>
      <c r="AR138" s="166">
        <v>1031810.0</v>
      </c>
      <c r="AS138" s="166">
        <v>1145640.0</v>
      </c>
    </row>
    <row r="139">
      <c r="A139" s="165" t="s">
        <v>840</v>
      </c>
      <c r="B139" s="165" t="s">
        <v>835</v>
      </c>
      <c r="C139" s="165" t="s">
        <v>578</v>
      </c>
      <c r="D139" s="166">
        <v>26.25</v>
      </c>
      <c r="E139" s="165" t="s">
        <v>484</v>
      </c>
      <c r="F139" s="166">
        <v>1971.0</v>
      </c>
      <c r="G139" s="165" t="s">
        <v>397</v>
      </c>
      <c r="H139" s="165" t="s">
        <v>398</v>
      </c>
      <c r="I139" s="165" t="s">
        <v>587</v>
      </c>
      <c r="J139" s="165" t="s">
        <v>492</v>
      </c>
      <c r="K139" s="165"/>
      <c r="L139" s="165"/>
      <c r="M139" s="165" t="s">
        <v>493</v>
      </c>
      <c r="N139" s="165" t="s">
        <v>841</v>
      </c>
      <c r="O139" s="165"/>
      <c r="P139" s="165"/>
      <c r="Q139" s="165"/>
      <c r="R139" s="166">
        <v>59.0</v>
      </c>
      <c r="S139" s="165" t="s">
        <v>399</v>
      </c>
      <c r="T139" s="166">
        <v>480.0</v>
      </c>
      <c r="U139" s="165"/>
      <c r="V139" s="165"/>
      <c r="W139" s="59" t="s">
        <v>65</v>
      </c>
      <c r="X139" s="165"/>
      <c r="Y139" s="59" t="s">
        <v>75</v>
      </c>
      <c r="Z139" s="165" t="s">
        <v>424</v>
      </c>
      <c r="AA139" s="59"/>
      <c r="AB139" s="165"/>
      <c r="AC139" s="165" t="s">
        <v>837</v>
      </c>
      <c r="AD139" s="165" t="s">
        <v>837</v>
      </c>
      <c r="AE139" s="165" t="s">
        <v>411</v>
      </c>
      <c r="AF139" s="166">
        <v>1.0</v>
      </c>
      <c r="AG139" s="165"/>
      <c r="AH139" s="165" t="s">
        <v>838</v>
      </c>
      <c r="AI139" s="165" t="s">
        <v>543</v>
      </c>
      <c r="AJ139" s="165" t="s">
        <v>402</v>
      </c>
      <c r="AK139" s="165" t="s">
        <v>403</v>
      </c>
      <c r="AL139" s="165" t="s">
        <v>403</v>
      </c>
      <c r="AM139" s="166">
        <v>6038.0</v>
      </c>
      <c r="AN139" s="165" t="s">
        <v>582</v>
      </c>
      <c r="AO139" s="165" t="s">
        <v>438</v>
      </c>
      <c r="AP139" s="165" t="s">
        <v>439</v>
      </c>
      <c r="AQ139" s="166">
        <v>1033845.0</v>
      </c>
      <c r="AR139" s="166">
        <v>1031810.0</v>
      </c>
      <c r="AS139" s="166">
        <v>1145641.0</v>
      </c>
    </row>
    <row r="140">
      <c r="A140" s="165" t="s">
        <v>842</v>
      </c>
      <c r="B140" s="165" t="s">
        <v>835</v>
      </c>
      <c r="C140" s="165" t="s">
        <v>578</v>
      </c>
      <c r="D140" s="166">
        <v>52.0</v>
      </c>
      <c r="E140" s="165" t="s">
        <v>484</v>
      </c>
      <c r="F140" s="166">
        <v>1983.0</v>
      </c>
      <c r="G140" s="165" t="s">
        <v>397</v>
      </c>
      <c r="H140" s="165" t="s">
        <v>398</v>
      </c>
      <c r="I140" s="165" t="s">
        <v>587</v>
      </c>
      <c r="J140" s="165" t="s">
        <v>492</v>
      </c>
      <c r="K140" s="165" t="s">
        <v>681</v>
      </c>
      <c r="L140" s="165"/>
      <c r="M140" s="165" t="s">
        <v>423</v>
      </c>
      <c r="N140" s="165"/>
      <c r="O140" s="165" t="s">
        <v>423</v>
      </c>
      <c r="P140" s="165"/>
      <c r="Q140" s="165"/>
      <c r="R140" s="165"/>
      <c r="S140" s="165" t="s">
        <v>399</v>
      </c>
      <c r="T140" s="165"/>
      <c r="U140" s="165"/>
      <c r="V140" s="165"/>
      <c r="W140" s="59" t="s">
        <v>65</v>
      </c>
      <c r="X140" s="165"/>
      <c r="Y140" s="59" t="s">
        <v>75</v>
      </c>
      <c r="Z140" s="165" t="s">
        <v>424</v>
      </c>
      <c r="AA140" s="59"/>
      <c r="AB140" s="165"/>
      <c r="AC140" s="165" t="s">
        <v>837</v>
      </c>
      <c r="AD140" s="165" t="s">
        <v>837</v>
      </c>
      <c r="AE140" s="165" t="s">
        <v>411</v>
      </c>
      <c r="AF140" s="166">
        <v>1.0</v>
      </c>
      <c r="AG140" s="165"/>
      <c r="AH140" s="165" t="s">
        <v>838</v>
      </c>
      <c r="AI140" s="165" t="s">
        <v>543</v>
      </c>
      <c r="AJ140" s="165" t="s">
        <v>402</v>
      </c>
      <c r="AK140" s="165" t="s">
        <v>403</v>
      </c>
      <c r="AL140" s="165" t="s">
        <v>403</v>
      </c>
      <c r="AM140" s="166">
        <v>6038.0</v>
      </c>
      <c r="AN140" s="165" t="s">
        <v>582</v>
      </c>
      <c r="AO140" s="165" t="s">
        <v>438</v>
      </c>
      <c r="AP140" s="165" t="s">
        <v>439</v>
      </c>
      <c r="AQ140" s="166">
        <v>1033845.0</v>
      </c>
      <c r="AR140" s="166">
        <v>1031810.0</v>
      </c>
      <c r="AS140" s="166">
        <v>1145638.0</v>
      </c>
    </row>
    <row r="141">
      <c r="A141" s="165" t="s">
        <v>843</v>
      </c>
      <c r="B141" s="165" t="s">
        <v>835</v>
      </c>
      <c r="C141" s="165" t="s">
        <v>578</v>
      </c>
      <c r="D141" s="166">
        <v>82.0</v>
      </c>
      <c r="E141" s="165" t="s">
        <v>484</v>
      </c>
      <c r="F141" s="166">
        <v>2010.0</v>
      </c>
      <c r="G141" s="165" t="s">
        <v>397</v>
      </c>
      <c r="H141" s="165" t="s">
        <v>398</v>
      </c>
      <c r="I141" s="165" t="s">
        <v>587</v>
      </c>
      <c r="J141" s="165"/>
      <c r="K141" s="165" t="s">
        <v>541</v>
      </c>
      <c r="L141" s="165" t="s">
        <v>58</v>
      </c>
      <c r="M141" s="165" t="s">
        <v>579</v>
      </c>
      <c r="N141" s="165"/>
      <c r="O141" s="165" t="s">
        <v>580</v>
      </c>
      <c r="P141" s="165"/>
      <c r="Q141" s="166">
        <v>83.3</v>
      </c>
      <c r="R141" s="166">
        <v>125.0</v>
      </c>
      <c r="S141" s="165" t="s">
        <v>399</v>
      </c>
      <c r="T141" s="166">
        <v>538.0</v>
      </c>
      <c r="U141" s="165"/>
      <c r="V141" s="165"/>
      <c r="W141" s="59" t="s">
        <v>65</v>
      </c>
      <c r="X141" s="165"/>
      <c r="Y141" s="59" t="s">
        <v>58</v>
      </c>
      <c r="Z141" s="165" t="s">
        <v>424</v>
      </c>
      <c r="AA141" s="59"/>
      <c r="AB141" s="165"/>
      <c r="AC141" s="165" t="s">
        <v>541</v>
      </c>
      <c r="AD141" s="165" t="s">
        <v>541</v>
      </c>
      <c r="AE141" s="165" t="s">
        <v>411</v>
      </c>
      <c r="AF141" s="166">
        <v>1.0</v>
      </c>
      <c r="AG141" s="165"/>
      <c r="AH141" s="165" t="s">
        <v>838</v>
      </c>
      <c r="AI141" s="165" t="s">
        <v>543</v>
      </c>
      <c r="AJ141" s="165" t="s">
        <v>402</v>
      </c>
      <c r="AK141" s="165" t="s">
        <v>403</v>
      </c>
      <c r="AL141" s="165" t="s">
        <v>403</v>
      </c>
      <c r="AM141" s="166">
        <v>6038.0</v>
      </c>
      <c r="AN141" s="165" t="s">
        <v>582</v>
      </c>
      <c r="AO141" s="165" t="s">
        <v>438</v>
      </c>
      <c r="AP141" s="165" t="s">
        <v>439</v>
      </c>
      <c r="AQ141" s="166">
        <v>1033845.0</v>
      </c>
      <c r="AR141" s="166">
        <v>1031810.0</v>
      </c>
      <c r="AS141" s="166">
        <v>1190118.0</v>
      </c>
    </row>
    <row r="142">
      <c r="A142" s="165" t="s">
        <v>844</v>
      </c>
      <c r="B142" s="165" t="s">
        <v>835</v>
      </c>
      <c r="C142" s="165" t="s">
        <v>578</v>
      </c>
      <c r="D142" s="166">
        <v>82.0</v>
      </c>
      <c r="E142" s="165" t="s">
        <v>484</v>
      </c>
      <c r="F142" s="166">
        <v>2010.0</v>
      </c>
      <c r="G142" s="165" t="s">
        <v>397</v>
      </c>
      <c r="H142" s="165" t="s">
        <v>398</v>
      </c>
      <c r="I142" s="165" t="s">
        <v>587</v>
      </c>
      <c r="J142" s="165"/>
      <c r="K142" s="165" t="s">
        <v>541</v>
      </c>
      <c r="L142" s="165" t="s">
        <v>58</v>
      </c>
      <c r="M142" s="165" t="s">
        <v>579</v>
      </c>
      <c r="N142" s="165"/>
      <c r="O142" s="165" t="s">
        <v>580</v>
      </c>
      <c r="P142" s="165"/>
      <c r="Q142" s="166">
        <v>83.3</v>
      </c>
      <c r="R142" s="166">
        <v>125.0</v>
      </c>
      <c r="S142" s="165" t="s">
        <v>399</v>
      </c>
      <c r="T142" s="166">
        <v>538.0</v>
      </c>
      <c r="U142" s="165"/>
      <c r="V142" s="165"/>
      <c r="W142" s="59" t="s">
        <v>65</v>
      </c>
      <c r="X142" s="165"/>
      <c r="Y142" s="59" t="s">
        <v>58</v>
      </c>
      <c r="Z142" s="165" t="s">
        <v>424</v>
      </c>
      <c r="AA142" s="59"/>
      <c r="AB142" s="165"/>
      <c r="AC142" s="165" t="s">
        <v>541</v>
      </c>
      <c r="AD142" s="165" t="s">
        <v>541</v>
      </c>
      <c r="AE142" s="165" t="s">
        <v>411</v>
      </c>
      <c r="AF142" s="166">
        <v>1.0</v>
      </c>
      <c r="AG142" s="165"/>
      <c r="AH142" s="165" t="s">
        <v>838</v>
      </c>
      <c r="AI142" s="165" t="s">
        <v>543</v>
      </c>
      <c r="AJ142" s="165" t="s">
        <v>402</v>
      </c>
      <c r="AK142" s="165" t="s">
        <v>403</v>
      </c>
      <c r="AL142" s="165" t="s">
        <v>403</v>
      </c>
      <c r="AM142" s="166">
        <v>6038.0</v>
      </c>
      <c r="AN142" s="165" t="s">
        <v>582</v>
      </c>
      <c r="AO142" s="165" t="s">
        <v>438</v>
      </c>
      <c r="AP142" s="165" t="s">
        <v>439</v>
      </c>
      <c r="AQ142" s="166">
        <v>1033845.0</v>
      </c>
      <c r="AR142" s="166">
        <v>1031810.0</v>
      </c>
      <c r="AS142" s="166">
        <v>1207930.0</v>
      </c>
    </row>
    <row r="143">
      <c r="A143" s="165" t="s">
        <v>845</v>
      </c>
      <c r="B143" s="165" t="s">
        <v>835</v>
      </c>
      <c r="C143" s="165" t="s">
        <v>578</v>
      </c>
      <c r="D143" s="166">
        <v>82.0</v>
      </c>
      <c r="E143" s="165" t="s">
        <v>484</v>
      </c>
      <c r="F143" s="166">
        <v>2010.0</v>
      </c>
      <c r="G143" s="165" t="s">
        <v>397</v>
      </c>
      <c r="H143" s="165" t="s">
        <v>398</v>
      </c>
      <c r="I143" s="165" t="s">
        <v>587</v>
      </c>
      <c r="J143" s="165"/>
      <c r="K143" s="165" t="s">
        <v>541</v>
      </c>
      <c r="L143" s="165" t="s">
        <v>58</v>
      </c>
      <c r="M143" s="165" t="s">
        <v>579</v>
      </c>
      <c r="N143" s="165"/>
      <c r="O143" s="165" t="s">
        <v>580</v>
      </c>
      <c r="P143" s="165"/>
      <c r="Q143" s="166">
        <v>83.3</v>
      </c>
      <c r="R143" s="166">
        <v>125.0</v>
      </c>
      <c r="S143" s="165" t="s">
        <v>399</v>
      </c>
      <c r="T143" s="166">
        <v>538.0</v>
      </c>
      <c r="U143" s="165"/>
      <c r="V143" s="165"/>
      <c r="W143" s="59" t="s">
        <v>65</v>
      </c>
      <c r="X143" s="165"/>
      <c r="Y143" s="59" t="s">
        <v>58</v>
      </c>
      <c r="Z143" s="165" t="s">
        <v>424</v>
      </c>
      <c r="AA143" s="59"/>
      <c r="AB143" s="165"/>
      <c r="AC143" s="165" t="s">
        <v>541</v>
      </c>
      <c r="AD143" s="165" t="s">
        <v>541</v>
      </c>
      <c r="AE143" s="165" t="s">
        <v>411</v>
      </c>
      <c r="AF143" s="166">
        <v>1.0</v>
      </c>
      <c r="AG143" s="165"/>
      <c r="AH143" s="165" t="s">
        <v>838</v>
      </c>
      <c r="AI143" s="165" t="s">
        <v>543</v>
      </c>
      <c r="AJ143" s="165" t="s">
        <v>402</v>
      </c>
      <c r="AK143" s="165" t="s">
        <v>403</v>
      </c>
      <c r="AL143" s="165" t="s">
        <v>403</v>
      </c>
      <c r="AM143" s="166">
        <v>6038.0</v>
      </c>
      <c r="AN143" s="165" t="s">
        <v>582</v>
      </c>
      <c r="AO143" s="165" t="s">
        <v>438</v>
      </c>
      <c r="AP143" s="165" t="s">
        <v>439</v>
      </c>
      <c r="AQ143" s="166">
        <v>1033845.0</v>
      </c>
      <c r="AR143" s="166">
        <v>1031810.0</v>
      </c>
      <c r="AS143" s="166">
        <v>1207931.0</v>
      </c>
    </row>
    <row r="144">
      <c r="A144" s="165" t="s">
        <v>846</v>
      </c>
      <c r="B144" s="165" t="s">
        <v>835</v>
      </c>
      <c r="C144" s="165" t="s">
        <v>578</v>
      </c>
      <c r="D144" s="166">
        <v>82.0</v>
      </c>
      <c r="E144" s="165" t="s">
        <v>484</v>
      </c>
      <c r="F144" s="166">
        <v>2014.0</v>
      </c>
      <c r="G144" s="165" t="s">
        <v>397</v>
      </c>
      <c r="H144" s="165" t="s">
        <v>398</v>
      </c>
      <c r="I144" s="165" t="s">
        <v>587</v>
      </c>
      <c r="J144" s="165"/>
      <c r="K144" s="165" t="s">
        <v>541</v>
      </c>
      <c r="L144" s="165" t="s">
        <v>58</v>
      </c>
      <c r="M144" s="165"/>
      <c r="N144" s="165"/>
      <c r="O144" s="165"/>
      <c r="P144" s="165"/>
      <c r="Q144" s="165"/>
      <c r="R144" s="165"/>
      <c r="S144" s="165" t="s">
        <v>399</v>
      </c>
      <c r="T144" s="165"/>
      <c r="U144" s="165"/>
      <c r="V144" s="165"/>
      <c r="W144" s="59" t="s">
        <v>65</v>
      </c>
      <c r="X144" s="165"/>
      <c r="Y144" s="59" t="s">
        <v>58</v>
      </c>
      <c r="Z144" s="165" t="s">
        <v>424</v>
      </c>
      <c r="AA144" s="59"/>
      <c r="AB144" s="165"/>
      <c r="AC144" s="165" t="s">
        <v>541</v>
      </c>
      <c r="AD144" s="165" t="s">
        <v>541</v>
      </c>
      <c r="AE144" s="165" t="s">
        <v>411</v>
      </c>
      <c r="AF144" s="166">
        <v>1.0</v>
      </c>
      <c r="AG144" s="165"/>
      <c r="AH144" s="165" t="s">
        <v>838</v>
      </c>
      <c r="AI144" s="165" t="s">
        <v>543</v>
      </c>
      <c r="AJ144" s="165" t="s">
        <v>402</v>
      </c>
      <c r="AK144" s="165" t="s">
        <v>403</v>
      </c>
      <c r="AL144" s="165" t="s">
        <v>403</v>
      </c>
      <c r="AM144" s="166">
        <v>6038.0</v>
      </c>
      <c r="AN144" s="165" t="s">
        <v>582</v>
      </c>
      <c r="AO144" s="165" t="s">
        <v>438</v>
      </c>
      <c r="AP144" s="165" t="s">
        <v>439</v>
      </c>
      <c r="AQ144" s="166">
        <v>1033845.0</v>
      </c>
      <c r="AR144" s="166">
        <v>1031810.0</v>
      </c>
      <c r="AS144" s="166">
        <v>1244206.0</v>
      </c>
    </row>
    <row r="145">
      <c r="Y145" s="167"/>
      <c r="AA145" s="167"/>
    </row>
    <row r="146">
      <c r="Y146" s="167"/>
      <c r="AA146" s="167"/>
    </row>
    <row r="147">
      <c r="Y147" s="167"/>
      <c r="AA147" s="167"/>
    </row>
    <row r="148">
      <c r="Y148" s="167"/>
      <c r="AA148" s="167"/>
    </row>
    <row r="149">
      <c r="Y149" s="167"/>
      <c r="AA149" s="167"/>
    </row>
    <row r="150">
      <c r="Y150" s="167"/>
      <c r="AA150" s="167"/>
    </row>
    <row r="151">
      <c r="Y151" s="167"/>
      <c r="AA151" s="167"/>
    </row>
    <row r="152">
      <c r="Y152" s="167"/>
      <c r="AA152" s="167"/>
    </row>
    <row r="153">
      <c r="Y153" s="167"/>
      <c r="AA153" s="167"/>
    </row>
    <row r="154">
      <c r="Y154" s="167"/>
      <c r="AA154" s="167"/>
    </row>
    <row r="155">
      <c r="Y155" s="167"/>
      <c r="AA155" s="167"/>
    </row>
    <row r="156">
      <c r="Y156" s="167"/>
      <c r="AA156" s="167"/>
    </row>
    <row r="157">
      <c r="Y157" s="167"/>
      <c r="AA157" s="167"/>
    </row>
    <row r="158">
      <c r="Y158" s="167"/>
      <c r="AA158" s="167"/>
    </row>
    <row r="159">
      <c r="Y159" s="167"/>
      <c r="AA159" s="167"/>
    </row>
    <row r="160">
      <c r="Y160" s="167"/>
      <c r="AA160" s="167"/>
    </row>
    <row r="161">
      <c r="Y161" s="167"/>
      <c r="AA161" s="167"/>
    </row>
    <row r="162">
      <c r="Y162" s="167"/>
      <c r="AA162" s="167"/>
    </row>
    <row r="163">
      <c r="Y163" s="167"/>
      <c r="AA163" s="167"/>
    </row>
    <row r="164">
      <c r="Y164" s="167"/>
      <c r="AA164" s="167"/>
    </row>
    <row r="165">
      <c r="Y165" s="167"/>
      <c r="AA165" s="167"/>
    </row>
    <row r="166">
      <c r="Y166" s="167"/>
      <c r="AA166" s="167"/>
    </row>
    <row r="167">
      <c r="Y167" s="167"/>
      <c r="AA167" s="167"/>
    </row>
    <row r="168">
      <c r="Y168" s="167"/>
      <c r="AA168" s="167"/>
    </row>
    <row r="169">
      <c r="Y169" s="167"/>
      <c r="AA169" s="167"/>
    </row>
    <row r="170">
      <c r="Y170" s="167"/>
      <c r="AA170" s="167"/>
    </row>
    <row r="171">
      <c r="Y171" s="167"/>
      <c r="AA171" s="167"/>
    </row>
    <row r="172">
      <c r="Y172" s="167"/>
      <c r="AA172" s="167"/>
    </row>
    <row r="173">
      <c r="Y173" s="167"/>
      <c r="AA173" s="167"/>
    </row>
    <row r="174">
      <c r="Y174" s="167"/>
      <c r="AA174" s="167"/>
    </row>
    <row r="175">
      <c r="Y175" s="167"/>
      <c r="AA175" s="167"/>
    </row>
    <row r="176">
      <c r="Y176" s="167"/>
      <c r="AA176" s="167"/>
    </row>
    <row r="177">
      <c r="Y177" s="167"/>
      <c r="AA177" s="167"/>
    </row>
    <row r="178">
      <c r="Y178" s="167"/>
      <c r="AA178" s="167"/>
    </row>
    <row r="179">
      <c r="Y179" s="167"/>
      <c r="AA179" s="167"/>
    </row>
    <row r="180">
      <c r="Y180" s="167"/>
      <c r="AA180" s="167"/>
    </row>
    <row r="181">
      <c r="Y181" s="167"/>
      <c r="AA181" s="167"/>
    </row>
    <row r="182">
      <c r="Y182" s="167"/>
      <c r="AA182" s="167"/>
    </row>
    <row r="183">
      <c r="Y183" s="167"/>
      <c r="AA183" s="167"/>
    </row>
    <row r="184">
      <c r="Y184" s="167"/>
      <c r="AA184" s="167"/>
    </row>
    <row r="185">
      <c r="Y185" s="167"/>
      <c r="AA185" s="167"/>
    </row>
    <row r="186">
      <c r="Y186" s="167"/>
      <c r="AA186" s="167"/>
    </row>
    <row r="187">
      <c r="Y187" s="167"/>
      <c r="AA187" s="167"/>
    </row>
    <row r="188">
      <c r="Y188" s="167"/>
      <c r="AA188" s="167"/>
    </row>
    <row r="189">
      <c r="Y189" s="167"/>
      <c r="AA189" s="167"/>
    </row>
    <row r="190">
      <c r="Y190" s="167"/>
      <c r="AA190" s="167"/>
    </row>
    <row r="191">
      <c r="Y191" s="167"/>
      <c r="AA191" s="167"/>
    </row>
    <row r="192">
      <c r="Y192" s="167"/>
      <c r="AA192" s="167"/>
    </row>
    <row r="193">
      <c r="Y193" s="167"/>
      <c r="AA193" s="167"/>
    </row>
    <row r="194">
      <c r="Y194" s="167"/>
      <c r="AA194" s="167"/>
    </row>
    <row r="195">
      <c r="Y195" s="167"/>
      <c r="AA195" s="167"/>
    </row>
    <row r="196">
      <c r="Y196" s="167"/>
      <c r="AA196" s="167"/>
    </row>
    <row r="197">
      <c r="Y197" s="167"/>
      <c r="AA197" s="167"/>
    </row>
    <row r="198">
      <c r="Y198" s="167"/>
      <c r="AA198" s="167"/>
    </row>
    <row r="199">
      <c r="Y199" s="167"/>
      <c r="AA199" s="167"/>
    </row>
    <row r="200">
      <c r="Y200" s="167"/>
      <c r="AA200" s="167"/>
    </row>
    <row r="201">
      <c r="Y201" s="167"/>
      <c r="AA201" s="167"/>
    </row>
    <row r="202">
      <c r="Y202" s="167"/>
      <c r="AA202" s="167"/>
    </row>
    <row r="203">
      <c r="Y203" s="167"/>
      <c r="AA203" s="167"/>
    </row>
    <row r="204">
      <c r="Y204" s="167"/>
      <c r="AA204" s="167"/>
    </row>
    <row r="205">
      <c r="Y205" s="167"/>
      <c r="AA205" s="167"/>
    </row>
    <row r="206">
      <c r="Y206" s="167"/>
      <c r="AA206" s="167"/>
    </row>
    <row r="207">
      <c r="Y207" s="167"/>
      <c r="AA207" s="167"/>
    </row>
    <row r="208">
      <c r="Y208" s="167"/>
      <c r="AA208" s="167"/>
    </row>
    <row r="209">
      <c r="Y209" s="167"/>
      <c r="AA209" s="167"/>
    </row>
    <row r="210">
      <c r="Y210" s="167"/>
      <c r="AA210" s="167"/>
    </row>
    <row r="211">
      <c r="Y211" s="167"/>
      <c r="AA211" s="167"/>
    </row>
    <row r="212">
      <c r="Y212" s="167"/>
      <c r="AA212" s="167"/>
    </row>
    <row r="213">
      <c r="Y213" s="167"/>
      <c r="AA213" s="167"/>
    </row>
    <row r="214">
      <c r="Y214" s="167"/>
      <c r="AA214" s="167"/>
    </row>
    <row r="215">
      <c r="Y215" s="167"/>
      <c r="AA215" s="167"/>
    </row>
    <row r="216">
      <c r="Y216" s="167"/>
      <c r="AA216" s="167"/>
    </row>
    <row r="217">
      <c r="Y217" s="167"/>
      <c r="AA217" s="167"/>
    </row>
    <row r="218">
      <c r="Y218" s="167"/>
      <c r="AA218" s="167"/>
    </row>
    <row r="219">
      <c r="Y219" s="167"/>
      <c r="AA219" s="167"/>
    </row>
    <row r="220">
      <c r="Y220" s="167"/>
      <c r="AA220" s="167"/>
    </row>
    <row r="221">
      <c r="Y221" s="167"/>
      <c r="AA221" s="167"/>
    </row>
    <row r="222">
      <c r="Y222" s="167"/>
      <c r="AA222" s="167"/>
    </row>
    <row r="223">
      <c r="Y223" s="167"/>
      <c r="AA223" s="167"/>
    </row>
    <row r="224">
      <c r="Y224" s="167"/>
      <c r="AA224" s="167"/>
    </row>
    <row r="225">
      <c r="Y225" s="167"/>
      <c r="AA225" s="167"/>
    </row>
    <row r="226">
      <c r="Y226" s="167"/>
      <c r="AA226" s="167"/>
    </row>
    <row r="227">
      <c r="Y227" s="167"/>
      <c r="AA227" s="167"/>
    </row>
    <row r="228">
      <c r="Y228" s="167"/>
      <c r="AA228" s="167"/>
    </row>
    <row r="229">
      <c r="Y229" s="167"/>
      <c r="AA229" s="167"/>
    </row>
    <row r="230">
      <c r="Y230" s="167"/>
      <c r="AA230" s="167"/>
    </row>
    <row r="231">
      <c r="Y231" s="167"/>
      <c r="AA231" s="167"/>
    </row>
    <row r="232">
      <c r="Y232" s="167"/>
      <c r="AA232" s="167"/>
    </row>
    <row r="233">
      <c r="Y233" s="167"/>
      <c r="AA233" s="167"/>
    </row>
    <row r="234">
      <c r="Y234" s="167"/>
      <c r="AA234" s="167"/>
    </row>
    <row r="235">
      <c r="Y235" s="167"/>
      <c r="AA235" s="167"/>
    </row>
    <row r="236">
      <c r="Y236" s="167"/>
      <c r="AA236" s="167"/>
    </row>
    <row r="237">
      <c r="Y237" s="167"/>
      <c r="AA237" s="167"/>
    </row>
    <row r="238">
      <c r="Y238" s="167"/>
      <c r="AA238" s="167"/>
    </row>
    <row r="239">
      <c r="Y239" s="167"/>
      <c r="AA239" s="167"/>
    </row>
    <row r="240">
      <c r="Y240" s="167"/>
      <c r="AA240" s="167"/>
    </row>
    <row r="241">
      <c r="Y241" s="167"/>
      <c r="AA241" s="167"/>
    </row>
    <row r="242">
      <c r="Y242" s="167"/>
      <c r="AA242" s="167"/>
    </row>
    <row r="243">
      <c r="Y243" s="167"/>
      <c r="AA243" s="167"/>
    </row>
    <row r="244">
      <c r="Y244" s="167"/>
      <c r="AA244" s="167"/>
    </row>
    <row r="245">
      <c r="Y245" s="167"/>
      <c r="AA245" s="167"/>
    </row>
    <row r="246">
      <c r="Y246" s="167"/>
      <c r="AA246" s="167"/>
    </row>
    <row r="247">
      <c r="Y247" s="167"/>
      <c r="AA247" s="167"/>
    </row>
    <row r="248">
      <c r="Y248" s="167"/>
      <c r="AA248" s="167"/>
    </row>
    <row r="249">
      <c r="Y249" s="167"/>
      <c r="AA249" s="167"/>
    </row>
    <row r="250">
      <c r="Y250" s="167"/>
      <c r="AA250" s="167"/>
    </row>
    <row r="251">
      <c r="Y251" s="167"/>
      <c r="AA251" s="167"/>
    </row>
    <row r="252">
      <c r="Y252" s="167"/>
      <c r="AA252" s="167"/>
    </row>
    <row r="253">
      <c r="Y253" s="167"/>
      <c r="AA253" s="167"/>
    </row>
    <row r="254">
      <c r="Y254" s="167"/>
      <c r="AA254" s="167"/>
    </row>
    <row r="255">
      <c r="Y255" s="167"/>
      <c r="AA255" s="167"/>
    </row>
    <row r="256">
      <c r="Y256" s="167"/>
      <c r="AA256" s="167"/>
    </row>
    <row r="257">
      <c r="Y257" s="167"/>
      <c r="AA257" s="167"/>
    </row>
    <row r="258">
      <c r="Y258" s="167"/>
      <c r="AA258" s="167"/>
    </row>
    <row r="259">
      <c r="Y259" s="167"/>
      <c r="AA259" s="167"/>
    </row>
    <row r="260">
      <c r="Y260" s="167"/>
      <c r="AA260" s="167"/>
    </row>
    <row r="261">
      <c r="Y261" s="167"/>
      <c r="AA261" s="167"/>
    </row>
    <row r="262">
      <c r="Y262" s="167"/>
      <c r="AA262" s="167"/>
    </row>
    <row r="263">
      <c r="Y263" s="167"/>
      <c r="AA263" s="167"/>
    </row>
    <row r="264">
      <c r="Y264" s="167"/>
      <c r="AA264" s="167"/>
    </row>
    <row r="265">
      <c r="Y265" s="167"/>
      <c r="AA265" s="167"/>
    </row>
    <row r="266">
      <c r="Y266" s="167"/>
      <c r="AA266" s="167"/>
    </row>
    <row r="267">
      <c r="Y267" s="167"/>
      <c r="AA267" s="167"/>
    </row>
    <row r="268">
      <c r="Y268" s="167"/>
      <c r="AA268" s="167"/>
    </row>
    <row r="269">
      <c r="Y269" s="167"/>
      <c r="AA269" s="167"/>
    </row>
    <row r="270">
      <c r="Y270" s="167"/>
      <c r="AA270" s="167"/>
    </row>
    <row r="271">
      <c r="Y271" s="167"/>
      <c r="AA271" s="167"/>
    </row>
    <row r="272">
      <c r="Y272" s="167"/>
      <c r="AA272" s="167"/>
    </row>
    <row r="273">
      <c r="Y273" s="167"/>
      <c r="AA273" s="167"/>
    </row>
    <row r="274">
      <c r="Y274" s="167"/>
      <c r="AA274" s="167"/>
    </row>
    <row r="275">
      <c r="Y275" s="167"/>
      <c r="AA275" s="167"/>
    </row>
    <row r="276">
      <c r="Y276" s="167"/>
      <c r="AA276" s="167"/>
    </row>
    <row r="277">
      <c r="Y277" s="167"/>
      <c r="AA277" s="167"/>
    </row>
    <row r="278">
      <c r="Y278" s="167"/>
      <c r="AA278" s="167"/>
    </row>
    <row r="279">
      <c r="Y279" s="167"/>
      <c r="AA279" s="167"/>
    </row>
    <row r="280">
      <c r="Y280" s="167"/>
      <c r="AA280" s="167"/>
    </row>
    <row r="281">
      <c r="Y281" s="167"/>
      <c r="AA281" s="167"/>
    </row>
    <row r="282">
      <c r="Y282" s="167"/>
      <c r="AA282" s="167"/>
    </row>
    <row r="283">
      <c r="Y283" s="167"/>
      <c r="AA283" s="167"/>
    </row>
    <row r="284">
      <c r="Y284" s="167"/>
      <c r="AA284" s="167"/>
    </row>
    <row r="285">
      <c r="Y285" s="167"/>
      <c r="AA285" s="167"/>
    </row>
    <row r="286">
      <c r="Y286" s="167"/>
      <c r="AA286" s="167"/>
    </row>
    <row r="287">
      <c r="Y287" s="167"/>
      <c r="AA287" s="167"/>
    </row>
    <row r="288">
      <c r="Y288" s="167"/>
      <c r="AA288" s="167"/>
    </row>
    <row r="289">
      <c r="Y289" s="167"/>
      <c r="AA289" s="167"/>
    </row>
    <row r="290">
      <c r="Y290" s="167"/>
      <c r="AA290" s="167"/>
    </row>
    <row r="291">
      <c r="Y291" s="167"/>
      <c r="AA291" s="167"/>
    </row>
    <row r="292">
      <c r="Y292" s="167"/>
      <c r="AA292" s="167"/>
    </row>
    <row r="293">
      <c r="Y293" s="167"/>
      <c r="AA293" s="167"/>
    </row>
    <row r="294">
      <c r="Y294" s="167"/>
      <c r="AA294" s="167"/>
    </row>
    <row r="295">
      <c r="Y295" s="167"/>
      <c r="AA295" s="167"/>
    </row>
    <row r="296">
      <c r="Y296" s="167"/>
      <c r="AA296" s="167"/>
    </row>
    <row r="297">
      <c r="Y297" s="167"/>
      <c r="AA297" s="167"/>
    </row>
    <row r="298">
      <c r="Y298" s="167"/>
      <c r="AA298" s="167"/>
    </row>
    <row r="299">
      <c r="Y299" s="167"/>
      <c r="AA299" s="167"/>
    </row>
    <row r="300">
      <c r="Y300" s="167"/>
      <c r="AA300" s="167"/>
    </row>
    <row r="301">
      <c r="Y301" s="167"/>
      <c r="AA301" s="167"/>
    </row>
    <row r="302">
      <c r="Y302" s="167"/>
      <c r="AA302" s="167"/>
    </row>
    <row r="303">
      <c r="Y303" s="167"/>
      <c r="AA303" s="167"/>
    </row>
    <row r="304">
      <c r="Y304" s="167"/>
      <c r="AA304" s="167"/>
    </row>
    <row r="305">
      <c r="Y305" s="167"/>
      <c r="AA305" s="167"/>
    </row>
    <row r="306">
      <c r="Y306" s="167"/>
      <c r="AA306" s="167"/>
    </row>
    <row r="307">
      <c r="Y307" s="167"/>
      <c r="AA307" s="167"/>
    </row>
    <row r="308">
      <c r="Y308" s="167"/>
      <c r="AA308" s="167"/>
    </row>
    <row r="309">
      <c r="Y309" s="167"/>
      <c r="AA309" s="167"/>
    </row>
    <row r="310">
      <c r="Y310" s="167"/>
      <c r="AA310" s="167"/>
    </row>
    <row r="311">
      <c r="Y311" s="167"/>
      <c r="AA311" s="167"/>
    </row>
    <row r="312">
      <c r="Y312" s="167"/>
      <c r="AA312" s="167"/>
    </row>
    <row r="313">
      <c r="Y313" s="167"/>
      <c r="AA313" s="167"/>
    </row>
    <row r="314">
      <c r="Y314" s="167"/>
      <c r="AA314" s="167"/>
    </row>
    <row r="315">
      <c r="Y315" s="167"/>
      <c r="AA315" s="167"/>
    </row>
    <row r="316">
      <c r="Y316" s="167"/>
      <c r="AA316" s="167"/>
    </row>
    <row r="317">
      <c r="Y317" s="167"/>
      <c r="AA317" s="167"/>
    </row>
    <row r="318">
      <c r="Y318" s="167"/>
      <c r="AA318" s="167"/>
    </row>
    <row r="319">
      <c r="Y319" s="167"/>
      <c r="AA319" s="167"/>
    </row>
    <row r="320">
      <c r="Y320" s="167"/>
      <c r="AA320" s="167"/>
    </row>
    <row r="321">
      <c r="Y321" s="167"/>
      <c r="AA321" s="167"/>
    </row>
    <row r="322">
      <c r="Y322" s="167"/>
      <c r="AA322" s="167"/>
    </row>
    <row r="323">
      <c r="Y323" s="167"/>
      <c r="AA323" s="167"/>
    </row>
    <row r="324">
      <c r="Y324" s="167"/>
      <c r="AA324" s="167"/>
    </row>
    <row r="325">
      <c r="Y325" s="167"/>
      <c r="AA325" s="167"/>
    </row>
    <row r="326">
      <c r="Y326" s="167"/>
      <c r="AA326" s="167"/>
    </row>
    <row r="327">
      <c r="Y327" s="167"/>
      <c r="AA327" s="167"/>
    </row>
    <row r="328">
      <c r="Y328" s="167"/>
      <c r="AA328" s="167"/>
    </row>
    <row r="329">
      <c r="Y329" s="167"/>
      <c r="AA329" s="167"/>
    </row>
    <row r="330">
      <c r="Y330" s="167"/>
      <c r="AA330" s="167"/>
    </row>
    <row r="331">
      <c r="Y331" s="167"/>
      <c r="AA331" s="167"/>
    </row>
    <row r="332">
      <c r="Y332" s="167"/>
      <c r="AA332" s="167"/>
    </row>
    <row r="333">
      <c r="Y333" s="167"/>
      <c r="AA333" s="167"/>
    </row>
    <row r="334">
      <c r="Y334" s="167"/>
      <c r="AA334" s="167"/>
    </row>
    <row r="335">
      <c r="Y335" s="167"/>
      <c r="AA335" s="167"/>
    </row>
    <row r="336">
      <c r="Y336" s="167"/>
      <c r="AA336" s="167"/>
    </row>
    <row r="337">
      <c r="Y337" s="167"/>
      <c r="AA337" s="167"/>
    </row>
    <row r="338">
      <c r="Y338" s="167"/>
      <c r="AA338" s="167"/>
    </row>
    <row r="339">
      <c r="Y339" s="167"/>
      <c r="AA339" s="167"/>
    </row>
    <row r="340">
      <c r="Y340" s="167"/>
      <c r="AA340" s="167"/>
    </row>
    <row r="341">
      <c r="Y341" s="167"/>
      <c r="AA341" s="167"/>
    </row>
    <row r="342">
      <c r="Y342" s="167"/>
      <c r="AA342" s="167"/>
    </row>
    <row r="343">
      <c r="Y343" s="167"/>
      <c r="AA343" s="167"/>
    </row>
    <row r="344">
      <c r="Y344" s="167"/>
      <c r="AA344" s="167"/>
    </row>
    <row r="345">
      <c r="Y345" s="167"/>
      <c r="AA345" s="167"/>
    </row>
    <row r="346">
      <c r="Y346" s="167"/>
      <c r="AA346" s="167"/>
    </row>
    <row r="347">
      <c r="Y347" s="167"/>
      <c r="AA347" s="167"/>
    </row>
    <row r="348">
      <c r="Y348" s="167"/>
      <c r="AA348" s="167"/>
    </row>
    <row r="349">
      <c r="Y349" s="167"/>
      <c r="AA349" s="167"/>
    </row>
    <row r="350">
      <c r="Y350" s="167"/>
      <c r="AA350" s="167"/>
    </row>
    <row r="351">
      <c r="Y351" s="167"/>
      <c r="AA351" s="167"/>
    </row>
    <row r="352">
      <c r="Y352" s="167"/>
      <c r="AA352" s="167"/>
    </row>
    <row r="353">
      <c r="Y353" s="167"/>
      <c r="AA353" s="167"/>
    </row>
    <row r="354">
      <c r="Y354" s="167"/>
      <c r="AA354" s="167"/>
    </row>
    <row r="355">
      <c r="Y355" s="167"/>
      <c r="AA355" s="167"/>
    </row>
    <row r="356">
      <c r="Y356" s="167"/>
      <c r="AA356" s="167"/>
    </row>
    <row r="357">
      <c r="Y357" s="167"/>
      <c r="AA357" s="167"/>
    </row>
    <row r="358">
      <c r="Y358" s="167"/>
      <c r="AA358" s="167"/>
    </row>
    <row r="359">
      <c r="Y359" s="167"/>
      <c r="AA359" s="167"/>
    </row>
    <row r="360">
      <c r="Y360" s="167"/>
      <c r="AA360" s="167"/>
    </row>
    <row r="361">
      <c r="Y361" s="167"/>
      <c r="AA361" s="167"/>
    </row>
    <row r="362">
      <c r="Y362" s="167"/>
      <c r="AA362" s="167"/>
    </row>
    <row r="363">
      <c r="Y363" s="167"/>
      <c r="AA363" s="167"/>
    </row>
    <row r="364">
      <c r="Y364" s="167"/>
      <c r="AA364" s="167"/>
    </row>
    <row r="365">
      <c r="Y365" s="167"/>
      <c r="AA365" s="167"/>
    </row>
    <row r="366">
      <c r="Y366" s="167"/>
      <c r="AA366" s="167"/>
    </row>
    <row r="367">
      <c r="Y367" s="167"/>
      <c r="AA367" s="167"/>
    </row>
    <row r="368">
      <c r="Y368" s="167"/>
      <c r="AA368" s="167"/>
    </row>
    <row r="369">
      <c r="Y369" s="167"/>
      <c r="AA369" s="167"/>
    </row>
    <row r="370">
      <c r="Y370" s="167"/>
      <c r="AA370" s="167"/>
    </row>
    <row r="371">
      <c r="Y371" s="167"/>
      <c r="AA371" s="167"/>
    </row>
    <row r="372">
      <c r="Y372" s="167"/>
      <c r="AA372" s="167"/>
    </row>
    <row r="373">
      <c r="Y373" s="167"/>
      <c r="AA373" s="167"/>
    </row>
    <row r="374">
      <c r="Y374" s="167"/>
      <c r="AA374" s="167"/>
    </row>
    <row r="375">
      <c r="Y375" s="167"/>
      <c r="AA375" s="167"/>
    </row>
    <row r="376">
      <c r="Y376" s="167"/>
      <c r="AA376" s="167"/>
    </row>
    <row r="377">
      <c r="Y377" s="167"/>
      <c r="AA377" s="167"/>
    </row>
    <row r="378">
      <c r="Y378" s="167"/>
      <c r="AA378" s="167"/>
    </row>
    <row r="379">
      <c r="Y379" s="167"/>
      <c r="AA379" s="167"/>
    </row>
    <row r="380">
      <c r="Y380" s="167"/>
      <c r="AA380" s="167"/>
    </row>
    <row r="381">
      <c r="Y381" s="167"/>
      <c r="AA381" s="167"/>
    </row>
    <row r="382">
      <c r="Y382" s="167"/>
      <c r="AA382" s="167"/>
    </row>
    <row r="383">
      <c r="Y383" s="167"/>
      <c r="AA383" s="167"/>
    </row>
    <row r="384">
      <c r="Y384" s="167"/>
      <c r="AA384" s="167"/>
    </row>
    <row r="385">
      <c r="Y385" s="167"/>
      <c r="AA385" s="167"/>
    </row>
    <row r="386">
      <c r="Y386" s="167"/>
      <c r="AA386" s="167"/>
    </row>
    <row r="387">
      <c r="Y387" s="167"/>
      <c r="AA387" s="167"/>
    </row>
    <row r="388">
      <c r="Y388" s="167"/>
      <c r="AA388" s="167"/>
    </row>
    <row r="389">
      <c r="Y389" s="167"/>
      <c r="AA389" s="167"/>
    </row>
    <row r="390">
      <c r="Y390" s="167"/>
      <c r="AA390" s="167"/>
    </row>
    <row r="391">
      <c r="Y391" s="167"/>
      <c r="AA391" s="167"/>
    </row>
    <row r="392">
      <c r="Y392" s="167"/>
      <c r="AA392" s="167"/>
    </row>
    <row r="393">
      <c r="Y393" s="167"/>
      <c r="AA393" s="167"/>
    </row>
    <row r="394">
      <c r="Y394" s="167"/>
      <c r="AA394" s="167"/>
    </row>
    <row r="395">
      <c r="Y395" s="167"/>
      <c r="AA395" s="167"/>
    </row>
    <row r="396">
      <c r="Y396" s="167"/>
      <c r="AA396" s="167"/>
    </row>
    <row r="397">
      <c r="Y397" s="167"/>
      <c r="AA397" s="167"/>
    </row>
    <row r="398">
      <c r="Y398" s="167"/>
      <c r="AA398" s="167"/>
    </row>
    <row r="399">
      <c r="Y399" s="167"/>
      <c r="AA399" s="167"/>
    </row>
    <row r="400">
      <c r="Y400" s="167"/>
      <c r="AA400" s="167"/>
    </row>
    <row r="401">
      <c r="Y401" s="167"/>
      <c r="AA401" s="167"/>
    </row>
    <row r="402">
      <c r="Y402" s="167"/>
      <c r="AA402" s="167"/>
    </row>
    <row r="403">
      <c r="Y403" s="167"/>
      <c r="AA403" s="167"/>
    </row>
    <row r="404">
      <c r="Y404" s="167"/>
      <c r="AA404" s="167"/>
    </row>
    <row r="405">
      <c r="Y405" s="167"/>
      <c r="AA405" s="167"/>
    </row>
    <row r="406">
      <c r="Y406" s="167"/>
      <c r="AA406" s="167"/>
    </row>
    <row r="407">
      <c r="Y407" s="167"/>
      <c r="AA407" s="167"/>
    </row>
    <row r="408">
      <c r="Y408" s="167"/>
      <c r="AA408" s="167"/>
    </row>
    <row r="409">
      <c r="Y409" s="167"/>
      <c r="AA409" s="167"/>
    </row>
    <row r="410">
      <c r="Y410" s="167"/>
      <c r="AA410" s="167"/>
    </row>
    <row r="411">
      <c r="Y411" s="167"/>
      <c r="AA411" s="167"/>
    </row>
    <row r="412">
      <c r="Y412" s="167"/>
      <c r="AA412" s="167"/>
    </row>
    <row r="413">
      <c r="Y413" s="167"/>
      <c r="AA413" s="167"/>
    </row>
    <row r="414">
      <c r="Y414" s="167"/>
      <c r="AA414" s="167"/>
    </row>
    <row r="415">
      <c r="Y415" s="167"/>
      <c r="AA415" s="167"/>
    </row>
    <row r="416">
      <c r="Y416" s="167"/>
      <c r="AA416" s="167"/>
    </row>
    <row r="417">
      <c r="Y417" s="167"/>
      <c r="AA417" s="167"/>
    </row>
    <row r="418">
      <c r="Y418" s="167"/>
      <c r="AA418" s="167"/>
    </row>
    <row r="419">
      <c r="Y419" s="167"/>
      <c r="AA419" s="167"/>
    </row>
    <row r="420">
      <c r="Y420" s="167"/>
      <c r="AA420" s="167"/>
    </row>
    <row r="421">
      <c r="Y421" s="167"/>
      <c r="AA421" s="167"/>
    </row>
    <row r="422">
      <c r="Y422" s="167"/>
      <c r="AA422" s="167"/>
    </row>
    <row r="423">
      <c r="Y423" s="167"/>
      <c r="AA423" s="167"/>
    </row>
    <row r="424">
      <c r="Y424" s="167"/>
      <c r="AA424" s="167"/>
    </row>
    <row r="425">
      <c r="Y425" s="167"/>
      <c r="AA425" s="167"/>
    </row>
    <row r="426">
      <c r="Y426" s="167"/>
      <c r="AA426" s="167"/>
    </row>
    <row r="427">
      <c r="Y427" s="167"/>
      <c r="AA427" s="167"/>
    </row>
    <row r="428">
      <c r="Y428" s="167"/>
      <c r="AA428" s="167"/>
    </row>
    <row r="429">
      <c r="Y429" s="167"/>
      <c r="AA429" s="167"/>
    </row>
    <row r="430">
      <c r="Y430" s="167"/>
      <c r="AA430" s="167"/>
    </row>
    <row r="431">
      <c r="Y431" s="167"/>
      <c r="AA431" s="167"/>
    </row>
    <row r="432">
      <c r="Y432" s="167"/>
      <c r="AA432" s="167"/>
    </row>
    <row r="433">
      <c r="Y433" s="167"/>
      <c r="AA433" s="167"/>
    </row>
    <row r="434">
      <c r="Y434" s="167"/>
      <c r="AA434" s="167"/>
    </row>
    <row r="435">
      <c r="Y435" s="167"/>
      <c r="AA435" s="167"/>
    </row>
    <row r="436">
      <c r="Y436" s="167"/>
      <c r="AA436" s="167"/>
    </row>
    <row r="437">
      <c r="Y437" s="167"/>
      <c r="AA437" s="167"/>
    </row>
    <row r="438">
      <c r="Y438" s="167"/>
      <c r="AA438" s="167"/>
    </row>
    <row r="439">
      <c r="Y439" s="167"/>
      <c r="AA439" s="167"/>
    </row>
    <row r="440">
      <c r="Y440" s="167"/>
      <c r="AA440" s="167"/>
    </row>
    <row r="441">
      <c r="Y441" s="167"/>
      <c r="AA441" s="167"/>
    </row>
    <row r="442">
      <c r="Y442" s="167"/>
      <c r="AA442" s="167"/>
    </row>
    <row r="443">
      <c r="Y443" s="167"/>
      <c r="AA443" s="167"/>
    </row>
    <row r="444">
      <c r="Y444" s="167"/>
      <c r="AA444" s="167"/>
    </row>
    <row r="445">
      <c r="Y445" s="167"/>
      <c r="AA445" s="167"/>
    </row>
    <row r="446">
      <c r="Y446" s="167"/>
      <c r="AA446" s="167"/>
    </row>
    <row r="447">
      <c r="Y447" s="167"/>
      <c r="AA447" s="167"/>
    </row>
    <row r="448">
      <c r="Y448" s="167"/>
      <c r="AA448" s="167"/>
    </row>
    <row r="449">
      <c r="Y449" s="167"/>
      <c r="AA449" s="167"/>
    </row>
    <row r="450">
      <c r="Y450" s="167"/>
      <c r="AA450" s="167"/>
    </row>
    <row r="451">
      <c r="Y451" s="167"/>
      <c r="AA451" s="167"/>
    </row>
    <row r="452">
      <c r="Y452" s="167"/>
      <c r="AA452" s="167"/>
    </row>
    <row r="453">
      <c r="Y453" s="167"/>
      <c r="AA453" s="167"/>
    </row>
    <row r="454">
      <c r="Y454" s="167"/>
      <c r="AA454" s="167"/>
    </row>
    <row r="455">
      <c r="Y455" s="167"/>
      <c r="AA455" s="167"/>
    </row>
    <row r="456">
      <c r="Y456" s="167"/>
      <c r="AA456" s="167"/>
    </row>
    <row r="457">
      <c r="Y457" s="167"/>
      <c r="AA457" s="167"/>
    </row>
    <row r="458">
      <c r="Y458" s="167"/>
      <c r="AA458" s="167"/>
    </row>
    <row r="459">
      <c r="Y459" s="167"/>
      <c r="AA459" s="167"/>
    </row>
    <row r="460">
      <c r="Y460" s="167"/>
      <c r="AA460" s="167"/>
    </row>
    <row r="461">
      <c r="Y461" s="167"/>
      <c r="AA461" s="167"/>
    </row>
    <row r="462">
      <c r="Y462" s="167"/>
      <c r="AA462" s="167"/>
    </row>
    <row r="463">
      <c r="Y463" s="167"/>
      <c r="AA463" s="167"/>
    </row>
    <row r="464">
      <c r="Y464" s="167"/>
      <c r="AA464" s="167"/>
    </row>
    <row r="465">
      <c r="Y465" s="167"/>
      <c r="AA465" s="167"/>
    </row>
    <row r="466">
      <c r="Y466" s="167"/>
      <c r="AA466" s="167"/>
    </row>
    <row r="467">
      <c r="Y467" s="167"/>
      <c r="AA467" s="167"/>
    </row>
    <row r="468">
      <c r="Y468" s="167"/>
      <c r="AA468" s="167"/>
    </row>
    <row r="469">
      <c r="Y469" s="167"/>
      <c r="AA469" s="167"/>
    </row>
    <row r="470">
      <c r="Y470" s="167"/>
      <c r="AA470" s="167"/>
    </row>
    <row r="471">
      <c r="Y471" s="167"/>
      <c r="AA471" s="167"/>
    </row>
    <row r="472">
      <c r="Y472" s="167"/>
      <c r="AA472" s="167"/>
    </row>
    <row r="473">
      <c r="Y473" s="167"/>
      <c r="AA473" s="167"/>
    </row>
    <row r="474">
      <c r="Y474" s="167"/>
      <c r="AA474" s="167"/>
    </row>
    <row r="475">
      <c r="Y475" s="167"/>
      <c r="AA475" s="167"/>
    </row>
    <row r="476">
      <c r="Y476" s="167"/>
      <c r="AA476" s="167"/>
    </row>
    <row r="477">
      <c r="Y477" s="167"/>
      <c r="AA477" s="167"/>
    </row>
    <row r="478">
      <c r="Y478" s="167"/>
      <c r="AA478" s="167"/>
    </row>
    <row r="479">
      <c r="Y479" s="167"/>
      <c r="AA479" s="167"/>
    </row>
    <row r="480">
      <c r="Y480" s="167"/>
      <c r="AA480" s="167"/>
    </row>
    <row r="481">
      <c r="Y481" s="167"/>
      <c r="AA481" s="167"/>
    </row>
    <row r="482">
      <c r="Y482" s="167"/>
      <c r="AA482" s="167"/>
    </row>
    <row r="483">
      <c r="Y483" s="167"/>
      <c r="AA483" s="167"/>
    </row>
    <row r="484">
      <c r="Y484" s="167"/>
      <c r="AA484" s="167"/>
    </row>
    <row r="485">
      <c r="Y485" s="167"/>
      <c r="AA485" s="167"/>
    </row>
    <row r="486">
      <c r="Y486" s="167"/>
      <c r="AA486" s="167"/>
    </row>
    <row r="487">
      <c r="Y487" s="167"/>
      <c r="AA487" s="167"/>
    </row>
    <row r="488">
      <c r="Y488" s="167"/>
      <c r="AA488" s="167"/>
    </row>
    <row r="489">
      <c r="Y489" s="167"/>
      <c r="AA489" s="167"/>
    </row>
    <row r="490">
      <c r="Y490" s="167"/>
      <c r="AA490" s="167"/>
    </row>
    <row r="491">
      <c r="Y491" s="167"/>
      <c r="AA491" s="167"/>
    </row>
    <row r="492">
      <c r="Y492" s="167"/>
      <c r="AA492" s="167"/>
    </row>
    <row r="493">
      <c r="Y493" s="167"/>
      <c r="AA493" s="167"/>
    </row>
    <row r="494">
      <c r="Y494" s="167"/>
      <c r="AA494" s="167"/>
    </row>
    <row r="495">
      <c r="Y495" s="167"/>
      <c r="AA495" s="167"/>
    </row>
    <row r="496">
      <c r="Y496" s="167"/>
      <c r="AA496" s="167"/>
    </row>
    <row r="497">
      <c r="Y497" s="167"/>
      <c r="AA497" s="167"/>
    </row>
    <row r="498">
      <c r="Y498" s="167"/>
      <c r="AA498" s="167"/>
    </row>
    <row r="499">
      <c r="Y499" s="167"/>
      <c r="AA499" s="167"/>
    </row>
    <row r="500">
      <c r="Y500" s="167"/>
      <c r="AA500" s="167"/>
    </row>
    <row r="501">
      <c r="Y501" s="167"/>
      <c r="AA501" s="167"/>
    </row>
    <row r="502">
      <c r="Y502" s="167"/>
      <c r="AA502" s="167"/>
    </row>
    <row r="503">
      <c r="Y503" s="167"/>
      <c r="AA503" s="167"/>
    </row>
    <row r="504">
      <c r="Y504" s="167"/>
      <c r="AA504" s="167"/>
    </row>
    <row r="505">
      <c r="Y505" s="167"/>
      <c r="AA505" s="167"/>
    </row>
    <row r="506">
      <c r="Y506" s="167"/>
      <c r="AA506" s="167"/>
    </row>
    <row r="507">
      <c r="Y507" s="167"/>
      <c r="AA507" s="167"/>
    </row>
    <row r="508">
      <c r="Y508" s="167"/>
      <c r="AA508" s="167"/>
    </row>
    <row r="509">
      <c r="Y509" s="167"/>
      <c r="AA509" s="167"/>
    </row>
    <row r="510">
      <c r="Y510" s="167"/>
      <c r="AA510" s="167"/>
    </row>
    <row r="511">
      <c r="Y511" s="167"/>
      <c r="AA511" s="167"/>
    </row>
    <row r="512">
      <c r="Y512" s="167"/>
      <c r="AA512" s="167"/>
    </row>
    <row r="513">
      <c r="Y513" s="167"/>
      <c r="AA513" s="167"/>
    </row>
    <row r="514">
      <c r="Y514" s="167"/>
      <c r="AA514" s="167"/>
    </row>
    <row r="515">
      <c r="Y515" s="167"/>
      <c r="AA515" s="167"/>
    </row>
    <row r="516">
      <c r="Y516" s="167"/>
      <c r="AA516" s="167"/>
    </row>
    <row r="517">
      <c r="Y517" s="167"/>
      <c r="AA517" s="167"/>
    </row>
    <row r="518">
      <c r="Y518" s="167"/>
      <c r="AA518" s="167"/>
    </row>
    <row r="519">
      <c r="Y519" s="167"/>
      <c r="AA519" s="167"/>
    </row>
    <row r="520">
      <c r="Y520" s="167"/>
      <c r="AA520" s="167"/>
    </row>
    <row r="521">
      <c r="Y521" s="167"/>
      <c r="AA521" s="167"/>
    </row>
    <row r="522">
      <c r="Y522" s="167"/>
      <c r="AA522" s="167"/>
    </row>
    <row r="523">
      <c r="Y523" s="167"/>
      <c r="AA523" s="167"/>
    </row>
    <row r="524">
      <c r="Y524" s="167"/>
      <c r="AA524" s="167"/>
    </row>
    <row r="525">
      <c r="Y525" s="167"/>
      <c r="AA525" s="167"/>
    </row>
    <row r="526">
      <c r="Y526" s="167"/>
      <c r="AA526" s="167"/>
    </row>
    <row r="527">
      <c r="Y527" s="167"/>
      <c r="AA527" s="167"/>
    </row>
    <row r="528">
      <c r="Y528" s="167"/>
      <c r="AA528" s="167"/>
    </row>
    <row r="529">
      <c r="Y529" s="167"/>
      <c r="AA529" s="167"/>
    </row>
    <row r="530">
      <c r="Y530" s="167"/>
      <c r="AA530" s="167"/>
    </row>
    <row r="531">
      <c r="Y531" s="167"/>
      <c r="AA531" s="167"/>
    </row>
    <row r="532">
      <c r="Y532" s="167"/>
      <c r="AA532" s="167"/>
    </row>
    <row r="533">
      <c r="Y533" s="167"/>
      <c r="AA533" s="167"/>
    </row>
    <row r="534">
      <c r="Y534" s="167"/>
      <c r="AA534" s="167"/>
    </row>
    <row r="535">
      <c r="Y535" s="167"/>
      <c r="AA535" s="167"/>
    </row>
    <row r="536">
      <c r="Y536" s="167"/>
      <c r="AA536" s="167"/>
    </row>
    <row r="537">
      <c r="Y537" s="167"/>
      <c r="AA537" s="167"/>
    </row>
    <row r="538">
      <c r="Y538" s="167"/>
      <c r="AA538" s="167"/>
    </row>
    <row r="539">
      <c r="Y539" s="167"/>
      <c r="AA539" s="167"/>
    </row>
    <row r="540">
      <c r="Y540" s="167"/>
      <c r="AA540" s="167"/>
    </row>
    <row r="541">
      <c r="Y541" s="167"/>
      <c r="AA541" s="167"/>
    </row>
    <row r="542">
      <c r="Y542" s="167"/>
      <c r="AA542" s="167"/>
    </row>
    <row r="543">
      <c r="Y543" s="167"/>
      <c r="AA543" s="167"/>
    </row>
    <row r="544">
      <c r="Y544" s="167"/>
      <c r="AA544" s="167"/>
    </row>
    <row r="545">
      <c r="Y545" s="167"/>
      <c r="AA545" s="167"/>
    </row>
    <row r="546">
      <c r="Y546" s="167"/>
      <c r="AA546" s="167"/>
    </row>
    <row r="547">
      <c r="Y547" s="167"/>
      <c r="AA547" s="167"/>
    </row>
    <row r="548">
      <c r="Y548" s="167"/>
      <c r="AA548" s="167"/>
    </row>
    <row r="549">
      <c r="Y549" s="167"/>
      <c r="AA549" s="167"/>
    </row>
    <row r="550">
      <c r="Y550" s="167"/>
      <c r="AA550" s="167"/>
    </row>
    <row r="551">
      <c r="Y551" s="167"/>
      <c r="AA551" s="167"/>
    </row>
    <row r="552">
      <c r="Y552" s="167"/>
      <c r="AA552" s="167"/>
    </row>
    <row r="553">
      <c r="Y553" s="167"/>
      <c r="AA553" s="167"/>
    </row>
    <row r="554">
      <c r="Y554" s="167"/>
      <c r="AA554" s="167"/>
    </row>
    <row r="555">
      <c r="Y555" s="167"/>
      <c r="AA555" s="167"/>
    </row>
    <row r="556">
      <c r="Y556" s="167"/>
      <c r="AA556" s="167"/>
    </row>
    <row r="557">
      <c r="Y557" s="167"/>
      <c r="AA557" s="167"/>
    </row>
    <row r="558">
      <c r="Y558" s="167"/>
      <c r="AA558" s="167"/>
    </row>
    <row r="559">
      <c r="Y559" s="167"/>
      <c r="AA559" s="167"/>
    </row>
    <row r="560">
      <c r="Y560" s="167"/>
      <c r="AA560" s="167"/>
    </row>
    <row r="561">
      <c r="Y561" s="167"/>
      <c r="AA561" s="167"/>
    </row>
    <row r="562">
      <c r="Y562" s="167"/>
      <c r="AA562" s="167"/>
    </row>
    <row r="563">
      <c r="Y563" s="167"/>
      <c r="AA563" s="167"/>
    </row>
    <row r="564">
      <c r="Y564" s="167"/>
      <c r="AA564" s="167"/>
    </row>
    <row r="565">
      <c r="Y565" s="167"/>
      <c r="AA565" s="167"/>
    </row>
    <row r="566">
      <c r="Y566" s="167"/>
      <c r="AA566" s="167"/>
    </row>
    <row r="567">
      <c r="Y567" s="167"/>
      <c r="AA567" s="167"/>
    </row>
    <row r="568">
      <c r="Y568" s="167"/>
      <c r="AA568" s="167"/>
    </row>
    <row r="569">
      <c r="Y569" s="167"/>
      <c r="AA569" s="167"/>
    </row>
    <row r="570">
      <c r="Y570" s="167"/>
      <c r="AA570" s="167"/>
    </row>
    <row r="571">
      <c r="Y571" s="167"/>
      <c r="AA571" s="167"/>
    </row>
    <row r="572">
      <c r="Y572" s="167"/>
      <c r="AA572" s="167"/>
    </row>
    <row r="573">
      <c r="Y573" s="167"/>
      <c r="AA573" s="167"/>
    </row>
    <row r="574">
      <c r="Y574" s="167"/>
      <c r="AA574" s="167"/>
    </row>
    <row r="575">
      <c r="Y575" s="167"/>
      <c r="AA575" s="167"/>
    </row>
    <row r="576">
      <c r="Y576" s="167"/>
      <c r="AA576" s="167"/>
    </row>
    <row r="577">
      <c r="Y577" s="167"/>
      <c r="AA577" s="167"/>
    </row>
    <row r="578">
      <c r="Y578" s="167"/>
      <c r="AA578" s="167"/>
    </row>
    <row r="579">
      <c r="Y579" s="167"/>
      <c r="AA579" s="167"/>
    </row>
    <row r="580">
      <c r="Y580" s="167"/>
      <c r="AA580" s="167"/>
    </row>
    <row r="581">
      <c r="Y581" s="167"/>
      <c r="AA581" s="167"/>
    </row>
    <row r="582">
      <c r="Y582" s="167"/>
      <c r="AA582" s="167"/>
    </row>
    <row r="583">
      <c r="Y583" s="167"/>
      <c r="AA583" s="167"/>
    </row>
    <row r="584">
      <c r="Y584" s="167"/>
      <c r="AA584" s="167"/>
    </row>
    <row r="585">
      <c r="Y585" s="167"/>
      <c r="AA585" s="167"/>
    </row>
    <row r="586">
      <c r="Y586" s="167"/>
      <c r="AA586" s="167"/>
    </row>
    <row r="587">
      <c r="Y587" s="167"/>
      <c r="AA587" s="167"/>
    </row>
    <row r="588">
      <c r="Y588" s="167"/>
      <c r="AA588" s="167"/>
    </row>
    <row r="589">
      <c r="Y589" s="167"/>
      <c r="AA589" s="167"/>
    </row>
    <row r="590">
      <c r="Y590" s="167"/>
      <c r="AA590" s="167"/>
    </row>
    <row r="591">
      <c r="Y591" s="167"/>
      <c r="AA591" s="167"/>
    </row>
    <row r="592">
      <c r="Y592" s="167"/>
      <c r="AA592" s="167"/>
    </row>
    <row r="593">
      <c r="Y593" s="167"/>
      <c r="AA593" s="167"/>
    </row>
    <row r="594">
      <c r="Y594" s="167"/>
      <c r="AA594" s="167"/>
    </row>
    <row r="595">
      <c r="Y595" s="167"/>
      <c r="AA595" s="167"/>
    </row>
    <row r="596">
      <c r="Y596" s="167"/>
      <c r="AA596" s="167"/>
    </row>
    <row r="597">
      <c r="Y597" s="167"/>
      <c r="AA597" s="167"/>
    </row>
    <row r="598">
      <c r="Y598" s="167"/>
      <c r="AA598" s="167"/>
    </row>
    <row r="599">
      <c r="Y599" s="167"/>
      <c r="AA599" s="167"/>
    </row>
    <row r="600">
      <c r="Y600" s="167"/>
      <c r="AA600" s="167"/>
    </row>
    <row r="601">
      <c r="Y601" s="167"/>
      <c r="AA601" s="167"/>
    </row>
    <row r="602">
      <c r="Y602" s="167"/>
      <c r="AA602" s="167"/>
    </row>
    <row r="603">
      <c r="Y603" s="167"/>
      <c r="AA603" s="167"/>
    </row>
    <row r="604">
      <c r="Y604" s="167"/>
      <c r="AA604" s="167"/>
    </row>
    <row r="605">
      <c r="Y605" s="167"/>
      <c r="AA605" s="167"/>
    </row>
    <row r="606">
      <c r="Y606" s="167"/>
      <c r="AA606" s="167"/>
    </row>
    <row r="607">
      <c r="Y607" s="167"/>
      <c r="AA607" s="167"/>
    </row>
    <row r="608">
      <c r="Y608" s="167"/>
      <c r="AA608" s="167"/>
    </row>
    <row r="609">
      <c r="Y609" s="167"/>
      <c r="AA609" s="167"/>
    </row>
    <row r="610">
      <c r="Y610" s="167"/>
      <c r="AA610" s="167"/>
    </row>
    <row r="611">
      <c r="Y611" s="167"/>
      <c r="AA611" s="167"/>
    </row>
    <row r="612">
      <c r="Y612" s="167"/>
      <c r="AA612" s="167"/>
    </row>
    <row r="613">
      <c r="Y613" s="167"/>
      <c r="AA613" s="167"/>
    </row>
    <row r="614">
      <c r="Y614" s="167"/>
      <c r="AA614" s="167"/>
    </row>
    <row r="615">
      <c r="Y615" s="167"/>
      <c r="AA615" s="167"/>
    </row>
    <row r="616">
      <c r="Y616" s="167"/>
      <c r="AA616" s="167"/>
    </row>
    <row r="617">
      <c r="Y617" s="167"/>
      <c r="AA617" s="167"/>
    </row>
    <row r="618">
      <c r="Y618" s="167"/>
      <c r="AA618" s="167"/>
    </row>
    <row r="619">
      <c r="Y619" s="167"/>
      <c r="AA619" s="167"/>
    </row>
    <row r="620">
      <c r="Y620" s="167"/>
      <c r="AA620" s="167"/>
    </row>
    <row r="621">
      <c r="Y621" s="167"/>
      <c r="AA621" s="167"/>
    </row>
    <row r="622">
      <c r="Y622" s="167"/>
      <c r="AA622" s="167"/>
    </row>
    <row r="623">
      <c r="Y623" s="167"/>
      <c r="AA623" s="167"/>
    </row>
    <row r="624">
      <c r="Y624" s="167"/>
      <c r="AA624" s="167"/>
    </row>
    <row r="625">
      <c r="Y625" s="167"/>
      <c r="AA625" s="167"/>
    </row>
    <row r="626">
      <c r="Y626" s="167"/>
      <c r="AA626" s="167"/>
    </row>
    <row r="627">
      <c r="Y627" s="167"/>
      <c r="AA627" s="167"/>
    </row>
    <row r="628">
      <c r="Y628" s="167"/>
      <c r="AA628" s="167"/>
    </row>
    <row r="629">
      <c r="Y629" s="167"/>
      <c r="AA629" s="167"/>
    </row>
    <row r="630">
      <c r="Y630" s="167"/>
      <c r="AA630" s="167"/>
    </row>
    <row r="631">
      <c r="Y631" s="167"/>
      <c r="AA631" s="167"/>
    </row>
    <row r="632">
      <c r="Y632" s="167"/>
      <c r="AA632" s="167"/>
    </row>
    <row r="633">
      <c r="Y633" s="167"/>
      <c r="AA633" s="167"/>
    </row>
    <row r="634">
      <c r="Y634" s="167"/>
      <c r="AA634" s="167"/>
    </row>
    <row r="635">
      <c r="Y635" s="167"/>
      <c r="AA635" s="167"/>
    </row>
    <row r="636">
      <c r="Y636" s="167"/>
      <c r="AA636" s="167"/>
    </row>
    <row r="637">
      <c r="Y637" s="167"/>
      <c r="AA637" s="167"/>
    </row>
    <row r="638">
      <c r="Y638" s="167"/>
      <c r="AA638" s="167"/>
    </row>
    <row r="639">
      <c r="Y639" s="167"/>
      <c r="AA639" s="167"/>
    </row>
    <row r="640">
      <c r="Y640" s="167"/>
      <c r="AA640" s="167"/>
    </row>
    <row r="641">
      <c r="Y641" s="167"/>
      <c r="AA641" s="167"/>
    </row>
    <row r="642">
      <c r="Y642" s="167"/>
      <c r="AA642" s="167"/>
    </row>
    <row r="643">
      <c r="Y643" s="167"/>
      <c r="AA643" s="167"/>
    </row>
    <row r="644">
      <c r="Y644" s="167"/>
      <c r="AA644" s="167"/>
    </row>
    <row r="645">
      <c r="Y645" s="167"/>
      <c r="AA645" s="167"/>
    </row>
    <row r="646">
      <c r="Y646" s="167"/>
      <c r="AA646" s="167"/>
    </row>
    <row r="647">
      <c r="Y647" s="167"/>
      <c r="AA647" s="167"/>
    </row>
    <row r="648">
      <c r="Y648" s="167"/>
      <c r="AA648" s="167"/>
    </row>
    <row r="649">
      <c r="Y649" s="167"/>
      <c r="AA649" s="167"/>
    </row>
    <row r="650">
      <c r="Y650" s="167"/>
      <c r="AA650" s="167"/>
    </row>
    <row r="651">
      <c r="Y651" s="167"/>
      <c r="AA651" s="167"/>
    </row>
    <row r="652">
      <c r="Y652" s="167"/>
      <c r="AA652" s="167"/>
    </row>
    <row r="653">
      <c r="Y653" s="167"/>
      <c r="AA653" s="167"/>
    </row>
    <row r="654">
      <c r="Y654" s="167"/>
      <c r="AA654" s="167"/>
    </row>
    <row r="655">
      <c r="Y655" s="167"/>
      <c r="AA655" s="167"/>
    </row>
    <row r="656">
      <c r="Y656" s="167"/>
      <c r="AA656" s="167"/>
    </row>
    <row r="657">
      <c r="Y657" s="167"/>
      <c r="AA657" s="167"/>
    </row>
    <row r="658">
      <c r="Y658" s="167"/>
      <c r="AA658" s="167"/>
    </row>
    <row r="659">
      <c r="Y659" s="167"/>
      <c r="AA659" s="167"/>
    </row>
    <row r="660">
      <c r="Y660" s="167"/>
      <c r="AA660" s="167"/>
    </row>
    <row r="661">
      <c r="Y661" s="167"/>
      <c r="AA661" s="167"/>
    </row>
    <row r="662">
      <c r="Y662" s="167"/>
      <c r="AA662" s="167"/>
    </row>
    <row r="663">
      <c r="Y663" s="167"/>
      <c r="AA663" s="167"/>
    </row>
    <row r="664">
      <c r="Y664" s="167"/>
      <c r="AA664" s="167"/>
    </row>
    <row r="665">
      <c r="Y665" s="167"/>
      <c r="AA665" s="167"/>
    </row>
    <row r="666">
      <c r="Y666" s="167"/>
      <c r="AA666" s="167"/>
    </row>
    <row r="667">
      <c r="Y667" s="167"/>
      <c r="AA667" s="167"/>
    </row>
    <row r="668">
      <c r="Y668" s="167"/>
      <c r="AA668" s="167"/>
    </row>
    <row r="669">
      <c r="Y669" s="167"/>
      <c r="AA669" s="167"/>
    </row>
    <row r="670">
      <c r="Y670" s="167"/>
      <c r="AA670" s="167"/>
    </row>
    <row r="671">
      <c r="Y671" s="167"/>
      <c r="AA671" s="167"/>
    </row>
    <row r="672">
      <c r="Y672" s="167"/>
      <c r="AA672" s="167"/>
    </row>
    <row r="673">
      <c r="Y673" s="167"/>
      <c r="AA673" s="167"/>
    </row>
    <row r="674">
      <c r="Y674" s="167"/>
      <c r="AA674" s="167"/>
    </row>
    <row r="675">
      <c r="Y675" s="167"/>
      <c r="AA675" s="167"/>
    </row>
    <row r="676">
      <c r="Y676" s="167"/>
      <c r="AA676" s="167"/>
    </row>
    <row r="677">
      <c r="Y677" s="167"/>
      <c r="AA677" s="167"/>
    </row>
    <row r="678">
      <c r="Y678" s="167"/>
      <c r="AA678" s="167"/>
    </row>
    <row r="679">
      <c r="Y679" s="167"/>
      <c r="AA679" s="167"/>
    </row>
    <row r="680">
      <c r="Y680" s="167"/>
      <c r="AA680" s="167"/>
    </row>
    <row r="681">
      <c r="Y681" s="167"/>
      <c r="AA681" s="167"/>
    </row>
    <row r="682">
      <c r="Y682" s="167"/>
      <c r="AA682" s="167"/>
    </row>
    <row r="683">
      <c r="Y683" s="167"/>
      <c r="AA683" s="167"/>
    </row>
    <row r="684">
      <c r="Y684" s="167"/>
      <c r="AA684" s="167"/>
    </row>
    <row r="685">
      <c r="Y685" s="167"/>
      <c r="AA685" s="167"/>
    </row>
    <row r="686">
      <c r="Y686" s="167"/>
      <c r="AA686" s="167"/>
    </row>
    <row r="687">
      <c r="Y687" s="167"/>
      <c r="AA687" s="167"/>
    </row>
    <row r="688">
      <c r="Y688" s="167"/>
      <c r="AA688" s="167"/>
    </row>
    <row r="689">
      <c r="Y689" s="167"/>
      <c r="AA689" s="167"/>
    </row>
    <row r="690">
      <c r="Y690" s="167"/>
      <c r="AA690" s="167"/>
    </row>
    <row r="691">
      <c r="Y691" s="167"/>
      <c r="AA691" s="167"/>
    </row>
    <row r="692">
      <c r="Y692" s="167"/>
      <c r="AA692" s="167"/>
    </row>
    <row r="693">
      <c r="Y693" s="167"/>
      <c r="AA693" s="167"/>
    </row>
    <row r="694">
      <c r="Y694" s="167"/>
      <c r="AA694" s="167"/>
    </row>
    <row r="695">
      <c r="Y695" s="167"/>
      <c r="AA695" s="167"/>
    </row>
    <row r="696">
      <c r="Y696" s="167"/>
      <c r="AA696" s="167"/>
    </row>
    <row r="697">
      <c r="Y697" s="167"/>
      <c r="AA697" s="167"/>
    </row>
    <row r="698">
      <c r="Y698" s="167"/>
      <c r="AA698" s="167"/>
    </row>
    <row r="699">
      <c r="Y699" s="167"/>
      <c r="AA699" s="167"/>
    </row>
    <row r="700">
      <c r="Y700" s="167"/>
      <c r="AA700" s="167"/>
    </row>
    <row r="701">
      <c r="Y701" s="167"/>
      <c r="AA701" s="167"/>
    </row>
    <row r="702">
      <c r="Y702" s="167"/>
      <c r="AA702" s="167"/>
    </row>
    <row r="703">
      <c r="Y703" s="167"/>
      <c r="AA703" s="167"/>
    </row>
    <row r="704">
      <c r="Y704" s="167"/>
      <c r="AA704" s="167"/>
    </row>
    <row r="705">
      <c r="Y705" s="167"/>
      <c r="AA705" s="167"/>
    </row>
    <row r="706">
      <c r="Y706" s="167"/>
      <c r="AA706" s="167"/>
    </row>
    <row r="707">
      <c r="Y707" s="167"/>
      <c r="AA707" s="167"/>
    </row>
    <row r="708">
      <c r="Y708" s="167"/>
      <c r="AA708" s="167"/>
    </row>
    <row r="709">
      <c r="Y709" s="167"/>
      <c r="AA709" s="167"/>
    </row>
    <row r="710">
      <c r="Y710" s="167"/>
      <c r="AA710" s="167"/>
    </row>
    <row r="711">
      <c r="Y711" s="167"/>
      <c r="AA711" s="167"/>
    </row>
    <row r="712">
      <c r="Y712" s="167"/>
      <c r="AA712" s="167"/>
    </row>
    <row r="713">
      <c r="Y713" s="167"/>
      <c r="AA713" s="167"/>
    </row>
    <row r="714">
      <c r="Y714" s="167"/>
      <c r="AA714" s="167"/>
    </row>
    <row r="715">
      <c r="Y715" s="167"/>
      <c r="AA715" s="167"/>
    </row>
    <row r="716">
      <c r="Y716" s="167"/>
      <c r="AA716" s="167"/>
    </row>
    <row r="717">
      <c r="Y717" s="167"/>
      <c r="AA717" s="167"/>
    </row>
    <row r="718">
      <c r="Y718" s="167"/>
      <c r="AA718" s="167"/>
    </row>
    <row r="719">
      <c r="Y719" s="167"/>
      <c r="AA719" s="167"/>
    </row>
    <row r="720">
      <c r="Y720" s="167"/>
      <c r="AA720" s="167"/>
    </row>
    <row r="721">
      <c r="Y721" s="167"/>
      <c r="AA721" s="167"/>
    </row>
    <row r="722">
      <c r="Y722" s="167"/>
      <c r="AA722" s="167"/>
    </row>
    <row r="723">
      <c r="Y723" s="167"/>
      <c r="AA723" s="167"/>
    </row>
    <row r="724">
      <c r="Y724" s="167"/>
      <c r="AA724" s="167"/>
    </row>
    <row r="725">
      <c r="Y725" s="167"/>
      <c r="AA725" s="167"/>
    </row>
    <row r="726">
      <c r="Y726" s="167"/>
      <c r="AA726" s="167"/>
    </row>
    <row r="727">
      <c r="Y727" s="167"/>
      <c r="AA727" s="167"/>
    </row>
    <row r="728">
      <c r="Y728" s="167"/>
      <c r="AA728" s="167"/>
    </row>
    <row r="729">
      <c r="Y729" s="167"/>
      <c r="AA729" s="167"/>
    </row>
    <row r="730">
      <c r="Y730" s="167"/>
      <c r="AA730" s="167"/>
    </row>
    <row r="731">
      <c r="Y731" s="167"/>
      <c r="AA731" s="167"/>
    </row>
    <row r="732">
      <c r="Y732" s="167"/>
      <c r="AA732" s="167"/>
    </row>
    <row r="733">
      <c r="Y733" s="167"/>
      <c r="AA733" s="167"/>
    </row>
    <row r="734">
      <c r="Y734" s="167"/>
      <c r="AA734" s="167"/>
    </row>
    <row r="735">
      <c r="Y735" s="167"/>
      <c r="AA735" s="167"/>
    </row>
    <row r="736">
      <c r="Y736" s="167"/>
      <c r="AA736" s="167"/>
    </row>
    <row r="737">
      <c r="Y737" s="167"/>
      <c r="AA737" s="167"/>
    </row>
    <row r="738">
      <c r="Y738" s="167"/>
      <c r="AA738" s="167"/>
    </row>
    <row r="739">
      <c r="Y739" s="167"/>
      <c r="AA739" s="167"/>
    </row>
    <row r="740">
      <c r="Y740" s="167"/>
      <c r="AA740" s="167"/>
    </row>
    <row r="741">
      <c r="Y741" s="167"/>
      <c r="AA741" s="167"/>
    </row>
    <row r="742">
      <c r="Y742" s="167"/>
      <c r="AA742" s="167"/>
    </row>
    <row r="743">
      <c r="Y743" s="167"/>
      <c r="AA743" s="167"/>
    </row>
    <row r="744">
      <c r="Y744" s="167"/>
      <c r="AA744" s="167"/>
    </row>
    <row r="745">
      <c r="Y745" s="167"/>
      <c r="AA745" s="167"/>
    </row>
    <row r="746">
      <c r="Y746" s="167"/>
      <c r="AA746" s="167"/>
    </row>
    <row r="747">
      <c r="Y747" s="167"/>
      <c r="AA747" s="167"/>
    </row>
    <row r="748">
      <c r="Y748" s="167"/>
      <c r="AA748" s="167"/>
    </row>
    <row r="749">
      <c r="Y749" s="167"/>
      <c r="AA749" s="167"/>
    </row>
    <row r="750">
      <c r="Y750" s="167"/>
      <c r="AA750" s="167"/>
    </row>
    <row r="751">
      <c r="Y751" s="167"/>
      <c r="AA751" s="167"/>
    </row>
    <row r="752">
      <c r="Y752" s="167"/>
      <c r="AA752" s="167"/>
    </row>
    <row r="753">
      <c r="Y753" s="167"/>
      <c r="AA753" s="167"/>
    </row>
    <row r="754">
      <c r="Y754" s="167"/>
      <c r="AA754" s="167"/>
    </row>
    <row r="755">
      <c r="Y755" s="167"/>
      <c r="AA755" s="167"/>
    </row>
    <row r="756">
      <c r="Y756" s="167"/>
      <c r="AA756" s="167"/>
    </row>
    <row r="757">
      <c r="Y757" s="167"/>
      <c r="AA757" s="167"/>
    </row>
    <row r="758">
      <c r="Y758" s="167"/>
      <c r="AA758" s="167"/>
    </row>
    <row r="759">
      <c r="Y759" s="167"/>
      <c r="AA759" s="167"/>
    </row>
    <row r="760">
      <c r="Y760" s="167"/>
      <c r="AA760" s="167"/>
    </row>
    <row r="761">
      <c r="Y761" s="167"/>
      <c r="AA761" s="167"/>
    </row>
    <row r="762">
      <c r="Y762" s="167"/>
      <c r="AA762" s="167"/>
    </row>
    <row r="763">
      <c r="Y763" s="167"/>
      <c r="AA763" s="167"/>
    </row>
    <row r="764">
      <c r="Y764" s="167"/>
      <c r="AA764" s="167"/>
    </row>
    <row r="765">
      <c r="Y765" s="167"/>
      <c r="AA765" s="167"/>
    </row>
    <row r="766">
      <c r="Y766" s="167"/>
      <c r="AA766" s="167"/>
    </row>
    <row r="767">
      <c r="Y767" s="167"/>
      <c r="AA767" s="167"/>
    </row>
    <row r="768">
      <c r="Y768" s="167"/>
      <c r="AA768" s="167"/>
    </row>
    <row r="769">
      <c r="Y769" s="167"/>
      <c r="AA769" s="167"/>
    </row>
    <row r="770">
      <c r="Y770" s="167"/>
      <c r="AA770" s="167"/>
    </row>
    <row r="771">
      <c r="Y771" s="167"/>
      <c r="AA771" s="167"/>
    </row>
    <row r="772">
      <c r="Y772" s="167"/>
      <c r="AA772" s="167"/>
    </row>
    <row r="773">
      <c r="Y773" s="167"/>
      <c r="AA773" s="167"/>
    </row>
    <row r="774">
      <c r="Y774" s="167"/>
      <c r="AA774" s="167"/>
    </row>
    <row r="775">
      <c r="Y775" s="167"/>
      <c r="AA775" s="167"/>
    </row>
    <row r="776">
      <c r="Y776" s="167"/>
      <c r="AA776" s="167"/>
    </row>
    <row r="777">
      <c r="Y777" s="167"/>
      <c r="AA777" s="167"/>
    </row>
    <row r="778">
      <c r="Y778" s="167"/>
      <c r="AA778" s="167"/>
    </row>
    <row r="779">
      <c r="Y779" s="167"/>
      <c r="AA779" s="167"/>
    </row>
    <row r="780">
      <c r="Y780" s="167"/>
      <c r="AA780" s="167"/>
    </row>
    <row r="781">
      <c r="Y781" s="167"/>
      <c r="AA781" s="167"/>
    </row>
    <row r="782">
      <c r="Y782" s="167"/>
      <c r="AA782" s="167"/>
    </row>
    <row r="783">
      <c r="Y783" s="167"/>
      <c r="AA783" s="167"/>
    </row>
    <row r="784">
      <c r="Y784" s="167"/>
      <c r="AA784" s="167"/>
    </row>
    <row r="785">
      <c r="Y785" s="167"/>
      <c r="AA785" s="167"/>
    </row>
    <row r="786">
      <c r="Y786" s="167"/>
      <c r="AA786" s="167"/>
    </row>
    <row r="787">
      <c r="Y787" s="167"/>
      <c r="AA787" s="167"/>
    </row>
    <row r="788">
      <c r="Y788" s="167"/>
      <c r="AA788" s="167"/>
    </row>
    <row r="789">
      <c r="Y789" s="167"/>
      <c r="AA789" s="167"/>
    </row>
    <row r="790">
      <c r="Y790" s="167"/>
      <c r="AA790" s="167"/>
    </row>
    <row r="791">
      <c r="Y791" s="167"/>
      <c r="AA791" s="167"/>
    </row>
    <row r="792">
      <c r="Y792" s="167"/>
      <c r="AA792" s="167"/>
    </row>
    <row r="793">
      <c r="Y793" s="167"/>
      <c r="AA793" s="167"/>
    </row>
    <row r="794">
      <c r="Y794" s="167"/>
      <c r="AA794" s="167"/>
    </row>
    <row r="795">
      <c r="Y795" s="167"/>
      <c r="AA795" s="167"/>
    </row>
    <row r="796">
      <c r="Y796" s="167"/>
      <c r="AA796" s="167"/>
    </row>
    <row r="797">
      <c r="Y797" s="167"/>
      <c r="AA797" s="167"/>
    </row>
    <row r="798">
      <c r="Y798" s="167"/>
      <c r="AA798" s="167"/>
    </row>
    <row r="799">
      <c r="Y799" s="167"/>
      <c r="AA799" s="167"/>
    </row>
    <row r="800">
      <c r="Y800" s="167"/>
      <c r="AA800" s="167"/>
    </row>
    <row r="801">
      <c r="Y801" s="167"/>
      <c r="AA801" s="167"/>
    </row>
    <row r="802">
      <c r="Y802" s="167"/>
      <c r="AA802" s="167"/>
    </row>
    <row r="803">
      <c r="Y803" s="167"/>
      <c r="AA803" s="167"/>
    </row>
    <row r="804">
      <c r="Y804" s="167"/>
      <c r="AA804" s="167"/>
    </row>
    <row r="805">
      <c r="Y805" s="167"/>
      <c r="AA805" s="167"/>
    </row>
    <row r="806">
      <c r="Y806" s="167"/>
      <c r="AA806" s="167"/>
    </row>
    <row r="807">
      <c r="Y807" s="167"/>
      <c r="AA807" s="167"/>
    </row>
    <row r="808">
      <c r="Y808" s="167"/>
      <c r="AA808" s="167"/>
    </row>
    <row r="809">
      <c r="Y809" s="167"/>
      <c r="AA809" s="167"/>
    </row>
    <row r="810">
      <c r="Y810" s="167"/>
      <c r="AA810" s="167"/>
    </row>
    <row r="811">
      <c r="Y811" s="167"/>
      <c r="AA811" s="167"/>
    </row>
    <row r="812">
      <c r="Y812" s="167"/>
      <c r="AA812" s="167"/>
    </row>
    <row r="813">
      <c r="Y813" s="167"/>
      <c r="AA813" s="167"/>
    </row>
    <row r="814">
      <c r="Y814" s="167"/>
      <c r="AA814" s="167"/>
    </row>
    <row r="815">
      <c r="Y815" s="167"/>
      <c r="AA815" s="167"/>
    </row>
    <row r="816">
      <c r="Y816" s="167"/>
      <c r="AA816" s="167"/>
    </row>
    <row r="817">
      <c r="Y817" s="167"/>
      <c r="AA817" s="167"/>
    </row>
    <row r="818">
      <c r="Y818" s="167"/>
      <c r="AA818" s="167"/>
    </row>
    <row r="819">
      <c r="Y819" s="167"/>
      <c r="AA819" s="167"/>
    </row>
    <row r="820">
      <c r="Y820" s="167"/>
      <c r="AA820" s="167"/>
    </row>
    <row r="821">
      <c r="Y821" s="167"/>
      <c r="AA821" s="167"/>
    </row>
    <row r="822">
      <c r="Y822" s="167"/>
      <c r="AA822" s="167"/>
    </row>
    <row r="823">
      <c r="Y823" s="167"/>
      <c r="AA823" s="167"/>
    </row>
    <row r="824">
      <c r="Y824" s="167"/>
      <c r="AA824" s="167"/>
    </row>
    <row r="825">
      <c r="Y825" s="167"/>
      <c r="AA825" s="167"/>
    </row>
    <row r="826">
      <c r="Y826" s="167"/>
      <c r="AA826" s="167"/>
    </row>
    <row r="827">
      <c r="Y827" s="167"/>
      <c r="AA827" s="167"/>
    </row>
    <row r="828">
      <c r="Y828" s="167"/>
      <c r="AA828" s="167"/>
    </row>
    <row r="829">
      <c r="Y829" s="167"/>
      <c r="AA829" s="167"/>
    </row>
    <row r="830">
      <c r="Y830" s="167"/>
      <c r="AA830" s="167"/>
    </row>
    <row r="831">
      <c r="Y831" s="167"/>
      <c r="AA831" s="167"/>
    </row>
    <row r="832">
      <c r="Y832" s="167"/>
      <c r="AA832" s="167"/>
    </row>
    <row r="833">
      <c r="Y833" s="167"/>
      <c r="AA833" s="167"/>
    </row>
    <row r="834">
      <c r="Y834" s="167"/>
      <c r="AA834" s="167"/>
    </row>
    <row r="835">
      <c r="Y835" s="167"/>
      <c r="AA835" s="167"/>
    </row>
    <row r="836">
      <c r="Y836" s="167"/>
      <c r="AA836" s="167"/>
    </row>
    <row r="837">
      <c r="Y837" s="167"/>
      <c r="AA837" s="167"/>
    </row>
    <row r="838">
      <c r="Y838" s="167"/>
      <c r="AA838" s="167"/>
    </row>
    <row r="839">
      <c r="Y839" s="167"/>
      <c r="AA839" s="167"/>
    </row>
    <row r="840">
      <c r="Y840" s="167"/>
      <c r="AA840" s="167"/>
    </row>
    <row r="841">
      <c r="Y841" s="167"/>
      <c r="AA841" s="167"/>
    </row>
    <row r="842">
      <c r="Y842" s="167"/>
      <c r="AA842" s="167"/>
    </row>
    <row r="843">
      <c r="Y843" s="167"/>
      <c r="AA843" s="167"/>
    </row>
    <row r="844">
      <c r="Y844" s="167"/>
      <c r="AA844" s="167"/>
    </row>
    <row r="845">
      <c r="Y845" s="167"/>
      <c r="AA845" s="167"/>
    </row>
    <row r="846">
      <c r="Y846" s="167"/>
      <c r="AA846" s="167"/>
    </row>
    <row r="847">
      <c r="Y847" s="167"/>
      <c r="AA847" s="167"/>
    </row>
    <row r="848">
      <c r="Y848" s="167"/>
      <c r="AA848" s="167"/>
    </row>
    <row r="849">
      <c r="Y849" s="167"/>
      <c r="AA849" s="167"/>
    </row>
    <row r="850">
      <c r="Y850" s="167"/>
      <c r="AA850" s="167"/>
    </row>
    <row r="851">
      <c r="Y851" s="167"/>
      <c r="AA851" s="167"/>
    </row>
    <row r="852">
      <c r="Y852" s="167"/>
      <c r="AA852" s="167"/>
    </row>
    <row r="853">
      <c r="Y853" s="167"/>
      <c r="AA853" s="167"/>
    </row>
    <row r="854">
      <c r="Y854" s="167"/>
      <c r="AA854" s="167"/>
    </row>
    <row r="855">
      <c r="Y855" s="167"/>
      <c r="AA855" s="167"/>
    </row>
    <row r="856">
      <c r="Y856" s="167"/>
      <c r="AA856" s="167"/>
    </row>
    <row r="857">
      <c r="Y857" s="167"/>
      <c r="AA857" s="167"/>
    </row>
    <row r="858">
      <c r="Y858" s="167"/>
      <c r="AA858" s="167"/>
    </row>
    <row r="859">
      <c r="Y859" s="167"/>
      <c r="AA859" s="167"/>
    </row>
    <row r="860">
      <c r="Y860" s="167"/>
      <c r="AA860" s="167"/>
    </row>
    <row r="861">
      <c r="Y861" s="167"/>
      <c r="AA861" s="167"/>
    </row>
    <row r="862">
      <c r="Y862" s="167"/>
      <c r="AA862" s="167"/>
    </row>
    <row r="863">
      <c r="Y863" s="167"/>
      <c r="AA863" s="167"/>
    </row>
    <row r="864">
      <c r="Y864" s="167"/>
      <c r="AA864" s="167"/>
    </row>
    <row r="865">
      <c r="Y865" s="167"/>
      <c r="AA865" s="167"/>
    </row>
    <row r="866">
      <c r="Y866" s="167"/>
      <c r="AA866" s="167"/>
    </row>
    <row r="867">
      <c r="Y867" s="167"/>
      <c r="AA867" s="167"/>
    </row>
    <row r="868">
      <c r="Y868" s="167"/>
      <c r="AA868" s="167"/>
    </row>
    <row r="869">
      <c r="Y869" s="167"/>
      <c r="AA869" s="167"/>
    </row>
    <row r="870">
      <c r="Y870" s="167"/>
      <c r="AA870" s="167"/>
    </row>
    <row r="871">
      <c r="Y871" s="167"/>
      <c r="AA871" s="167"/>
    </row>
    <row r="872">
      <c r="Y872" s="167"/>
      <c r="AA872" s="167"/>
    </row>
    <row r="873">
      <c r="Y873" s="167"/>
      <c r="AA873" s="167"/>
    </row>
    <row r="874">
      <c r="Y874" s="167"/>
      <c r="AA874" s="167"/>
    </row>
    <row r="875">
      <c r="Y875" s="167"/>
      <c r="AA875" s="167"/>
    </row>
    <row r="876">
      <c r="Y876" s="167"/>
      <c r="AA876" s="167"/>
    </row>
    <row r="877">
      <c r="Y877" s="167"/>
      <c r="AA877" s="167"/>
    </row>
    <row r="878">
      <c r="Y878" s="167"/>
      <c r="AA878" s="167"/>
    </row>
    <row r="879">
      <c r="Y879" s="167"/>
      <c r="AA879" s="167"/>
    </row>
    <row r="880">
      <c r="Y880" s="167"/>
      <c r="AA880" s="167"/>
    </row>
    <row r="881">
      <c r="Y881" s="167"/>
      <c r="AA881" s="167"/>
    </row>
    <row r="882">
      <c r="Y882" s="167"/>
      <c r="AA882" s="167"/>
    </row>
    <row r="883">
      <c r="Y883" s="167"/>
      <c r="AA883" s="167"/>
    </row>
    <row r="884">
      <c r="Y884" s="167"/>
      <c r="AA884" s="167"/>
    </row>
    <row r="885">
      <c r="Y885" s="167"/>
      <c r="AA885" s="167"/>
    </row>
    <row r="886">
      <c r="Y886" s="167"/>
      <c r="AA886" s="167"/>
    </row>
    <row r="887">
      <c r="Y887" s="167"/>
      <c r="AA887" s="167"/>
    </row>
    <row r="888">
      <c r="Y888" s="167"/>
      <c r="AA888" s="167"/>
    </row>
    <row r="889">
      <c r="Y889" s="167"/>
      <c r="AA889" s="167"/>
    </row>
    <row r="890">
      <c r="Y890" s="167"/>
      <c r="AA890" s="167"/>
    </row>
    <row r="891">
      <c r="Y891" s="167"/>
      <c r="AA891" s="167"/>
    </row>
    <row r="892">
      <c r="Y892" s="167"/>
      <c r="AA892" s="167"/>
    </row>
    <row r="893">
      <c r="Y893" s="167"/>
      <c r="AA893" s="167"/>
    </row>
    <row r="894">
      <c r="Y894" s="167"/>
      <c r="AA894" s="167"/>
    </row>
    <row r="895">
      <c r="Y895" s="167"/>
      <c r="AA895" s="167"/>
    </row>
    <row r="896">
      <c r="Y896" s="167"/>
      <c r="AA896" s="167"/>
    </row>
    <row r="897">
      <c r="Y897" s="167"/>
      <c r="AA897" s="167"/>
    </row>
    <row r="898">
      <c r="Y898" s="167"/>
      <c r="AA898" s="167"/>
    </row>
    <row r="899">
      <c r="Y899" s="167"/>
      <c r="AA899" s="167"/>
    </row>
    <row r="900">
      <c r="Y900" s="167"/>
      <c r="AA900" s="167"/>
    </row>
    <row r="901">
      <c r="Y901" s="167"/>
      <c r="AA901" s="167"/>
    </row>
    <row r="902">
      <c r="Y902" s="167"/>
      <c r="AA902" s="167"/>
    </row>
    <row r="903">
      <c r="Y903" s="167"/>
      <c r="AA903" s="167"/>
    </row>
    <row r="904">
      <c r="Y904" s="167"/>
      <c r="AA904" s="167"/>
    </row>
    <row r="905">
      <c r="Y905" s="167"/>
      <c r="AA905" s="167"/>
    </row>
    <row r="906">
      <c r="Y906" s="167"/>
      <c r="AA906" s="167"/>
    </row>
    <row r="907">
      <c r="Y907" s="167"/>
      <c r="AA907" s="167"/>
    </row>
    <row r="908">
      <c r="Y908" s="167"/>
      <c r="AA908" s="167"/>
    </row>
    <row r="909">
      <c r="Y909" s="167"/>
      <c r="AA909" s="167"/>
    </row>
    <row r="910">
      <c r="Y910" s="167"/>
      <c r="AA910" s="167"/>
    </row>
    <row r="911">
      <c r="Y911" s="167"/>
      <c r="AA911" s="167"/>
    </row>
    <row r="912">
      <c r="Y912" s="167"/>
      <c r="AA912" s="167"/>
    </row>
    <row r="913">
      <c r="Y913" s="167"/>
      <c r="AA913" s="167"/>
    </row>
    <row r="914">
      <c r="Y914" s="167"/>
      <c r="AA914" s="167"/>
    </row>
    <row r="915">
      <c r="Y915" s="167"/>
      <c r="AA915" s="167"/>
    </row>
    <row r="916">
      <c r="Y916" s="167"/>
      <c r="AA916" s="167"/>
    </row>
    <row r="917">
      <c r="Y917" s="167"/>
      <c r="AA917" s="167"/>
    </row>
    <row r="918">
      <c r="Y918" s="167"/>
      <c r="AA918" s="167"/>
    </row>
    <row r="919">
      <c r="Y919" s="167"/>
      <c r="AA919" s="167"/>
    </row>
    <row r="920">
      <c r="Y920" s="167"/>
      <c r="AA920" s="167"/>
    </row>
    <row r="921">
      <c r="Y921" s="167"/>
      <c r="AA921" s="167"/>
    </row>
    <row r="922">
      <c r="Y922" s="167"/>
      <c r="AA922" s="167"/>
    </row>
    <row r="923">
      <c r="Y923" s="167"/>
      <c r="AA923" s="167"/>
    </row>
    <row r="924">
      <c r="Y924" s="167"/>
      <c r="AA924" s="167"/>
    </row>
    <row r="925">
      <c r="Y925" s="167"/>
      <c r="AA925" s="167"/>
    </row>
    <row r="926">
      <c r="Y926" s="167"/>
      <c r="AA926" s="167"/>
    </row>
    <row r="927">
      <c r="Y927" s="167"/>
      <c r="AA927" s="167"/>
    </row>
    <row r="928">
      <c r="Y928" s="167"/>
      <c r="AA928" s="167"/>
    </row>
    <row r="929">
      <c r="Y929" s="167"/>
      <c r="AA929" s="167"/>
    </row>
    <row r="930">
      <c r="Y930" s="167"/>
      <c r="AA930" s="167"/>
    </row>
    <row r="931">
      <c r="Y931" s="167"/>
      <c r="AA931" s="167"/>
    </row>
    <row r="932">
      <c r="Y932" s="167"/>
      <c r="AA932" s="167"/>
    </row>
    <row r="933">
      <c r="Y933" s="167"/>
      <c r="AA933" s="167"/>
    </row>
    <row r="934">
      <c r="Y934" s="167"/>
      <c r="AA934" s="167"/>
    </row>
    <row r="935">
      <c r="Y935" s="167"/>
      <c r="AA935" s="167"/>
    </row>
    <row r="936">
      <c r="Y936" s="167"/>
      <c r="AA936" s="167"/>
    </row>
    <row r="937">
      <c r="Y937" s="167"/>
      <c r="AA937" s="167"/>
    </row>
    <row r="938">
      <c r="Y938" s="167"/>
      <c r="AA938" s="167"/>
    </row>
    <row r="939">
      <c r="Y939" s="167"/>
      <c r="AA939" s="167"/>
    </row>
    <row r="940">
      <c r="Y940" s="167"/>
      <c r="AA940" s="167"/>
    </row>
    <row r="941">
      <c r="Y941" s="167"/>
      <c r="AA941" s="167"/>
    </row>
    <row r="942">
      <c r="Y942" s="167"/>
      <c r="AA942" s="167"/>
    </row>
    <row r="943">
      <c r="Y943" s="167"/>
      <c r="AA943" s="167"/>
    </row>
    <row r="944">
      <c r="Y944" s="167"/>
      <c r="AA944" s="167"/>
    </row>
    <row r="945">
      <c r="Y945" s="167"/>
      <c r="AA945" s="167"/>
    </row>
    <row r="946">
      <c r="Y946" s="167"/>
      <c r="AA946" s="167"/>
    </row>
    <row r="947">
      <c r="Y947" s="167"/>
      <c r="AA947" s="167"/>
    </row>
    <row r="948">
      <c r="Y948" s="167"/>
      <c r="AA948" s="167"/>
    </row>
    <row r="949">
      <c r="Y949" s="167"/>
      <c r="AA949" s="167"/>
    </row>
    <row r="950">
      <c r="Y950" s="167"/>
      <c r="AA950" s="167"/>
    </row>
    <row r="951">
      <c r="Y951" s="167"/>
      <c r="AA951" s="167"/>
    </row>
    <row r="952">
      <c r="Y952" s="167"/>
      <c r="AA952" s="167"/>
    </row>
    <row r="953">
      <c r="Y953" s="167"/>
      <c r="AA953" s="167"/>
    </row>
    <row r="954">
      <c r="Y954" s="167"/>
      <c r="AA954" s="167"/>
    </row>
    <row r="955">
      <c r="Y955" s="167"/>
      <c r="AA955" s="167"/>
    </row>
    <row r="956">
      <c r="Y956" s="167"/>
      <c r="AA956" s="167"/>
    </row>
    <row r="957">
      <c r="Y957" s="167"/>
      <c r="AA957" s="167"/>
    </row>
    <row r="958">
      <c r="Y958" s="167"/>
      <c r="AA958" s="167"/>
    </row>
    <row r="959">
      <c r="Y959" s="167"/>
      <c r="AA959" s="167"/>
    </row>
    <row r="960">
      <c r="Y960" s="167"/>
      <c r="AA960" s="167"/>
    </row>
    <row r="961">
      <c r="Y961" s="167"/>
      <c r="AA961" s="167"/>
    </row>
    <row r="962">
      <c r="Y962" s="167"/>
      <c r="AA962" s="167"/>
    </row>
    <row r="963">
      <c r="Y963" s="167"/>
      <c r="AA963" s="167"/>
    </row>
    <row r="964">
      <c r="Y964" s="167"/>
      <c r="AA964" s="167"/>
    </row>
    <row r="965">
      <c r="Y965" s="167"/>
      <c r="AA965" s="167"/>
    </row>
    <row r="966">
      <c r="Y966" s="167"/>
      <c r="AA966" s="167"/>
    </row>
    <row r="967">
      <c r="Y967" s="167"/>
      <c r="AA967" s="167"/>
    </row>
    <row r="968">
      <c r="Y968" s="167"/>
      <c r="AA968" s="167"/>
    </row>
    <row r="969">
      <c r="Y969" s="167"/>
      <c r="AA969" s="167"/>
    </row>
    <row r="970">
      <c r="Y970" s="167"/>
      <c r="AA970" s="167"/>
    </row>
    <row r="971">
      <c r="Y971" s="167"/>
      <c r="AA971" s="167"/>
    </row>
    <row r="972">
      <c r="Y972" s="167"/>
      <c r="AA972" s="167"/>
    </row>
    <row r="973">
      <c r="Y973" s="167"/>
      <c r="AA973" s="167"/>
    </row>
    <row r="974">
      <c r="Y974" s="167"/>
      <c r="AA974" s="167"/>
    </row>
    <row r="975">
      <c r="Y975" s="167"/>
      <c r="AA975" s="167"/>
    </row>
    <row r="976">
      <c r="Y976" s="167"/>
      <c r="AA976" s="167"/>
    </row>
    <row r="977">
      <c r="Y977" s="167"/>
      <c r="AA977" s="167"/>
    </row>
    <row r="978">
      <c r="Y978" s="167"/>
      <c r="AA978" s="167"/>
    </row>
    <row r="979">
      <c r="Y979" s="167"/>
      <c r="AA979" s="167"/>
    </row>
    <row r="980">
      <c r="Y980" s="167"/>
      <c r="AA980" s="167"/>
    </row>
    <row r="981">
      <c r="Y981" s="167"/>
      <c r="AA981" s="167"/>
    </row>
    <row r="982">
      <c r="Y982" s="167"/>
      <c r="AA982" s="167"/>
    </row>
    <row r="983">
      <c r="Y983" s="167"/>
      <c r="AA983" s="167"/>
    </row>
    <row r="984">
      <c r="Y984" s="167"/>
      <c r="AA984" s="167"/>
    </row>
    <row r="985">
      <c r="Y985" s="167"/>
      <c r="AA985" s="167"/>
    </row>
    <row r="986">
      <c r="Y986" s="167"/>
      <c r="AA986" s="167"/>
    </row>
    <row r="987">
      <c r="Y987" s="167"/>
      <c r="AA987" s="167"/>
    </row>
    <row r="988">
      <c r="Y988" s="167"/>
      <c r="AA988" s="167"/>
    </row>
    <row r="989">
      <c r="Y989" s="167"/>
      <c r="AA989" s="167"/>
    </row>
    <row r="990">
      <c r="Y990" s="167"/>
      <c r="AA990" s="167"/>
    </row>
    <row r="991">
      <c r="Y991" s="167"/>
      <c r="AA991" s="167"/>
    </row>
    <row r="992">
      <c r="Y992" s="167"/>
      <c r="AA992" s="167"/>
    </row>
    <row r="993">
      <c r="Y993" s="167"/>
      <c r="AA993" s="167"/>
    </row>
    <row r="994">
      <c r="Y994" s="167"/>
      <c r="AA994" s="167"/>
    </row>
    <row r="995">
      <c r="Y995" s="167"/>
      <c r="AA995" s="167"/>
    </row>
    <row r="996">
      <c r="Y996" s="167"/>
      <c r="AA996" s="167"/>
    </row>
    <row r="997">
      <c r="Y997" s="167"/>
      <c r="AA997" s="167"/>
    </row>
    <row r="998">
      <c r="Y998" s="167"/>
      <c r="AA998" s="167"/>
    </row>
    <row r="999">
      <c r="Y999" s="167"/>
      <c r="AA999" s="167"/>
    </row>
    <row r="1000">
      <c r="Y1000" s="167"/>
      <c r="AA1000" s="16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38"/>
    <col customWidth="1" min="2" max="2" width="8.88"/>
    <col customWidth="1" min="3" max="3" width="12.38"/>
    <col customWidth="1" min="4" max="4" width="13.38"/>
    <col customWidth="1" min="5" max="5" width="19.75"/>
    <col customWidth="1" min="6" max="6" width="11.75"/>
    <col customWidth="1" min="7" max="19" width="7.63"/>
    <col customWidth="1" min="26" max="26" width="14.38"/>
  </cols>
  <sheetData>
    <row r="1" ht="14.25" customHeight="1">
      <c r="A1" s="168"/>
      <c r="B1" s="168" t="s">
        <v>847</v>
      </c>
      <c r="C1" s="168" t="s">
        <v>848</v>
      </c>
      <c r="D1" s="168" t="s">
        <v>849</v>
      </c>
      <c r="E1" s="168" t="s">
        <v>850</v>
      </c>
      <c r="F1" s="168"/>
      <c r="G1" s="168"/>
      <c r="H1" s="168"/>
      <c r="I1" s="168"/>
      <c r="J1" s="168"/>
      <c r="K1" s="168"/>
      <c r="L1" s="168"/>
      <c r="M1" s="168"/>
      <c r="N1" s="168"/>
      <c r="O1" s="168"/>
      <c r="P1" s="168"/>
      <c r="Q1" s="168"/>
      <c r="R1" s="168"/>
      <c r="S1" s="168"/>
      <c r="T1" s="168"/>
      <c r="U1" s="168"/>
      <c r="V1" s="168"/>
      <c r="W1" s="168"/>
      <c r="X1" s="168"/>
      <c r="Y1" s="168"/>
    </row>
    <row r="2" ht="14.25" customHeight="1">
      <c r="A2" s="168" t="s">
        <v>52</v>
      </c>
      <c r="B2" s="169">
        <v>40508.0</v>
      </c>
      <c r="C2" s="170">
        <f>SUMIFS(All!$L$3:$L$26, All!$G$3:$G$26, "Luzon")</f>
        <v>30011.07</v>
      </c>
      <c r="D2" s="170">
        <f>SUMIFS(All!$J$3:$J$26, All!$G$3:$G$26, "Luzon",All!$L$3:$L$26, "")</f>
        <v>906</v>
      </c>
      <c r="E2" s="168">
        <f>COUNTIFS(All!$G$3:$G$26, "Luzon",All!$L$3:$L$26, "")</f>
        <v>5</v>
      </c>
      <c r="F2" s="168"/>
      <c r="G2" s="168"/>
      <c r="H2" s="168"/>
      <c r="I2" s="168"/>
      <c r="J2" s="168"/>
      <c r="K2" s="168"/>
      <c r="L2" s="168"/>
      <c r="M2" s="168"/>
      <c r="N2" s="168"/>
      <c r="O2" s="168"/>
      <c r="P2" s="168"/>
      <c r="Q2" s="168"/>
      <c r="R2" s="168"/>
      <c r="S2" s="168"/>
      <c r="T2" s="168"/>
      <c r="U2" s="168"/>
      <c r="V2" s="168"/>
      <c r="W2" s="168"/>
      <c r="X2" s="168"/>
      <c r="Y2" s="168"/>
    </row>
    <row r="3" ht="14.25" customHeight="1">
      <c r="A3" s="168" t="s">
        <v>188</v>
      </c>
      <c r="B3" s="169">
        <v>7962.0</v>
      </c>
      <c r="C3" s="170">
        <f>SUMIFS(All!$L$3:$L$26, All!$G$3:$G$26, "Visayas")</f>
        <v>3406</v>
      </c>
      <c r="D3" s="170">
        <f>SUMIFS(All!$J$3:$J$26, All!$G$3:$G$26, "Visayas",All!$L$3:$L$26, "")</f>
        <v>135</v>
      </c>
      <c r="E3" s="168">
        <f>COUNTIFS(All!$G$3:$G$26,"Visayas",All!$L$3:$L$26, "")</f>
        <v>1</v>
      </c>
      <c r="F3" s="168"/>
      <c r="G3" s="168"/>
      <c r="H3" s="168"/>
      <c r="I3" s="168"/>
      <c r="J3" s="168"/>
      <c r="K3" s="168"/>
      <c r="L3" s="168"/>
      <c r="M3" s="168"/>
      <c r="N3" s="168"/>
      <c r="O3" s="168"/>
      <c r="P3" s="168"/>
      <c r="Q3" s="168"/>
      <c r="R3" s="168"/>
      <c r="S3" s="168"/>
      <c r="T3" s="168"/>
      <c r="U3" s="168"/>
      <c r="V3" s="168"/>
      <c r="W3" s="168"/>
      <c r="X3" s="168"/>
      <c r="Y3" s="168"/>
    </row>
    <row r="4" ht="14.25" customHeight="1">
      <c r="A4" s="168" t="s">
        <v>150</v>
      </c>
      <c r="B4" s="169">
        <v>9420.0</v>
      </c>
      <c r="C4" s="170">
        <f>SUMIFS(All!$L$3:$L$26, All!$G$3:$G$26, "Mindanao")</f>
        <v>3233</v>
      </c>
      <c r="D4" s="170">
        <f>SUMIFS(All!$J$3:$J$26, All!$G$3:$G$26, "Mindanao",All!$L$3:$L$26, "")</f>
        <v>1557</v>
      </c>
      <c r="E4" s="168">
        <f>COUNTIFS(All!$G$3:$G$26, "Mindanao",All!$L$3:$L$26, "")</f>
        <v>5</v>
      </c>
      <c r="F4" s="168"/>
      <c r="G4" s="168"/>
      <c r="H4" s="168"/>
      <c r="I4" s="168"/>
      <c r="J4" s="168"/>
      <c r="K4" s="168"/>
      <c r="L4" s="168"/>
      <c r="M4" s="168"/>
      <c r="N4" s="168"/>
      <c r="O4" s="168"/>
      <c r="P4" s="168"/>
      <c r="Q4" s="168"/>
      <c r="R4" s="168"/>
      <c r="S4" s="168"/>
      <c r="T4" s="168"/>
      <c r="U4" s="168"/>
      <c r="V4" s="168"/>
      <c r="W4" s="168"/>
      <c r="X4" s="168"/>
      <c r="Y4" s="168"/>
    </row>
    <row r="5" ht="14.25" customHeight="1">
      <c r="A5" s="168" t="s">
        <v>851</v>
      </c>
      <c r="B5" s="169">
        <f t="shared" ref="B5:C5" si="1">SUM(B2:B4)</f>
        <v>57890</v>
      </c>
      <c r="C5" s="170">
        <f t="shared" si="1"/>
        <v>36650.07</v>
      </c>
      <c r="D5" s="170"/>
      <c r="E5" s="170"/>
      <c r="F5" s="168"/>
      <c r="G5" s="168"/>
      <c r="H5" s="168"/>
      <c r="I5" s="168"/>
      <c r="J5" s="168"/>
      <c r="K5" s="168"/>
      <c r="L5" s="168"/>
      <c r="M5" s="168"/>
      <c r="N5" s="168"/>
      <c r="O5" s="168"/>
      <c r="P5" s="168"/>
      <c r="Q5" s="168"/>
      <c r="R5" s="168"/>
      <c r="S5" s="168"/>
      <c r="T5" s="168"/>
      <c r="U5" s="168"/>
      <c r="V5" s="168"/>
      <c r="W5" s="168"/>
      <c r="X5" s="168"/>
      <c r="Y5" s="168"/>
    </row>
    <row r="6" ht="14.25" customHeight="1">
      <c r="A6" s="168"/>
      <c r="B6" s="168"/>
      <c r="C6" s="168"/>
      <c r="D6" s="168"/>
      <c r="E6" s="168"/>
      <c r="F6" s="168"/>
      <c r="G6" s="168"/>
      <c r="H6" s="168"/>
      <c r="I6" s="168"/>
      <c r="J6" s="168"/>
      <c r="K6" s="168"/>
      <c r="L6" s="168"/>
      <c r="M6" s="168"/>
      <c r="N6" s="168"/>
      <c r="O6" s="168"/>
      <c r="P6" s="168"/>
      <c r="Q6" s="168"/>
      <c r="R6" s="168"/>
      <c r="S6" s="168"/>
      <c r="T6" s="168"/>
      <c r="U6" s="168"/>
      <c r="V6" s="168"/>
      <c r="W6" s="168"/>
      <c r="X6" s="168"/>
      <c r="Y6" s="168"/>
    </row>
    <row r="7" ht="14.25" customHeight="1">
      <c r="A7" s="168"/>
      <c r="B7" s="168"/>
      <c r="C7" s="168"/>
      <c r="D7" s="168"/>
      <c r="E7" s="168"/>
      <c r="F7" s="168"/>
      <c r="G7" s="168"/>
      <c r="H7" s="168"/>
      <c r="I7" s="168"/>
      <c r="J7" s="168"/>
      <c r="K7" s="168"/>
      <c r="L7" s="168"/>
      <c r="M7" s="168"/>
      <c r="N7" s="168"/>
      <c r="O7" s="168"/>
      <c r="P7" s="168"/>
      <c r="Q7" s="168"/>
      <c r="R7" s="168"/>
      <c r="S7" s="168"/>
      <c r="T7" s="168"/>
      <c r="U7" s="168"/>
      <c r="V7" s="168"/>
      <c r="W7" s="168"/>
      <c r="X7" s="168"/>
      <c r="Y7" s="168"/>
    </row>
    <row r="8" ht="14.25" customHeight="1">
      <c r="A8" s="168" t="s">
        <v>852</v>
      </c>
      <c r="B8" s="168"/>
      <c r="C8" s="168"/>
      <c r="D8" s="168"/>
      <c r="E8" s="168"/>
      <c r="F8" s="168"/>
      <c r="G8" s="168"/>
      <c r="H8" s="168"/>
      <c r="I8" s="168"/>
      <c r="J8" s="168"/>
      <c r="K8" s="168"/>
      <c r="L8" s="168"/>
      <c r="M8" s="168"/>
      <c r="N8" s="168"/>
      <c r="O8" s="168"/>
      <c r="P8" s="168"/>
      <c r="Q8" s="168"/>
      <c r="R8" s="168"/>
      <c r="S8" s="168"/>
      <c r="T8" s="168"/>
      <c r="U8" s="168"/>
      <c r="V8" s="168"/>
      <c r="W8" s="168"/>
      <c r="X8" s="168"/>
      <c r="Y8" s="168"/>
    </row>
    <row r="9" ht="14.25" customHeight="1">
      <c r="A9" s="171"/>
      <c r="B9" s="171"/>
      <c r="C9" s="171"/>
      <c r="D9" s="171" t="s">
        <v>853</v>
      </c>
      <c r="E9" s="171" t="s">
        <v>854</v>
      </c>
      <c r="F9" s="171" t="s">
        <v>855</v>
      </c>
      <c r="G9" s="168"/>
      <c r="H9" s="168"/>
      <c r="I9" s="168"/>
      <c r="J9" s="168"/>
      <c r="K9" s="168"/>
      <c r="L9" s="168"/>
      <c r="M9" s="168"/>
      <c r="N9" s="168"/>
      <c r="O9" s="168"/>
      <c r="P9" s="168"/>
      <c r="Q9" s="168"/>
      <c r="R9" s="168"/>
      <c r="S9" s="168"/>
      <c r="T9" s="168"/>
      <c r="U9" s="168"/>
      <c r="V9" s="168"/>
      <c r="W9" s="168"/>
      <c r="X9" s="168"/>
      <c r="Y9" s="168"/>
    </row>
    <row r="10" ht="14.25" customHeight="1">
      <c r="A10" s="171" t="s">
        <v>352</v>
      </c>
      <c r="B10" s="171" t="s">
        <v>384</v>
      </c>
      <c r="C10" s="171" t="s">
        <v>856</v>
      </c>
      <c r="D10" s="171" t="s">
        <v>857</v>
      </c>
      <c r="E10" s="171"/>
      <c r="F10" s="171"/>
      <c r="G10" s="168"/>
      <c r="H10" s="168"/>
      <c r="I10" s="168"/>
      <c r="J10" s="168"/>
      <c r="K10" s="168"/>
      <c r="L10" s="168"/>
      <c r="M10" s="168"/>
      <c r="N10" s="168"/>
      <c r="O10" s="168"/>
      <c r="P10" s="168"/>
      <c r="Q10" s="168"/>
      <c r="R10" s="168"/>
      <c r="S10" s="168"/>
      <c r="T10" s="168"/>
      <c r="U10" s="168"/>
      <c r="V10" s="168"/>
      <c r="W10" s="168"/>
      <c r="X10" s="168"/>
      <c r="Y10" s="168"/>
    </row>
    <row r="11" ht="14.25" customHeight="1">
      <c r="A11" s="171" t="s">
        <v>858</v>
      </c>
      <c r="B11" s="171" t="s">
        <v>859</v>
      </c>
      <c r="C11" s="171">
        <v>2011.0</v>
      </c>
      <c r="D11" s="171" t="s">
        <v>860</v>
      </c>
      <c r="E11" s="172">
        <v>-259956.0</v>
      </c>
      <c r="F11" s="172">
        <v>249033.6</v>
      </c>
      <c r="G11" s="168"/>
      <c r="H11" s="168"/>
      <c r="I11" s="168"/>
      <c r="J11" s="168"/>
      <c r="K11" s="168"/>
      <c r="L11" s="168"/>
      <c r="M11" s="168"/>
      <c r="N11" s="168"/>
      <c r="O11" s="168"/>
      <c r="P11" s="168"/>
      <c r="Q11" s="168"/>
      <c r="R11" s="168"/>
      <c r="S11" s="168"/>
      <c r="T11" s="168"/>
      <c r="U11" s="168"/>
      <c r="V11" s="168"/>
      <c r="W11" s="168"/>
      <c r="X11" s="168"/>
      <c r="Y11" s="168"/>
    </row>
    <row r="12" ht="14.25" customHeight="1">
      <c r="A12" s="171"/>
      <c r="B12" s="171"/>
      <c r="C12" s="171"/>
      <c r="D12" s="171" t="s">
        <v>861</v>
      </c>
      <c r="E12" s="172">
        <v>0.0</v>
      </c>
      <c r="F12" s="172">
        <v>0.0</v>
      </c>
      <c r="G12" s="168"/>
      <c r="H12" s="168"/>
      <c r="I12" s="168"/>
      <c r="J12" s="168"/>
      <c r="K12" s="168"/>
      <c r="L12" s="168"/>
      <c r="M12" s="168"/>
      <c r="N12" s="168"/>
      <c r="O12" s="168"/>
      <c r="P12" s="168"/>
      <c r="Q12" s="168"/>
      <c r="R12" s="168"/>
      <c r="S12" s="168"/>
      <c r="T12" s="168"/>
      <c r="U12" s="168"/>
      <c r="V12" s="168"/>
      <c r="W12" s="168"/>
      <c r="X12" s="168"/>
      <c r="Y12" s="168"/>
    </row>
    <row r="13" ht="14.25" customHeight="1">
      <c r="A13" s="171"/>
      <c r="B13" s="171"/>
      <c r="C13" s="171">
        <v>2018.0</v>
      </c>
      <c r="D13" s="171" t="s">
        <v>860</v>
      </c>
      <c r="E13" s="172">
        <v>-623662.0</v>
      </c>
      <c r="F13" s="172">
        <v>357092.5</v>
      </c>
      <c r="G13" s="168"/>
      <c r="H13" s="168"/>
      <c r="I13" s="168"/>
      <c r="J13" s="168"/>
      <c r="K13" s="168"/>
      <c r="L13" s="168"/>
      <c r="M13" s="168"/>
      <c r="N13" s="168"/>
      <c r="O13" s="168"/>
      <c r="P13" s="168"/>
      <c r="Q13" s="168"/>
      <c r="R13" s="168"/>
      <c r="S13" s="168"/>
      <c r="T13" s="168"/>
      <c r="U13" s="168"/>
      <c r="V13" s="168"/>
      <c r="W13" s="168"/>
      <c r="X13" s="168"/>
      <c r="Y13" s="168"/>
    </row>
    <row r="14" ht="14.25" customHeight="1">
      <c r="A14" s="171"/>
      <c r="B14" s="171"/>
      <c r="C14" s="171"/>
      <c r="D14" s="171" t="s">
        <v>861</v>
      </c>
      <c r="E14" s="172">
        <v>0.0</v>
      </c>
      <c r="F14" s="172">
        <v>0.0</v>
      </c>
      <c r="G14" s="168"/>
      <c r="H14" s="168"/>
      <c r="I14" s="168"/>
      <c r="J14" s="168"/>
      <c r="K14" s="168"/>
      <c r="L14" s="168"/>
      <c r="M14" s="168"/>
      <c r="N14" s="168"/>
      <c r="O14" s="168"/>
      <c r="P14" s="168"/>
      <c r="Q14" s="168"/>
      <c r="R14" s="168"/>
      <c r="S14" s="168"/>
      <c r="T14" s="168"/>
      <c r="U14" s="168"/>
      <c r="V14" s="168"/>
      <c r="W14" s="168"/>
      <c r="X14" s="168"/>
      <c r="Y14" s="168"/>
    </row>
    <row r="15" ht="14.25" customHeight="1">
      <c r="A15" s="168"/>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row>
    <row r="16" ht="14.25" customHeight="1">
      <c r="A16" s="168" t="s">
        <v>862</v>
      </c>
      <c r="B16" s="168"/>
      <c r="C16" s="168"/>
      <c r="D16" s="168"/>
      <c r="E16" s="168"/>
      <c r="F16" s="168"/>
      <c r="G16" s="168"/>
      <c r="H16" s="168"/>
      <c r="I16" s="168"/>
      <c r="J16" s="168"/>
      <c r="K16" s="168"/>
      <c r="L16" s="168"/>
      <c r="M16" s="168"/>
      <c r="N16" s="168"/>
      <c r="O16" s="168"/>
      <c r="P16" s="168"/>
      <c r="Q16" s="168"/>
      <c r="R16" s="168"/>
      <c r="S16" s="168"/>
      <c r="T16" s="168"/>
      <c r="U16" s="168"/>
      <c r="V16" s="168"/>
      <c r="W16" s="168"/>
      <c r="X16" s="168"/>
      <c r="Y16" s="168"/>
    </row>
    <row r="17" ht="14.25" customHeight="1">
      <c r="A17" s="34"/>
      <c r="B17" s="34"/>
      <c r="C17" s="173" t="s">
        <v>863</v>
      </c>
      <c r="D17" s="173"/>
      <c r="E17" s="173"/>
      <c r="F17" s="173" t="s">
        <v>292</v>
      </c>
      <c r="G17" s="173"/>
      <c r="H17" s="173"/>
      <c r="I17" s="173"/>
      <c r="J17" s="173"/>
      <c r="K17" s="173"/>
      <c r="L17" s="173"/>
      <c r="M17" s="173"/>
      <c r="N17" s="173"/>
      <c r="O17" s="173" t="s">
        <v>864</v>
      </c>
      <c r="T17" s="168"/>
      <c r="U17" s="168"/>
      <c r="V17" s="168"/>
      <c r="W17" s="168"/>
      <c r="X17" s="168"/>
      <c r="Y17" s="168"/>
    </row>
    <row r="18" ht="14.25" customHeight="1">
      <c r="A18" s="173" t="s">
        <v>865</v>
      </c>
      <c r="B18" s="173" t="s">
        <v>866</v>
      </c>
      <c r="C18" s="173" t="s">
        <v>28</v>
      </c>
      <c r="D18" s="173" t="s">
        <v>26</v>
      </c>
      <c r="E18" s="173" t="s">
        <v>27</v>
      </c>
      <c r="F18" s="173" t="s">
        <v>28</v>
      </c>
      <c r="G18" s="173" t="s">
        <v>26</v>
      </c>
      <c r="H18" s="173" t="s">
        <v>27</v>
      </c>
      <c r="I18" s="173" t="s">
        <v>867</v>
      </c>
      <c r="J18" s="173" t="s">
        <v>868</v>
      </c>
      <c r="K18" s="173" t="s">
        <v>869</v>
      </c>
      <c r="L18" s="173" t="s">
        <v>870</v>
      </c>
      <c r="M18" s="173" t="s">
        <v>29</v>
      </c>
      <c r="N18" s="173" t="s">
        <v>871</v>
      </c>
      <c r="O18" s="173" t="s">
        <v>28</v>
      </c>
      <c r="P18" s="173" t="s">
        <v>26</v>
      </c>
      <c r="Q18" s="173" t="s">
        <v>872</v>
      </c>
      <c r="R18" s="173" t="s">
        <v>873</v>
      </c>
      <c r="S18" s="173" t="s">
        <v>874</v>
      </c>
      <c r="T18" s="168"/>
      <c r="U18" s="168"/>
      <c r="V18" s="168"/>
      <c r="W18" s="168"/>
      <c r="X18" s="168"/>
      <c r="Y18" s="168"/>
    </row>
    <row r="19" ht="14.25" customHeight="1">
      <c r="A19" s="34" t="s">
        <v>875</v>
      </c>
      <c r="B19" s="34" t="s">
        <v>703</v>
      </c>
      <c r="C19" s="33">
        <v>200.0</v>
      </c>
      <c r="D19" s="33">
        <v>200.0</v>
      </c>
      <c r="E19" s="33">
        <v>40.0</v>
      </c>
      <c r="F19" s="34" t="s">
        <v>82</v>
      </c>
      <c r="G19" s="34" t="s">
        <v>82</v>
      </c>
      <c r="H19" s="34" t="s">
        <v>71</v>
      </c>
      <c r="I19" s="174">
        <v>0.07</v>
      </c>
      <c r="J19" s="33">
        <v>1.07</v>
      </c>
      <c r="K19" s="33">
        <v>25.0</v>
      </c>
      <c r="L19" s="34"/>
      <c r="M19" s="34"/>
      <c r="N19" s="34" t="s">
        <v>298</v>
      </c>
      <c r="O19" s="33">
        <v>609.0</v>
      </c>
      <c r="P19" s="33">
        <v>440.0</v>
      </c>
      <c r="Q19" s="33">
        <v>45.0</v>
      </c>
      <c r="R19" s="34" t="s">
        <v>65</v>
      </c>
      <c r="S19" s="175" t="s">
        <v>215</v>
      </c>
      <c r="T19" s="168"/>
      <c r="U19" s="168"/>
      <c r="V19" s="168"/>
      <c r="W19" s="168"/>
      <c r="X19" s="168"/>
      <c r="Y19" s="168"/>
    </row>
    <row r="20" ht="14.25" customHeight="1">
      <c r="A20" s="176" t="s">
        <v>876</v>
      </c>
      <c r="B20" s="176" t="s">
        <v>674</v>
      </c>
      <c r="C20" s="177">
        <v>176.0</v>
      </c>
      <c r="D20" s="177">
        <v>343.0</v>
      </c>
      <c r="E20" s="177">
        <v>54.0</v>
      </c>
      <c r="F20" s="176" t="s">
        <v>82</v>
      </c>
      <c r="G20" s="176" t="s">
        <v>82</v>
      </c>
      <c r="H20" s="176" t="s">
        <v>71</v>
      </c>
      <c r="I20" s="178">
        <v>0.07</v>
      </c>
      <c r="J20" s="177">
        <v>1.07</v>
      </c>
      <c r="K20" s="177">
        <v>25.0</v>
      </c>
      <c r="L20" s="176"/>
      <c r="M20" s="176"/>
      <c r="N20" s="176" t="s">
        <v>298</v>
      </c>
      <c r="O20" s="177">
        <v>536.0</v>
      </c>
      <c r="P20" s="177">
        <v>755.0</v>
      </c>
      <c r="Q20" s="177">
        <v>38.0</v>
      </c>
      <c r="R20" s="176" t="s">
        <v>65</v>
      </c>
      <c r="S20" s="179" t="s">
        <v>877</v>
      </c>
      <c r="T20" s="180"/>
      <c r="U20" s="180"/>
      <c r="V20" s="180"/>
      <c r="W20" s="180"/>
      <c r="X20" s="180"/>
      <c r="Y20" s="180"/>
    </row>
    <row r="21" ht="14.25" customHeight="1">
      <c r="A21" s="34" t="s">
        <v>878</v>
      </c>
      <c r="B21" s="34" t="s">
        <v>482</v>
      </c>
      <c r="C21" s="33">
        <v>1500.0</v>
      </c>
      <c r="D21" s="33">
        <v>750.0</v>
      </c>
      <c r="E21" s="33">
        <v>100.0</v>
      </c>
      <c r="F21" s="34" t="s">
        <v>71</v>
      </c>
      <c r="G21" s="34" t="s">
        <v>71</v>
      </c>
      <c r="H21" s="34" t="s">
        <v>71</v>
      </c>
      <c r="I21" s="174">
        <v>0.07</v>
      </c>
      <c r="J21" s="33">
        <v>1.07</v>
      </c>
      <c r="K21" s="33">
        <v>25.0</v>
      </c>
      <c r="L21" s="34"/>
      <c r="M21" s="34"/>
      <c r="N21" s="34" t="s">
        <v>298</v>
      </c>
      <c r="O21" s="33">
        <v>1599.0</v>
      </c>
      <c r="P21" s="33">
        <v>804.0</v>
      </c>
      <c r="Q21" s="33">
        <v>72.0</v>
      </c>
      <c r="R21" s="34" t="s">
        <v>65</v>
      </c>
      <c r="S21" s="175" t="s">
        <v>879</v>
      </c>
      <c r="T21" s="168"/>
      <c r="U21" s="168"/>
      <c r="V21" s="168"/>
      <c r="W21" s="168"/>
      <c r="X21" s="168"/>
      <c r="Y21" s="168"/>
    </row>
    <row r="22" ht="14.25" customHeight="1">
      <c r="A22" s="34" t="s">
        <v>880</v>
      </c>
      <c r="B22" s="34" t="s">
        <v>761</v>
      </c>
      <c r="C22" s="33">
        <v>159.0</v>
      </c>
      <c r="D22" s="33">
        <v>192.0</v>
      </c>
      <c r="E22" s="34"/>
      <c r="F22" s="34" t="s">
        <v>82</v>
      </c>
      <c r="G22" s="34" t="s">
        <v>82</v>
      </c>
      <c r="H22" s="34" t="s">
        <v>71</v>
      </c>
      <c r="I22" s="174">
        <v>0.07</v>
      </c>
      <c r="J22" s="33">
        <v>1.07</v>
      </c>
      <c r="K22" s="33">
        <v>25.0</v>
      </c>
      <c r="L22" s="34"/>
      <c r="M22" s="34"/>
      <c r="N22" s="34" t="s">
        <v>298</v>
      </c>
      <c r="O22" s="33">
        <v>485.0</v>
      </c>
      <c r="P22" s="33">
        <v>421.0</v>
      </c>
      <c r="Q22" s="34" t="s">
        <v>119</v>
      </c>
      <c r="R22" s="34" t="s">
        <v>65</v>
      </c>
      <c r="S22" s="175" t="s">
        <v>881</v>
      </c>
      <c r="T22" s="168"/>
      <c r="U22" s="168"/>
      <c r="V22" s="168"/>
      <c r="W22" s="168"/>
      <c r="X22" s="168"/>
      <c r="Y22" s="168"/>
    </row>
    <row r="23" ht="14.25" customHeight="1">
      <c r="A23" s="176" t="s">
        <v>882</v>
      </c>
      <c r="B23" s="176" t="s">
        <v>797</v>
      </c>
      <c r="C23" s="177">
        <v>1182.0</v>
      </c>
      <c r="D23" s="177">
        <v>560.0</v>
      </c>
      <c r="E23" s="177">
        <v>24.0</v>
      </c>
      <c r="F23" s="176" t="s">
        <v>71</v>
      </c>
      <c r="G23" s="176" t="s">
        <v>71</v>
      </c>
      <c r="H23" s="176" t="s">
        <v>71</v>
      </c>
      <c r="I23" s="178">
        <v>0.07</v>
      </c>
      <c r="J23" s="177">
        <v>1.07</v>
      </c>
      <c r="K23" s="177">
        <v>25.0</v>
      </c>
      <c r="L23" s="176"/>
      <c r="M23" s="176"/>
      <c r="N23" s="176" t="s">
        <v>883</v>
      </c>
      <c r="O23" s="177">
        <v>1267.0</v>
      </c>
      <c r="P23" s="177">
        <v>600.0</v>
      </c>
      <c r="Q23" s="177">
        <v>25.0</v>
      </c>
      <c r="R23" s="176" t="s">
        <v>65</v>
      </c>
      <c r="S23" s="179" t="s">
        <v>884</v>
      </c>
      <c r="T23" s="180"/>
      <c r="U23" s="180"/>
      <c r="V23" s="180"/>
      <c r="W23" s="180"/>
      <c r="X23" s="180"/>
      <c r="Y23" s="180"/>
    </row>
    <row r="24" ht="14.25" customHeight="1">
      <c r="A24" s="34" t="s">
        <v>885</v>
      </c>
      <c r="B24" s="34" t="s">
        <v>716</v>
      </c>
      <c r="C24" s="33">
        <v>938.0</v>
      </c>
      <c r="D24" s="33">
        <v>502.0</v>
      </c>
      <c r="E24" s="33">
        <v>30.0</v>
      </c>
      <c r="F24" s="34" t="s">
        <v>71</v>
      </c>
      <c r="G24" s="34" t="s">
        <v>71</v>
      </c>
      <c r="H24" s="34" t="s">
        <v>71</v>
      </c>
      <c r="I24" s="174">
        <v>0.07</v>
      </c>
      <c r="J24" s="33">
        <v>1.07</v>
      </c>
      <c r="K24" s="33">
        <v>25.0</v>
      </c>
      <c r="L24" s="34"/>
      <c r="M24" s="34"/>
      <c r="N24" s="34" t="s">
        <v>883</v>
      </c>
      <c r="O24" s="33">
        <v>1005.0</v>
      </c>
      <c r="P24" s="33">
        <v>538.0</v>
      </c>
      <c r="Q24" s="33">
        <v>32.0</v>
      </c>
      <c r="R24" s="34" t="s">
        <v>65</v>
      </c>
      <c r="S24" s="181" t="s">
        <v>884</v>
      </c>
      <c r="T24" s="168"/>
      <c r="U24" s="168"/>
      <c r="V24" s="168"/>
      <c r="W24" s="168"/>
      <c r="X24" s="168"/>
      <c r="Y24" s="168"/>
    </row>
    <row r="25" ht="14.25" customHeight="1">
      <c r="A25" s="168"/>
      <c r="B25" s="168"/>
      <c r="C25" s="168"/>
      <c r="D25" s="168"/>
      <c r="E25" s="168"/>
      <c r="F25" s="168"/>
      <c r="G25" s="168"/>
      <c r="H25" s="168"/>
      <c r="I25" s="168"/>
      <c r="J25" s="168"/>
      <c r="K25" s="168"/>
      <c r="L25" s="168"/>
      <c r="M25" s="168"/>
      <c r="N25" s="168"/>
      <c r="O25" s="168"/>
      <c r="P25" s="168"/>
      <c r="Q25" s="168"/>
      <c r="R25" s="168"/>
      <c r="S25" s="168"/>
      <c r="T25" s="168"/>
      <c r="U25" s="168"/>
      <c r="V25" s="168"/>
      <c r="W25" s="168"/>
      <c r="X25" s="168"/>
      <c r="Y25" s="168"/>
    </row>
    <row r="26" ht="14.25" customHeight="1">
      <c r="A26" s="168"/>
      <c r="B26" s="168"/>
      <c r="C26" s="168"/>
      <c r="D26" s="168"/>
      <c r="E26" s="168"/>
      <c r="F26" s="168"/>
      <c r="G26" s="168"/>
      <c r="H26" s="168"/>
      <c r="I26" s="168"/>
      <c r="J26" s="168"/>
      <c r="K26" s="168"/>
      <c r="L26" s="168"/>
      <c r="M26" s="168"/>
      <c r="N26" s="168"/>
      <c r="O26" s="168"/>
      <c r="P26" s="168"/>
      <c r="Q26" s="168"/>
      <c r="R26" s="168"/>
      <c r="S26" s="168"/>
      <c r="T26" s="168"/>
      <c r="U26" s="168"/>
      <c r="V26" s="168"/>
      <c r="W26" s="168"/>
      <c r="X26" s="168"/>
      <c r="Y26" s="168"/>
    </row>
    <row r="27" ht="14.25" customHeight="1">
      <c r="A27" s="168"/>
      <c r="B27" s="168"/>
      <c r="C27" s="168"/>
      <c r="D27" s="168"/>
      <c r="E27" s="168"/>
      <c r="F27" s="168"/>
      <c r="G27" s="168"/>
      <c r="H27" s="168"/>
      <c r="I27" s="168"/>
      <c r="J27" s="168"/>
      <c r="K27" s="168"/>
      <c r="L27" s="168"/>
      <c r="M27" s="168"/>
      <c r="N27" s="168"/>
      <c r="O27" s="168"/>
      <c r="P27" s="168"/>
      <c r="Q27" s="168"/>
      <c r="R27" s="168"/>
      <c r="S27" s="168"/>
      <c r="T27" s="168"/>
      <c r="U27" s="168"/>
      <c r="V27" s="168"/>
      <c r="W27" s="168"/>
      <c r="X27" s="168"/>
      <c r="Y27" s="168"/>
    </row>
    <row r="28" ht="14.25" customHeight="1">
      <c r="A28" s="168" t="s">
        <v>886</v>
      </c>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row>
    <row r="29" ht="14.25" customHeight="1">
      <c r="A29" s="34"/>
      <c r="B29" s="34"/>
      <c r="C29" s="34"/>
      <c r="D29" s="34"/>
      <c r="E29" s="34"/>
      <c r="F29" s="34"/>
      <c r="G29" s="34"/>
      <c r="H29" s="34"/>
      <c r="I29" s="34" t="s">
        <v>292</v>
      </c>
      <c r="J29" s="34"/>
      <c r="K29" s="34"/>
      <c r="L29" s="34"/>
      <c r="M29" s="34"/>
      <c r="N29" s="34"/>
      <c r="O29" s="34"/>
      <c r="P29" s="34" t="s">
        <v>864</v>
      </c>
      <c r="T29" s="168"/>
      <c r="U29" s="168"/>
      <c r="V29" s="168"/>
      <c r="W29" s="168"/>
      <c r="X29" s="168"/>
      <c r="Y29" s="168"/>
    </row>
    <row r="30" ht="14.25" customHeight="1">
      <c r="A30" s="34" t="s">
        <v>887</v>
      </c>
      <c r="B30" s="34" t="s">
        <v>888</v>
      </c>
      <c r="C30" s="34" t="s">
        <v>889</v>
      </c>
      <c r="D30" s="34" t="s">
        <v>890</v>
      </c>
      <c r="E30" s="34" t="s">
        <v>891</v>
      </c>
      <c r="F30" s="34" t="s">
        <v>28</v>
      </c>
      <c r="G30" s="34" t="s">
        <v>26</v>
      </c>
      <c r="H30" s="34" t="s">
        <v>27</v>
      </c>
      <c r="I30" s="34" t="s">
        <v>28</v>
      </c>
      <c r="J30" s="34" t="s">
        <v>26</v>
      </c>
      <c r="K30" s="34" t="s">
        <v>27</v>
      </c>
      <c r="L30" s="34" t="s">
        <v>867</v>
      </c>
      <c r="M30" s="34" t="s">
        <v>868</v>
      </c>
      <c r="N30" s="34" t="s">
        <v>869</v>
      </c>
      <c r="O30" s="34" t="s">
        <v>871</v>
      </c>
      <c r="P30" s="34" t="s">
        <v>28</v>
      </c>
      <c r="Q30" s="34" t="s">
        <v>26</v>
      </c>
      <c r="R30" s="34" t="s">
        <v>27</v>
      </c>
      <c r="S30" s="34" t="s">
        <v>874</v>
      </c>
      <c r="T30" s="168"/>
      <c r="U30" s="168"/>
      <c r="V30" s="168"/>
      <c r="W30" s="168"/>
      <c r="X30" s="168"/>
      <c r="Y30" s="168"/>
    </row>
    <row r="31" ht="14.25" customHeight="1">
      <c r="A31" s="34" t="s">
        <v>859</v>
      </c>
      <c r="B31" s="34" t="s">
        <v>892</v>
      </c>
      <c r="C31" s="34" t="s">
        <v>893</v>
      </c>
      <c r="D31" s="33">
        <v>2000.0</v>
      </c>
      <c r="E31" s="33">
        <v>9999.0</v>
      </c>
      <c r="F31" s="33">
        <v>1500.0</v>
      </c>
      <c r="G31" s="33">
        <v>1500.0</v>
      </c>
      <c r="H31" s="33">
        <v>200.0</v>
      </c>
      <c r="I31" s="34" t="s">
        <v>71</v>
      </c>
      <c r="J31" s="34" t="s">
        <v>71</v>
      </c>
      <c r="K31" s="34" t="s">
        <v>71</v>
      </c>
      <c r="L31" s="174">
        <v>0.07</v>
      </c>
      <c r="M31" s="33">
        <v>1.07</v>
      </c>
      <c r="N31" s="33">
        <v>25.0</v>
      </c>
      <c r="O31" s="34" t="s">
        <v>894</v>
      </c>
      <c r="P31" s="33">
        <v>849.0</v>
      </c>
      <c r="Q31" s="33">
        <v>1607.0</v>
      </c>
      <c r="R31" s="33">
        <v>214.0</v>
      </c>
      <c r="S31" s="181" t="s">
        <v>895</v>
      </c>
      <c r="T31" s="168"/>
      <c r="U31" s="168"/>
      <c r="V31" s="168"/>
      <c r="W31" s="168"/>
      <c r="X31" s="168"/>
      <c r="Y31" s="168"/>
    </row>
    <row r="32" ht="14.25" customHeight="1">
      <c r="A32" s="34" t="s">
        <v>859</v>
      </c>
      <c r="B32" s="34" t="s">
        <v>896</v>
      </c>
      <c r="C32" s="34" t="s">
        <v>893</v>
      </c>
      <c r="D32" s="33">
        <v>9999.0</v>
      </c>
      <c r="E32" s="33">
        <v>9999.0</v>
      </c>
      <c r="F32" s="33">
        <v>700.0</v>
      </c>
      <c r="G32" s="33">
        <v>1000.0</v>
      </c>
      <c r="H32" s="33">
        <v>200.0</v>
      </c>
      <c r="I32" s="34" t="s">
        <v>71</v>
      </c>
      <c r="J32" s="34" t="s">
        <v>71</v>
      </c>
      <c r="K32" s="34" t="s">
        <v>71</v>
      </c>
      <c r="L32" s="174">
        <v>0.07</v>
      </c>
      <c r="M32" s="33">
        <v>1.07</v>
      </c>
      <c r="N32" s="33">
        <v>25.0</v>
      </c>
      <c r="O32" s="34" t="s">
        <v>894</v>
      </c>
      <c r="P32" s="33">
        <v>594.0</v>
      </c>
      <c r="Q32" s="33">
        <v>1071.0</v>
      </c>
      <c r="R32" s="33">
        <v>214.0</v>
      </c>
      <c r="S32" s="181" t="s">
        <v>895</v>
      </c>
      <c r="T32" s="168"/>
      <c r="U32" s="168"/>
      <c r="V32" s="168"/>
      <c r="W32" s="168"/>
      <c r="X32" s="168"/>
      <c r="Y32" s="168"/>
    </row>
    <row r="33" ht="14.25" customHeight="1">
      <c r="A33" s="34" t="s">
        <v>859</v>
      </c>
      <c r="B33" s="34" t="s">
        <v>897</v>
      </c>
      <c r="C33" s="34" t="s">
        <v>893</v>
      </c>
      <c r="D33" s="33">
        <v>9999.0</v>
      </c>
      <c r="E33" s="33">
        <v>9999.0</v>
      </c>
      <c r="F33" s="33">
        <v>700.0</v>
      </c>
      <c r="G33" s="33">
        <v>1000.0</v>
      </c>
      <c r="H33" s="33">
        <v>150.0</v>
      </c>
      <c r="I33" s="34" t="s">
        <v>71</v>
      </c>
      <c r="J33" s="34" t="s">
        <v>71</v>
      </c>
      <c r="K33" s="34" t="s">
        <v>71</v>
      </c>
      <c r="L33" s="174">
        <v>0.07</v>
      </c>
      <c r="M33" s="33">
        <v>1.07</v>
      </c>
      <c r="N33" s="33">
        <v>25.0</v>
      </c>
      <c r="O33" s="34" t="s">
        <v>894</v>
      </c>
      <c r="P33" s="33">
        <v>594.0</v>
      </c>
      <c r="Q33" s="33">
        <v>1071.0</v>
      </c>
      <c r="R33" s="33">
        <v>161.0</v>
      </c>
      <c r="S33" s="181" t="s">
        <v>895</v>
      </c>
      <c r="T33" s="168"/>
      <c r="U33" s="168"/>
      <c r="V33" s="168"/>
      <c r="W33" s="168"/>
      <c r="X33" s="168"/>
      <c r="Y33" s="168"/>
    </row>
    <row r="34" ht="14.25" customHeight="1">
      <c r="A34" s="168"/>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row>
    <row r="35" ht="14.25" customHeight="1">
      <c r="A35" s="168"/>
      <c r="B35" s="168"/>
      <c r="C35" s="168"/>
      <c r="D35" s="168"/>
      <c r="E35" s="168"/>
      <c r="F35" s="168"/>
      <c r="G35" s="168"/>
      <c r="H35" s="168"/>
      <c r="I35" s="168"/>
      <c r="J35" s="168"/>
      <c r="K35" s="168"/>
      <c r="L35" s="168"/>
      <c r="M35" s="168"/>
      <c r="N35" s="168"/>
      <c r="O35" s="168"/>
      <c r="P35" s="168"/>
      <c r="Q35" s="168"/>
      <c r="R35" s="168"/>
      <c r="S35" s="168"/>
      <c r="T35" s="168"/>
      <c r="U35" s="168"/>
      <c r="V35" s="168"/>
      <c r="W35" s="168"/>
      <c r="X35" s="168"/>
      <c r="Y35" s="168"/>
    </row>
    <row r="36" ht="14.25" customHeight="1">
      <c r="A36" s="168"/>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row>
    <row r="37" ht="14.25" customHeight="1">
      <c r="A37" s="168"/>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row>
    <row r="38" ht="14.25" customHeight="1">
      <c r="A38" s="168"/>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row>
    <row r="39" ht="14.25" customHeight="1">
      <c r="A39" s="168"/>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row>
    <row r="40" ht="14.25" customHeight="1">
      <c r="A40" s="168"/>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row>
    <row r="41" ht="14.2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row>
    <row r="42" ht="14.25" customHeight="1">
      <c r="A42" s="168"/>
      <c r="B42" s="168"/>
      <c r="C42" s="168"/>
      <c r="D42" s="168"/>
      <c r="E42" s="168"/>
      <c r="F42" s="168"/>
      <c r="G42" s="168"/>
      <c r="H42" s="168"/>
      <c r="I42" s="168"/>
      <c r="J42" s="168"/>
      <c r="K42" s="168"/>
      <c r="L42" s="168"/>
      <c r="M42" s="168"/>
      <c r="N42" s="168"/>
      <c r="O42" s="168"/>
      <c r="P42" s="168"/>
      <c r="Q42" s="168"/>
      <c r="R42" s="168"/>
      <c r="S42" s="168"/>
      <c r="T42" s="168"/>
      <c r="U42" s="168"/>
      <c r="V42" s="168"/>
      <c r="W42" s="168"/>
      <c r="X42" s="168"/>
      <c r="Y42" s="168"/>
    </row>
    <row r="43" ht="14.2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row>
    <row r="44" ht="14.25" customHeight="1">
      <c r="A44" s="168"/>
      <c r="B44" s="168"/>
      <c r="C44" s="168"/>
      <c r="D44" s="168"/>
      <c r="E44" s="168"/>
      <c r="F44" s="168"/>
      <c r="G44" s="168"/>
      <c r="H44" s="168"/>
      <c r="I44" s="168"/>
      <c r="J44" s="168"/>
      <c r="K44" s="168"/>
      <c r="L44" s="168"/>
      <c r="M44" s="168"/>
      <c r="N44" s="168"/>
      <c r="O44" s="168"/>
      <c r="P44" s="168"/>
      <c r="Q44" s="168"/>
      <c r="R44" s="168"/>
      <c r="S44" s="168"/>
      <c r="T44" s="168"/>
      <c r="U44" s="168"/>
      <c r="V44" s="168"/>
      <c r="W44" s="168"/>
      <c r="X44" s="168"/>
      <c r="Y44" s="168"/>
    </row>
    <row r="45" ht="14.25" customHeight="1">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row>
    <row r="46" ht="14.25" customHeight="1">
      <c r="A46" s="168"/>
      <c r="B46" s="168"/>
      <c r="C46" s="168"/>
      <c r="D46" s="168"/>
      <c r="E46" s="168"/>
      <c r="F46" s="168"/>
      <c r="G46" s="168"/>
      <c r="H46" s="168"/>
      <c r="I46" s="168"/>
      <c r="J46" s="168"/>
      <c r="K46" s="168"/>
      <c r="L46" s="168"/>
      <c r="M46" s="168"/>
      <c r="N46" s="168"/>
      <c r="O46" s="168"/>
      <c r="P46" s="168"/>
      <c r="Q46" s="168"/>
      <c r="R46" s="168"/>
      <c r="S46" s="168"/>
      <c r="T46" s="168"/>
      <c r="U46" s="168"/>
      <c r="V46" s="168"/>
      <c r="W46" s="168"/>
      <c r="X46" s="168"/>
      <c r="Y46" s="168"/>
    </row>
    <row r="47" ht="14.25" customHeight="1">
      <c r="A47" s="168"/>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row>
    <row r="48" ht="14.25" customHeight="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row>
    <row r="49" ht="14.25" customHeight="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row>
    <row r="50" ht="14.25" customHeight="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row>
    <row r="51" ht="14.25" customHeight="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row>
    <row r="52" ht="14.25" customHeight="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row>
    <row r="53" ht="14.25" customHeight="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row>
    <row r="54" ht="14.25" customHeight="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row>
    <row r="55" ht="14.25" customHeight="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row>
    <row r="56" ht="14.25" customHeight="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row>
    <row r="57" ht="14.25" customHeight="1">
      <c r="A57" s="168"/>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row>
    <row r="58" ht="14.25" customHeight="1">
      <c r="A58" s="168"/>
      <c r="B58" s="168"/>
      <c r="C58" s="168"/>
      <c r="D58" s="168"/>
      <c r="E58" s="168"/>
      <c r="F58" s="168"/>
      <c r="G58" s="168"/>
      <c r="H58" s="168"/>
      <c r="I58" s="168"/>
      <c r="J58" s="168"/>
      <c r="K58" s="168"/>
      <c r="L58" s="168"/>
      <c r="M58" s="168"/>
      <c r="N58" s="168"/>
      <c r="O58" s="168"/>
      <c r="P58" s="168"/>
      <c r="Q58" s="168"/>
      <c r="R58" s="168"/>
      <c r="S58" s="168"/>
      <c r="T58" s="168"/>
      <c r="U58" s="168"/>
      <c r="V58" s="168"/>
      <c r="W58" s="168"/>
      <c r="X58" s="168"/>
      <c r="Y58" s="168"/>
    </row>
    <row r="59" ht="14.25" customHeight="1">
      <c r="A59" s="168"/>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row>
    <row r="60" ht="14.25" customHeight="1">
      <c r="A60" s="168"/>
      <c r="B60" s="168"/>
      <c r="C60" s="168"/>
      <c r="D60" s="168"/>
      <c r="E60" s="168"/>
      <c r="F60" s="168"/>
      <c r="G60" s="168"/>
      <c r="H60" s="168"/>
      <c r="I60" s="168"/>
      <c r="J60" s="168"/>
      <c r="K60" s="168"/>
      <c r="L60" s="168"/>
      <c r="M60" s="168"/>
      <c r="N60" s="168"/>
      <c r="O60" s="168"/>
      <c r="P60" s="168"/>
      <c r="Q60" s="168"/>
      <c r="R60" s="168"/>
      <c r="S60" s="168"/>
      <c r="T60" s="168"/>
      <c r="U60" s="168"/>
      <c r="V60" s="168"/>
      <c r="W60" s="168"/>
      <c r="X60" s="168"/>
      <c r="Y60" s="168"/>
    </row>
    <row r="61" ht="14.25" customHeight="1">
      <c r="A61" s="168"/>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row>
    <row r="62" ht="14.25" customHeight="1">
      <c r="A62" s="168"/>
      <c r="B62" s="168"/>
      <c r="C62" s="168"/>
      <c r="D62" s="168"/>
      <c r="E62" s="168"/>
      <c r="F62" s="168"/>
      <c r="G62" s="168"/>
      <c r="H62" s="168"/>
      <c r="I62" s="168"/>
      <c r="J62" s="168"/>
      <c r="K62" s="168"/>
      <c r="L62" s="168"/>
      <c r="M62" s="168"/>
      <c r="N62" s="168"/>
      <c r="O62" s="168"/>
      <c r="P62" s="168"/>
      <c r="Q62" s="168"/>
      <c r="R62" s="168"/>
      <c r="S62" s="168"/>
      <c r="T62" s="168"/>
      <c r="U62" s="168"/>
      <c r="V62" s="168"/>
      <c r="W62" s="168"/>
      <c r="X62" s="168"/>
      <c r="Y62" s="168"/>
    </row>
    <row r="63" ht="14.25" customHeight="1">
      <c r="A63" s="168"/>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row>
    <row r="64" ht="14.25" customHeight="1">
      <c r="A64" s="168"/>
      <c r="B64" s="168"/>
      <c r="C64" s="168"/>
      <c r="D64" s="168"/>
      <c r="E64" s="168"/>
      <c r="F64" s="168"/>
      <c r="G64" s="168"/>
      <c r="H64" s="168"/>
      <c r="I64" s="168"/>
      <c r="J64" s="168"/>
      <c r="K64" s="168"/>
      <c r="L64" s="168"/>
      <c r="M64" s="168"/>
      <c r="N64" s="168"/>
      <c r="O64" s="168"/>
      <c r="P64" s="168"/>
      <c r="Q64" s="168"/>
      <c r="R64" s="168"/>
      <c r="S64" s="168"/>
      <c r="T64" s="168"/>
      <c r="U64" s="168"/>
      <c r="V64" s="168"/>
      <c r="W64" s="168"/>
      <c r="X64" s="168"/>
      <c r="Y64" s="168"/>
    </row>
    <row r="65" ht="14.25" customHeight="1">
      <c r="A65" s="168"/>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row>
    <row r="66" ht="14.25" customHeight="1">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row>
    <row r="67" ht="14.25" customHeight="1">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row>
    <row r="68" ht="14.25" customHeight="1">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row>
    <row r="69" ht="14.25" customHeight="1">
      <c r="A69" s="168"/>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row>
    <row r="70" ht="14.25" customHeight="1">
      <c r="A70" s="168"/>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row>
    <row r="71" ht="14.25" customHeight="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row>
    <row r="72" ht="14.25" customHeight="1">
      <c r="A72" s="168"/>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row>
    <row r="73" ht="14.25" customHeight="1">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row>
    <row r="74" ht="14.25" customHeight="1">
      <c r="A74" s="168"/>
      <c r="B74" s="168"/>
      <c r="C74" s="168"/>
      <c r="D74" s="168"/>
      <c r="E74" s="168"/>
      <c r="F74" s="168"/>
      <c r="G74" s="168"/>
      <c r="H74" s="168"/>
      <c r="I74" s="168"/>
      <c r="J74" s="168"/>
      <c r="K74" s="168"/>
      <c r="L74" s="168"/>
      <c r="M74" s="168"/>
      <c r="N74" s="168"/>
      <c r="O74" s="168"/>
      <c r="P74" s="168"/>
      <c r="Q74" s="168"/>
      <c r="R74" s="168"/>
      <c r="S74" s="168"/>
      <c r="T74" s="168"/>
      <c r="U74" s="168"/>
      <c r="V74" s="168"/>
      <c r="W74" s="168"/>
      <c r="X74" s="168"/>
      <c r="Y74" s="168"/>
    </row>
    <row r="75" ht="14.25" customHeight="1">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row>
    <row r="76" ht="14.25" customHeight="1">
      <c r="A76" s="168"/>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row>
    <row r="77" ht="14.25" customHeight="1">
      <c r="A77" s="168"/>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row>
    <row r="78" ht="14.25" customHeight="1">
      <c r="A78" s="168"/>
      <c r="B78" s="168"/>
      <c r="C78" s="168"/>
      <c r="D78" s="168"/>
      <c r="E78" s="168"/>
      <c r="F78" s="168"/>
      <c r="G78" s="168"/>
      <c r="H78" s="168"/>
      <c r="I78" s="168"/>
      <c r="J78" s="168"/>
      <c r="K78" s="168"/>
      <c r="L78" s="168"/>
      <c r="M78" s="168"/>
      <c r="N78" s="168"/>
      <c r="O78" s="168"/>
      <c r="P78" s="168"/>
      <c r="Q78" s="168"/>
      <c r="R78" s="168"/>
      <c r="S78" s="168"/>
      <c r="T78" s="168"/>
      <c r="U78" s="168"/>
      <c r="V78" s="168"/>
      <c r="W78" s="168"/>
      <c r="X78" s="168"/>
      <c r="Y78" s="168"/>
    </row>
    <row r="79" ht="14.25" customHeight="1">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row>
    <row r="80" ht="14.25" customHeight="1">
      <c r="A80" s="168"/>
      <c r="B80" s="168"/>
      <c r="C80" s="168"/>
      <c r="D80" s="168"/>
      <c r="E80" s="168"/>
      <c r="F80" s="168"/>
      <c r="G80" s="168"/>
      <c r="H80" s="168"/>
      <c r="I80" s="168"/>
      <c r="J80" s="168"/>
      <c r="K80" s="168"/>
      <c r="L80" s="168"/>
      <c r="M80" s="168"/>
      <c r="N80" s="168"/>
      <c r="O80" s="168"/>
      <c r="P80" s="168"/>
      <c r="Q80" s="168"/>
      <c r="R80" s="168"/>
      <c r="S80" s="168"/>
      <c r="T80" s="168"/>
      <c r="U80" s="168"/>
      <c r="V80" s="168"/>
      <c r="W80" s="168"/>
      <c r="X80" s="168"/>
      <c r="Y80" s="168"/>
    </row>
    <row r="81" ht="14.25" customHeight="1">
      <c r="A81" s="168"/>
      <c r="B81" s="168"/>
      <c r="C81" s="168"/>
      <c r="D81" s="168"/>
      <c r="E81" s="168"/>
      <c r="F81" s="168"/>
      <c r="G81" s="168"/>
      <c r="H81" s="168"/>
      <c r="I81" s="168"/>
      <c r="J81" s="168"/>
      <c r="K81" s="168"/>
      <c r="L81" s="168"/>
      <c r="M81" s="168"/>
      <c r="N81" s="168"/>
      <c r="O81" s="168"/>
      <c r="P81" s="168"/>
      <c r="Q81" s="168"/>
      <c r="R81" s="168"/>
      <c r="S81" s="168"/>
      <c r="T81" s="168"/>
      <c r="U81" s="168"/>
      <c r="V81" s="168"/>
      <c r="W81" s="168"/>
      <c r="X81" s="168"/>
      <c r="Y81" s="168"/>
    </row>
    <row r="82" ht="14.25" customHeight="1">
      <c r="A82" s="168"/>
      <c r="B82" s="168"/>
      <c r="C82" s="168"/>
      <c r="D82" s="168"/>
      <c r="E82" s="168"/>
      <c r="F82" s="168"/>
      <c r="G82" s="168"/>
      <c r="H82" s="168"/>
      <c r="I82" s="168"/>
      <c r="J82" s="168"/>
      <c r="K82" s="168"/>
      <c r="L82" s="168"/>
      <c r="M82" s="168"/>
      <c r="N82" s="168"/>
      <c r="O82" s="168"/>
      <c r="P82" s="168"/>
      <c r="Q82" s="168"/>
      <c r="R82" s="168"/>
      <c r="S82" s="168"/>
      <c r="T82" s="168"/>
      <c r="U82" s="168"/>
      <c r="V82" s="168"/>
      <c r="W82" s="168"/>
      <c r="X82" s="168"/>
      <c r="Y82" s="168"/>
    </row>
    <row r="83" ht="14.25" customHeight="1">
      <c r="A83" s="168"/>
      <c r="B83" s="168"/>
      <c r="C83" s="168"/>
      <c r="D83" s="168"/>
      <c r="E83" s="168"/>
      <c r="F83" s="168"/>
      <c r="G83" s="168"/>
      <c r="H83" s="168"/>
      <c r="I83" s="168"/>
      <c r="J83" s="168"/>
      <c r="K83" s="168"/>
      <c r="L83" s="168"/>
      <c r="M83" s="168"/>
      <c r="N83" s="168"/>
      <c r="O83" s="168"/>
      <c r="P83" s="168"/>
      <c r="Q83" s="168"/>
      <c r="R83" s="168"/>
      <c r="S83" s="168"/>
      <c r="T83" s="168"/>
      <c r="U83" s="168"/>
      <c r="V83" s="168"/>
      <c r="W83" s="168"/>
      <c r="X83" s="168"/>
      <c r="Y83" s="168"/>
    </row>
    <row r="84" ht="14.25" customHeight="1">
      <c r="A84" s="168"/>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row>
    <row r="85" ht="14.25" customHeight="1">
      <c r="A85" s="168"/>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row>
    <row r="86" ht="14.25" customHeight="1">
      <c r="A86" s="168"/>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row>
    <row r="87" ht="14.25" customHeight="1">
      <c r="A87" s="168"/>
      <c r="B87" s="168"/>
      <c r="C87" s="168"/>
      <c r="D87" s="168"/>
      <c r="E87" s="168"/>
      <c r="F87" s="168"/>
      <c r="G87" s="168"/>
      <c r="H87" s="168"/>
      <c r="I87" s="168"/>
      <c r="J87" s="168"/>
      <c r="K87" s="168"/>
      <c r="L87" s="168"/>
      <c r="M87" s="168"/>
      <c r="N87" s="168"/>
      <c r="O87" s="168"/>
      <c r="P87" s="168"/>
      <c r="Q87" s="168"/>
      <c r="R87" s="168"/>
      <c r="S87" s="168"/>
      <c r="T87" s="168"/>
      <c r="U87" s="168"/>
      <c r="V87" s="168"/>
      <c r="W87" s="168"/>
      <c r="X87" s="168"/>
      <c r="Y87" s="168"/>
    </row>
    <row r="88" ht="14.25" customHeight="1">
      <c r="A88" s="168"/>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row>
    <row r="89" ht="14.25" customHeight="1">
      <c r="A89" s="168"/>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row>
    <row r="90" ht="14.25" customHeight="1">
      <c r="A90" s="168"/>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row>
    <row r="91" ht="14.25" customHeight="1">
      <c r="A91" s="168"/>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row>
    <row r="92" ht="14.25" customHeight="1">
      <c r="A92" s="168"/>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row>
    <row r="93" ht="14.25" customHeight="1">
      <c r="A93" s="168"/>
      <c r="B93" s="168"/>
      <c r="C93" s="168"/>
      <c r="D93" s="168"/>
      <c r="E93" s="168"/>
      <c r="F93" s="168"/>
      <c r="G93" s="168"/>
      <c r="H93" s="168"/>
      <c r="I93" s="168"/>
      <c r="J93" s="168"/>
      <c r="K93" s="168"/>
      <c r="L93" s="168"/>
      <c r="M93" s="168"/>
      <c r="N93" s="168"/>
      <c r="O93" s="168"/>
      <c r="P93" s="168"/>
      <c r="Q93" s="168"/>
      <c r="R93" s="168"/>
      <c r="S93" s="168"/>
      <c r="T93" s="168"/>
      <c r="U93" s="168"/>
      <c r="V93" s="168"/>
      <c r="W93" s="168"/>
      <c r="X93" s="168"/>
      <c r="Y93" s="168"/>
    </row>
    <row r="94" ht="14.25" customHeight="1">
      <c r="A94" s="168"/>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row>
    <row r="95" ht="14.25" customHeight="1">
      <c r="A95" s="168"/>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row>
    <row r="96" ht="14.25" customHeight="1">
      <c r="A96" s="168"/>
      <c r="B96" s="168"/>
      <c r="C96" s="168"/>
      <c r="D96" s="168"/>
      <c r="E96" s="168"/>
      <c r="F96" s="168"/>
      <c r="G96" s="168"/>
      <c r="H96" s="168"/>
      <c r="I96" s="168"/>
      <c r="J96" s="168"/>
      <c r="K96" s="168"/>
      <c r="L96" s="168"/>
      <c r="M96" s="168"/>
      <c r="N96" s="168"/>
      <c r="O96" s="168"/>
      <c r="P96" s="168"/>
      <c r="Q96" s="168"/>
      <c r="R96" s="168"/>
      <c r="S96" s="168"/>
      <c r="T96" s="168"/>
      <c r="U96" s="168"/>
      <c r="V96" s="168"/>
      <c r="W96" s="168"/>
      <c r="X96" s="168"/>
      <c r="Y96" s="168"/>
    </row>
    <row r="97" ht="14.25" customHeight="1">
      <c r="A97" s="168"/>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row>
    <row r="98" ht="14.25" customHeight="1">
      <c r="A98" s="168"/>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row>
    <row r="99" ht="14.25" customHeight="1">
      <c r="A99" s="168"/>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row>
    <row r="100" ht="14.2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row>
    <row r="101" ht="14.2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row>
    <row r="102" ht="14.2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row>
    <row r="103" ht="14.2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c r="V103" s="168"/>
      <c r="W103" s="168"/>
      <c r="X103" s="168"/>
      <c r="Y103" s="168"/>
    </row>
    <row r="104" ht="14.2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row>
    <row r="105" ht="14.2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row>
    <row r="106" ht="14.2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row>
    <row r="107" ht="14.2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row>
    <row r="108" ht="14.2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row>
    <row r="109" ht="14.2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row>
    <row r="110" ht="14.2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row>
    <row r="111" ht="14.2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row>
    <row r="112" ht="14.2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row>
    <row r="113" ht="14.2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row>
    <row r="114" ht="14.2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row>
    <row r="115" ht="14.2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row>
    <row r="116" ht="14.2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row>
    <row r="117" ht="14.2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row>
    <row r="118" ht="14.2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row>
    <row r="119" ht="14.2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row>
    <row r="120" ht="14.2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row>
    <row r="121" ht="14.2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row>
    <row r="122" ht="14.2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row>
    <row r="123" ht="14.2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row>
    <row r="124" ht="14.2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row>
    <row r="125" ht="14.2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row>
    <row r="126" ht="14.2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row>
    <row r="127" ht="14.2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row>
    <row r="128" ht="14.2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row>
    <row r="129" ht="14.2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row>
    <row r="130" ht="14.2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row>
    <row r="131" ht="14.2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row>
    <row r="132" ht="14.2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row>
    <row r="133" ht="14.2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row>
    <row r="134" ht="14.2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row>
    <row r="135" ht="14.2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row>
    <row r="136" ht="14.2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row>
    <row r="137" ht="14.2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row>
    <row r="138" ht="14.2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row>
    <row r="139" ht="14.2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row>
    <row r="140" ht="14.2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row>
    <row r="141" ht="14.2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row>
    <row r="142" ht="14.2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row>
    <row r="143" ht="14.2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row>
    <row r="144" ht="14.2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row>
    <row r="145" ht="14.2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row>
    <row r="146" ht="14.2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row>
    <row r="147" ht="14.2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row>
    <row r="148" ht="14.2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row>
    <row r="149" ht="14.2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row>
    <row r="150" ht="14.2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row>
    <row r="151" ht="14.2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row>
    <row r="152" ht="14.2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row>
    <row r="153" ht="14.2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row>
    <row r="154" ht="14.2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row>
    <row r="155" ht="14.2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row>
    <row r="156" ht="14.2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row>
    <row r="157" ht="14.2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row>
    <row r="158" ht="14.2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row>
    <row r="159" ht="14.2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row>
    <row r="160" ht="14.2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row>
    <row r="161" ht="14.2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row>
    <row r="162" ht="14.2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row>
    <row r="163" ht="14.2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row>
    <row r="164" ht="14.2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row>
    <row r="165" ht="14.2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row>
    <row r="166" ht="14.2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row>
    <row r="167" ht="14.2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row>
    <row r="168" ht="14.2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row>
    <row r="169" ht="14.2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row>
    <row r="170" ht="14.2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row>
    <row r="171" ht="14.2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row>
    <row r="172" ht="14.2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row>
    <row r="173" ht="14.2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row>
    <row r="174" ht="14.2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row>
    <row r="175" ht="14.2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row>
    <row r="176" ht="14.2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row>
    <row r="177" ht="14.2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row>
    <row r="178" ht="14.2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row>
    <row r="179" ht="14.2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row>
    <row r="180" ht="14.2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row>
    <row r="181" ht="14.2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row>
    <row r="182" ht="14.2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row>
    <row r="183" ht="14.2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row>
    <row r="184" ht="14.2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row>
    <row r="185" ht="14.2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row>
    <row r="186" ht="14.2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row>
    <row r="187" ht="14.2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row>
    <row r="188" ht="14.2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row>
    <row r="189" ht="14.2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row>
    <row r="190" ht="14.2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row>
    <row r="191" ht="14.2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row>
    <row r="192" ht="14.2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row>
    <row r="193" ht="14.2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row>
    <row r="194" ht="14.2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row>
    <row r="195" ht="14.2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row>
    <row r="196" ht="14.2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row>
    <row r="197" ht="14.2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row>
    <row r="198" ht="14.2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row>
    <row r="199" ht="14.2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row>
    <row r="200" ht="14.2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row>
    <row r="201" ht="14.2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row>
    <row r="202" ht="14.2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row>
    <row r="203" ht="14.2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row>
    <row r="204" ht="14.2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row>
    <row r="205" ht="14.2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row>
    <row r="206" ht="14.2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row>
    <row r="207" ht="14.2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row>
    <row r="208" ht="14.2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row>
    <row r="209" ht="14.2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row>
    <row r="210" ht="14.2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row>
    <row r="211" ht="14.2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row>
    <row r="212" ht="14.2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row>
    <row r="213" ht="14.2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row>
    <row r="214" ht="14.2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row>
    <row r="215" ht="14.2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row>
    <row r="216" ht="14.2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row>
    <row r="217" ht="14.2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row>
    <row r="218" ht="14.2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row>
    <row r="219" ht="14.2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row>
    <row r="220" ht="14.2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row>
    <row r="221" ht="14.2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row>
    <row r="222" ht="14.2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row>
    <row r="223" ht="14.2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row>
    <row r="224" ht="14.2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row>
    <row r="225" ht="14.2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row>
    <row r="226" ht="14.2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row>
    <row r="227" ht="14.2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row>
    <row r="228" ht="14.2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row>
    <row r="229" ht="14.2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row>
    <row r="230" ht="14.2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row>
    <row r="231" ht="14.2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row>
    <row r="232" ht="14.2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row>
    <row r="233" ht="14.2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7:S17"/>
    <mergeCell ref="P29:S29"/>
  </mergeCells>
  <hyperlinks>
    <hyperlink r:id="rId2" ref="S19"/>
    <hyperlink r:id="rId3" ref="S20"/>
    <hyperlink r:id="rId4" ref="S21"/>
    <hyperlink r:id="rId5" ref="S22"/>
    <hyperlink r:id="rId6" ref="S23"/>
    <hyperlink r:id="rId7" ref="S24"/>
    <hyperlink r:id="rId8" ref="S31"/>
    <hyperlink r:id="rId9" ref="S32"/>
    <hyperlink r:id="rId10" ref="S33"/>
  </hyperlinks>
  <printOptions/>
  <pageMargins bottom="0.75" footer="0.0" header="0.0" left="0.7" right="0.7" top="0.75"/>
  <pageSetup orientation="landscape"/>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25"/>
  </cols>
  <sheetData>
    <row r="1">
      <c r="A1" s="182" t="s">
        <v>898</v>
      </c>
      <c r="B1" s="183"/>
    </row>
    <row r="2">
      <c r="A2" s="184" t="s">
        <v>899</v>
      </c>
      <c r="B2" s="183" t="s">
        <v>900</v>
      </c>
    </row>
    <row r="3">
      <c r="A3" s="185" t="s">
        <v>901</v>
      </c>
      <c r="B3" s="186">
        <v>17.0</v>
      </c>
    </row>
    <row r="4">
      <c r="A4" s="187" t="s">
        <v>902</v>
      </c>
      <c r="B4" s="186">
        <v>7.4</v>
      </c>
    </row>
    <row r="5">
      <c r="A5" s="187" t="s">
        <v>903</v>
      </c>
      <c r="B5" s="186">
        <v>36.9</v>
      </c>
    </row>
    <row r="6">
      <c r="A6" s="187" t="s">
        <v>904</v>
      </c>
      <c r="B6" s="186">
        <v>38.6</v>
      </c>
    </row>
    <row r="7">
      <c r="A7" s="187" t="s">
        <v>905</v>
      </c>
      <c r="B7" s="186">
        <v>4.3</v>
      </c>
    </row>
    <row r="8">
      <c r="A8" s="187" t="s">
        <v>906</v>
      </c>
      <c r="B8" s="186">
        <v>56.5</v>
      </c>
    </row>
    <row r="9">
      <c r="A9" s="187" t="s">
        <v>907</v>
      </c>
      <c r="B9" s="186">
        <v>1.1</v>
      </c>
    </row>
    <row r="10">
      <c r="A10" s="187" t="s">
        <v>908</v>
      </c>
      <c r="B10" s="186">
        <v>0.7</v>
      </c>
    </row>
    <row r="11">
      <c r="A11" s="187" t="s">
        <v>909</v>
      </c>
      <c r="B11" s="186">
        <v>12.9</v>
      </c>
    </row>
    <row r="12">
      <c r="A12" s="187" t="s">
        <v>910</v>
      </c>
      <c r="B12" s="186">
        <v>10011.3</v>
      </c>
    </row>
    <row r="13">
      <c r="A13" s="187" t="s">
        <v>911</v>
      </c>
      <c r="B13" s="186">
        <v>23.3</v>
      </c>
    </row>
    <row r="14">
      <c r="A14" s="187" t="s">
        <v>912</v>
      </c>
      <c r="B14" s="186">
        <v>0.1</v>
      </c>
    </row>
    <row r="15">
      <c r="A15" s="187" t="s">
        <v>913</v>
      </c>
      <c r="B15" s="186">
        <v>0.1</v>
      </c>
    </row>
    <row r="16">
      <c r="A16" s="187" t="s">
        <v>914</v>
      </c>
      <c r="B16" s="186">
        <v>3.2</v>
      </c>
    </row>
    <row r="17">
      <c r="A17" s="187" t="s">
        <v>915</v>
      </c>
      <c r="B17" s="186">
        <v>141.1</v>
      </c>
    </row>
    <row r="18">
      <c r="A18" s="187" t="s">
        <v>916</v>
      </c>
      <c r="B18" s="186">
        <v>81.2</v>
      </c>
    </row>
    <row r="19">
      <c r="A19" s="187" t="s">
        <v>917</v>
      </c>
      <c r="B19" s="186">
        <v>0.5</v>
      </c>
    </row>
    <row r="20">
      <c r="A20" s="187" t="s">
        <v>918</v>
      </c>
      <c r="B20" s="186">
        <v>0.1</v>
      </c>
    </row>
    <row r="21">
      <c r="A21" s="187" t="s">
        <v>919</v>
      </c>
      <c r="B21" s="186">
        <v>0.0</v>
      </c>
    </row>
    <row r="22">
      <c r="A22" s="187" t="s">
        <v>920</v>
      </c>
      <c r="B22" s="186" t="s">
        <v>921</v>
      </c>
    </row>
    <row r="23">
      <c r="A23" s="187" t="s">
        <v>922</v>
      </c>
      <c r="B23" s="186">
        <v>3.7</v>
      </c>
    </row>
    <row r="24">
      <c r="A24" s="187" t="s">
        <v>923</v>
      </c>
      <c r="B24" s="186">
        <v>7.5</v>
      </c>
    </row>
    <row r="25">
      <c r="A25" s="187" t="s">
        <v>924</v>
      </c>
      <c r="B25" s="186">
        <v>0.3</v>
      </c>
    </row>
    <row r="26">
      <c r="A26" s="187" t="s">
        <v>925</v>
      </c>
      <c r="B26" s="186">
        <v>5.1</v>
      </c>
    </row>
    <row r="27">
      <c r="A27" s="187" t="s">
        <v>926</v>
      </c>
      <c r="B27" s="186">
        <v>3.2</v>
      </c>
    </row>
    <row r="28">
      <c r="A28" s="187" t="s">
        <v>927</v>
      </c>
      <c r="B28" s="186">
        <v>0.9</v>
      </c>
    </row>
    <row r="29">
      <c r="A29" s="187" t="s">
        <v>928</v>
      </c>
      <c r="B29" s="186">
        <v>0.1</v>
      </c>
    </row>
    <row r="30">
      <c r="A30" s="187" t="s">
        <v>929</v>
      </c>
      <c r="B30" s="186">
        <v>12.2</v>
      </c>
    </row>
    <row r="31">
      <c r="A31" s="187" t="s">
        <v>930</v>
      </c>
      <c r="B31" s="186">
        <v>52.2</v>
      </c>
    </row>
    <row r="32">
      <c r="A32" s="187" t="s">
        <v>931</v>
      </c>
      <c r="B32" s="186">
        <v>0.6</v>
      </c>
    </row>
    <row r="33">
      <c r="A33" s="187" t="s">
        <v>932</v>
      </c>
      <c r="B33" s="186">
        <v>1.5</v>
      </c>
    </row>
    <row r="34">
      <c r="A34" s="187" t="s">
        <v>933</v>
      </c>
      <c r="B34" s="186">
        <v>8.9</v>
      </c>
    </row>
    <row r="35">
      <c r="A35" s="187" t="s">
        <v>934</v>
      </c>
      <c r="B35" s="186">
        <v>1.3</v>
      </c>
    </row>
    <row r="36">
      <c r="A36" s="187" t="s">
        <v>935</v>
      </c>
      <c r="B36" s="186">
        <v>3.2</v>
      </c>
    </row>
    <row r="37">
      <c r="A37" s="187" t="s">
        <v>936</v>
      </c>
      <c r="B37" s="186">
        <v>0.1</v>
      </c>
    </row>
    <row r="38">
      <c r="A38" s="187" t="s">
        <v>937</v>
      </c>
      <c r="B38" s="186">
        <v>3.1</v>
      </c>
    </row>
    <row r="39">
      <c r="A39" s="187" t="s">
        <v>938</v>
      </c>
      <c r="B39" s="186">
        <v>0.6</v>
      </c>
    </row>
    <row r="40">
      <c r="A40" s="187" t="s">
        <v>939</v>
      </c>
      <c r="B40" s="186">
        <v>0.8</v>
      </c>
    </row>
    <row r="41">
      <c r="A41" s="187" t="s">
        <v>940</v>
      </c>
      <c r="B41" s="186">
        <v>73.9</v>
      </c>
    </row>
    <row r="42">
      <c r="A42" s="187" t="s">
        <v>941</v>
      </c>
      <c r="B42" s="186">
        <v>0.0</v>
      </c>
    </row>
    <row r="43">
      <c r="A43" s="187" t="s">
        <v>942</v>
      </c>
      <c r="B43" s="186">
        <v>1.4</v>
      </c>
    </row>
    <row r="44">
      <c r="A44" s="187" t="s">
        <v>943</v>
      </c>
      <c r="B44" s="186">
        <v>0.2</v>
      </c>
    </row>
    <row r="45">
      <c r="A45" s="187" t="s">
        <v>944</v>
      </c>
      <c r="B45" s="186">
        <v>0.5</v>
      </c>
    </row>
    <row r="46">
      <c r="A46" s="187" t="s">
        <v>945</v>
      </c>
      <c r="B46" s="186">
        <v>19.5</v>
      </c>
    </row>
    <row r="47">
      <c r="A47" s="187" t="s">
        <v>946</v>
      </c>
      <c r="B47" s="186">
        <v>6.6</v>
      </c>
    </row>
    <row r="48">
      <c r="A48" s="187" t="s">
        <v>947</v>
      </c>
      <c r="B48" s="186">
        <v>8.7</v>
      </c>
    </row>
    <row r="49">
      <c r="A49" s="187" t="s">
        <v>948</v>
      </c>
      <c r="B49" s="186">
        <v>43.1</v>
      </c>
    </row>
    <row r="51">
      <c r="A51" s="188" t="s">
        <v>949</v>
      </c>
    </row>
    <row r="52">
      <c r="A52" s="189" t="s">
        <v>950</v>
      </c>
      <c r="B52" s="186">
        <v>7.9</v>
      </c>
    </row>
    <row r="53">
      <c r="A53" s="189" t="s">
        <v>951</v>
      </c>
      <c r="B53" s="186">
        <v>21.9</v>
      </c>
    </row>
    <row r="54">
      <c r="A54" s="189" t="s">
        <v>952</v>
      </c>
      <c r="B54" s="186">
        <v>360.0</v>
      </c>
    </row>
    <row r="55">
      <c r="A55" s="189" t="s">
        <v>953</v>
      </c>
      <c r="B55" s="186">
        <v>94.4</v>
      </c>
    </row>
    <row r="56">
      <c r="A56" s="189" t="s">
        <v>954</v>
      </c>
      <c r="B56" s="186">
        <v>0.103</v>
      </c>
    </row>
    <row r="57">
      <c r="A57" s="189" t="s">
        <v>955</v>
      </c>
      <c r="B57" s="190">
        <v>1824.0</v>
      </c>
    </row>
    <row r="58">
      <c r="A58" s="189" t="s">
        <v>956</v>
      </c>
      <c r="B58" s="190">
        <v>4717.0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2020-08-24T07:27:43Z</dcterms:created>
  <dc:creator>Isabella Suarez</dc:creator>
</cp:coreProperties>
</file>