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by grid_RE Base" sheetId="2" r:id="rId5"/>
    <sheet state="visible" name="by grid_ARED" sheetId="3" r:id="rId6"/>
    <sheet state="visible" name="Flourish" sheetId="4" r:id="rId7"/>
    <sheet state="visible" name="Sheet2" sheetId="5" r:id="rId8"/>
    <sheet state="visible" name="realisasi" sheetId="6" r:id="rId9"/>
    <sheet state="visible" name="coal &amp; gas" sheetId="7" r:id="rId10"/>
    <sheet state="visible" name="coal upcoming" sheetId="8" r:id="rId11"/>
    <sheet state="visible" name="gas upcoming" sheetId="9" r:id="rId12"/>
    <sheet state="visible" name="solar upcoming" sheetId="10" r:id="rId13"/>
    <sheet state="visible" name="wind upcoming" sheetId="11" r:id="rId14"/>
    <sheet state="visible" name="hydro upcoming" sheetId="12" r:id="rId15"/>
    <sheet state="visible" name="production to 2034" sheetId="13" r:id="rId16"/>
  </sheets>
  <definedNames>
    <definedName hidden="1" localSheetId="9" name="_xlnm._FilterDatabase">'solar upcoming'!$E$1:$E$1042</definedName>
  </definedNames>
  <calcPr/>
  <pivotCaches>
    <pivotCache cacheId="0" r:id="rId17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3">
      <text>
        <t xml:space="preserve">Argh this gap in projected generation and emissions is massive between the JET-P and RUPTL. Very much worth highlighting. @katherine@energyandcleanair.org
	-Lauri Myllyvirta</t>
      </text>
    </comment>
    <comment authorId="0" ref="B1">
      <text>
        <t xml:space="preserve">@lauri@energyandcleanair.org
	-Katherine Hasan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not counted as generation capacity</t>
      </text>
    </comment>
    <comment authorId="0" ref="K7">
      <text>
        <t xml:space="preserve">https://www.gem.wiki/Bangko_Tengah_power_station
https://www.gem.wiki/Riau-1_power_station
https://www.gem.wiki/Sumsel-6_power_station
</t>
      </text>
    </comment>
    <comment authorId="0" ref="K8">
      <text>
        <t xml:space="preserve">https://www.gem.wiki/Bangko_Tengah_power_station
https://www.gem.wiki/Riau-1_power_station
https://www.gem.wiki/Sumsel-6_power_station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64">
      <text>
        <t xml:space="preserve">450 in 2023
	-Nadine Zahiruddin</t>
      </text>
    </comment>
    <comment authorId="0" ref="B97">
      <text>
        <t xml:space="preserve">Neraca Daya Sistem Timor dengan beroperasinya PLTU Kupang Baru Tahun 2025-2034
	-Nadine Zahiruddin</t>
      </text>
    </comment>
    <comment authorId="0" ref="B99">
      <text>
        <t xml:space="preserve">Neraca Daya Sistem Timor dengan beroperasinya PLTU Kupang Baru Tahun 2025-2034
	-Nadine Zahiruddin</t>
      </text>
    </comment>
    <comment authorId="0" ref="B98">
      <text>
        <t xml:space="preserve">Neraca Daya Sistem Timor dengan beroperasinya PLTU Kupang Baru Tahun 2025-2034
	-Nadine Zahiruddin</t>
      </text>
    </comment>
    <comment authorId="0" ref="B96">
      <text>
        <t xml:space="preserve">Neraca Daya Sistem Timor dengan beroperasinya PLTU Kupang Baru Tahun 2025-2034
	-Nadine Zahiruddin</t>
      </text>
    </comment>
    <comment authorId="0" ref="A1">
      <text>
        <t xml:space="preserve">@nzahiruddin24@students.claremontmckenna.edu
	-Katherine Hasan</t>
      </text>
    </comment>
  </commentList>
</comments>
</file>

<file path=xl/sharedStrings.xml><?xml version="1.0" encoding="utf-8"?>
<sst xmlns="http://schemas.openxmlformats.org/spreadsheetml/2006/main" count="4504" uniqueCount="700">
  <si>
    <t>Cumulative</t>
  </si>
  <si>
    <t>Coal</t>
  </si>
  <si>
    <t>Gas</t>
  </si>
  <si>
    <t>Hydro</t>
  </si>
  <si>
    <t>Geothermal</t>
  </si>
  <si>
    <t>Solar</t>
  </si>
  <si>
    <t>Wind</t>
  </si>
  <si>
    <t>Other RE</t>
  </si>
  <si>
    <t>Solar rooftop</t>
  </si>
  <si>
    <t>Bioenergy</t>
  </si>
  <si>
    <t>Nuclear</t>
  </si>
  <si>
    <t>Battery</t>
  </si>
  <si>
    <t>PHES</t>
  </si>
  <si>
    <t>Fossil</t>
  </si>
  <si>
    <t>Clean</t>
  </si>
  <si>
    <t>Storage</t>
  </si>
  <si>
    <t>Dispatchable RE</t>
  </si>
  <si>
    <t>Variable RE</t>
  </si>
  <si>
    <t>(additions)</t>
  </si>
  <si>
    <t>RUPTL 2021</t>
  </si>
  <si>
    <t>2021-2030</t>
  </si>
  <si>
    <t>https://transisienergi.id/en/data/rencana-ruptl-2021-2030/</t>
  </si>
  <si>
    <t>RUPTL leak</t>
  </si>
  <si>
    <t>2024-2033</t>
  </si>
  <si>
    <t>current</t>
  </si>
  <si>
    <t>RUPTL 2025</t>
  </si>
  <si>
    <t>2025-2034</t>
  </si>
  <si>
    <t>38.439.80</t>
  </si>
  <si>
    <t>Oil</t>
  </si>
  <si>
    <t>4.167.60</t>
  </si>
  <si>
    <t>5.819.20</t>
  </si>
  <si>
    <t>2.338.10</t>
  </si>
  <si>
    <t>2025Coal</t>
  </si>
  <si>
    <t>2025Gas</t>
  </si>
  <si>
    <t>2025Oil</t>
  </si>
  <si>
    <t>2025Solar</t>
  </si>
  <si>
    <t>2025Wind</t>
  </si>
  <si>
    <t>2025Storage</t>
  </si>
  <si>
    <t>2025Hydro</t>
  </si>
  <si>
    <t>2025Geothermal</t>
  </si>
  <si>
    <t>2025Bioenergy</t>
  </si>
  <si>
    <t>2025Nuclear</t>
  </si>
  <si>
    <t>2026Coal</t>
  </si>
  <si>
    <t>2026Gas</t>
  </si>
  <si>
    <t>2026Oil</t>
  </si>
  <si>
    <t>2026Solar</t>
  </si>
  <si>
    <t>2026Wind</t>
  </si>
  <si>
    <t>2026Storage</t>
  </si>
  <si>
    <t>2026Hydro</t>
  </si>
  <si>
    <t>2026Geothermal</t>
  </si>
  <si>
    <t>2026Bioenergy</t>
  </si>
  <si>
    <t>2026Nuclear</t>
  </si>
  <si>
    <t>2027Coal</t>
  </si>
  <si>
    <t>2027Gas</t>
  </si>
  <si>
    <t>2027Oil</t>
  </si>
  <si>
    <t>2027Solar</t>
  </si>
  <si>
    <t>2027Wind</t>
  </si>
  <si>
    <t>2027Storage</t>
  </si>
  <si>
    <t>2027Hydro</t>
  </si>
  <si>
    <t>2027Geothermal</t>
  </si>
  <si>
    <t>2027Bioenergy</t>
  </si>
  <si>
    <t>2027Nuclear</t>
  </si>
  <si>
    <t>2028Coal</t>
  </si>
  <si>
    <t>2028Gas</t>
  </si>
  <si>
    <t>2028Oil</t>
  </si>
  <si>
    <t>2028Solar</t>
  </si>
  <si>
    <t>2028Wind</t>
  </si>
  <si>
    <t>2028Storage</t>
  </si>
  <si>
    <t>2028Hydro</t>
  </si>
  <si>
    <t>2028Geothermal</t>
  </si>
  <si>
    <t>2028Bioenergy</t>
  </si>
  <si>
    <t>2028Nuclear</t>
  </si>
  <si>
    <t>2029Coal</t>
  </si>
  <si>
    <t>2029Gas</t>
  </si>
  <si>
    <t>2029Oil</t>
  </si>
  <si>
    <t>2029Solar</t>
  </si>
  <si>
    <t>2029Wind</t>
  </si>
  <si>
    <t>2029Storage</t>
  </si>
  <si>
    <t>2029Hydro</t>
  </si>
  <si>
    <t>2029Geothermal</t>
  </si>
  <si>
    <t>2029Bioenergy</t>
  </si>
  <si>
    <t>2029Nuclear</t>
  </si>
  <si>
    <t>2030Coal</t>
  </si>
  <si>
    <t>2030Gas</t>
  </si>
  <si>
    <t>2030Oil</t>
  </si>
  <si>
    <t>2030Solar</t>
  </si>
  <si>
    <t>2030Wind</t>
  </si>
  <si>
    <t>2030Storage</t>
  </si>
  <si>
    <t>2030Hydro</t>
  </si>
  <si>
    <t>2030Geothermal</t>
  </si>
  <si>
    <t>2030Bioenergy</t>
  </si>
  <si>
    <t>2030Nuclear</t>
  </si>
  <si>
    <t>2031Coal</t>
  </si>
  <si>
    <t>2031Gas</t>
  </si>
  <si>
    <t>2031Oil</t>
  </si>
  <si>
    <t>2031Solar</t>
  </si>
  <si>
    <t>2031Wind</t>
  </si>
  <si>
    <t>2031Storage</t>
  </si>
  <si>
    <t>2031Hydro</t>
  </si>
  <si>
    <t>2031Geothermal</t>
  </si>
  <si>
    <t>2031Bioenergy</t>
  </si>
  <si>
    <t>2031Nuclear</t>
  </si>
  <si>
    <t>2032Coal</t>
  </si>
  <si>
    <t>2032Gas</t>
  </si>
  <si>
    <t>2032Oil</t>
  </si>
  <si>
    <t>2032Solar</t>
  </si>
  <si>
    <t>2032Wind</t>
  </si>
  <si>
    <t>2032Storage</t>
  </si>
  <si>
    <t>2032Hydro</t>
  </si>
  <si>
    <t>2032Geothermal</t>
  </si>
  <si>
    <t>2032Bioenergy</t>
  </si>
  <si>
    <t>2032Nuclear</t>
  </si>
  <si>
    <t>2033Coal</t>
  </si>
  <si>
    <t>2033Gas</t>
  </si>
  <si>
    <t>2033Oil</t>
  </si>
  <si>
    <t>2033Solar</t>
  </si>
  <si>
    <t>2033Wind</t>
  </si>
  <si>
    <t>2033Storage</t>
  </si>
  <si>
    <t>2033Hydro</t>
  </si>
  <si>
    <t>2033Geothermal</t>
  </si>
  <si>
    <t>2033Bioenergy</t>
  </si>
  <si>
    <t>2033Nuclear</t>
  </si>
  <si>
    <t>2034Coal</t>
  </si>
  <si>
    <t>2034Gas</t>
  </si>
  <si>
    <t>2034Oil</t>
  </si>
  <si>
    <t>2034Solar</t>
  </si>
  <si>
    <t>2034Wind</t>
  </si>
  <si>
    <t>2034Storage</t>
  </si>
  <si>
    <t>2034Hydro</t>
  </si>
  <si>
    <t>2034Geothermal</t>
  </si>
  <si>
    <t>2034Bioenergy</t>
  </si>
  <si>
    <t>2034Nuclear</t>
  </si>
  <si>
    <t>5.174.10</t>
  </si>
  <si>
    <t>2.442.70</t>
  </si>
  <si>
    <t>30.160.10</t>
  </si>
  <si>
    <t>19.959.80</t>
  </si>
  <si>
    <t>4.383.00</t>
  </si>
  <si>
    <t>3.953.00</t>
  </si>
  <si>
    <t>12.053.90</t>
  </si>
  <si>
    <t>2.367.90</t>
  </si>
  <si>
    <t>Diesel</t>
  </si>
  <si>
    <t>1.585.00</t>
  </si>
  <si>
    <t>34.798.10</t>
  </si>
  <si>
    <t>22.599.80</t>
  </si>
  <si>
    <t>5.717.40</t>
  </si>
  <si>
    <t>2.578.70</t>
  </si>
  <si>
    <t>36.318.10</t>
  </si>
  <si>
    <t>24.056.80</t>
  </si>
  <si>
    <t>5.929.70</t>
  </si>
  <si>
    <t>2.686.70</t>
  </si>
  <si>
    <t>37.860.10</t>
  </si>
  <si>
    <t>24.967.80</t>
  </si>
  <si>
    <t>2.119.04</t>
  </si>
  <si>
    <t>6.576.65</t>
  </si>
  <si>
    <t>2.821.70</t>
  </si>
  <si>
    <t>38.260.10</t>
  </si>
  <si>
    <t>25.112.80</t>
  </si>
  <si>
    <t>2.543.66</t>
  </si>
  <si>
    <t>7.045.60</t>
  </si>
  <si>
    <t>2.996.70</t>
  </si>
  <si>
    <t>39.491.10</t>
  </si>
  <si>
    <t>25.649.38</t>
  </si>
  <si>
    <t>4.065.74</t>
  </si>
  <si>
    <t>9.382.28</t>
  </si>
  <si>
    <t>3.852.70</t>
  </si>
  <si>
    <t>41.091.10</t>
  </si>
  <si>
    <t>25.769.38</t>
  </si>
  <si>
    <t>4.187.99</t>
  </si>
  <si>
    <t>9.568.28</t>
  </si>
  <si>
    <t>4.012.70</t>
  </si>
  <si>
    <t>41.715.10</t>
  </si>
  <si>
    <t>25.864.38</t>
  </si>
  <si>
    <t>4.290.61</t>
  </si>
  <si>
    <t>9.824.28</t>
  </si>
  <si>
    <t>4.140.20</t>
  </si>
  <si>
    <t>4.415.67</t>
  </si>
  <si>
    <t>11.324.56</t>
  </si>
  <si>
    <t>4.510.20</t>
  </si>
  <si>
    <t>41.735.10</t>
  </si>
  <si>
    <t>25.874.38</t>
  </si>
  <si>
    <t>4.477.97</t>
  </si>
  <si>
    <t>11.652.96</t>
  </si>
  <si>
    <t>4.860.20</t>
  </si>
  <si>
    <t>26.004.38</t>
  </si>
  <si>
    <t>4.604.60</t>
  </si>
  <si>
    <t>15.458.56</t>
  </si>
  <si>
    <t>5.607.70</t>
  </si>
  <si>
    <t>PLTU</t>
  </si>
  <si>
    <t>PLTU MT</t>
  </si>
  <si>
    <t>PLTGU</t>
  </si>
  <si>
    <t>PLTG</t>
  </si>
  <si>
    <t>PLTMG</t>
  </si>
  <si>
    <t>PLTD</t>
  </si>
  <si>
    <t>PLTM</t>
  </si>
  <si>
    <t>PLTA</t>
  </si>
  <si>
    <t>PLTA PS</t>
  </si>
  <si>
    <t>PLTS</t>
  </si>
  <si>
    <t>PLTS+BESS</t>
  </si>
  <si>
    <t>PLTB</t>
  </si>
  <si>
    <t>PLTB+BESS</t>
  </si>
  <si>
    <t>PLTSa</t>
  </si>
  <si>
    <t>PLTBg</t>
  </si>
  <si>
    <t>PLTBm</t>
  </si>
  <si>
    <t>BESS</t>
  </si>
  <si>
    <t>PLTP</t>
  </si>
  <si>
    <t>PLTN</t>
  </si>
  <si>
    <t>PLTAL</t>
  </si>
  <si>
    <t>BESS (MWh)</t>
  </si>
  <si>
    <t>Sumatra</t>
  </si>
  <si>
    <t>2025-2029</t>
  </si>
  <si>
    <t>2030-2034</t>
  </si>
  <si>
    <t>Kalimantan</t>
  </si>
  <si>
    <t>Jawa, Madura, Bali</t>
  </si>
  <si>
    <t>Sulawesi</t>
  </si>
  <si>
    <t>Maluku, Papua, Nusa Tenggara</t>
  </si>
  <si>
    <t>Nasional</t>
  </si>
  <si>
    <t>Grid</t>
  </si>
  <si>
    <t>Year</t>
  </si>
  <si>
    <t>(capacity addition in MW, 2025-2034)</t>
  </si>
  <si>
    <t>Battery / Solar + Wind</t>
  </si>
  <si>
    <t>Total storage / Solar + Wind</t>
  </si>
  <si>
    <t>Ref</t>
  </si>
  <si>
    <t>RUPTL 2025-2034_RE Base</t>
  </si>
  <si>
    <t>RUPTL 2025-2034_ARED</t>
  </si>
  <si>
    <t>RUPTL 2021-2030_Optimal</t>
  </si>
  <si>
    <t>RUPTL 2021-2030_Low Carbon</t>
  </si>
  <si>
    <t>JETP CIPP</t>
  </si>
  <si>
    <t>Realisation</t>
  </si>
  <si>
    <t>Energy source</t>
  </si>
  <si>
    <t>variable</t>
  </si>
  <si>
    <t>RUPTL 2021-2030</t>
  </si>
  <si>
    <t>100 GW by 2040</t>
  </si>
  <si>
    <t>RUPTL 2025-2034</t>
  </si>
  <si>
    <t>30.984.00</t>
  </si>
  <si>
    <t>22.073.10</t>
  </si>
  <si>
    <t>4.087.10</t>
  </si>
  <si>
    <t>5.330.70</t>
  </si>
  <si>
    <t>2.528.70</t>
  </si>
  <si>
    <t>35.048.00</t>
  </si>
  <si>
    <t>22.034.30</t>
  </si>
  <si>
    <t>4.117.30</t>
  </si>
  <si>
    <t>5.635.10</t>
  </si>
  <si>
    <t>2.533.70</t>
  </si>
  <si>
    <t>37.597.80</t>
  </si>
  <si>
    <t>4.086.40</t>
  </si>
  <si>
    <t>5.780.20</t>
  </si>
  <si>
    <t>2.519.00</t>
  </si>
  <si>
    <t>Capacity (MW)</t>
  </si>
  <si>
    <t>Uraian*</t>
  </si>
  <si>
    <t>2015 Milik Sendiri</t>
  </si>
  <si>
    <t>2015 Sewa</t>
  </si>
  <si>
    <t>2015 Excess Power/IPP/Kerjasama dengan Pemegang IUPTL lain</t>
  </si>
  <si>
    <t>2016 Milik Sendiri</t>
  </si>
  <si>
    <t>2016 Sewa</t>
  </si>
  <si>
    <t>2016 Excess Power/IPP/Kerjasama dengan Pemegang IUPTL lain</t>
  </si>
  <si>
    <t>2017 Milik Sendiri</t>
  </si>
  <si>
    <t>2017 Sewa</t>
  </si>
  <si>
    <t>2017 Excess Power/IPP/Kerjasama dengan Pemegang IUPTL lain</t>
  </si>
  <si>
    <t>2018 Milik Sendiri</t>
  </si>
  <si>
    <t>2018 Sewa</t>
  </si>
  <si>
    <t>2018 Excess Power/IPP/Kerjasama dengan Pemegang IUPTL lain</t>
  </si>
  <si>
    <t>2019 Milik Sendiri</t>
  </si>
  <si>
    <t>2019 Sewa</t>
  </si>
  <si>
    <t>2019 Excess Power/IPP/Kerjasama dengan Pemegang IUPTL lain</t>
  </si>
  <si>
    <t>2020 Milik Sendiri</t>
  </si>
  <si>
    <t>2020 Sewa</t>
  </si>
  <si>
    <t>2020 Excess Power/IPP/Kerjasama dengan Pemegang IUPTL lain</t>
  </si>
  <si>
    <t>2021 Milik Sendiri</t>
  </si>
  <si>
    <t>2021 Sewa</t>
  </si>
  <si>
    <t>2021 Excess Power/IPP/Kerjasama dengan Pemegang IUPTL lain</t>
  </si>
  <si>
    <t>2022 Milik Sendiri</t>
  </si>
  <si>
    <t>2022 Sewa</t>
  </si>
  <si>
    <t>2022 Excess Power/IPP/Kerjasama dengan Pemegang IUPTL lain</t>
  </si>
  <si>
    <t>2023 Milik Sendiri</t>
  </si>
  <si>
    <t>2023 Sewa</t>
  </si>
  <si>
    <t>2023 Excess Power/IPP/Kerjasama dengan Pemegang IUPTL lain</t>
  </si>
  <si>
    <t>2024 Milik Sendiri</t>
  </si>
  <si>
    <t>2024 Sewa</t>
  </si>
  <si>
    <t>2024 Excess Power/IPP/Kerjasama dengan Pemegang IUPTL lain</t>
  </si>
  <si>
    <t>PLTA/PLTM</t>
  </si>
  <si>
    <t>-</t>
  </si>
  <si>
    <t>PLTBiomas</t>
  </si>
  <si>
    <t>PLTU Batubara</t>
  </si>
  <si>
    <t>PLTU Minyak/Gas</t>
  </si>
  <si>
    <t>Subtotal</t>
  </si>
  <si>
    <t>36.604.50</t>
  </si>
  <si>
    <t>3.414.00</t>
  </si>
  <si>
    <t>8.756.10</t>
  </si>
  <si>
    <t>38.819.10</t>
  </si>
  <si>
    <t>3.303.10</t>
  </si>
  <si>
    <t>10.855.90</t>
  </si>
  <si>
    <t>39.213.10</t>
  </si>
  <si>
    <t>3.004.20</t>
  </si>
  <si>
    <t>12.875.30</t>
  </si>
  <si>
    <t>41.158.10</t>
  </si>
  <si>
    <t>2.473.40</t>
  </si>
  <si>
    <t>13.240.70</t>
  </si>
  <si>
    <t>42.560.80</t>
  </si>
  <si>
    <t>1.829.90</t>
  </si>
  <si>
    <t>16.735.40</t>
  </si>
  <si>
    <t>43.688.50</t>
  </si>
  <si>
    <t>1.441.10</t>
  </si>
  <si>
    <t>17.319.60</t>
  </si>
  <si>
    <t>44.079.80</t>
  </si>
  <si>
    <t>1.366.00</t>
  </si>
  <si>
    <t>18.321.70</t>
  </si>
  <si>
    <t>44.506.90</t>
  </si>
  <si>
    <t>1.112.40</t>
  </si>
  <si>
    <t>22.522.00</t>
  </si>
  <si>
    <t>44.723.70</t>
  </si>
  <si>
    <t>1.198.40</t>
  </si>
  <si>
    <t>26.110.80</t>
  </si>
  <si>
    <t>46.229.20</t>
  </si>
  <si>
    <t>1.294.50</t>
  </si>
  <si>
    <t>27.032.00</t>
  </si>
  <si>
    <t>TOTAL</t>
  </si>
  <si>
    <t>48.774.60</t>
  </si>
  <si>
    <t>52.978.10</t>
  </si>
  <si>
    <t>55.092.70</t>
  </si>
  <si>
    <t>56.872.20</t>
  </si>
  <si>
    <t>61.126.00</t>
  </si>
  <si>
    <t>62.449.20</t>
  </si>
  <si>
    <t>63.767.50</t>
  </si>
  <si>
    <t>68.141.30</t>
  </si>
  <si>
    <t>72.032.90</t>
  </si>
  <si>
    <t>74.555.80</t>
  </si>
  <si>
    <t>capacity</t>
  </si>
  <si>
    <t>2021-2024</t>
  </si>
  <si>
    <t>additions</t>
  </si>
  <si>
    <t>RE capacity</t>
  </si>
  <si>
    <t>Capacity (GW)</t>
  </si>
  <si>
    <t>Production (GWh)</t>
  </si>
  <si>
    <t>RE</t>
  </si>
  <si>
    <t>EBT</t>
  </si>
  <si>
    <t>Air</t>
  </si>
  <si>
    <t>Panas Bumi</t>
  </si>
  <si>
    <t>Bioenergy, biofuel</t>
  </si>
  <si>
    <t>Biofuel</t>
  </si>
  <si>
    <t>Bioenergy, biomass</t>
  </si>
  <si>
    <t>Biomassa</t>
  </si>
  <si>
    <t>Surya</t>
  </si>
  <si>
    <t>Bayu</t>
  </si>
  <si>
    <t>EBT Lain</t>
  </si>
  <si>
    <t>Fuel oil</t>
  </si>
  <si>
    <t>BBM</t>
  </si>
  <si>
    <t>HSD</t>
  </si>
  <si>
    <t>MFO</t>
  </si>
  <si>
    <t>IDO</t>
  </si>
  <si>
    <t>HFO</t>
  </si>
  <si>
    <t>BIO HSD</t>
  </si>
  <si>
    <t>Batubara</t>
  </si>
  <si>
    <t>Imports</t>
  </si>
  <si>
    <t>Impor**</t>
  </si>
  <si>
    <t>RUPTL 2025-2034 - RE Base</t>
  </si>
  <si>
    <t>RUPTL 2021-2030 - Low Carbon</t>
  </si>
  <si>
    <t>RE Base</t>
  </si>
  <si>
    <t>ARED</t>
  </si>
  <si>
    <t>Optimal</t>
  </si>
  <si>
    <t>Low Carbon</t>
  </si>
  <si>
    <t>CO2</t>
  </si>
  <si>
    <t>Status</t>
  </si>
  <si>
    <t>Owner</t>
  </si>
  <si>
    <t>Plant</t>
  </si>
  <si>
    <t>Type</t>
  </si>
  <si>
    <t>MW</t>
  </si>
  <si>
    <t>RUPTL 2025-RE Base_COD</t>
  </si>
  <si>
    <t>RUPTL 2025-ARED_COD</t>
  </si>
  <si>
    <t>RUPTL 2021_COD</t>
  </si>
  <si>
    <t>Years of delay</t>
  </si>
  <si>
    <t>GEM wiki</t>
  </si>
  <si>
    <t>GEM status</t>
  </si>
  <si>
    <t>GEM_H1 update</t>
  </si>
  <si>
    <t>Notes</t>
  </si>
  <si>
    <t>SUM of MW</t>
  </si>
  <si>
    <t>Ongoing and committed</t>
  </si>
  <si>
    <t>Sumatra-Bangka</t>
  </si>
  <si>
    <t>IPP</t>
  </si>
  <si>
    <t>Sumsel-1</t>
  </si>
  <si>
    <t>https://www.gem.wiki/Sumsel-1_power_station</t>
  </si>
  <si>
    <t>construction</t>
  </si>
  <si>
    <t>Jambi-1</t>
  </si>
  <si>
    <t>https://www.gem.wiki/Jambi-1_power_station</t>
  </si>
  <si>
    <t>shelved</t>
  </si>
  <si>
    <t>permit</t>
  </si>
  <si>
    <t>no construction. PPA signed. but pending for 13 months</t>
  </si>
  <si>
    <t>Halmahera</t>
  </si>
  <si>
    <t>Sofifi</t>
  </si>
  <si>
    <t>below threshold</t>
  </si>
  <si>
    <t>Jambi-2</t>
  </si>
  <si>
    <t>https://www.gem.wiki/Jambi-2_power_station</t>
  </si>
  <si>
    <t>pre-permit</t>
  </si>
  <si>
    <t>Jawa-Bali</t>
  </si>
  <si>
    <t>Jawa-10</t>
  </si>
  <si>
    <t>https://www.gem.wiki/Banten_Suralaya_power_station</t>
  </si>
  <si>
    <t>Sumbagsel-1</t>
  </si>
  <si>
    <t>https://www.gem.wiki/Sumbagsel-1_power_station</t>
  </si>
  <si>
    <t>Jawa-9</t>
  </si>
  <si>
    <t>Kerjasama antar wilayah usaha</t>
  </si>
  <si>
    <t>Sumut-1</t>
  </si>
  <si>
    <t>https://www.gem.wiki/Sumut-1_power_station</t>
  </si>
  <si>
    <t>Kalimantan Barat</t>
  </si>
  <si>
    <t>Pantai Kura-Kura (FTP1) / Kalbar-2</t>
  </si>
  <si>
    <t>https://www.gem.wiki/Kalbar-2_power_station</t>
  </si>
  <si>
    <t>Planned</t>
  </si>
  <si>
    <t>Sumatera Hybrid</t>
  </si>
  <si>
    <t>???</t>
  </si>
  <si>
    <t>Bangko Tengah / Sumsel-8 (2x600) OR Riau-1 (600) OR Sumsel-6 (600)</t>
  </si>
  <si>
    <t>cancelled</t>
  </si>
  <si>
    <t>Parit Baru (FTP1) / Kalbar-1</t>
  </si>
  <si>
    <t>https://www.gem.wiki/Parit_Baru_power_station</t>
  </si>
  <si>
    <t>Kalseltengtimra</t>
  </si>
  <si>
    <t>Kalselteng-3</t>
  </si>
  <si>
    <t>https://www.gem.wiki/Kalselteng-3_power_station</t>
  </si>
  <si>
    <t>Kotabaru</t>
  </si>
  <si>
    <t>MT Hybrid Kalselteng-4*</t>
  </si>
  <si>
    <t>https://www.gem.wiki/Kalselteng-4_power_station</t>
  </si>
  <si>
    <t>PLN</t>
  </si>
  <si>
    <t>NA</t>
  </si>
  <si>
    <t>Sampit / Bagendang</t>
  </si>
  <si>
    <t>Tanah Grogot</t>
  </si>
  <si>
    <t>Tanjung Selor</t>
  </si>
  <si>
    <t>Lombok</t>
  </si>
  <si>
    <t>Lombok (FTP2)</t>
  </si>
  <si>
    <t>https://www.gem.wiki/Lombok_FTP2_power_station</t>
  </si>
  <si>
    <t>Sorong (Timika-Ketapang)</t>
  </si>
  <si>
    <t>Sorong</t>
  </si>
  <si>
    <t>Sulbagsel</t>
  </si>
  <si>
    <t>Palu-3</t>
  </si>
  <si>
    <t>https://www.gem.wiki/Palu_power_station</t>
  </si>
  <si>
    <t>announced</t>
  </si>
  <si>
    <t>Sulbagut</t>
  </si>
  <si>
    <t>Sulut</t>
  </si>
  <si>
    <t>https://www.gem.wiki/Sulut-1_power_station</t>
  </si>
  <si>
    <t>Timor</t>
  </si>
  <si>
    <t>Atambua</t>
  </si>
  <si>
    <t>Kupang Baru</t>
  </si>
  <si>
    <t>Issue</t>
  </si>
  <si>
    <t>On going and committed</t>
  </si>
  <si>
    <t>Sumatera-Bangka</t>
  </si>
  <si>
    <t>Riau Peaker</t>
  </si>
  <si>
    <t>https://www.gem.wiki/Riau_Peaker_power_station</t>
  </si>
  <si>
    <t>Announced</t>
  </si>
  <si>
    <t>Sumbagsel-2</t>
  </si>
  <si>
    <t>Sumbagut / Banda Aceh (Sewa)</t>
  </si>
  <si>
    <t>https://www.gem.wiki/Sumbagut_Gas_and_Steam_power_station</t>
  </si>
  <si>
    <t>Sumatera / Banda Aceh</t>
  </si>
  <si>
    <t>PLTG / GU</t>
  </si>
  <si>
    <t>Sumbagsel</t>
  </si>
  <si>
    <t>Subagteng</t>
  </si>
  <si>
    <r>
      <rPr>
        <rFont val="Arial"/>
        <color theme="1"/>
      </rPr>
      <t xml:space="preserve">Muara Tawar </t>
    </r>
    <r>
      <rPr>
        <rFont val="Arial"/>
        <i/>
        <color theme="1"/>
      </rPr>
      <t xml:space="preserve">Add-on </t>
    </r>
    <r>
      <rPr>
        <rFont val="Arial"/>
        <color theme="1"/>
      </rPr>
      <t>B4</t>
    </r>
  </si>
  <si>
    <t>https://www.gem.wiki/Muara_Tawar_power_station</t>
  </si>
  <si>
    <t>Operating</t>
  </si>
  <si>
    <t>Madura 2</t>
  </si>
  <si>
    <t>Madura 3</t>
  </si>
  <si>
    <t>PLTG / MG</t>
  </si>
  <si>
    <t xml:space="preserve">Bali 3 </t>
  </si>
  <si>
    <t>PLTG / MG / D</t>
  </si>
  <si>
    <t>Jawa-3</t>
  </si>
  <si>
    <t>https://www.gem.wiki/Jawa-3_Combined_Cycle_power_station</t>
  </si>
  <si>
    <t>Jawa-Bali-2</t>
  </si>
  <si>
    <t>Jawa-Bali-4</t>
  </si>
  <si>
    <t>Jawa-Bali-5</t>
  </si>
  <si>
    <t>Jawa-Bali-7</t>
  </si>
  <si>
    <t>Bali</t>
  </si>
  <si>
    <t>Kerjasama dengan IPP</t>
  </si>
  <si>
    <t>Jawa-4</t>
  </si>
  <si>
    <t>Jawa-5</t>
  </si>
  <si>
    <t>Jawa-6</t>
  </si>
  <si>
    <t>Jawa-Bali-3</t>
  </si>
  <si>
    <t>Jawa-Bali-6</t>
  </si>
  <si>
    <t>Kalbar-1</t>
  </si>
  <si>
    <t>Kalbar-2</t>
  </si>
  <si>
    <t>PLTGU / G</t>
  </si>
  <si>
    <t>pre-construction</t>
  </si>
  <si>
    <t>Originally coal-fired but now planned to be gas-fired</t>
  </si>
  <si>
    <t>Kalbar-3</t>
  </si>
  <si>
    <t xml:space="preserve">Kalbar Sewa </t>
  </si>
  <si>
    <t>PLTD / G / MG</t>
  </si>
  <si>
    <r>
      <rPr>
        <rFont val="Arial"/>
        <color theme="1"/>
      </rPr>
      <t xml:space="preserve">Kaltim </t>
    </r>
    <r>
      <rPr>
        <rFont val="Arial"/>
        <i/>
        <color theme="1"/>
      </rPr>
      <t xml:space="preserve">Peaker </t>
    </r>
    <r>
      <rPr>
        <rFont val="Arial"/>
        <color theme="1"/>
      </rPr>
      <t>2</t>
    </r>
  </si>
  <si>
    <t>https://www.gem.wiki/Kaltim_power_station</t>
  </si>
  <si>
    <t>Kalsel</t>
  </si>
  <si>
    <t>https://www.gem.wiki/Kalsel_1_power_station</t>
  </si>
  <si>
    <t>Kalimantan Sewa</t>
  </si>
  <si>
    <t>Kalselteng</t>
  </si>
  <si>
    <r>
      <rPr>
        <rFont val="Arial"/>
        <i/>
        <color theme="1"/>
      </rPr>
      <t>Add-</t>
    </r>
    <r>
      <rPr>
        <rFont val="Arial"/>
        <color theme="1"/>
      </rPr>
      <t>On Kalselteng</t>
    </r>
  </si>
  <si>
    <t>Kaltim-1</t>
  </si>
  <si>
    <t>Kaltara / Kaltimra</t>
  </si>
  <si>
    <r>
      <rPr>
        <rFont val="Arial"/>
        <i/>
        <color theme="1"/>
      </rPr>
      <t xml:space="preserve">Add-On </t>
    </r>
    <r>
      <rPr>
        <rFont val="Arial"/>
        <i val="0"/>
        <color theme="1"/>
      </rPr>
      <t>Kaltara / Kaltimra</t>
    </r>
  </si>
  <si>
    <t>Tarakan</t>
  </si>
  <si>
    <r>
      <rPr>
        <rFont val="Arial"/>
        <color theme="1"/>
      </rPr>
      <t xml:space="preserve">Kaltim </t>
    </r>
    <r>
      <rPr>
        <rFont val="Arial"/>
        <i/>
        <color theme="1"/>
      </rPr>
      <t xml:space="preserve">Add-on </t>
    </r>
    <r>
      <rPr>
        <rFont val="Arial"/>
        <color theme="1"/>
      </rPr>
      <t>Blok 2</t>
    </r>
  </si>
  <si>
    <t>Kalteng</t>
  </si>
  <si>
    <t>Kalimantan-1</t>
  </si>
  <si>
    <t>Kalimantan-2</t>
  </si>
  <si>
    <t>Kaltara/Kaltimra</t>
  </si>
  <si>
    <r>
      <rPr>
        <rFont val="Arial"/>
        <color theme="1"/>
      </rPr>
      <t xml:space="preserve">Kaltim </t>
    </r>
    <r>
      <rPr>
        <rFont val="Arial"/>
        <i/>
        <color theme="1"/>
      </rPr>
      <t xml:space="preserve">Add-on </t>
    </r>
    <r>
      <rPr>
        <rFont val="Arial"/>
        <color theme="1"/>
      </rPr>
      <t>Blok 2</t>
    </r>
  </si>
  <si>
    <t>Minahasa</t>
  </si>
  <si>
    <t>https://www.gem.wiki/Sulbagut_1_Combined_Cycle_power_station</t>
  </si>
  <si>
    <t>Cancelled</t>
  </si>
  <si>
    <t>Luwuk</t>
  </si>
  <si>
    <t>MPP Sulselbar</t>
  </si>
  <si>
    <t>MPP Indonesia 1</t>
  </si>
  <si>
    <t>PLTGU / G / MG / Relokasi / Sewa</t>
  </si>
  <si>
    <t>MPP Indonesia 2</t>
  </si>
  <si>
    <t>MPP Indonesia 3</t>
  </si>
  <si>
    <t>Kluster Poci</t>
  </si>
  <si>
    <t>PLTGU / G / MG</t>
  </si>
  <si>
    <t>Baubau 2</t>
  </si>
  <si>
    <t>Sulbagsel 2</t>
  </si>
  <si>
    <t>Sulbagsel 3</t>
  </si>
  <si>
    <t>Ambon</t>
  </si>
  <si>
    <t>MPP Sambelia</t>
  </si>
  <si>
    <t>Ambon 2</t>
  </si>
  <si>
    <t>Tobelo</t>
  </si>
  <si>
    <t>Tobelo 2</t>
  </si>
  <si>
    <t>Halmahera 1</t>
  </si>
  <si>
    <t>Jayapura</t>
  </si>
  <si>
    <t xml:space="preserve">Jayapura </t>
  </si>
  <si>
    <t>Jayapura 2</t>
  </si>
  <si>
    <t>Jayapura 3</t>
  </si>
  <si>
    <t>Merauke</t>
  </si>
  <si>
    <t>Merauke 4</t>
  </si>
  <si>
    <t>Nabire</t>
  </si>
  <si>
    <t>Nabire 3</t>
  </si>
  <si>
    <t xml:space="preserve">Manokwari </t>
  </si>
  <si>
    <t>MPP Manokwari</t>
  </si>
  <si>
    <t>Manokwari 3</t>
  </si>
  <si>
    <t>Manokwari 4</t>
  </si>
  <si>
    <t>Sorong 2</t>
  </si>
  <si>
    <t>IPP Sorong</t>
  </si>
  <si>
    <t>Lombok 2</t>
  </si>
  <si>
    <t>Lombok 3</t>
  </si>
  <si>
    <t>Lombok 4</t>
  </si>
  <si>
    <t>Lombok 5</t>
  </si>
  <si>
    <t>Kupang 2</t>
  </si>
  <si>
    <t>Timor 2</t>
  </si>
  <si>
    <t>Timor 3</t>
  </si>
  <si>
    <t>Capacities</t>
  </si>
  <si>
    <t>Manokwari</t>
  </si>
  <si>
    <t>Sumatera (PLTS + BESS) - 1</t>
  </si>
  <si>
    <t>PLTS + BESS</t>
  </si>
  <si>
    <t>Sumatera (PLTS + BESS) - 2</t>
  </si>
  <si>
    <t xml:space="preserve">PLTS </t>
  </si>
  <si>
    <t>Sumatera (PLTS + BESS) - 3</t>
  </si>
  <si>
    <t>Sumatera (kuota) tersebar</t>
  </si>
  <si>
    <t>Karangkates</t>
  </si>
  <si>
    <t>https://www.gem.wiki/Karangkates_floating_solar_farm</t>
  </si>
  <si>
    <t>Saguling</t>
  </si>
  <si>
    <t>https://www.gem.wiki/Saguling_solar_farm</t>
  </si>
  <si>
    <t>Kerja sama dengan IPP</t>
  </si>
  <si>
    <t>Bali Barat</t>
  </si>
  <si>
    <t>https://www.gem.wiki/Bali-2_solar_farm</t>
  </si>
  <si>
    <t>Bali Timur</t>
  </si>
  <si>
    <t>Jawa-Bali Tersebar</t>
  </si>
  <si>
    <t>Jawa Bali (Kuota) Tersebar</t>
  </si>
  <si>
    <t>Jawa-Bali (Kuota) Tersebar</t>
  </si>
  <si>
    <t>Kalbar</t>
  </si>
  <si>
    <t>Kalbar-1 (PLTS+BESS)</t>
  </si>
  <si>
    <t>Kalbar-2 (PLTS+BESS)</t>
  </si>
  <si>
    <t>IKN</t>
  </si>
  <si>
    <t>https://www.gem.wiki/Nusantara_Capital_City_Solar_Power_Plant</t>
  </si>
  <si>
    <t>Kalseltengtimra-1 (PLTS+BESS)</t>
  </si>
  <si>
    <t>Kalseltengtimra (kuota) Tersebar</t>
  </si>
  <si>
    <t>Kalseltengtimra-2 (PLTS+BESS)</t>
  </si>
  <si>
    <t>Kalseltengtimra-3 (PLTS+BESS)</t>
  </si>
  <si>
    <t>Kalseltengtimra-4 (PLTS+BESS)</t>
  </si>
  <si>
    <t>Kalseltengtimra-5 (PLTS+BESS)</t>
  </si>
  <si>
    <r>
      <rPr>
        <rFont val="Arial"/>
        <color theme="1"/>
      </rPr>
      <t xml:space="preserve">MT </t>
    </r>
    <r>
      <rPr>
        <rFont val="Arial"/>
        <i/>
        <color theme="1"/>
      </rPr>
      <t xml:space="preserve">Hybrid </t>
    </r>
    <r>
      <rPr>
        <rFont val="Arial"/>
        <color theme="1"/>
      </rPr>
      <t>Kalselteng 4****)</t>
    </r>
  </si>
  <si>
    <t>Sulbagut (Kuota) Tersebar</t>
  </si>
  <si>
    <t>Sulbagut (Kuota) Tersebar Tambahan</t>
  </si>
  <si>
    <t>Sulbagsel (Kuota) Tersebar</t>
  </si>
  <si>
    <t>Ambon (kuota) Tersebar</t>
  </si>
  <si>
    <t>Jayapura (Kuota) Tersebar</t>
  </si>
  <si>
    <t>Manokwari (eks APBN)</t>
  </si>
  <si>
    <t>Manokwari (Kuota) Tersebar</t>
  </si>
  <si>
    <t>Sorong (Kuota) Tersebar</t>
  </si>
  <si>
    <t>Lombok (Kuota) Tersebar</t>
  </si>
  <si>
    <t>Timor (Kuota) Tersebar</t>
  </si>
  <si>
    <t>Betun</t>
  </si>
  <si>
    <t>Pembangkit Bayu</t>
  </si>
  <si>
    <t>Sumatera (Kuota) tersebar</t>
  </si>
  <si>
    <t>Banten</t>
  </si>
  <si>
    <t>https://www.gem.wiki/Banten_wind_farm</t>
  </si>
  <si>
    <t>Tanah Laut</t>
  </si>
  <si>
    <t>https://www.gem.wiki/Tanah_Laut_wind_farm</t>
  </si>
  <si>
    <t>PLTB + BESS</t>
  </si>
  <si>
    <t>Sulbagsel (Kuota) Tersebar Tambahan</t>
  </si>
  <si>
    <t>Ambon (Kuota) Tersebar</t>
  </si>
  <si>
    <t>Peusangan 1-2</t>
  </si>
  <si>
    <t>Kumbih-3</t>
  </si>
  <si>
    <t>Masang-2 (FTP2)</t>
  </si>
  <si>
    <t>Asahan III (FTP2)</t>
  </si>
  <si>
    <t>Batang Toru (Tapsel)</t>
  </si>
  <si>
    <t>Merangin</t>
  </si>
  <si>
    <t xml:space="preserve">Sumatera Pump Storage 1 (Toba) </t>
  </si>
  <si>
    <t>Tanjung Sakti</t>
  </si>
  <si>
    <t>Sumatera (Kuota) Tersebar Sumbagut</t>
  </si>
  <si>
    <t>Sumatera (Kuota) Tersebar Sumbagteng</t>
  </si>
  <si>
    <t>Sumatera (kuota) Tersebar Sumbagsel</t>
  </si>
  <si>
    <t>Sumbagut (kuota) tersebar</t>
  </si>
  <si>
    <t>Sumbagselteng (kuota) tersebar</t>
  </si>
  <si>
    <t xml:space="preserve">Bendungan Merangin PUPR </t>
  </si>
  <si>
    <t>https://www.gem.wiki/Bendungan_Merangin_hydroelectric_plant</t>
  </si>
  <si>
    <t>Pre-construction</t>
  </si>
  <si>
    <t>Sumbagut (kuota ISJ) tersebar</t>
  </si>
  <si>
    <t>Sumbagselteng (kuota ISJ) tersebar</t>
  </si>
  <si>
    <t>Upper Cisokan PS (FTP2)</t>
  </si>
  <si>
    <t>Tersebar</t>
  </si>
  <si>
    <t>Matenggeng PS</t>
  </si>
  <si>
    <t>Grindulu</t>
  </si>
  <si>
    <t>Setanggi</t>
  </si>
  <si>
    <t>Manajur</t>
  </si>
  <si>
    <t>Khatulistiwa (Kuota) Tersebar</t>
  </si>
  <si>
    <t>Kelai</t>
  </si>
  <si>
    <t>Tabang 1</t>
  </si>
  <si>
    <t>Kelai 2</t>
  </si>
  <si>
    <t>Lambakan</t>
  </si>
  <si>
    <t>Muara Juloi</t>
  </si>
  <si>
    <t>Kalseltengtimra (Kuota) Tersebar</t>
  </si>
  <si>
    <t>Iya</t>
  </si>
  <si>
    <t>Bone Bolango</t>
  </si>
  <si>
    <t>Poigar-2</t>
  </si>
  <si>
    <t>Sawangan</t>
  </si>
  <si>
    <t>Sulbagut (Kuota) Tersebar (Sulut)</t>
  </si>
  <si>
    <t>Sulbagut (Kuota) Tersebar (Sulteng)</t>
  </si>
  <si>
    <t xml:space="preserve">Sulbagut (Kuota) Tersebar </t>
  </si>
  <si>
    <t>Buleleng</t>
  </si>
  <si>
    <t>Lapai 2</t>
  </si>
  <si>
    <t>Bonehau</t>
  </si>
  <si>
    <t>Bungin III</t>
  </si>
  <si>
    <t>Biak I II III</t>
  </si>
  <si>
    <t>Buttu Batu</t>
  </si>
  <si>
    <t>Salu Noling</t>
  </si>
  <si>
    <t>Tomoni</t>
  </si>
  <si>
    <t>Halulai</t>
  </si>
  <si>
    <t>Pokko</t>
  </si>
  <si>
    <t>Konawe (Bendungan Pelosika PU)</t>
  </si>
  <si>
    <t>Watunohu</t>
  </si>
  <si>
    <t>Bakaru 2</t>
  </si>
  <si>
    <t>Lapai 1</t>
  </si>
  <si>
    <t>Riorita</t>
  </si>
  <si>
    <t>Sulbagsel (Kuota) Tersebar (Sulteng)</t>
  </si>
  <si>
    <t>Sulbagsel (Kuota) Tersebar Tambahan I</t>
  </si>
  <si>
    <t>Sulbagsel (Kuota) Tersebar Tambahan II</t>
  </si>
  <si>
    <t>Amai</t>
  </si>
  <si>
    <t>Kalibumi I</t>
  </si>
  <si>
    <t>Wamena</t>
  </si>
  <si>
    <t>Baliem</t>
  </si>
  <si>
    <t>Walesi Blok II</t>
  </si>
  <si>
    <t>Cascade Walesi</t>
  </si>
  <si>
    <t>Uwe</t>
  </si>
  <si>
    <t>Ransiki (Warnasi Warkapi)</t>
  </si>
  <si>
    <t>Kokok Babak</t>
  </si>
  <si>
    <t>Sedau Kumbi</t>
  </si>
  <si>
    <t>Pandanduri</t>
  </si>
  <si>
    <t>No</t>
  </si>
  <si>
    <t>Sumber</t>
  </si>
  <si>
    <t>Source</t>
  </si>
  <si>
    <t>Scenario</t>
  </si>
  <si>
    <t>1a</t>
  </si>
  <si>
    <t>Rest of RE</t>
  </si>
  <si>
    <t>1b</t>
  </si>
  <si>
    <t>3a</t>
  </si>
  <si>
    <t>1c</t>
  </si>
  <si>
    <t>Biomass</t>
  </si>
  <si>
    <t>3b</t>
  </si>
  <si>
    <t>1d</t>
  </si>
  <si>
    <t>Sampah</t>
  </si>
  <si>
    <t>Bioenergy, waste</t>
  </si>
  <si>
    <t>3c</t>
  </si>
  <si>
    <t>1e</t>
  </si>
  <si>
    <t>3d</t>
  </si>
  <si>
    <t>Biomas</t>
  </si>
  <si>
    <t>1f</t>
  </si>
  <si>
    <t>3e</t>
  </si>
  <si>
    <t>Lainnya</t>
  </si>
  <si>
    <t>1g</t>
  </si>
  <si>
    <t>4a</t>
  </si>
  <si>
    <t>2a</t>
  </si>
  <si>
    <t>4b</t>
  </si>
  <si>
    <t>LNG</t>
  </si>
  <si>
    <t>2b</t>
  </si>
  <si>
    <t>5a</t>
  </si>
  <si>
    <t>High Speed Diesel (HSD)</t>
  </si>
  <si>
    <t>5b</t>
  </si>
  <si>
    <t>MFO (Marine Fuel Oil)</t>
  </si>
  <si>
    <t>5c</t>
  </si>
  <si>
    <t>Industrial Diesel Oil (IDO)</t>
  </si>
  <si>
    <t>5d</t>
  </si>
  <si>
    <t>Heavy Fuel Oil (HFO)</t>
  </si>
  <si>
    <t>Potensi EBT</t>
  </si>
  <si>
    <t>RE potentials</t>
  </si>
  <si>
    <t>Impor</t>
  </si>
  <si>
    <t>Import</t>
  </si>
  <si>
    <t>Nuklir</t>
  </si>
  <si>
    <t>1h</t>
  </si>
  <si>
    <t>Not defined</t>
  </si>
  <si>
    <t>Demand</t>
  </si>
  <si>
    <t>No phase-out commitment, 75 GW RE by 2040</t>
  </si>
  <si>
    <t>JETP-CIPP</t>
  </si>
  <si>
    <t>Prabowo's vision for 2040 fossil phase-out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</si>
</sst>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color rgb="FF000000"/>
      <name val="Arial"/>
    </font>
    <font>
      <color rgb="FF000000"/>
      <name val="Arial"/>
    </font>
    <font>
      <color rgb="FF000000"/>
      <name val="Arial"/>
      <scheme val="minor"/>
    </font>
    <font>
      <b/>
      <color rgb="FFFF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i/>
      <color theme="1"/>
      <name val="Arial"/>
      <scheme val="minor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1" numFmtId="0" xfId="0" applyFont="1"/>
    <xf borderId="0" fillId="0" fontId="2" numFmtId="0" xfId="0" applyFont="1"/>
    <xf borderId="0" fillId="2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2" fontId="1" numFmtId="1" xfId="0" applyFont="1" applyNumberFormat="1"/>
    <xf borderId="0" fillId="0" fontId="1" numFmtId="4" xfId="0" applyAlignment="1" applyFont="1" applyNumberForma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0" fillId="0" fontId="2" numFmtId="0" xfId="0" applyAlignment="1" applyFont="1">
      <alignment shrinkToFit="0" wrapText="1"/>
    </xf>
    <xf borderId="0" fillId="2" fontId="2" numFmtId="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1" numFmtId="0" xfId="0" applyAlignment="1" applyFill="1" applyFont="1">
      <alignment readingOrder="0"/>
    </xf>
    <xf borderId="0" fillId="0" fontId="1" numFmtId="1" xfId="0" applyFont="1" applyNumberFormat="1"/>
    <xf borderId="0" fillId="4" fontId="1" numFmtId="1" xfId="0" applyFill="1" applyFont="1" applyNumberFormat="1"/>
    <xf borderId="0" fillId="5" fontId="1" numFmtId="0" xfId="0" applyFill="1" applyFont="1"/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0" fontId="1" numFmtId="0" xfId="0" applyAlignment="1" applyFont="1">
      <alignment readingOrder="0" shrinkToFit="0" wrapText="1"/>
    </xf>
    <xf borderId="0" fillId="0" fontId="1" numFmtId="9" xfId="0" applyFont="1" applyNumberFormat="1"/>
    <xf borderId="0" fillId="8" fontId="1" numFmtId="0" xfId="0" applyAlignment="1" applyFill="1" applyFont="1">
      <alignment readingOrder="0"/>
    </xf>
    <xf borderId="0" fillId="8" fontId="1" numFmtId="4" xfId="0" applyAlignment="1" applyFont="1" applyNumberFormat="1">
      <alignment readingOrder="0"/>
    </xf>
    <xf borderId="1" fillId="9" fontId="4" numFmtId="0" xfId="0" applyAlignment="1" applyBorder="1" applyFill="1" applyFont="1">
      <alignment horizontal="left" readingOrder="0" shrinkToFit="0" vertical="bottom" wrapText="1"/>
    </xf>
    <xf borderId="1" fillId="9" fontId="5" numFmtId="0" xfId="0" applyAlignment="1" applyBorder="1" applyFont="1">
      <alignment horizontal="left" readingOrder="0" shrinkToFit="0" vertical="bottom" wrapText="1"/>
    </xf>
    <xf borderId="0" fillId="9" fontId="5" numFmtId="0" xfId="0" applyAlignment="1" applyFont="1">
      <alignment horizontal="left" readingOrder="0" shrinkToFit="0" vertical="bottom" wrapText="1"/>
    </xf>
    <xf borderId="1" fillId="9" fontId="5" numFmtId="0" xfId="0" applyAlignment="1" applyBorder="1" applyFont="1">
      <alignment horizontal="left" readingOrder="0" shrinkToFit="0" vertical="bottom" wrapText="0"/>
    </xf>
    <xf borderId="1" fillId="9" fontId="5" numFmtId="4" xfId="0" applyAlignment="1" applyBorder="1" applyFont="1" applyNumberFormat="1">
      <alignment horizontal="right" readingOrder="0" shrinkToFit="0" vertical="bottom" wrapText="0"/>
    </xf>
    <xf borderId="1" fillId="9" fontId="5" numFmtId="0" xfId="0" applyAlignment="1" applyBorder="1" applyFont="1">
      <alignment horizontal="right" readingOrder="0" shrinkToFit="0" vertical="bottom" wrapText="0"/>
    </xf>
    <xf borderId="1" fillId="9" fontId="5" numFmtId="4" xfId="0" applyAlignment="1" applyBorder="1" applyFont="1" applyNumberFormat="1">
      <alignment horizontal="left" readingOrder="0" shrinkToFit="0" vertical="bottom" wrapText="0"/>
    </xf>
    <xf borderId="0" fillId="9" fontId="5" numFmtId="4" xfId="0" applyAlignment="1" applyFont="1" applyNumberFormat="1">
      <alignment horizontal="right" readingOrder="0" shrinkToFit="0" vertical="bottom" wrapText="0"/>
    </xf>
    <xf borderId="0" fillId="9" fontId="5" numFmtId="0" xfId="0" applyAlignment="1" applyFont="1">
      <alignment horizontal="right" readingOrder="0" shrinkToFit="0" vertical="bottom" wrapText="0"/>
    </xf>
    <xf borderId="0" fillId="9" fontId="5" numFmtId="0" xfId="0" applyAlignment="1" applyFont="1">
      <alignment horizontal="left" readingOrder="0" shrinkToFit="0" vertical="bottom" wrapText="0"/>
    </xf>
    <xf borderId="0" fillId="0" fontId="2" numFmtId="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10" fontId="1" numFmtId="3" xfId="0" applyFill="1" applyFont="1" applyNumberFormat="1"/>
    <xf borderId="0" fillId="11" fontId="1" numFmtId="3" xfId="0" applyFill="1" applyFont="1" applyNumberFormat="1"/>
    <xf borderId="0" fillId="0" fontId="1" numFmtId="10" xfId="0" applyFont="1" applyNumberFormat="1"/>
    <xf borderId="0" fillId="0" fontId="7" numFmtId="0" xfId="0" applyAlignment="1" applyFont="1">
      <alignment readingOrder="0"/>
    </xf>
    <xf borderId="0" fillId="0" fontId="8" numFmtId="0" xfId="0" applyFont="1"/>
    <xf borderId="0" fillId="5" fontId="1" numFmtId="0" xfId="0" applyAlignment="1" applyFont="1">
      <alignment readingOrder="0"/>
    </xf>
    <xf borderId="0" fillId="5" fontId="9" numFmtId="0" xfId="0" applyAlignment="1" applyFont="1">
      <alignment readingOrder="0"/>
    </xf>
    <xf borderId="0" fillId="5" fontId="7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2" fontId="7" numFmtId="0" xfId="0" applyAlignment="1" applyFont="1">
      <alignment readingOrder="0"/>
    </xf>
    <xf borderId="0" fillId="12" fontId="1" numFmtId="0" xfId="0" applyFont="1"/>
    <xf borderId="0" fillId="12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1" fillId="9" fontId="4" numFmtId="0" xfId="0" applyAlignment="1" applyBorder="1" applyFont="1">
      <alignment horizontal="left" readingOrder="0" shrinkToFit="0" vertical="bottom" wrapText="0"/>
    </xf>
    <xf borderId="1" fillId="9" fontId="4" numFmtId="0" xfId="0" applyAlignment="1" applyBorder="1" applyFont="1">
      <alignment horizontal="right" readingOrder="0" shrinkToFit="0" vertical="bottom" wrapText="0"/>
    </xf>
    <xf borderId="1" fillId="9" fontId="4" numFmtId="0" xfId="0" applyAlignment="1" applyBorder="1" applyFont="1">
      <alignment horizontal="left" shrinkToFit="0" vertical="bottom" wrapText="0"/>
    </xf>
    <xf borderId="1" fillId="9" fontId="4" numFmtId="0" xfId="0" applyAlignment="1" applyBorder="1" applyFont="1">
      <alignment horizontal="left" shrinkToFit="0" vertical="bottom" wrapText="0"/>
    </xf>
    <xf borderId="1" fillId="9" fontId="5" numFmtId="3" xfId="0" applyAlignment="1" applyBorder="1" applyFont="1" applyNumberFormat="1">
      <alignment horizontal="left" readingOrder="0" shrinkToFit="0" vertical="bottom" wrapText="0"/>
    </xf>
    <xf borderId="1" fillId="9" fontId="5" numFmtId="3" xfId="0" applyAlignment="1" applyBorder="1" applyFont="1" applyNumberFormat="1">
      <alignment horizontal="right" readingOrder="0" shrinkToFit="0" vertical="bottom" wrapText="0"/>
    </xf>
    <xf borderId="1" fillId="9" fontId="13" numFmtId="0" xfId="0" applyAlignment="1" applyBorder="1" applyFont="1">
      <alignment vertical="bottom"/>
    </xf>
    <xf borderId="1" fillId="9" fontId="13" numFmtId="0" xfId="0" applyAlignment="1" applyBorder="1" applyFont="1">
      <alignment vertical="bottom"/>
    </xf>
    <xf borderId="1" fillId="9" fontId="4" numFmtId="3" xfId="0" applyAlignment="1" applyBorder="1" applyFont="1" applyNumberFormat="1">
      <alignment horizontal="left" readingOrder="0" shrinkToFit="0" vertical="bottom" wrapText="0"/>
    </xf>
    <xf borderId="1" fillId="9" fontId="4" numFmtId="3" xfId="0" applyAlignment="1" applyBorder="1" applyFont="1" applyNumberFormat="1">
      <alignment horizontal="right" readingOrder="0" shrinkToFit="0" vertical="bottom" wrapText="0"/>
    </xf>
    <xf borderId="1" fillId="9" fontId="13" numFmtId="3" xfId="0" applyAlignment="1" applyBorder="1" applyFont="1" applyNumberFormat="1">
      <alignment vertical="bottom"/>
    </xf>
    <xf borderId="1" fillId="9" fontId="4" numFmtId="3" xfId="0" applyAlignment="1" applyBorder="1" applyFont="1" applyNumberFormat="1">
      <alignment horizontal="left" shrinkToFit="0" vertical="bottom" wrapText="0"/>
    </xf>
    <xf borderId="1" fillId="9" fontId="13" numFmtId="0" xfId="0" applyAlignment="1" applyBorder="1" applyFont="1">
      <alignment readingOrder="0" vertical="bottom"/>
    </xf>
    <xf borderId="1" fillId="9" fontId="13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totals!$E$1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totals!$C$2:$C$11</c:f>
            </c:strRef>
          </c:cat>
          <c:val>
            <c:numRef>
              <c:f>totals!$E$2:$E$11</c:f>
              <c:numCache/>
            </c:numRef>
          </c:val>
        </c:ser>
        <c:ser>
          <c:idx val="1"/>
          <c:order val="1"/>
          <c:tx>
            <c:strRef>
              <c:f>totals!$F$1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totals!$C$2:$C$11</c:f>
            </c:strRef>
          </c:cat>
          <c:val>
            <c:numRef>
              <c:f>totals!$F$2:$F$11</c:f>
              <c:numCache/>
            </c:numRef>
          </c:val>
        </c:ser>
        <c:ser>
          <c:idx val="2"/>
          <c:order val="2"/>
          <c:tx>
            <c:strRef>
              <c:f>totals!$G$1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totals!$C$2:$C$11</c:f>
            </c:strRef>
          </c:cat>
          <c:val>
            <c:numRef>
              <c:f>totals!$G$2:$G$11</c:f>
              <c:numCache/>
            </c:numRef>
          </c:val>
        </c:ser>
        <c:ser>
          <c:idx val="3"/>
          <c:order val="3"/>
          <c:tx>
            <c:strRef>
              <c:f>totals!$H$1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totals!$C$2:$C$11</c:f>
            </c:strRef>
          </c:cat>
          <c:val>
            <c:numRef>
              <c:f>totals!$H$2:$H$11</c:f>
              <c:numCache/>
            </c:numRef>
          </c:val>
        </c:ser>
        <c:ser>
          <c:idx val="4"/>
          <c:order val="4"/>
          <c:tx>
            <c:strRef>
              <c:f>totals!$I$1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totals!$C$2:$C$11</c:f>
            </c:strRef>
          </c:cat>
          <c:val>
            <c:numRef>
              <c:f>totals!$I$2:$I$11</c:f>
              <c:numCache/>
            </c:numRef>
          </c:val>
        </c:ser>
        <c:ser>
          <c:idx val="5"/>
          <c:order val="5"/>
          <c:tx>
            <c:strRef>
              <c:f>totals!$J$1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totals!$C$2:$C$11</c:f>
            </c:strRef>
          </c:cat>
          <c:val>
            <c:numRef>
              <c:f>totals!$J$2:$J$11</c:f>
              <c:numCache/>
            </c:numRef>
          </c:val>
        </c:ser>
        <c:ser>
          <c:idx val="6"/>
          <c:order val="6"/>
          <c:tx>
            <c:strRef>
              <c:f>totals!$K$1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totals!$C$2:$C$11</c:f>
            </c:strRef>
          </c:cat>
          <c:val>
            <c:numRef>
              <c:f>totals!$K$2:$K$11</c:f>
              <c:numCache/>
            </c:numRef>
          </c:val>
        </c:ser>
        <c:ser>
          <c:idx val="7"/>
          <c:order val="7"/>
          <c:tx>
            <c:strRef>
              <c:f>totals!$L$1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totals!$C$2:$C$11</c:f>
            </c:strRef>
          </c:cat>
          <c:val>
            <c:numRef>
              <c:f>totals!$L$2:$L$11</c:f>
              <c:numCache/>
            </c:numRef>
          </c:val>
        </c:ser>
        <c:ser>
          <c:idx val="8"/>
          <c:order val="8"/>
          <c:tx>
            <c:strRef>
              <c:f>totals!$M$1</c:f>
            </c:strRef>
          </c:tx>
          <c:cat>
            <c:strRef>
              <c:f>totals!$C$2:$C$11</c:f>
            </c:strRef>
          </c:cat>
          <c:val>
            <c:numRef>
              <c:f>totals!$M$2:$M$11</c:f>
              <c:numCache/>
            </c:numRef>
          </c:val>
        </c:ser>
        <c:ser>
          <c:idx val="9"/>
          <c:order val="9"/>
          <c:tx>
            <c:strRef>
              <c:f>totals!$N$1</c:f>
            </c:strRef>
          </c:tx>
          <c:cat>
            <c:strRef>
              <c:f>totals!$C$2:$C$11</c:f>
            </c:strRef>
          </c:cat>
          <c:val>
            <c:numRef>
              <c:f>totals!$N$2:$N$11</c:f>
              <c:numCache/>
            </c:numRef>
          </c:val>
        </c:ser>
        <c:ser>
          <c:idx val="10"/>
          <c:order val="10"/>
          <c:tx>
            <c:strRef>
              <c:f>totals!$O$1</c:f>
            </c:strRef>
          </c:tx>
          <c:cat>
            <c:strRef>
              <c:f>totals!$C$2:$C$11</c:f>
            </c:strRef>
          </c:cat>
          <c:val>
            <c:numRef>
              <c:f>totals!$O$2:$O$11</c:f>
              <c:numCache/>
            </c:numRef>
          </c:val>
        </c:ser>
        <c:ser>
          <c:idx val="11"/>
          <c:order val="11"/>
          <c:tx>
            <c:strRef>
              <c:f>totals!$P$1</c:f>
            </c:strRef>
          </c:tx>
          <c:cat>
            <c:strRef>
              <c:f>totals!$C$2:$C$11</c:f>
            </c:strRef>
          </c:cat>
          <c:val>
            <c:numRef>
              <c:f>totals!$P$2:$P$11</c:f>
              <c:numCache/>
            </c:numRef>
          </c:val>
        </c:ser>
        <c:overlap val="100"/>
        <c:axId val="398190791"/>
        <c:axId val="173074391"/>
      </c:barChart>
      <c:catAx>
        <c:axId val="398190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74391"/>
      </c:catAx>
      <c:valAx>
        <c:axId val="173074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190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'coal &amp; gas'!$H$2:$H$3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'coal &amp; gas'!$G$4:$G$29</c:f>
            </c:strRef>
          </c:cat>
          <c:val>
            <c:numRef>
              <c:f>'coal &amp; gas'!$H$4:$H$29</c:f>
              <c:numCache/>
            </c:numRef>
          </c:val>
          <c:smooth val="0"/>
        </c:ser>
        <c:ser>
          <c:idx val="1"/>
          <c:order val="1"/>
          <c:tx>
            <c:strRef>
              <c:f>'coal &amp; gas'!$I$2:$I$3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'coal &amp; gas'!$G$4:$G$29</c:f>
            </c:strRef>
          </c:cat>
          <c:val>
            <c:numRef>
              <c:f>'coal &amp; gas'!$I$4:$I$29</c:f>
              <c:numCache/>
            </c:numRef>
          </c:val>
          <c:smooth val="0"/>
        </c:ser>
        <c:ser>
          <c:idx val="2"/>
          <c:order val="2"/>
          <c:tx>
            <c:strRef>
              <c:f>'coal &amp; gas'!$J$2:$J$3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'coal &amp; gas'!$G$4:$G$29</c:f>
            </c:strRef>
          </c:cat>
          <c:val>
            <c:numRef>
              <c:f>'coal &amp; gas'!$J$4:$J$29</c:f>
              <c:numCache/>
            </c:numRef>
          </c:val>
          <c:smooth val="0"/>
        </c:ser>
        <c:ser>
          <c:idx val="3"/>
          <c:order val="3"/>
          <c:tx>
            <c:strRef>
              <c:f>'coal &amp; gas'!$K$2:$K$3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'coal &amp; gas'!$G$4:$G$29</c:f>
            </c:strRef>
          </c:cat>
          <c:val>
            <c:numRef>
              <c:f>'coal &amp; gas'!$K$4:$K$29</c:f>
              <c:numCache/>
            </c:numRef>
          </c:val>
          <c:smooth val="0"/>
        </c:ser>
        <c:ser>
          <c:idx val="4"/>
          <c:order val="4"/>
          <c:tx>
            <c:strRef>
              <c:f>'coal &amp; gas'!$L$2:$L$3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'coal &amp; gas'!$G$4:$G$29</c:f>
            </c:strRef>
          </c:cat>
          <c:val>
            <c:numRef>
              <c:f>'coal &amp; gas'!$L$4:$L$29</c:f>
              <c:numCache/>
            </c:numRef>
          </c:val>
          <c:smooth val="0"/>
        </c:ser>
        <c:ser>
          <c:idx val="5"/>
          <c:order val="5"/>
          <c:tx>
            <c:strRef>
              <c:f>'coal &amp; gas'!$M$2:$M$3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'coal &amp; gas'!$G$4:$G$29</c:f>
            </c:strRef>
          </c:cat>
          <c:val>
            <c:numRef>
              <c:f>'coal &amp; gas'!$M$4:$M$29</c:f>
              <c:numCache/>
            </c:numRef>
          </c:val>
          <c:smooth val="0"/>
        </c:ser>
        <c:axId val="1538473233"/>
        <c:axId val="361479851"/>
      </c:lineChart>
      <c:catAx>
        <c:axId val="1538473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479851"/>
      </c:catAx>
      <c:valAx>
        <c:axId val="361479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473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Realised capacity, PLN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realisasi!$A$17:$B$17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realisasi!$C$16:$L$16</c:f>
            </c:strRef>
          </c:cat>
          <c:val>
            <c:numRef>
              <c:f>realisasi!$C$17:$L$17</c:f>
              <c:numCache/>
            </c:numRef>
          </c:val>
        </c:ser>
        <c:ser>
          <c:idx val="1"/>
          <c:order val="1"/>
          <c:tx>
            <c:strRef>
              <c:f>realisasi!$A$18:$B$18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realisasi!$C$16:$L$16</c:f>
            </c:strRef>
          </c:cat>
          <c:val>
            <c:numRef>
              <c:f>realisasi!$C$18:$L$18</c:f>
              <c:numCache/>
            </c:numRef>
          </c:val>
        </c:ser>
        <c:ser>
          <c:idx val="2"/>
          <c:order val="2"/>
          <c:tx>
            <c:strRef>
              <c:f>realisasi!$A$19:$B$19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realisasi!$C$16:$L$16</c:f>
            </c:strRef>
          </c:cat>
          <c:val>
            <c:numRef>
              <c:f>realisasi!$C$19:$L$19</c:f>
              <c:numCache/>
            </c:numRef>
          </c:val>
        </c:ser>
        <c:ser>
          <c:idx val="3"/>
          <c:order val="3"/>
          <c:tx>
            <c:strRef>
              <c:f>realisasi!$A$20:$B$20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realisasi!$C$16:$L$16</c:f>
            </c:strRef>
          </c:cat>
          <c:val>
            <c:numRef>
              <c:f>realisasi!$C$20:$L$20</c:f>
              <c:numCache/>
            </c:numRef>
          </c:val>
        </c:ser>
        <c:ser>
          <c:idx val="4"/>
          <c:order val="4"/>
          <c:tx>
            <c:strRef>
              <c:f>realisasi!$A$21:$B$21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realisasi!$C$16:$L$16</c:f>
            </c:strRef>
          </c:cat>
          <c:val>
            <c:numRef>
              <c:f>realisasi!$C$21:$L$21</c:f>
              <c:numCache/>
            </c:numRef>
          </c:val>
        </c:ser>
        <c:ser>
          <c:idx val="5"/>
          <c:order val="5"/>
          <c:tx>
            <c:strRef>
              <c:f>realisasi!$A$22:$B$22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realisasi!$C$16:$L$16</c:f>
            </c:strRef>
          </c:cat>
          <c:val>
            <c:numRef>
              <c:f>realisasi!$C$22:$L$22</c:f>
              <c:numCache/>
            </c:numRef>
          </c:val>
        </c:ser>
        <c:ser>
          <c:idx val="6"/>
          <c:order val="6"/>
          <c:tx>
            <c:strRef>
              <c:f>realisasi!$A$23:$B$23</c:f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realisasi!$C$16:$L$16</c:f>
            </c:strRef>
          </c:cat>
          <c:val>
            <c:numRef>
              <c:f>realisasi!$C$23:$L$23</c:f>
              <c:numCache/>
            </c:numRef>
          </c:val>
        </c:ser>
        <c:ser>
          <c:idx val="7"/>
          <c:order val="7"/>
          <c:tx>
            <c:strRef>
              <c:f>realisasi!$A$24:$B$24</c:f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realisasi!$C$16:$L$16</c:f>
            </c:strRef>
          </c:cat>
          <c:val>
            <c:numRef>
              <c:f>realisasi!$C$24:$L$24</c:f>
              <c:numCache/>
            </c:numRef>
          </c:val>
        </c:ser>
        <c:ser>
          <c:idx val="8"/>
          <c:order val="8"/>
          <c:tx>
            <c:strRef>
              <c:f>realisasi!$A$25:$B$25</c:f>
            </c:strRef>
          </c:tx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realisasi!$C$16:$L$16</c:f>
            </c:strRef>
          </c:cat>
          <c:val>
            <c:numRef>
              <c:f>realisasi!$C$25:$L$25</c:f>
              <c:numCache/>
            </c:numRef>
          </c:val>
        </c:ser>
        <c:ser>
          <c:idx val="9"/>
          <c:order val="9"/>
          <c:tx>
            <c:strRef>
              <c:f>realisasi!$A$26:$B$26</c:f>
            </c:strRef>
          </c:tx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realisasi!$C$16:$L$16</c:f>
            </c:strRef>
          </c:cat>
          <c:val>
            <c:numRef>
              <c:f>realisasi!$C$26:$L$26</c:f>
              <c:numCache/>
            </c:numRef>
          </c:val>
        </c:ser>
        <c:ser>
          <c:idx val="10"/>
          <c:order val="10"/>
          <c:tx>
            <c:strRef>
              <c:f>realisasi!$A$27:$B$27</c:f>
            </c:strRef>
          </c:tx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realisasi!$C$16:$L$16</c:f>
            </c:strRef>
          </c:cat>
          <c:val>
            <c:numRef>
              <c:f>realisasi!$C$27:$L$27</c:f>
              <c:numCache/>
            </c:numRef>
          </c:val>
        </c:ser>
        <c:axId val="1786614846"/>
        <c:axId val="1521942643"/>
      </c:areaChart>
      <c:catAx>
        <c:axId val="1786614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942643"/>
      </c:catAx>
      <c:valAx>
        <c:axId val="1521942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614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realisasi!$B$32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realisasi!$C$31:$L$31</c:f>
            </c:strRef>
          </c:cat>
          <c:val>
            <c:numRef>
              <c:f>realisasi!$C$32:$L$32</c:f>
              <c:numCache/>
            </c:numRef>
          </c:val>
        </c:ser>
        <c:ser>
          <c:idx val="1"/>
          <c:order val="1"/>
          <c:tx>
            <c:strRef>
              <c:f>realisasi!$B$33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realisasi!$C$31:$L$31</c:f>
            </c:strRef>
          </c:cat>
          <c:val>
            <c:numRef>
              <c:f>realisasi!$C$33:$L$33</c:f>
              <c:numCache/>
            </c:numRef>
          </c:val>
        </c:ser>
        <c:ser>
          <c:idx val="2"/>
          <c:order val="2"/>
          <c:tx>
            <c:strRef>
              <c:f>realisasi!$B$34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realisasi!$C$31:$L$31</c:f>
            </c:strRef>
          </c:cat>
          <c:val>
            <c:numRef>
              <c:f>realisasi!$C$34:$L$34</c:f>
              <c:numCache/>
            </c:numRef>
          </c:val>
        </c:ser>
        <c:ser>
          <c:idx val="3"/>
          <c:order val="3"/>
          <c:tx>
            <c:strRef>
              <c:f>realisasi!$B$35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realisasi!$C$31:$L$31</c:f>
            </c:strRef>
          </c:cat>
          <c:val>
            <c:numRef>
              <c:f>realisasi!$C$35:$L$35</c:f>
              <c:numCache/>
            </c:numRef>
          </c:val>
        </c:ser>
        <c:ser>
          <c:idx val="4"/>
          <c:order val="4"/>
          <c:tx>
            <c:strRef>
              <c:f>realisasi!$B$36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realisasi!$C$31:$L$31</c:f>
            </c:strRef>
          </c:cat>
          <c:val>
            <c:numRef>
              <c:f>realisasi!$C$36:$L$36</c:f>
              <c:numCache/>
            </c:numRef>
          </c:val>
        </c:ser>
        <c:ser>
          <c:idx val="5"/>
          <c:order val="5"/>
          <c:tx>
            <c:strRef>
              <c:f>realisasi!$B$37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realisasi!$C$31:$L$31</c:f>
            </c:strRef>
          </c:cat>
          <c:val>
            <c:numRef>
              <c:f>realisasi!$C$37:$L$37</c:f>
              <c:numCache/>
            </c:numRef>
          </c:val>
        </c:ser>
        <c:ser>
          <c:idx val="6"/>
          <c:order val="6"/>
          <c:tx>
            <c:strRef>
              <c:f>realisasi!$B$38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realisasi!$C$31:$L$31</c:f>
            </c:strRef>
          </c:cat>
          <c:val>
            <c:numRef>
              <c:f>realisasi!$C$38:$L$38</c:f>
              <c:numCache/>
            </c:numRef>
          </c:val>
        </c:ser>
        <c:ser>
          <c:idx val="7"/>
          <c:order val="7"/>
          <c:tx>
            <c:strRef>
              <c:f>realisasi!$B$39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realisasi!$C$31:$L$31</c:f>
            </c:strRef>
          </c:cat>
          <c:val>
            <c:numRef>
              <c:f>realisasi!$C$39:$L$39</c:f>
              <c:numCache/>
            </c:numRef>
          </c:val>
        </c:ser>
        <c:ser>
          <c:idx val="8"/>
          <c:order val="8"/>
          <c:tx>
            <c:strRef>
              <c:f>realisasi!$B$40</c:f>
            </c:strRef>
          </c:tx>
          <c:cat>
            <c:strRef>
              <c:f>realisasi!$C$31:$L$31</c:f>
            </c:strRef>
          </c:cat>
          <c:val>
            <c:numRef>
              <c:f>realisasi!$C$40:$L$40</c:f>
              <c:numCache/>
            </c:numRef>
          </c:val>
        </c:ser>
        <c:overlap val="100"/>
        <c:axId val="1711283972"/>
        <c:axId val="1822878175"/>
      </c:barChart>
      <c:catAx>
        <c:axId val="1711283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878175"/>
      </c:catAx>
      <c:valAx>
        <c:axId val="1822878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283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Coal, Gas, Oil, Dispatchable RE and Variable RE -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realisasi!$B$55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realisasi!$C$54:$V$54</c:f>
            </c:strRef>
          </c:cat>
          <c:val>
            <c:numRef>
              <c:f>realisasi!$C$55:$V$55</c:f>
              <c:numCache/>
            </c:numRef>
          </c:val>
          <c:smooth val="0"/>
        </c:ser>
        <c:ser>
          <c:idx val="1"/>
          <c:order val="1"/>
          <c:tx>
            <c:strRef>
              <c:f>realisasi!$B$56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realisasi!$C$54:$V$54</c:f>
            </c:strRef>
          </c:cat>
          <c:val>
            <c:numRef>
              <c:f>realisasi!$C$56:$V$56</c:f>
              <c:numCache/>
            </c:numRef>
          </c:val>
          <c:smooth val="0"/>
        </c:ser>
        <c:ser>
          <c:idx val="2"/>
          <c:order val="2"/>
          <c:tx>
            <c:strRef>
              <c:f>realisasi!$B$57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realisasi!$C$54:$V$54</c:f>
            </c:strRef>
          </c:cat>
          <c:val>
            <c:numRef>
              <c:f>realisasi!$C$57:$V$57</c:f>
              <c:numCache/>
            </c:numRef>
          </c:val>
          <c:smooth val="0"/>
        </c:ser>
        <c:ser>
          <c:idx val="3"/>
          <c:order val="3"/>
          <c:tx>
            <c:strRef>
              <c:f>realisasi!$B$58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realisasi!$C$54:$V$54</c:f>
            </c:strRef>
          </c:cat>
          <c:val>
            <c:numRef>
              <c:f>realisasi!$C$58:$V$58</c:f>
              <c:numCache/>
            </c:numRef>
          </c:val>
          <c:smooth val="0"/>
        </c:ser>
        <c:ser>
          <c:idx val="4"/>
          <c:order val="4"/>
          <c:tx>
            <c:strRef>
              <c:f>realisasi!$B$59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realisasi!$C$54:$V$54</c:f>
            </c:strRef>
          </c:cat>
          <c:val>
            <c:numRef>
              <c:f>realisasi!$C$59:$V$59</c:f>
              <c:numCache/>
            </c:numRef>
          </c:val>
          <c:smooth val="0"/>
        </c:ser>
        <c:axId val="1517230914"/>
        <c:axId val="436200530"/>
      </c:lineChart>
      <c:catAx>
        <c:axId val="1517230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200530"/>
      </c:catAx>
      <c:valAx>
        <c:axId val="436200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230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Coal, Gas, Oil, Dispatchable RE and Variable RE - Production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realisasi!$B$68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realisasi!$C$67:$V$67</c:f>
            </c:strRef>
          </c:cat>
          <c:val>
            <c:numRef>
              <c:f>realisasi!$C$68:$V$68</c:f>
              <c:numCache/>
            </c:numRef>
          </c:val>
          <c:smooth val="0"/>
        </c:ser>
        <c:ser>
          <c:idx val="1"/>
          <c:order val="1"/>
          <c:tx>
            <c:strRef>
              <c:f>realisasi!$B$69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realisasi!$C$67:$V$67</c:f>
            </c:strRef>
          </c:cat>
          <c:val>
            <c:numRef>
              <c:f>realisasi!$C$69:$V$69</c:f>
              <c:numCache/>
            </c:numRef>
          </c:val>
          <c:smooth val="0"/>
        </c:ser>
        <c:ser>
          <c:idx val="2"/>
          <c:order val="2"/>
          <c:tx>
            <c:strRef>
              <c:f>realisasi!$B$70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realisasi!$C$67:$V$67</c:f>
            </c:strRef>
          </c:cat>
          <c:val>
            <c:numRef>
              <c:f>realisasi!$C$70:$V$70</c:f>
              <c:numCache/>
            </c:numRef>
          </c:val>
          <c:smooth val="0"/>
        </c:ser>
        <c:ser>
          <c:idx val="3"/>
          <c:order val="3"/>
          <c:tx>
            <c:strRef>
              <c:f>realisasi!$B$71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realisasi!$C$67:$V$67</c:f>
            </c:strRef>
          </c:cat>
          <c:val>
            <c:numRef>
              <c:f>realisasi!$C$71:$V$71</c:f>
              <c:numCache/>
            </c:numRef>
          </c:val>
          <c:smooth val="0"/>
        </c:ser>
        <c:ser>
          <c:idx val="4"/>
          <c:order val="4"/>
          <c:tx>
            <c:strRef>
              <c:f>realisasi!$B$72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realisasi!$C$67:$V$67</c:f>
            </c:strRef>
          </c:cat>
          <c:val>
            <c:numRef>
              <c:f>realisasi!$C$72:$V$72</c:f>
              <c:numCache/>
            </c:numRef>
          </c:val>
          <c:smooth val="0"/>
        </c:ser>
        <c:axId val="614883096"/>
        <c:axId val="714520218"/>
      </c:lineChart>
      <c:catAx>
        <c:axId val="61488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Production (GWh)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520218"/>
      </c:catAx>
      <c:valAx>
        <c:axId val="714520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883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realisasi!$B$68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realisasi!$C$67:$V$67</c:f>
            </c:strRef>
          </c:cat>
          <c:val>
            <c:numRef>
              <c:f>realisasi!$C$68:$V$68</c:f>
              <c:numCache/>
            </c:numRef>
          </c:val>
        </c:ser>
        <c:ser>
          <c:idx val="1"/>
          <c:order val="1"/>
          <c:tx>
            <c:strRef>
              <c:f>realisasi!$B$69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realisasi!$C$67:$V$67</c:f>
            </c:strRef>
          </c:cat>
          <c:val>
            <c:numRef>
              <c:f>realisasi!$C$69:$V$69</c:f>
              <c:numCache/>
            </c:numRef>
          </c:val>
        </c:ser>
        <c:ser>
          <c:idx val="2"/>
          <c:order val="2"/>
          <c:tx>
            <c:strRef>
              <c:f>realisasi!$B$70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realisasi!$C$67:$V$67</c:f>
            </c:strRef>
          </c:cat>
          <c:val>
            <c:numRef>
              <c:f>realisasi!$C$70:$V$70</c:f>
              <c:numCache/>
            </c:numRef>
          </c:val>
        </c:ser>
        <c:ser>
          <c:idx val="3"/>
          <c:order val="3"/>
          <c:tx>
            <c:strRef>
              <c:f>realisasi!$B$71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realisasi!$C$67:$V$67</c:f>
            </c:strRef>
          </c:cat>
          <c:val>
            <c:numRef>
              <c:f>realisasi!$C$71:$V$71</c:f>
              <c:numCache/>
            </c:numRef>
          </c:val>
        </c:ser>
        <c:ser>
          <c:idx val="4"/>
          <c:order val="4"/>
          <c:tx>
            <c:strRef>
              <c:f>realisasi!$B$72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realisasi!$C$67:$V$67</c:f>
            </c:strRef>
          </c:cat>
          <c:val>
            <c:numRef>
              <c:f>realisasi!$C$72:$V$72</c:f>
              <c:numCache/>
            </c:numRef>
          </c:val>
        </c:ser>
        <c:axId val="196007546"/>
        <c:axId val="1708260586"/>
      </c:areaChart>
      <c:catAx>
        <c:axId val="196007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Production (GWh)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260586"/>
      </c:catAx>
      <c:valAx>
        <c:axId val="1708260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07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strRef>
              <c:f>realisasi!$B$68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realisasi!$C$67:$V$67</c:f>
            </c:strRef>
          </c:cat>
          <c:val>
            <c:numRef>
              <c:f>realisasi!$C$68:$V$68</c:f>
              <c:numCache/>
            </c:numRef>
          </c:val>
        </c:ser>
        <c:ser>
          <c:idx val="1"/>
          <c:order val="1"/>
          <c:tx>
            <c:strRef>
              <c:f>realisasi!$B$69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realisasi!$C$67:$V$67</c:f>
            </c:strRef>
          </c:cat>
          <c:val>
            <c:numRef>
              <c:f>realisasi!$C$69:$V$69</c:f>
              <c:numCache/>
            </c:numRef>
          </c:val>
        </c:ser>
        <c:ser>
          <c:idx val="2"/>
          <c:order val="2"/>
          <c:tx>
            <c:strRef>
              <c:f>realisasi!$B$70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realisasi!$C$67:$V$67</c:f>
            </c:strRef>
          </c:cat>
          <c:val>
            <c:numRef>
              <c:f>realisasi!$C$70:$V$70</c:f>
              <c:numCache/>
            </c:numRef>
          </c:val>
        </c:ser>
        <c:ser>
          <c:idx val="3"/>
          <c:order val="3"/>
          <c:tx>
            <c:strRef>
              <c:f>realisasi!$B$71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realisasi!$C$67:$V$67</c:f>
            </c:strRef>
          </c:cat>
          <c:val>
            <c:numRef>
              <c:f>realisasi!$C$71:$V$71</c:f>
              <c:numCache/>
            </c:numRef>
          </c:val>
        </c:ser>
        <c:ser>
          <c:idx val="4"/>
          <c:order val="4"/>
          <c:tx>
            <c:strRef>
              <c:f>realisasi!$B$72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realisasi!$C$67:$V$67</c:f>
            </c:strRef>
          </c:cat>
          <c:val>
            <c:numRef>
              <c:f>realisasi!$C$72:$V$72</c:f>
              <c:numCache/>
            </c:numRef>
          </c:val>
        </c:ser>
        <c:axId val="907467967"/>
        <c:axId val="474216841"/>
      </c:areaChart>
      <c:catAx>
        <c:axId val="907467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Production (GWh)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216841"/>
      </c:catAx>
      <c:valAx>
        <c:axId val="474216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467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'coal &amp; gas'!$B$3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'coal &amp; gas'!$A$4:$A$29</c:f>
            </c:strRef>
          </c:cat>
          <c:val>
            <c:numRef>
              <c:f>'coal &amp; gas'!$B$4:$B$29</c:f>
              <c:numCache/>
            </c:numRef>
          </c:val>
          <c:smooth val="0"/>
        </c:ser>
        <c:ser>
          <c:idx val="1"/>
          <c:order val="1"/>
          <c:tx>
            <c:strRef>
              <c:f>'coal &amp; gas'!$C$3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'coal &amp; gas'!$A$4:$A$29</c:f>
            </c:strRef>
          </c:cat>
          <c:val>
            <c:numRef>
              <c:f>'coal &amp; gas'!$C$4:$C$29</c:f>
              <c:numCache/>
            </c:numRef>
          </c:val>
          <c:smooth val="0"/>
        </c:ser>
        <c:ser>
          <c:idx val="2"/>
          <c:order val="2"/>
          <c:tx>
            <c:strRef>
              <c:f>'coal &amp; gas'!$D$3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'coal &amp; gas'!$A$4:$A$29</c:f>
            </c:strRef>
          </c:cat>
          <c:val>
            <c:numRef>
              <c:f>'coal &amp; gas'!$D$4:$D$29</c:f>
              <c:numCache/>
            </c:numRef>
          </c:val>
          <c:smooth val="0"/>
        </c:ser>
        <c:ser>
          <c:idx val="3"/>
          <c:order val="3"/>
          <c:tx>
            <c:strRef>
              <c:f>'coal &amp; gas'!$E$3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'coal &amp; gas'!$A$4:$A$29</c:f>
            </c:strRef>
          </c:cat>
          <c:val>
            <c:numRef>
              <c:f>'coal &amp; gas'!$E$4:$E$29</c:f>
              <c:numCache/>
            </c:numRef>
          </c:val>
          <c:smooth val="0"/>
        </c:ser>
        <c:axId val="1575642719"/>
        <c:axId val="1391304081"/>
      </c:lineChart>
      <c:catAx>
        <c:axId val="157564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304081"/>
      </c:catAx>
      <c:valAx>
        <c:axId val="1391304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642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'coal &amp; gas'!$V$6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gas'!$W$6:$AJ$6</c:f>
              <c:numCache/>
            </c:numRef>
          </c:val>
          <c:smooth val="0"/>
        </c:ser>
        <c:ser>
          <c:idx val="1"/>
          <c:order val="1"/>
          <c:tx>
            <c:strRef>
              <c:f>'coal &amp; gas'!$V$7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gas'!$W$7:$AJ$7</c:f>
              <c:numCache/>
            </c:numRef>
          </c:val>
          <c:smooth val="0"/>
        </c:ser>
        <c:ser>
          <c:idx val="2"/>
          <c:order val="2"/>
          <c:tx>
            <c:strRef>
              <c:f>'coal &amp; gas'!$V$8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gas'!$W$8:$AJ$8</c:f>
              <c:numCache/>
            </c:numRef>
          </c:val>
          <c:smooth val="0"/>
        </c:ser>
        <c:ser>
          <c:idx val="3"/>
          <c:order val="3"/>
          <c:tx>
            <c:strRef>
              <c:f>'coal &amp; gas'!$V$9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gas'!$W$9:$AJ$9</c:f>
              <c:numCache/>
            </c:numRef>
          </c:val>
          <c:smooth val="0"/>
        </c:ser>
        <c:ser>
          <c:idx val="4"/>
          <c:order val="4"/>
          <c:tx>
            <c:strRef>
              <c:f>'coal &amp; gas'!$V$10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gas'!$W$10:$AJ$10</c:f>
              <c:numCache/>
            </c:numRef>
          </c:val>
          <c:smooth val="0"/>
        </c:ser>
        <c:ser>
          <c:idx val="5"/>
          <c:order val="5"/>
          <c:tx>
            <c:strRef>
              <c:f>'coal &amp; gas'!$V$11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gas'!$W$11:$AJ$11</c:f>
              <c:numCache/>
            </c:numRef>
          </c:val>
          <c:smooth val="0"/>
        </c:ser>
        <c:ser>
          <c:idx val="6"/>
          <c:order val="6"/>
          <c:tx>
            <c:strRef>
              <c:f>'coal &amp; gas'!$V$12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gas'!$W$12:$AJ$12</c:f>
              <c:numCache/>
            </c:numRef>
          </c:val>
          <c:smooth val="0"/>
        </c:ser>
        <c:ser>
          <c:idx val="7"/>
          <c:order val="7"/>
          <c:tx>
            <c:strRef>
              <c:f>'coal &amp; gas'!$V$13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gas'!$W$13:$AJ$13</c:f>
              <c:numCache/>
            </c:numRef>
          </c:val>
          <c:smooth val="0"/>
        </c:ser>
        <c:ser>
          <c:idx val="8"/>
          <c:order val="8"/>
          <c:tx>
            <c:strRef>
              <c:f>'coal &amp; gas'!$V$14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gas'!$W$14:$AJ$14</c:f>
              <c:numCache/>
            </c:numRef>
          </c:val>
          <c:smooth val="0"/>
        </c:ser>
        <c:ser>
          <c:idx val="9"/>
          <c:order val="9"/>
          <c:tx>
            <c:strRef>
              <c:f>'coal &amp; gas'!$V$15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gas'!$W$15:$AJ$15</c:f>
              <c:numCache/>
            </c:numRef>
          </c:val>
          <c:smooth val="0"/>
        </c:ser>
        <c:ser>
          <c:idx val="10"/>
          <c:order val="10"/>
          <c:tx>
            <c:strRef>
              <c:f>'coal &amp; gas'!$V$16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'coal &amp; gas'!$W$5:$AJ$5</c:f>
            </c:strRef>
          </c:cat>
          <c:val>
            <c:numRef>
              <c:f>'coal &amp; gas'!$W$16:$AJ$16</c:f>
              <c:numCache/>
            </c:numRef>
          </c:val>
          <c:smooth val="0"/>
        </c:ser>
        <c:axId val="2080388926"/>
        <c:axId val="1728207230"/>
      </c:lineChart>
      <c:catAx>
        <c:axId val="208038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207230"/>
      </c:catAx>
      <c:valAx>
        <c:axId val="1728207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388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266700</xdr:colOff>
      <xdr:row>13</xdr:row>
      <xdr:rowOff>104775</xdr:rowOff>
    </xdr:from>
    <xdr:ext cx="4905375" cy="302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276225</xdr:colOff>
      <xdr:row>1</xdr:row>
      <xdr:rowOff>38100</xdr:rowOff>
    </xdr:from>
    <xdr:ext cx="8220075" cy="24669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419100</xdr:colOff>
      <xdr:row>49</xdr:row>
      <xdr:rowOff>200025</xdr:rowOff>
    </xdr:from>
    <xdr:ext cx="4876800" cy="2676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571500</xdr:colOff>
      <xdr:row>64</xdr:row>
      <xdr:rowOff>142875</xdr:rowOff>
    </xdr:from>
    <xdr:ext cx="4876800" cy="2676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76200</xdr:colOff>
      <xdr:row>14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314325</xdr:colOff>
      <xdr:row>32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285750</xdr:colOff>
      <xdr:row>75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314325</xdr:colOff>
      <xdr:row>75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342900</xdr:colOff>
      <xdr:row>75</xdr:row>
      <xdr:rowOff>66675</xdr:rowOff>
    </xdr:from>
    <xdr:ext cx="4191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26</xdr:col>
      <xdr:colOff>771525</xdr:colOff>
      <xdr:row>75</xdr:row>
      <xdr:rowOff>66675</xdr:rowOff>
    </xdr:from>
    <xdr:ext cx="4191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31</xdr:row>
      <xdr:rowOff>161925</xdr:rowOff>
    </xdr:from>
    <xdr:ext cx="4152900" cy="2571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752475</xdr:colOff>
      <xdr:row>35</xdr:row>
      <xdr:rowOff>142875</xdr:rowOff>
    </xdr:from>
    <xdr:ext cx="869632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657225</xdr:colOff>
      <xdr:row>44</xdr:row>
      <xdr:rowOff>171450</xdr:rowOff>
    </xdr:from>
    <xdr:ext cx="423862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6" sheet="coal upcoming"/>
  </cacheSource>
  <cacheFields>
    <cacheField name="Status" numFmtId="0">
      <sharedItems>
        <s v="Ongoing and committed"/>
        <s v="Planned"/>
        <s v="Issue"/>
      </sharedItems>
    </cacheField>
    <cacheField name="Grid" numFmtId="0">
      <sharedItems>
        <s v="Sumatra-Bangka"/>
        <s v="Jawa-Bali"/>
        <s v="Kalimantan Barat"/>
        <s v="Kalseltengtimra"/>
        <s v="Sulbagut"/>
        <s v="Sulbagsel"/>
        <s v="Halmahera"/>
        <s v="Sorong (Timika-Ketapang)"/>
        <s v="Lombok"/>
        <s v="Timor"/>
      </sharedItems>
    </cacheField>
    <cacheField name="Owner" numFmtId="0">
      <sharedItems>
        <s v="IPP"/>
        <s v="Kerjasama antar wilayah usaha"/>
        <s v="PLN"/>
      </sharedItems>
    </cacheField>
    <cacheField name="Plant" numFmtId="0">
      <sharedItems>
        <s v="Sumsel-1"/>
        <s v="Jambi-1"/>
        <s v="Jambi-2"/>
        <s v="Sumbagsel-1"/>
        <s v="Sumut-1"/>
        <s v="Sumatera Hybrid"/>
        <s v="Jawa-9"/>
        <s v="Jawa-10"/>
        <s v="Pantai Kura-Kura (FTP1) / Kalbar-2"/>
        <s v="Parit Baru (FTP1) / Kalbar-1"/>
        <s v="Kotabaru"/>
        <s v="Sampit / Bagendang"/>
        <s v="Tanjung Selor"/>
        <s v="Tanah Grogot"/>
        <s v="Kalselteng-3"/>
        <s v="MT Hybrid Kalselteng-4*"/>
        <s v="Sulut"/>
        <s v="Palu-3"/>
        <s v="Sofifi"/>
        <s v="Sorong"/>
        <s v="Lombok (FTP2)"/>
        <s v="Atambua"/>
        <s v="Kupang Baru"/>
      </sharedItems>
    </cacheField>
    <cacheField name="Type" numFmtId="0">
      <sharedItems>
        <s v="PLTU MT"/>
        <s v="PLTU"/>
      </sharedItems>
    </cacheField>
    <cacheField name="MW" numFmtId="0">
      <sharedItems containsSemiMixedTypes="0" containsString="0" containsNumber="1" containsInteger="1">
        <n v="600.0"/>
        <n v="300.0"/>
        <n v="1000.0"/>
        <n v="55.0"/>
        <n v="100.0"/>
        <n v="14.0"/>
        <n v="50.0"/>
        <n v="200.0"/>
        <n v="6.0"/>
        <n v="24.0"/>
        <n v="30.0"/>
      </sharedItems>
    </cacheField>
    <cacheField name="RUPTL 2025-RE Base_COD" numFmtId="0">
      <sharedItems containsSemiMixedTypes="0" containsString="0" containsNumber="1" containsInteger="1">
        <n v="2025.0"/>
        <n v="2030.0"/>
        <n v="2032.0"/>
        <n v="2028.0"/>
        <n v="2033.0"/>
        <n v="2029.0"/>
        <n v="2026.0"/>
      </sharedItems>
    </cacheField>
    <cacheField name="RUPTL 2025-ARED_COD" numFmtId="0">
      <sharedItems containsSemiMixedTypes="0" containsString="0" containsNumber="1" containsInteger="1">
        <n v="2025.0"/>
        <n v="2030.0"/>
        <n v="2032.0"/>
        <n v="2028.0"/>
        <n v="2033.0"/>
        <n v="2029.0"/>
        <n v="2026.0"/>
      </sharedItems>
    </cacheField>
    <cacheField name="RUPTL 2021_COD">
      <sharedItems containsMixedTypes="1" containsNumber="1" containsInteger="1">
        <n v="2023.0"/>
        <n v="2027.0"/>
        <n v="2026.0"/>
        <n v="2024.0"/>
        <s v="???"/>
        <n v="2025.0"/>
        <n v="2021.0"/>
      </sharedItems>
    </cacheField>
    <cacheField name="Years of delay" numFmtId="0">
      <sharedItems containsString="0" containsBlank="1" containsNumber="1" containsInteger="1">
        <n v="2.0"/>
        <n v="3.0"/>
        <n v="6.0"/>
        <n v="1.0"/>
        <n v="5.0"/>
        <m/>
        <n v="0.0"/>
        <n v="-1.0"/>
        <n v="9.0"/>
        <n v="7.0"/>
        <n v="4.0"/>
      </sharedItems>
    </cacheField>
    <cacheField name="GEM wiki" numFmtId="0">
      <sharedItems>
        <s v="https://www.gem.wiki/Sumsel-1_power_station"/>
        <s v="https://www.gem.wiki/Jambi-1_power_station"/>
        <s v="https://www.gem.wiki/Jambi-2_power_station"/>
        <s v="https://www.gem.wiki/Sumbagsel-1_power_station"/>
        <s v="https://www.gem.wiki/Sumut-1_power_station"/>
        <s v="Bangko Tengah / Sumsel-8 (2x600) OR Riau-1 (600) OR Sumsel-6 (600)"/>
        <s v="https://www.gem.wiki/Banten_Suralaya_power_station"/>
        <s v="https://www.gem.wiki/Kalbar-2_power_station"/>
        <s v="https://www.gem.wiki/Parit_Baru_power_station"/>
        <s v="below threshold"/>
        <s v="https://www.gem.wiki/Kalselteng-3_power_station"/>
        <s v="https://www.gem.wiki/Kalselteng-4_power_station"/>
        <s v="https://www.gem.wiki/Sulut-1_power_station"/>
        <s v="https://www.gem.wiki/Palu_power_station"/>
        <s v="https://www.gem.wiki/Lombok_FTP2_power_station"/>
      </sharedItems>
    </cacheField>
    <cacheField name="GEM status" numFmtId="0">
      <sharedItems containsBlank="1">
        <s v="construction"/>
        <s v="shelved"/>
        <s v="cancelled"/>
        <s v="NA"/>
        <m/>
      </sharedItems>
    </cacheField>
    <cacheField name="GEM_H1 update" numFmtId="0">
      <sharedItems containsBlank="1">
        <m/>
        <s v="permit"/>
        <s v="pre-permit"/>
        <s v="shelved"/>
        <s v="announced"/>
      </sharedItems>
    </cacheField>
    <cacheField name="Notes" numFmtId="0">
      <sharedItems containsBlank="1">
        <m/>
        <s v="no construction. PPA signed. but pending for 13 month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al upcoming" cacheId="0" dataCaption="" rowGrandTotals="0" colGrandTotals="0" compact="0" compactData="0">
  <location ref="P1:Y25" firstHeaderRow="0" firstDataRow="3" firstDataCol="1"/>
  <pivotFields>
    <pivotField name="Status" compact="0" outline="0" multipleItemSelectionAllowed="1" showAll="0">
      <items>
        <item x="0"/>
        <item x="1"/>
        <item x="2"/>
        <item t="default"/>
      </items>
    </pivotField>
    <pivotField name="Grid" axis="axisRow" compact="0" outline="0" multipleItemSelectionAllowed="1" showAll="0" sortType="ascending" defaultSubtotal="0">
      <items>
        <item x="6"/>
        <item x="1"/>
        <item x="2"/>
        <item x="3"/>
        <item x="8"/>
        <item x="7"/>
        <item x="5"/>
        <item x="4"/>
        <item x="0"/>
        <item x="9"/>
      </items>
    </pivotField>
    <pivotField name="Owner" compact="0" outline="0" multipleItemSelectionAllowed="1" showAll="0">
      <items>
        <item x="0"/>
        <item x="1"/>
        <item x="2"/>
        <item t="default"/>
      </items>
    </pivotField>
    <pivotField name="Plant" axis="axisRow" compact="0" outline="0" multipleItemSelectionAllowed="1" showAll="0" sortType="ascending" defaultSubtotal="0">
      <items>
        <item x="21"/>
        <item x="1"/>
        <item x="2"/>
        <item x="7"/>
        <item x="6"/>
        <item x="14"/>
        <item x="10"/>
        <item x="22"/>
        <item x="20"/>
        <item x="15"/>
        <item x="17"/>
        <item x="8"/>
        <item x="9"/>
        <item x="11"/>
        <item x="18"/>
        <item x="19"/>
        <item x="16"/>
        <item x="5"/>
        <item x="3"/>
        <item x="0"/>
        <item x="4"/>
        <item x="13"/>
        <item x="12"/>
      </items>
    </pivotField>
    <pivotField name="Type" compact="0" outline="0" multipleItemSelectionAllowed="1" showAll="0">
      <items>
        <item x="0"/>
        <item x="1"/>
        <item t="default"/>
      </items>
    </pivotField>
    <pivotField name="MW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UPTL 2025-RE Base_COD" axis="axisCol" compact="0" outline="0" multipleItemSelectionAllowed="1" showAll="0" sortType="ascending">
      <items>
        <item x="0"/>
        <item x="6"/>
        <item x="3"/>
        <item x="5"/>
        <item x="1"/>
        <item x="2"/>
        <item x="4"/>
        <item t="default"/>
      </items>
    </pivotField>
    <pivotField name="RUPTL 2025-ARED_CO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UPTL 2021_CO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Years of del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M wiki" axis="axisRow" compact="0" outline="0" multipleItemSelectionAllowed="1" showAll="0" sortType="ascending">
      <items>
        <item x="5"/>
        <item x="9"/>
        <item x="6"/>
        <item x="1"/>
        <item x="2"/>
        <item x="7"/>
        <item x="10"/>
        <item x="11"/>
        <item x="14"/>
        <item x="13"/>
        <item x="8"/>
        <item x="12"/>
        <item x="3"/>
        <item x="0"/>
        <item x="4"/>
        <item t="default"/>
      </items>
    </pivotField>
    <pivotField name="GEM 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M_H1 upd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tes" compact="0" outline="0" multipleItemSelectionAllowed="1" showAll="0">
      <items>
        <item x="0"/>
        <item x="1"/>
        <item t="default"/>
      </items>
    </pivotField>
  </pivotFields>
  <rowFields>
    <field x="1"/>
    <field x="3"/>
    <field x="10"/>
  </rowFields>
  <colFields>
    <field x="6"/>
  </colFields>
  <dataFields>
    <dataField name="SUM of MW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nsisienergi.id/en/data/rencana-ruptl-2021-2030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m.wiki/Karangkates_floating_solar_farm" TargetMode="External"/><Relationship Id="rId2" Type="http://schemas.openxmlformats.org/officeDocument/2006/relationships/hyperlink" Target="https://www.gem.wiki/Saguling_solar_farm" TargetMode="External"/><Relationship Id="rId3" Type="http://schemas.openxmlformats.org/officeDocument/2006/relationships/hyperlink" Target="https://www.gem.wiki/Bali-2_solar_farm" TargetMode="External"/><Relationship Id="rId4" Type="http://schemas.openxmlformats.org/officeDocument/2006/relationships/hyperlink" Target="https://www.gem.wiki/Bali-2_solar_farm" TargetMode="External"/><Relationship Id="rId5" Type="http://schemas.openxmlformats.org/officeDocument/2006/relationships/hyperlink" Target="https://www.gem.wiki/Nusantara_Capital_City_Solar_Power_Plant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m.wiki/Banten_wind_farm" TargetMode="External"/><Relationship Id="rId2" Type="http://schemas.openxmlformats.org/officeDocument/2006/relationships/hyperlink" Target="https://www.gem.wiki/Banten_wind_farm" TargetMode="External"/><Relationship Id="rId3" Type="http://schemas.openxmlformats.org/officeDocument/2006/relationships/hyperlink" Target="https://www.gem.wiki/Tanah_Laut_wind_farm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m.wiki/Bendungan_Merangin_hydroelectric_plant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em.wiki/Kalselteng-3_power_station" TargetMode="External"/><Relationship Id="rId22" Type="http://schemas.openxmlformats.org/officeDocument/2006/relationships/hyperlink" Target="https://www.gem.wiki/Kalselteng-4_power_station" TargetMode="External"/><Relationship Id="rId21" Type="http://schemas.openxmlformats.org/officeDocument/2006/relationships/hyperlink" Target="https://www.gem.wiki/Sulut-1_power_station" TargetMode="External"/><Relationship Id="rId24" Type="http://schemas.openxmlformats.org/officeDocument/2006/relationships/hyperlink" Target="https://www.gem.wiki/Sulut-1_power_station" TargetMode="External"/><Relationship Id="rId23" Type="http://schemas.openxmlformats.org/officeDocument/2006/relationships/hyperlink" Target="https://www.gem.wiki/Jambi-1_power_station" TargetMode="External"/><Relationship Id="rId1" Type="http://schemas.openxmlformats.org/officeDocument/2006/relationships/comments" Target="../comments2.xml"/><Relationship Id="rId2" Type="http://schemas.openxmlformats.org/officeDocument/2006/relationships/pivotTable" Target="../pivotTables/pivotTable1.xml"/><Relationship Id="rId3" Type="http://schemas.openxmlformats.org/officeDocument/2006/relationships/hyperlink" Target="https://www.gem.wiki/Sumsel-1_power_station" TargetMode="External"/><Relationship Id="rId4" Type="http://schemas.openxmlformats.org/officeDocument/2006/relationships/hyperlink" Target="https://www.gem.wiki/Jambi-1_power_station" TargetMode="External"/><Relationship Id="rId9" Type="http://schemas.openxmlformats.org/officeDocument/2006/relationships/hyperlink" Target="https://www.gem.wiki/Sumut-1_power_station" TargetMode="External"/><Relationship Id="rId26" Type="http://schemas.openxmlformats.org/officeDocument/2006/relationships/hyperlink" Target="https://www.gem.wiki/Palu_power_station" TargetMode="External"/><Relationship Id="rId25" Type="http://schemas.openxmlformats.org/officeDocument/2006/relationships/hyperlink" Target="https://www.gem.wiki/Jambi-2_power_station" TargetMode="External"/><Relationship Id="rId28" Type="http://schemas.openxmlformats.org/officeDocument/2006/relationships/hyperlink" Target="https://www.gem.wiki/Sumsel-1_power_station" TargetMode="External"/><Relationship Id="rId27" Type="http://schemas.openxmlformats.org/officeDocument/2006/relationships/hyperlink" Target="https://www.gem.wiki/Sumbagsel-1_power_station" TargetMode="External"/><Relationship Id="rId5" Type="http://schemas.openxmlformats.org/officeDocument/2006/relationships/hyperlink" Target="https://www.gem.wiki/Jambi-2_power_station" TargetMode="External"/><Relationship Id="rId6" Type="http://schemas.openxmlformats.org/officeDocument/2006/relationships/hyperlink" Target="https://www.gem.wiki/Banten_Suralaya_power_station" TargetMode="External"/><Relationship Id="rId29" Type="http://schemas.openxmlformats.org/officeDocument/2006/relationships/hyperlink" Target="https://www.gem.wiki/Sumut-1_power_station" TargetMode="External"/><Relationship Id="rId7" Type="http://schemas.openxmlformats.org/officeDocument/2006/relationships/hyperlink" Target="https://www.gem.wiki/Sumbagsel-1_power_station" TargetMode="External"/><Relationship Id="rId8" Type="http://schemas.openxmlformats.org/officeDocument/2006/relationships/hyperlink" Target="https://www.gem.wiki/Banten_Suralaya_power_station" TargetMode="External"/><Relationship Id="rId31" Type="http://schemas.openxmlformats.org/officeDocument/2006/relationships/drawing" Target="../drawings/drawing8.xml"/><Relationship Id="rId30" Type="http://schemas.openxmlformats.org/officeDocument/2006/relationships/hyperlink" Target="https://www.gem.wiki/Lombok_FTP2_power_station" TargetMode="External"/><Relationship Id="rId11" Type="http://schemas.openxmlformats.org/officeDocument/2006/relationships/hyperlink" Target="https://www.gem.wiki/Parit_Baru_power_station" TargetMode="External"/><Relationship Id="rId10" Type="http://schemas.openxmlformats.org/officeDocument/2006/relationships/hyperlink" Target="https://www.gem.wiki/Kalbar-2_power_station" TargetMode="External"/><Relationship Id="rId32" Type="http://schemas.openxmlformats.org/officeDocument/2006/relationships/vmlDrawing" Target="../drawings/vmlDrawing2.vml"/><Relationship Id="rId13" Type="http://schemas.openxmlformats.org/officeDocument/2006/relationships/hyperlink" Target="https://www.gem.wiki/Banten_Suralaya_power_station" TargetMode="External"/><Relationship Id="rId12" Type="http://schemas.openxmlformats.org/officeDocument/2006/relationships/hyperlink" Target="https://www.gem.wiki/Kalselteng-3_power_station" TargetMode="External"/><Relationship Id="rId15" Type="http://schemas.openxmlformats.org/officeDocument/2006/relationships/hyperlink" Target="https://www.gem.wiki/Kalselteng-4_power_station" TargetMode="External"/><Relationship Id="rId14" Type="http://schemas.openxmlformats.org/officeDocument/2006/relationships/hyperlink" Target="https://www.gem.wiki/Banten_Suralaya_power_station" TargetMode="External"/><Relationship Id="rId17" Type="http://schemas.openxmlformats.org/officeDocument/2006/relationships/hyperlink" Target="https://www.gem.wiki/Parit_Baru_power_station" TargetMode="External"/><Relationship Id="rId16" Type="http://schemas.openxmlformats.org/officeDocument/2006/relationships/hyperlink" Target="https://www.gem.wiki/Kalbar-2_power_station" TargetMode="External"/><Relationship Id="rId19" Type="http://schemas.openxmlformats.org/officeDocument/2006/relationships/hyperlink" Target="https://www.gem.wiki/Palu_power_station" TargetMode="External"/><Relationship Id="rId18" Type="http://schemas.openxmlformats.org/officeDocument/2006/relationships/hyperlink" Target="https://www.gem.wiki/Lombok_FTP2_power_station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gem.wiki/Riau_Peaker_power_station" TargetMode="External"/><Relationship Id="rId3" Type="http://schemas.openxmlformats.org/officeDocument/2006/relationships/hyperlink" Target="https://www.gem.wiki/Sumbagut_Gas_and_Steam_power_station" TargetMode="External"/><Relationship Id="rId4" Type="http://schemas.openxmlformats.org/officeDocument/2006/relationships/hyperlink" Target="https://www.gem.wiki/Sumbagut_Gas_and_Steam_power_station" TargetMode="External"/><Relationship Id="rId9" Type="http://schemas.openxmlformats.org/officeDocument/2006/relationships/hyperlink" Target="https://www.gem.wiki/Kaltim_power_station" TargetMode="External"/><Relationship Id="rId5" Type="http://schemas.openxmlformats.org/officeDocument/2006/relationships/hyperlink" Target="https://www.gem.wiki/Sumbagut_Gas_and_Steam_power_station" TargetMode="External"/><Relationship Id="rId6" Type="http://schemas.openxmlformats.org/officeDocument/2006/relationships/hyperlink" Target="https://www.gem.wiki/Muara_Tawar_power_station" TargetMode="External"/><Relationship Id="rId7" Type="http://schemas.openxmlformats.org/officeDocument/2006/relationships/hyperlink" Target="https://www.gem.wiki/Jawa-3_Combined_Cycle_power_station" TargetMode="External"/><Relationship Id="rId8" Type="http://schemas.openxmlformats.org/officeDocument/2006/relationships/hyperlink" Target="https://www.gem.wiki/Kalbar-2_power_station" TargetMode="External"/><Relationship Id="rId11" Type="http://schemas.openxmlformats.org/officeDocument/2006/relationships/hyperlink" Target="https://www.gem.wiki/Sulbagut_1_Combined_Cycle_power_station" TargetMode="External"/><Relationship Id="rId10" Type="http://schemas.openxmlformats.org/officeDocument/2006/relationships/hyperlink" Target="https://www.gem.wiki/Kalsel_1_power_station" TargetMode="External"/><Relationship Id="rId13" Type="http://schemas.openxmlformats.org/officeDocument/2006/relationships/vmlDrawing" Target="../drawings/vmlDrawing3.vml"/><Relationship Id="rId1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R1" s="2" t="s">
        <v>13</v>
      </c>
      <c r="S1" s="2" t="s">
        <v>14</v>
      </c>
      <c r="T1" s="2" t="s">
        <v>15</v>
      </c>
      <c r="V1" s="2" t="s">
        <v>16</v>
      </c>
      <c r="W1" s="2" t="s">
        <v>17</v>
      </c>
    </row>
    <row r="2">
      <c r="A2" s="3" t="s">
        <v>18</v>
      </c>
      <c r="B2" s="2" t="s">
        <v>19</v>
      </c>
      <c r="C2" s="2">
        <v>2021.0</v>
      </c>
      <c r="D2" s="1">
        <f t="shared" ref="D2:D11" si="1">sum(E2:P2)</f>
        <v>8030</v>
      </c>
      <c r="E2" s="2">
        <v>4638.0</v>
      </c>
      <c r="F2" s="2">
        <v>2640.0</v>
      </c>
      <c r="G2" s="2">
        <f>400+144</f>
        <v>544</v>
      </c>
      <c r="H2" s="2">
        <v>136.0</v>
      </c>
      <c r="I2" s="2">
        <v>60.0</v>
      </c>
      <c r="J2" s="2">
        <v>0.0</v>
      </c>
      <c r="K2" s="2">
        <v>0.0</v>
      </c>
      <c r="L2" s="2"/>
      <c r="M2" s="2">
        <v>12.0</v>
      </c>
      <c r="N2" s="2"/>
      <c r="R2" s="4">
        <f t="shared" ref="R2:R56" si="2">sum(E2:F2)</f>
        <v>7278</v>
      </c>
      <c r="S2" s="4">
        <f t="shared" ref="S2:S56" si="3">sum(G2:N2)</f>
        <v>752</v>
      </c>
      <c r="T2" s="4">
        <f t="shared" ref="T2:T56" si="4">O2+P2</f>
        <v>0</v>
      </c>
    </row>
    <row r="3">
      <c r="A3" s="2"/>
      <c r="B3" s="2" t="s">
        <v>19</v>
      </c>
      <c r="C3" s="2">
        <v>2022.0</v>
      </c>
      <c r="D3" s="1">
        <f t="shared" si="1"/>
        <v>3624</v>
      </c>
      <c r="E3" s="2">
        <v>1520.0</v>
      </c>
      <c r="F3" s="2">
        <f>1452+5</f>
        <v>1457</v>
      </c>
      <c r="G3" s="2">
        <f>53+154</f>
        <v>207</v>
      </c>
      <c r="H3" s="2">
        <v>108.0</v>
      </c>
      <c r="I3" s="2">
        <v>287.0</v>
      </c>
      <c r="J3" s="2">
        <v>2.0</v>
      </c>
      <c r="K3" s="2">
        <v>0.0</v>
      </c>
      <c r="L3" s="2"/>
      <c r="M3" s="2">
        <v>43.0</v>
      </c>
      <c r="N3" s="2"/>
      <c r="R3" s="4">
        <f t="shared" si="2"/>
        <v>2977</v>
      </c>
      <c r="S3" s="4">
        <f t="shared" si="3"/>
        <v>647</v>
      </c>
      <c r="T3" s="4">
        <f t="shared" si="4"/>
        <v>0</v>
      </c>
    </row>
    <row r="4">
      <c r="A4" s="2"/>
      <c r="B4" s="2" t="s">
        <v>19</v>
      </c>
      <c r="C4" s="2">
        <v>2023.0</v>
      </c>
      <c r="D4" s="1">
        <f t="shared" si="1"/>
        <v>4481</v>
      </c>
      <c r="E4" s="2">
        <v>1542.0</v>
      </c>
      <c r="F4" s="2">
        <v>911.0</v>
      </c>
      <c r="G4" s="2">
        <f>132+277</f>
        <v>409</v>
      </c>
      <c r="H4" s="2">
        <v>190.0</v>
      </c>
      <c r="I4" s="2">
        <v>1308.0</v>
      </c>
      <c r="J4" s="2">
        <v>33.0</v>
      </c>
      <c r="K4" s="2">
        <v>0.0</v>
      </c>
      <c r="L4" s="2"/>
      <c r="M4" s="2">
        <v>88.0</v>
      </c>
      <c r="N4" s="2"/>
      <c r="R4" s="4">
        <f t="shared" si="2"/>
        <v>2453</v>
      </c>
      <c r="S4" s="4">
        <f t="shared" si="3"/>
        <v>2028</v>
      </c>
      <c r="T4" s="4">
        <f t="shared" si="4"/>
        <v>0</v>
      </c>
    </row>
    <row r="5">
      <c r="A5" s="2"/>
      <c r="B5" s="2" t="s">
        <v>19</v>
      </c>
      <c r="C5" s="2">
        <v>2024.0</v>
      </c>
      <c r="D5" s="1">
        <f t="shared" si="1"/>
        <v>2214</v>
      </c>
      <c r="E5" s="2">
        <v>400.0</v>
      </c>
      <c r="F5" s="2">
        <v>145.0</v>
      </c>
      <c r="G5" s="2">
        <f>87+289</f>
        <v>376</v>
      </c>
      <c r="H5" s="2">
        <v>141.0</v>
      </c>
      <c r="I5" s="2">
        <v>624.0</v>
      </c>
      <c r="J5" s="2">
        <v>337.0</v>
      </c>
      <c r="K5" s="2">
        <v>0.0</v>
      </c>
      <c r="L5" s="2"/>
      <c r="M5" s="2">
        <v>191.0</v>
      </c>
      <c r="N5" s="2"/>
      <c r="R5" s="4">
        <f t="shared" si="2"/>
        <v>545</v>
      </c>
      <c r="S5" s="4">
        <f t="shared" si="3"/>
        <v>1669</v>
      </c>
      <c r="T5" s="4">
        <f t="shared" si="4"/>
        <v>0</v>
      </c>
    </row>
    <row r="6">
      <c r="A6" s="2"/>
      <c r="B6" s="2" t="s">
        <v>19</v>
      </c>
      <c r="C6" s="2">
        <v>2025.0</v>
      </c>
      <c r="D6" s="1">
        <f t="shared" si="1"/>
        <v>7311.58</v>
      </c>
      <c r="E6" s="2">
        <v>1231.0</v>
      </c>
      <c r="F6" s="2">
        <v>536.58</v>
      </c>
      <c r="G6" s="2">
        <f>2478+189</f>
        <v>2667</v>
      </c>
      <c r="H6" s="2">
        <v>870.0</v>
      </c>
      <c r="I6" s="2">
        <v>1631.0</v>
      </c>
      <c r="J6" s="2">
        <v>155.0</v>
      </c>
      <c r="K6" s="2">
        <v>0.0</v>
      </c>
      <c r="L6" s="2"/>
      <c r="M6" s="2">
        <v>221.0</v>
      </c>
      <c r="N6" s="2"/>
      <c r="R6" s="4">
        <f t="shared" si="2"/>
        <v>1767.58</v>
      </c>
      <c r="S6" s="4">
        <f t="shared" si="3"/>
        <v>5544</v>
      </c>
      <c r="T6" s="4">
        <f t="shared" si="4"/>
        <v>0</v>
      </c>
    </row>
    <row r="7">
      <c r="A7" s="2"/>
      <c r="B7" s="2" t="s">
        <v>19</v>
      </c>
      <c r="C7" s="2">
        <v>2026.0</v>
      </c>
      <c r="D7" s="1">
        <f t="shared" si="1"/>
        <v>2697</v>
      </c>
      <c r="E7" s="2">
        <v>1600.0</v>
      </c>
      <c r="F7" s="2">
        <v>120.0</v>
      </c>
      <c r="G7" s="2">
        <f>327+43</f>
        <v>370</v>
      </c>
      <c r="H7" s="2">
        <v>290.0</v>
      </c>
      <c r="I7" s="2">
        <v>127.0</v>
      </c>
      <c r="J7" s="2">
        <v>70.0</v>
      </c>
      <c r="K7" s="2">
        <v>100.0</v>
      </c>
      <c r="L7" s="2"/>
      <c r="M7" s="2">
        <v>20.0</v>
      </c>
      <c r="N7" s="2"/>
      <c r="R7" s="4">
        <f t="shared" si="2"/>
        <v>1720</v>
      </c>
      <c r="S7" s="4">
        <f t="shared" si="3"/>
        <v>977</v>
      </c>
      <c r="T7" s="4">
        <f t="shared" si="4"/>
        <v>0</v>
      </c>
    </row>
    <row r="8">
      <c r="A8" s="2"/>
      <c r="B8" s="2" t="s">
        <v>19</v>
      </c>
      <c r="C8" s="2">
        <v>2027.0</v>
      </c>
      <c r="D8" s="1">
        <f t="shared" si="1"/>
        <v>1711</v>
      </c>
      <c r="E8" s="2">
        <v>624.0</v>
      </c>
      <c r="F8" s="2">
        <v>95.0</v>
      </c>
      <c r="G8" s="2">
        <f>456+0</f>
        <v>456</v>
      </c>
      <c r="H8" s="2">
        <v>123.0</v>
      </c>
      <c r="I8" s="2">
        <v>148.0</v>
      </c>
      <c r="J8" s="2">
        <v>0.0</v>
      </c>
      <c r="K8" s="2">
        <v>265.0</v>
      </c>
      <c r="L8" s="2"/>
      <c r="M8" s="2">
        <v>0.0</v>
      </c>
      <c r="N8" s="2"/>
      <c r="R8" s="4">
        <f t="shared" si="2"/>
        <v>719</v>
      </c>
      <c r="S8" s="4">
        <f t="shared" si="3"/>
        <v>992</v>
      </c>
      <c r="T8" s="4">
        <f t="shared" si="4"/>
        <v>0</v>
      </c>
    </row>
    <row r="9">
      <c r="A9" s="2"/>
      <c r="B9" s="2" t="s">
        <v>19</v>
      </c>
      <c r="C9" s="2">
        <v>2028.0</v>
      </c>
      <c r="D9" s="1">
        <f t="shared" si="1"/>
        <v>2458</v>
      </c>
      <c r="E9" s="2">
        <v>0.0</v>
      </c>
      <c r="F9" s="2">
        <v>0.0</v>
      </c>
      <c r="G9" s="2">
        <f>1611+2</f>
        <v>1613</v>
      </c>
      <c r="H9" s="2">
        <v>450.0</v>
      </c>
      <c r="I9" s="2">
        <v>165.0</v>
      </c>
      <c r="J9" s="2">
        <v>0.0</v>
      </c>
      <c r="K9" s="2">
        <v>215.0</v>
      </c>
      <c r="L9" s="2"/>
      <c r="M9" s="2">
        <v>15.0</v>
      </c>
      <c r="N9" s="2"/>
      <c r="R9" s="4">
        <f t="shared" si="2"/>
        <v>0</v>
      </c>
      <c r="S9" s="4">
        <f t="shared" si="3"/>
        <v>2458</v>
      </c>
      <c r="T9" s="4">
        <f t="shared" si="4"/>
        <v>0</v>
      </c>
    </row>
    <row r="10">
      <c r="A10" s="2"/>
      <c r="B10" s="2" t="s">
        <v>19</v>
      </c>
      <c r="C10" s="2">
        <v>2029.0</v>
      </c>
      <c r="D10" s="1">
        <f t="shared" si="1"/>
        <v>2513</v>
      </c>
      <c r="E10" s="2">
        <v>20.0</v>
      </c>
      <c r="F10" s="2">
        <v>10.0</v>
      </c>
      <c r="G10" s="2">
        <f>1778+13</f>
        <v>1791</v>
      </c>
      <c r="H10" s="2">
        <v>240.0</v>
      </c>
      <c r="I10" s="2">
        <v>172.0</v>
      </c>
      <c r="J10" s="2">
        <v>0.0</v>
      </c>
      <c r="K10" s="2">
        <v>280.0</v>
      </c>
      <c r="L10" s="2"/>
      <c r="M10" s="2">
        <v>0.0</v>
      </c>
      <c r="N10" s="2"/>
      <c r="R10" s="4">
        <f t="shared" si="2"/>
        <v>30</v>
      </c>
      <c r="S10" s="4">
        <f t="shared" si="3"/>
        <v>2483</v>
      </c>
      <c r="T10" s="4">
        <f t="shared" si="4"/>
        <v>0</v>
      </c>
    </row>
    <row r="11">
      <c r="A11" s="2"/>
      <c r="B11" s="2" t="s">
        <v>19</v>
      </c>
      <c r="C11" s="2">
        <v>2030.0</v>
      </c>
      <c r="D11" s="1">
        <f t="shared" si="1"/>
        <v>3501</v>
      </c>
      <c r="E11" s="2">
        <v>0.0</v>
      </c>
      <c r="F11" s="2">
        <v>130.0</v>
      </c>
      <c r="G11" s="2">
        <f>1950+6</f>
        <v>1956</v>
      </c>
      <c r="H11" s="2">
        <v>808.0</v>
      </c>
      <c r="I11" s="2">
        <v>157.0</v>
      </c>
      <c r="J11" s="2">
        <v>0.0</v>
      </c>
      <c r="K11" s="2">
        <v>450.0</v>
      </c>
      <c r="L11" s="2"/>
      <c r="M11" s="2">
        <v>0.0</v>
      </c>
      <c r="N11" s="2"/>
      <c r="R11" s="4">
        <f t="shared" si="2"/>
        <v>130</v>
      </c>
      <c r="S11" s="4">
        <f t="shared" si="3"/>
        <v>3371</v>
      </c>
      <c r="T11" s="4">
        <f t="shared" si="4"/>
        <v>0</v>
      </c>
    </row>
    <row r="12">
      <c r="A12" s="2"/>
      <c r="B12" s="2"/>
      <c r="C12" s="2" t="s">
        <v>20</v>
      </c>
      <c r="D12" s="1">
        <f t="shared" ref="D12:P12" si="5">sum(D2:D11)</f>
        <v>38540.58</v>
      </c>
      <c r="E12" s="2">
        <f t="shared" si="5"/>
        <v>11575</v>
      </c>
      <c r="F12" s="2">
        <f t="shared" si="5"/>
        <v>6044.58</v>
      </c>
      <c r="G12" s="2">
        <f t="shared" si="5"/>
        <v>10389</v>
      </c>
      <c r="H12" s="2">
        <f t="shared" si="5"/>
        <v>3356</v>
      </c>
      <c r="I12" s="2">
        <f t="shared" si="5"/>
        <v>4679</v>
      </c>
      <c r="J12" s="2">
        <f t="shared" si="5"/>
        <v>597</v>
      </c>
      <c r="K12" s="2">
        <f t="shared" si="5"/>
        <v>1310</v>
      </c>
      <c r="L12" s="2">
        <f t="shared" si="5"/>
        <v>0</v>
      </c>
      <c r="M12" s="2">
        <f t="shared" si="5"/>
        <v>590</v>
      </c>
      <c r="N12" s="2">
        <f t="shared" si="5"/>
        <v>0</v>
      </c>
      <c r="O12" s="2">
        <f t="shared" si="5"/>
        <v>0</v>
      </c>
      <c r="P12" s="2">
        <f t="shared" si="5"/>
        <v>0</v>
      </c>
      <c r="R12" s="4">
        <f t="shared" si="2"/>
        <v>17619.58</v>
      </c>
      <c r="S12" s="4">
        <f t="shared" si="3"/>
        <v>20921</v>
      </c>
      <c r="T12" s="4">
        <f t="shared" si="4"/>
        <v>0</v>
      </c>
    </row>
    <row r="13">
      <c r="A13" s="5" t="s">
        <v>21</v>
      </c>
      <c r="B13" s="2" t="s">
        <v>19</v>
      </c>
      <c r="C13" s="2">
        <v>2021.0</v>
      </c>
      <c r="D13" s="1">
        <f t="shared" ref="D13:D22" si="6">sum(E13:P13)</f>
        <v>8552.92</v>
      </c>
      <c r="E13" s="2">
        <v>4638.0</v>
      </c>
      <c r="F13" s="2">
        <v>2640.0</v>
      </c>
      <c r="G13" s="2">
        <v>543.3</v>
      </c>
      <c r="H13" s="2">
        <v>136.0</v>
      </c>
      <c r="I13" s="2">
        <v>584.62</v>
      </c>
      <c r="J13" s="2">
        <v>0.0</v>
      </c>
      <c r="K13" s="2">
        <v>0.0</v>
      </c>
      <c r="L13" s="2"/>
      <c r="M13" s="2">
        <v>11.0</v>
      </c>
      <c r="N13" s="2"/>
      <c r="R13" s="4">
        <f t="shared" si="2"/>
        <v>7278</v>
      </c>
      <c r="S13" s="4">
        <f t="shared" si="3"/>
        <v>1274.92</v>
      </c>
      <c r="T13" s="4">
        <f t="shared" si="4"/>
        <v>0</v>
      </c>
    </row>
    <row r="14">
      <c r="A14" s="3"/>
      <c r="B14" s="2" t="s">
        <v>19</v>
      </c>
      <c r="C14" s="2">
        <v>2022.0</v>
      </c>
      <c r="D14" s="1">
        <f t="shared" si="6"/>
        <v>3538.91</v>
      </c>
      <c r="E14" s="2">
        <v>1520.0</v>
      </c>
      <c r="F14" s="2">
        <f>1452+5</f>
        <v>1457</v>
      </c>
      <c r="G14" s="2">
        <v>212.3</v>
      </c>
      <c r="H14" s="2">
        <v>108.0</v>
      </c>
      <c r="I14" s="2">
        <v>196.31</v>
      </c>
      <c r="J14" s="2">
        <v>2.0</v>
      </c>
      <c r="K14" s="2">
        <v>0.0</v>
      </c>
      <c r="L14" s="2"/>
      <c r="M14" s="2">
        <v>43.3</v>
      </c>
      <c r="N14" s="2"/>
      <c r="R14" s="4">
        <f t="shared" si="2"/>
        <v>2977</v>
      </c>
      <c r="S14" s="4">
        <f t="shared" si="3"/>
        <v>561.91</v>
      </c>
      <c r="T14" s="4">
        <f t="shared" si="4"/>
        <v>0</v>
      </c>
    </row>
    <row r="15">
      <c r="B15" s="2" t="s">
        <v>19</v>
      </c>
      <c r="C15" s="2">
        <v>2023.0</v>
      </c>
      <c r="D15" s="1">
        <f t="shared" si="6"/>
        <v>5346.04</v>
      </c>
      <c r="E15" s="2">
        <v>1542.0</v>
      </c>
      <c r="F15" s="2">
        <v>911.0</v>
      </c>
      <c r="G15" s="2">
        <v>646.95</v>
      </c>
      <c r="H15" s="2">
        <v>135.0</v>
      </c>
      <c r="I15" s="2">
        <v>1259.01</v>
      </c>
      <c r="J15" s="2">
        <v>3.0</v>
      </c>
      <c r="K15" s="2">
        <v>0.0</v>
      </c>
      <c r="L15" s="2"/>
      <c r="M15" s="2">
        <v>135.6</v>
      </c>
      <c r="N15" s="2"/>
      <c r="O15" s="2">
        <v>713.48</v>
      </c>
      <c r="R15" s="4">
        <f t="shared" si="2"/>
        <v>2453</v>
      </c>
      <c r="S15" s="4">
        <f t="shared" si="3"/>
        <v>2179.56</v>
      </c>
      <c r="T15" s="4">
        <f t="shared" si="4"/>
        <v>713.48</v>
      </c>
    </row>
    <row r="16">
      <c r="B16" s="2" t="s">
        <v>19</v>
      </c>
      <c r="C16" s="2">
        <v>2024.0</v>
      </c>
      <c r="D16" s="1">
        <f t="shared" si="6"/>
        <v>2166.97</v>
      </c>
      <c r="E16" s="2">
        <v>400.0</v>
      </c>
      <c r="F16" s="2">
        <v>145.0</v>
      </c>
      <c r="G16" s="2">
        <v>468.95</v>
      </c>
      <c r="H16" s="2">
        <v>175.0</v>
      </c>
      <c r="I16" s="2">
        <v>424.62</v>
      </c>
      <c r="J16" s="2">
        <v>362.0</v>
      </c>
      <c r="K16" s="2">
        <v>0.0</v>
      </c>
      <c r="L16" s="2"/>
      <c r="M16" s="2">
        <v>191.4</v>
      </c>
      <c r="N16" s="2"/>
      <c r="R16" s="4">
        <f t="shared" si="2"/>
        <v>545</v>
      </c>
      <c r="S16" s="4">
        <f t="shared" si="3"/>
        <v>1621.97</v>
      </c>
      <c r="T16" s="4">
        <f t="shared" si="4"/>
        <v>0</v>
      </c>
    </row>
    <row r="17">
      <c r="B17" s="2" t="s">
        <v>19</v>
      </c>
      <c r="C17" s="2">
        <v>2025.0</v>
      </c>
      <c r="D17" s="1">
        <f t="shared" si="6"/>
        <v>7024.97</v>
      </c>
      <c r="E17" s="2">
        <v>1231.0</v>
      </c>
      <c r="F17" s="2">
        <v>536.58</v>
      </c>
      <c r="G17" s="2">
        <v>2336.68</v>
      </c>
      <c r="H17" s="2">
        <v>856.0</v>
      </c>
      <c r="I17" s="2">
        <v>1522.08</v>
      </c>
      <c r="J17" s="2">
        <v>155.0</v>
      </c>
      <c r="K17" s="2">
        <v>0.0</v>
      </c>
      <c r="L17" s="2"/>
      <c r="M17" s="2">
        <v>193.0</v>
      </c>
      <c r="N17" s="2"/>
      <c r="O17" s="2">
        <v>194.63</v>
      </c>
      <c r="R17" s="4">
        <f t="shared" si="2"/>
        <v>1767.58</v>
      </c>
      <c r="S17" s="4">
        <f t="shared" si="3"/>
        <v>5062.76</v>
      </c>
      <c r="T17" s="4">
        <f t="shared" si="4"/>
        <v>194.63</v>
      </c>
    </row>
    <row r="18">
      <c r="B18" s="2" t="s">
        <v>19</v>
      </c>
      <c r="C18" s="2">
        <v>2026.0</v>
      </c>
      <c r="D18" s="1">
        <f t="shared" si="6"/>
        <v>2333.25</v>
      </c>
      <c r="E18" s="2">
        <v>1600.0</v>
      </c>
      <c r="F18" s="2">
        <v>120.0</v>
      </c>
      <c r="G18" s="2">
        <v>186.0</v>
      </c>
      <c r="H18" s="2">
        <v>160.0</v>
      </c>
      <c r="I18" s="2">
        <v>122.25</v>
      </c>
      <c r="J18" s="2">
        <v>70.0</v>
      </c>
      <c r="K18" s="2">
        <v>50.0</v>
      </c>
      <c r="L18" s="2"/>
      <c r="M18" s="2">
        <v>20.0</v>
      </c>
      <c r="N18" s="2"/>
      <c r="O18" s="2">
        <v>5.0</v>
      </c>
      <c r="R18" s="4">
        <f t="shared" si="2"/>
        <v>1720</v>
      </c>
      <c r="S18" s="4">
        <f t="shared" si="3"/>
        <v>608.25</v>
      </c>
      <c r="T18" s="4">
        <f t="shared" si="4"/>
        <v>5</v>
      </c>
    </row>
    <row r="19">
      <c r="B19" s="2" t="s">
        <v>19</v>
      </c>
      <c r="C19" s="2">
        <v>2027.0</v>
      </c>
      <c r="D19" s="1">
        <f t="shared" si="6"/>
        <v>1425.12</v>
      </c>
      <c r="E19" s="2">
        <v>624.0</v>
      </c>
      <c r="F19" s="2">
        <v>95.0</v>
      </c>
      <c r="G19" s="2">
        <v>256.0</v>
      </c>
      <c r="H19" s="2">
        <v>127.5</v>
      </c>
      <c r="I19" s="2">
        <v>102.62</v>
      </c>
      <c r="J19" s="2">
        <v>0.0</v>
      </c>
      <c r="K19" s="2">
        <v>200.0</v>
      </c>
      <c r="L19" s="2"/>
      <c r="M19" s="2">
        <v>0.0</v>
      </c>
      <c r="N19" s="2"/>
      <c r="O19" s="2">
        <v>20.0</v>
      </c>
      <c r="R19" s="4">
        <f t="shared" si="2"/>
        <v>719</v>
      </c>
      <c r="S19" s="4">
        <f t="shared" si="3"/>
        <v>686.12</v>
      </c>
      <c r="T19" s="4">
        <f t="shared" si="4"/>
        <v>20</v>
      </c>
    </row>
    <row r="20">
      <c r="B20" s="2" t="s">
        <v>19</v>
      </c>
      <c r="C20" s="2">
        <v>2028.0</v>
      </c>
      <c r="D20" s="1">
        <f t="shared" si="6"/>
        <v>3233.54</v>
      </c>
      <c r="E20" s="2">
        <v>0.0</v>
      </c>
      <c r="F20" s="2">
        <v>0.0</v>
      </c>
      <c r="G20" s="2">
        <v>1500.28</v>
      </c>
      <c r="H20" s="2">
        <v>370.0</v>
      </c>
      <c r="I20" s="2">
        <v>125.06</v>
      </c>
      <c r="J20" s="2">
        <v>0.0</v>
      </c>
      <c r="K20" s="2">
        <v>280.0</v>
      </c>
      <c r="L20" s="2"/>
      <c r="M20" s="2">
        <v>15.0</v>
      </c>
      <c r="N20" s="2"/>
      <c r="P20" s="2">
        <v>943.2</v>
      </c>
      <c r="R20" s="4">
        <f t="shared" si="2"/>
        <v>0</v>
      </c>
      <c r="S20" s="4">
        <f t="shared" si="3"/>
        <v>2290.34</v>
      </c>
      <c r="T20" s="4">
        <f t="shared" si="4"/>
        <v>943.2</v>
      </c>
    </row>
    <row r="21">
      <c r="B21" s="2" t="s">
        <v>19</v>
      </c>
      <c r="C21" s="2">
        <v>2029.0</v>
      </c>
      <c r="D21" s="1">
        <f t="shared" si="6"/>
        <v>1470.7</v>
      </c>
      <c r="E21" s="2">
        <v>20.0</v>
      </c>
      <c r="F21" s="2">
        <v>10.0</v>
      </c>
      <c r="G21" s="2">
        <v>328.4</v>
      </c>
      <c r="H21" s="2">
        <v>350.0</v>
      </c>
      <c r="I21" s="2">
        <v>62.3</v>
      </c>
      <c r="J21" s="2">
        <v>0.0</v>
      </c>
      <c r="K21" s="2">
        <v>430.0</v>
      </c>
      <c r="L21" s="2"/>
      <c r="M21" s="2">
        <v>0.0</v>
      </c>
      <c r="N21" s="2"/>
      <c r="O21" s="2">
        <v>20.0</v>
      </c>
      <c r="P21" s="2">
        <v>250.0</v>
      </c>
      <c r="R21" s="4">
        <f t="shared" si="2"/>
        <v>30</v>
      </c>
      <c r="S21" s="4">
        <f t="shared" si="3"/>
        <v>1170.7</v>
      </c>
      <c r="T21" s="4">
        <f t="shared" si="4"/>
        <v>270</v>
      </c>
    </row>
    <row r="22">
      <c r="B22" s="2" t="s">
        <v>19</v>
      </c>
      <c r="C22" s="2">
        <v>2030.0</v>
      </c>
      <c r="D22" s="1">
        <f t="shared" si="6"/>
        <v>6648.73</v>
      </c>
      <c r="E22" s="2">
        <v>0.0</v>
      </c>
      <c r="F22" s="2">
        <v>130.0</v>
      </c>
      <c r="G22" s="2">
        <v>3805.6</v>
      </c>
      <c r="H22" s="2">
        <v>747.5</v>
      </c>
      <c r="I22" s="2">
        <v>126.63</v>
      </c>
      <c r="J22" s="2">
        <v>0.0</v>
      </c>
      <c r="K22" s="2">
        <v>584.0</v>
      </c>
      <c r="L22" s="2"/>
      <c r="M22" s="2">
        <v>0.0</v>
      </c>
      <c r="N22" s="2"/>
      <c r="O22" s="2">
        <v>5.0</v>
      </c>
      <c r="P22" s="2">
        <v>1250.0</v>
      </c>
      <c r="R22" s="4">
        <f t="shared" si="2"/>
        <v>130</v>
      </c>
      <c r="S22" s="4">
        <f t="shared" si="3"/>
        <v>5263.73</v>
      </c>
      <c r="T22" s="4">
        <f t="shared" si="4"/>
        <v>1255</v>
      </c>
    </row>
    <row r="23">
      <c r="B23" s="2"/>
      <c r="C23" s="2" t="s">
        <v>20</v>
      </c>
      <c r="D23" s="1">
        <f t="shared" ref="D23:P23" si="7">sum(D13:D22)</f>
        <v>41741.15</v>
      </c>
      <c r="E23" s="2">
        <f t="shared" si="7"/>
        <v>11575</v>
      </c>
      <c r="F23" s="2">
        <f t="shared" si="7"/>
        <v>6044.58</v>
      </c>
      <c r="G23" s="2">
        <f t="shared" si="7"/>
        <v>10284.46</v>
      </c>
      <c r="H23" s="2">
        <f t="shared" si="7"/>
        <v>3165</v>
      </c>
      <c r="I23" s="2">
        <f t="shared" si="7"/>
        <v>4525.5</v>
      </c>
      <c r="J23" s="2">
        <f t="shared" si="7"/>
        <v>592</v>
      </c>
      <c r="K23" s="2">
        <f t="shared" si="7"/>
        <v>1544</v>
      </c>
      <c r="L23" s="2">
        <f t="shared" si="7"/>
        <v>0</v>
      </c>
      <c r="M23" s="2">
        <f t="shared" si="7"/>
        <v>609.3</v>
      </c>
      <c r="N23" s="2">
        <f t="shared" si="7"/>
        <v>0</v>
      </c>
      <c r="O23" s="2">
        <f t="shared" si="7"/>
        <v>958.11</v>
      </c>
      <c r="P23" s="2">
        <f t="shared" si="7"/>
        <v>2443.2</v>
      </c>
      <c r="R23" s="4">
        <f t="shared" si="2"/>
        <v>17619.58</v>
      </c>
      <c r="S23" s="4">
        <f t="shared" si="3"/>
        <v>20720.26</v>
      </c>
      <c r="T23" s="4">
        <f t="shared" si="4"/>
        <v>3401.31</v>
      </c>
    </row>
    <row r="24">
      <c r="A24" s="3"/>
      <c r="B24" s="2" t="s">
        <v>22</v>
      </c>
      <c r="C24" s="2">
        <v>2025.0</v>
      </c>
      <c r="D24" s="1">
        <v>2863.0</v>
      </c>
      <c r="E24" s="2">
        <v>2408.0</v>
      </c>
      <c r="F24" s="2">
        <v>376.0</v>
      </c>
      <c r="G24" s="2">
        <v>243.0</v>
      </c>
      <c r="H24" s="2">
        <v>215.0</v>
      </c>
      <c r="I24" s="2">
        <v>768.0</v>
      </c>
      <c r="J24" s="2">
        <v>0.0</v>
      </c>
      <c r="K24" s="2">
        <v>264.0</v>
      </c>
      <c r="L24" s="2">
        <v>113.0</v>
      </c>
      <c r="M24" s="2"/>
      <c r="N24" s="2"/>
      <c r="R24" s="4">
        <f t="shared" si="2"/>
        <v>2784</v>
      </c>
      <c r="S24" s="4">
        <f t="shared" si="3"/>
        <v>1603</v>
      </c>
      <c r="T24" s="4">
        <f t="shared" si="4"/>
        <v>0</v>
      </c>
    </row>
    <row r="25">
      <c r="B25" s="2" t="s">
        <v>22</v>
      </c>
      <c r="C25" s="2">
        <v>2026.0</v>
      </c>
      <c r="D25" s="1">
        <v>7455.0</v>
      </c>
      <c r="E25" s="2">
        <v>0.0</v>
      </c>
      <c r="F25" s="2">
        <v>1014.0</v>
      </c>
      <c r="G25" s="2">
        <v>821.0</v>
      </c>
      <c r="H25" s="2">
        <v>193.0</v>
      </c>
      <c r="I25" s="2">
        <v>188.0</v>
      </c>
      <c r="J25" s="2">
        <v>191.0</v>
      </c>
      <c r="K25" s="2">
        <v>0.0</v>
      </c>
      <c r="L25" s="2">
        <v>152.0</v>
      </c>
      <c r="M25" s="2"/>
      <c r="N25" s="2"/>
      <c r="R25" s="4">
        <f t="shared" si="2"/>
        <v>1014</v>
      </c>
      <c r="S25" s="4">
        <f t="shared" si="3"/>
        <v>1545</v>
      </c>
      <c r="T25" s="4">
        <f t="shared" si="4"/>
        <v>0</v>
      </c>
    </row>
    <row r="26">
      <c r="B26" s="2" t="s">
        <v>22</v>
      </c>
      <c r="C26" s="2">
        <v>2027.0</v>
      </c>
      <c r="D26" s="1">
        <v>10059.0</v>
      </c>
      <c r="E26" s="2">
        <v>0.0</v>
      </c>
      <c r="F26" s="2">
        <v>3032.0</v>
      </c>
      <c r="G26" s="2">
        <v>210.0</v>
      </c>
      <c r="H26" s="2">
        <v>248.0</v>
      </c>
      <c r="I26" s="2">
        <v>563.0</v>
      </c>
      <c r="J26" s="2">
        <v>245.0</v>
      </c>
      <c r="K26" s="2">
        <v>304.0</v>
      </c>
      <c r="L26" s="2">
        <v>130.0</v>
      </c>
      <c r="M26" s="2"/>
      <c r="N26" s="2"/>
      <c r="R26" s="4">
        <f t="shared" si="2"/>
        <v>3032</v>
      </c>
      <c r="S26" s="4">
        <f t="shared" si="3"/>
        <v>1700</v>
      </c>
      <c r="T26" s="4">
        <f t="shared" si="4"/>
        <v>0</v>
      </c>
    </row>
    <row r="27">
      <c r="B27" s="2" t="s">
        <v>22</v>
      </c>
      <c r="C27" s="2">
        <v>2028.0</v>
      </c>
      <c r="D27" s="1">
        <v>14814.0</v>
      </c>
      <c r="E27" s="2">
        <v>0.0</v>
      </c>
      <c r="F27" s="2">
        <v>884.0</v>
      </c>
      <c r="G27" s="2">
        <v>2444.0</v>
      </c>
      <c r="H27" s="2">
        <v>622.0</v>
      </c>
      <c r="I27" s="2">
        <v>455.0</v>
      </c>
      <c r="J27" s="2">
        <v>307.0</v>
      </c>
      <c r="K27" s="2">
        <v>191.0</v>
      </c>
      <c r="L27" s="2">
        <v>367.0</v>
      </c>
      <c r="M27" s="2"/>
      <c r="N27" s="2"/>
      <c r="R27" s="4">
        <f t="shared" si="2"/>
        <v>884</v>
      </c>
      <c r="S27" s="4">
        <f t="shared" si="3"/>
        <v>4386</v>
      </c>
      <c r="T27" s="4">
        <f t="shared" si="4"/>
        <v>0</v>
      </c>
    </row>
    <row r="28">
      <c r="B28" s="2" t="s">
        <v>22</v>
      </c>
      <c r="C28" s="2">
        <v>2029.0</v>
      </c>
      <c r="D28" s="1">
        <v>20088.0</v>
      </c>
      <c r="E28" s="2">
        <v>262.0</v>
      </c>
      <c r="F28" s="2">
        <v>1117.0</v>
      </c>
      <c r="G28" s="2">
        <v>1085.0</v>
      </c>
      <c r="H28" s="2">
        <v>240.0</v>
      </c>
      <c r="I28" s="2">
        <v>622.0</v>
      </c>
      <c r="J28" s="2">
        <v>237.0</v>
      </c>
      <c r="K28" s="2">
        <v>0.0</v>
      </c>
      <c r="L28" s="2">
        <v>251.0</v>
      </c>
      <c r="M28" s="2"/>
      <c r="N28" s="2"/>
      <c r="R28" s="4">
        <f t="shared" si="2"/>
        <v>1379</v>
      </c>
      <c r="S28" s="4">
        <f t="shared" si="3"/>
        <v>2435</v>
      </c>
      <c r="T28" s="4">
        <f t="shared" si="4"/>
        <v>0</v>
      </c>
    </row>
    <row r="29">
      <c r="B29" s="2" t="s">
        <v>22</v>
      </c>
      <c r="C29" s="2">
        <v>2030.0</v>
      </c>
      <c r="D29" s="1">
        <v>23944.0</v>
      </c>
      <c r="E29" s="2">
        <v>1000.0</v>
      </c>
      <c r="F29" s="2">
        <v>565.0</v>
      </c>
      <c r="G29" s="2">
        <v>2682.0</v>
      </c>
      <c r="H29" s="2">
        <v>718.0</v>
      </c>
      <c r="I29" s="2">
        <v>1189.0</v>
      </c>
      <c r="J29" s="2">
        <v>1418.0</v>
      </c>
      <c r="K29" s="2">
        <v>0.0</v>
      </c>
      <c r="L29" s="2">
        <v>565.0</v>
      </c>
      <c r="M29" s="2"/>
      <c r="N29" s="2"/>
      <c r="R29" s="4">
        <f t="shared" si="2"/>
        <v>1565</v>
      </c>
      <c r="S29" s="4">
        <f t="shared" si="3"/>
        <v>6572</v>
      </c>
      <c r="T29" s="4">
        <f t="shared" si="4"/>
        <v>0</v>
      </c>
    </row>
    <row r="30">
      <c r="B30" s="2" t="s">
        <v>22</v>
      </c>
      <c r="C30" s="2">
        <v>2031.0</v>
      </c>
      <c r="D30" s="1">
        <v>32079.0</v>
      </c>
      <c r="E30" s="2">
        <v>183.0</v>
      </c>
      <c r="F30" s="2">
        <v>0.0</v>
      </c>
      <c r="G30" s="2">
        <v>2338.0</v>
      </c>
      <c r="H30" s="2">
        <v>968.0</v>
      </c>
      <c r="I30" s="2">
        <v>145.0</v>
      </c>
      <c r="J30" s="2">
        <v>662.0</v>
      </c>
      <c r="K30" s="2">
        <v>0.0</v>
      </c>
      <c r="L30" s="2">
        <v>234.0</v>
      </c>
      <c r="M30" s="2"/>
      <c r="N30" s="2"/>
      <c r="R30" s="4">
        <f t="shared" si="2"/>
        <v>183</v>
      </c>
      <c r="S30" s="4">
        <f t="shared" si="3"/>
        <v>4347</v>
      </c>
      <c r="T30" s="4">
        <f t="shared" si="4"/>
        <v>0</v>
      </c>
    </row>
    <row r="31">
      <c r="B31" s="2" t="s">
        <v>22</v>
      </c>
      <c r="C31" s="2">
        <v>2032.0</v>
      </c>
      <c r="D31" s="1">
        <v>36641.0</v>
      </c>
      <c r="E31" s="2">
        <v>0.0</v>
      </c>
      <c r="F31" s="2">
        <v>208.0</v>
      </c>
      <c r="G31" s="2">
        <v>2689.0</v>
      </c>
      <c r="H31" s="2">
        <v>633.0</v>
      </c>
      <c r="I31" s="2">
        <v>0.0</v>
      </c>
      <c r="J31" s="2">
        <v>1017.0</v>
      </c>
      <c r="K31" s="2">
        <v>0.0</v>
      </c>
      <c r="L31" s="2">
        <v>249.0</v>
      </c>
      <c r="M31" s="2"/>
      <c r="N31" s="2"/>
      <c r="R31" s="4">
        <f t="shared" si="2"/>
        <v>208</v>
      </c>
      <c r="S31" s="4">
        <f t="shared" si="3"/>
        <v>4588</v>
      </c>
      <c r="T31" s="4">
        <f t="shared" si="4"/>
        <v>0</v>
      </c>
    </row>
    <row r="32">
      <c r="B32" s="2" t="s">
        <v>22</v>
      </c>
      <c r="C32" s="2">
        <v>2033.0</v>
      </c>
      <c r="D32" s="1">
        <v>41494.0</v>
      </c>
      <c r="E32" s="2">
        <v>0.0</v>
      </c>
      <c r="F32" s="2">
        <v>1440.0</v>
      </c>
      <c r="G32" s="2">
        <v>559.0</v>
      </c>
      <c r="H32" s="2">
        <v>1729.0</v>
      </c>
      <c r="I32" s="2">
        <v>481.0</v>
      </c>
      <c r="J32" s="2">
        <v>1220.0</v>
      </c>
      <c r="K32" s="2">
        <v>0.0</v>
      </c>
      <c r="L32" s="2">
        <v>259.0</v>
      </c>
      <c r="M32" s="2"/>
      <c r="N32" s="2"/>
      <c r="R32" s="4">
        <f t="shared" si="2"/>
        <v>1440</v>
      </c>
      <c r="S32" s="4">
        <f t="shared" si="3"/>
        <v>4248</v>
      </c>
      <c r="T32" s="4">
        <f t="shared" si="4"/>
        <v>0</v>
      </c>
    </row>
    <row r="33">
      <c r="B33" s="2" t="s">
        <v>22</v>
      </c>
      <c r="C33" s="2" t="s">
        <v>23</v>
      </c>
      <c r="D33" s="6"/>
      <c r="E33" s="2">
        <v>5243.0</v>
      </c>
      <c r="F33" s="2">
        <v>8636.0</v>
      </c>
      <c r="G33" s="2">
        <v>13464.0</v>
      </c>
      <c r="H33" s="2">
        <v>5566.0</v>
      </c>
      <c r="I33" s="2">
        <v>4411.0</v>
      </c>
      <c r="J33" s="2">
        <v>5297.0</v>
      </c>
      <c r="K33" s="2">
        <v>948.0</v>
      </c>
      <c r="L33" s="2">
        <v>3533.0</v>
      </c>
      <c r="M33" s="2"/>
      <c r="N33" s="2"/>
      <c r="R33" s="4">
        <f t="shared" si="2"/>
        <v>13879</v>
      </c>
      <c r="S33" s="4">
        <f t="shared" si="3"/>
        <v>33219</v>
      </c>
      <c r="T33" s="4">
        <f t="shared" si="4"/>
        <v>0</v>
      </c>
    </row>
    <row r="34">
      <c r="A34" s="7"/>
      <c r="B34" s="7"/>
      <c r="C34" s="3" t="s">
        <v>24</v>
      </c>
      <c r="D34" s="7"/>
      <c r="E34" s="7">
        <f>D59/1000</f>
        <v>39.909</v>
      </c>
      <c r="F34" s="7">
        <f>D60/1000</f>
        <v>20.811</v>
      </c>
      <c r="G34" s="7">
        <f>D65/1000</f>
        <v>5.964</v>
      </c>
      <c r="H34" s="7">
        <f>D66/1000</f>
        <v>2.597</v>
      </c>
      <c r="I34" s="7">
        <f>D62/1000</f>
        <v>1.507</v>
      </c>
      <c r="J34" s="7">
        <f>D63/1000</f>
        <v>0.152</v>
      </c>
      <c r="K34" s="7"/>
      <c r="L34" s="7"/>
      <c r="M34" s="7">
        <f>D67/1000</f>
        <v>0.265</v>
      </c>
      <c r="N34" s="3">
        <v>0.0</v>
      </c>
      <c r="O34" s="3">
        <v>0.0</v>
      </c>
      <c r="P34" s="7"/>
      <c r="Q34" s="7"/>
      <c r="R34" s="4">
        <f t="shared" si="2"/>
        <v>60.72</v>
      </c>
      <c r="S34" s="4">
        <f t="shared" si="3"/>
        <v>10.485</v>
      </c>
      <c r="T34" s="4">
        <f t="shared" si="4"/>
        <v>0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>
      <c r="A35" s="3"/>
      <c r="B35" s="2" t="s">
        <v>25</v>
      </c>
      <c r="C35" s="2">
        <v>2025.0</v>
      </c>
      <c r="D35" s="8">
        <f t="shared" ref="D35:D44" si="8">sum(E35:P35)</f>
        <v>5.3</v>
      </c>
      <c r="E35" s="9">
        <v>3.2</v>
      </c>
      <c r="F35" s="9">
        <v>0.4</v>
      </c>
      <c r="G35" s="9">
        <v>0.8</v>
      </c>
      <c r="H35" s="9">
        <v>0.1</v>
      </c>
      <c r="I35" s="9">
        <v>0.8</v>
      </c>
      <c r="J35" s="9">
        <v>0.0</v>
      </c>
      <c r="K35" s="10"/>
      <c r="L35" s="10"/>
      <c r="M35" s="9">
        <v>0.0</v>
      </c>
      <c r="N35" s="2">
        <v>0.0</v>
      </c>
      <c r="O35" s="2">
        <v>0.0</v>
      </c>
      <c r="P35" s="2">
        <v>0.0</v>
      </c>
      <c r="R35" s="10">
        <f t="shared" si="2"/>
        <v>3.6</v>
      </c>
      <c r="S35" s="10">
        <f t="shared" si="3"/>
        <v>1.7</v>
      </c>
      <c r="T35" s="4">
        <f t="shared" si="4"/>
        <v>0</v>
      </c>
      <c r="V35" s="10">
        <f t="shared" ref="V35:V44" si="9">G35+H35+M35+N35</f>
        <v>0.9</v>
      </c>
      <c r="W35" s="10">
        <f t="shared" ref="W35:W44" si="10">I35+J35</f>
        <v>0.8</v>
      </c>
    </row>
    <row r="36">
      <c r="B36" s="2" t="s">
        <v>25</v>
      </c>
      <c r="C36" s="2">
        <v>2026.0</v>
      </c>
      <c r="D36" s="8">
        <f t="shared" si="8"/>
        <v>4</v>
      </c>
      <c r="E36" s="9">
        <v>0.0</v>
      </c>
      <c r="F36" s="9">
        <v>1.6</v>
      </c>
      <c r="G36" s="9">
        <v>0.6</v>
      </c>
      <c r="H36" s="9">
        <v>0.1</v>
      </c>
      <c r="I36" s="9">
        <v>1.0</v>
      </c>
      <c r="J36" s="9">
        <v>0.4</v>
      </c>
      <c r="K36" s="10"/>
      <c r="L36" s="10"/>
      <c r="M36" s="9">
        <v>0.0</v>
      </c>
      <c r="N36" s="2">
        <v>0.0</v>
      </c>
      <c r="O36" s="2">
        <v>0.3</v>
      </c>
      <c r="P36" s="2">
        <v>0.0</v>
      </c>
      <c r="R36" s="10">
        <f t="shared" si="2"/>
        <v>1.6</v>
      </c>
      <c r="S36" s="10">
        <f t="shared" si="3"/>
        <v>2.1</v>
      </c>
      <c r="T36" s="4">
        <f t="shared" si="4"/>
        <v>0.3</v>
      </c>
      <c r="V36" s="10">
        <f t="shared" si="9"/>
        <v>0.7</v>
      </c>
      <c r="W36" s="10">
        <f t="shared" si="10"/>
        <v>1.4</v>
      </c>
    </row>
    <row r="37">
      <c r="B37" s="2" t="s">
        <v>25</v>
      </c>
      <c r="C37" s="2">
        <v>2027.0</v>
      </c>
      <c r="D37" s="8">
        <f t="shared" si="8"/>
        <v>6.95</v>
      </c>
      <c r="E37" s="9">
        <v>0.0</v>
      </c>
      <c r="F37" s="9">
        <v>3.8</v>
      </c>
      <c r="G37" s="9">
        <v>0.4</v>
      </c>
      <c r="H37" s="9">
        <v>0.3</v>
      </c>
      <c r="I37" s="9">
        <v>1.6</v>
      </c>
      <c r="J37" s="9">
        <v>0.4</v>
      </c>
      <c r="K37" s="10"/>
      <c r="L37" s="10"/>
      <c r="M37" s="9">
        <v>0.0</v>
      </c>
      <c r="N37" s="2">
        <v>0.0</v>
      </c>
      <c r="O37" s="2">
        <v>0.45</v>
      </c>
      <c r="P37" s="2">
        <v>0.0</v>
      </c>
      <c r="R37" s="10">
        <f t="shared" si="2"/>
        <v>3.8</v>
      </c>
      <c r="S37" s="10">
        <f t="shared" si="3"/>
        <v>2.7</v>
      </c>
      <c r="T37" s="4">
        <f t="shared" si="4"/>
        <v>0.45</v>
      </c>
      <c r="V37" s="10">
        <f t="shared" si="9"/>
        <v>0.7</v>
      </c>
      <c r="W37" s="10">
        <f t="shared" si="10"/>
        <v>2</v>
      </c>
    </row>
    <row r="38">
      <c r="B38" s="2" t="s">
        <v>25</v>
      </c>
      <c r="C38" s="2">
        <v>2028.0</v>
      </c>
      <c r="D38" s="8">
        <f t="shared" si="8"/>
        <v>5.85</v>
      </c>
      <c r="E38" s="9">
        <v>0.0</v>
      </c>
      <c r="F38" s="9">
        <v>1.1</v>
      </c>
      <c r="G38" s="9">
        <v>0.8</v>
      </c>
      <c r="H38" s="9">
        <v>0.3</v>
      </c>
      <c r="I38" s="9">
        <v>1.5</v>
      </c>
      <c r="J38" s="9">
        <v>0.5</v>
      </c>
      <c r="K38" s="10"/>
      <c r="L38" s="10"/>
      <c r="M38" s="9">
        <v>0.2</v>
      </c>
      <c r="N38" s="2">
        <v>0.0</v>
      </c>
      <c r="O38" s="2">
        <v>0.45</v>
      </c>
      <c r="P38" s="2">
        <v>1.0</v>
      </c>
      <c r="R38" s="10">
        <f t="shared" si="2"/>
        <v>1.1</v>
      </c>
      <c r="S38" s="10">
        <f t="shared" si="3"/>
        <v>3.3</v>
      </c>
      <c r="T38" s="4">
        <f t="shared" si="4"/>
        <v>1.45</v>
      </c>
      <c r="V38" s="10">
        <f t="shared" si="9"/>
        <v>1.3</v>
      </c>
      <c r="W38" s="10">
        <f t="shared" si="10"/>
        <v>2</v>
      </c>
    </row>
    <row r="39">
      <c r="B39" s="2" t="s">
        <v>25</v>
      </c>
      <c r="C39" s="2">
        <v>2029.0</v>
      </c>
      <c r="D39" s="8">
        <f t="shared" si="8"/>
        <v>5.75</v>
      </c>
      <c r="E39" s="9">
        <v>0.2</v>
      </c>
      <c r="F39" s="9">
        <v>2.35</v>
      </c>
      <c r="G39" s="9">
        <v>0.6</v>
      </c>
      <c r="H39" s="9">
        <v>0.1</v>
      </c>
      <c r="I39" s="9">
        <v>1.1</v>
      </c>
      <c r="J39" s="9">
        <v>0.3</v>
      </c>
      <c r="K39" s="10"/>
      <c r="L39" s="10"/>
      <c r="M39" s="9">
        <v>0.4</v>
      </c>
      <c r="N39" s="2">
        <v>0.0</v>
      </c>
      <c r="O39" s="2">
        <v>0.7</v>
      </c>
      <c r="P39" s="2">
        <v>0.0</v>
      </c>
      <c r="R39" s="10">
        <f t="shared" si="2"/>
        <v>2.55</v>
      </c>
      <c r="S39" s="10">
        <f t="shared" si="3"/>
        <v>2.5</v>
      </c>
      <c r="T39" s="4">
        <f t="shared" si="4"/>
        <v>0.7</v>
      </c>
      <c r="V39" s="10">
        <f t="shared" si="9"/>
        <v>1.1</v>
      </c>
      <c r="W39" s="10">
        <f t="shared" si="10"/>
        <v>1.4</v>
      </c>
    </row>
    <row r="40">
      <c r="B40" s="2" t="s">
        <v>25</v>
      </c>
      <c r="C40" s="2">
        <v>2030.0</v>
      </c>
      <c r="D40" s="8">
        <f t="shared" si="8"/>
        <v>6.45</v>
      </c>
      <c r="E40" s="9">
        <v>0.6</v>
      </c>
      <c r="F40" s="9">
        <v>0.65</v>
      </c>
      <c r="G40" s="9">
        <v>0.8</v>
      </c>
      <c r="H40" s="9">
        <v>0.6</v>
      </c>
      <c r="I40" s="9">
        <v>1.7</v>
      </c>
      <c r="J40" s="9">
        <v>1.3</v>
      </c>
      <c r="K40" s="10"/>
      <c r="L40" s="10"/>
      <c r="M40" s="9">
        <v>0.3</v>
      </c>
      <c r="N40" s="2">
        <v>0.0</v>
      </c>
      <c r="O40" s="2">
        <v>0.5</v>
      </c>
      <c r="P40" s="2">
        <v>0.0</v>
      </c>
      <c r="R40" s="10">
        <f t="shared" si="2"/>
        <v>1.25</v>
      </c>
      <c r="S40" s="10">
        <f t="shared" si="3"/>
        <v>4.7</v>
      </c>
      <c r="T40" s="4">
        <f t="shared" si="4"/>
        <v>0.5</v>
      </c>
      <c r="V40" s="10">
        <f t="shared" si="9"/>
        <v>1.7</v>
      </c>
      <c r="W40" s="10">
        <f t="shared" si="10"/>
        <v>3</v>
      </c>
    </row>
    <row r="41">
      <c r="B41" s="2" t="s">
        <v>25</v>
      </c>
      <c r="C41" s="2">
        <v>2031.0</v>
      </c>
      <c r="D41" s="8">
        <f t="shared" si="8"/>
        <v>9.55</v>
      </c>
      <c r="E41" s="9">
        <v>0.0</v>
      </c>
      <c r="F41" s="9">
        <v>0.1</v>
      </c>
      <c r="G41" s="9">
        <v>3.6</v>
      </c>
      <c r="H41" s="9">
        <v>1.3</v>
      </c>
      <c r="I41" s="9">
        <v>2.3</v>
      </c>
      <c r="J41" s="9">
        <v>0.85</v>
      </c>
      <c r="K41" s="10"/>
      <c r="L41" s="10"/>
      <c r="M41" s="9">
        <v>0.0</v>
      </c>
      <c r="N41" s="2">
        <v>0.0</v>
      </c>
      <c r="O41" s="2">
        <v>0.6</v>
      </c>
      <c r="P41" s="2">
        <v>0.8</v>
      </c>
      <c r="R41" s="10">
        <f t="shared" si="2"/>
        <v>0.1</v>
      </c>
      <c r="S41" s="10">
        <f t="shared" si="3"/>
        <v>8.05</v>
      </c>
      <c r="T41" s="4">
        <f t="shared" si="4"/>
        <v>1.4</v>
      </c>
      <c r="V41" s="10">
        <f t="shared" si="9"/>
        <v>4.9</v>
      </c>
      <c r="W41" s="10">
        <f t="shared" si="10"/>
        <v>3.15</v>
      </c>
    </row>
    <row r="42">
      <c r="B42" s="2" t="s">
        <v>25</v>
      </c>
      <c r="C42" s="2">
        <v>2032.0</v>
      </c>
      <c r="D42" s="8">
        <f t="shared" si="8"/>
        <v>9</v>
      </c>
      <c r="E42" s="9">
        <v>1.4</v>
      </c>
      <c r="F42" s="9">
        <v>0.1</v>
      </c>
      <c r="G42" s="9">
        <v>1.9</v>
      </c>
      <c r="H42" s="9">
        <v>0.6</v>
      </c>
      <c r="I42" s="9">
        <v>2.1</v>
      </c>
      <c r="J42" s="9">
        <v>0.85</v>
      </c>
      <c r="K42" s="10"/>
      <c r="L42" s="10"/>
      <c r="M42" s="9">
        <v>0.0</v>
      </c>
      <c r="N42" s="2">
        <v>0.25</v>
      </c>
      <c r="O42" s="2">
        <v>0.9</v>
      </c>
      <c r="P42" s="2">
        <v>0.9</v>
      </c>
      <c r="R42" s="10">
        <f t="shared" si="2"/>
        <v>1.5</v>
      </c>
      <c r="S42" s="10">
        <f t="shared" si="3"/>
        <v>5.7</v>
      </c>
      <c r="T42" s="4">
        <f t="shared" si="4"/>
        <v>1.8</v>
      </c>
      <c r="V42" s="10">
        <f t="shared" si="9"/>
        <v>2.75</v>
      </c>
      <c r="W42" s="10">
        <f t="shared" si="10"/>
        <v>2.95</v>
      </c>
    </row>
    <row r="43">
      <c r="B43" s="2" t="s">
        <v>25</v>
      </c>
      <c r="C43" s="2">
        <v>2033.0</v>
      </c>
      <c r="D43" s="8">
        <f t="shared" si="8"/>
        <v>12.3</v>
      </c>
      <c r="E43" s="9">
        <v>0.85</v>
      </c>
      <c r="F43" s="9">
        <v>0.1</v>
      </c>
      <c r="G43" s="9">
        <v>1.4</v>
      </c>
      <c r="H43" s="9">
        <v>1.8</v>
      </c>
      <c r="I43" s="9">
        <v>3.9</v>
      </c>
      <c r="J43" s="9">
        <v>1.6</v>
      </c>
      <c r="K43" s="10"/>
      <c r="L43" s="10"/>
      <c r="M43" s="9">
        <v>0.0</v>
      </c>
      <c r="N43" s="2">
        <v>0.25</v>
      </c>
      <c r="O43" s="2">
        <v>0.8</v>
      </c>
      <c r="P43" s="2">
        <v>1.6</v>
      </c>
      <c r="R43" s="10">
        <f t="shared" si="2"/>
        <v>0.95</v>
      </c>
      <c r="S43" s="10">
        <f t="shared" si="3"/>
        <v>8.95</v>
      </c>
      <c r="T43" s="4">
        <f t="shared" si="4"/>
        <v>2.4</v>
      </c>
      <c r="V43" s="10">
        <f t="shared" si="9"/>
        <v>3.45</v>
      </c>
      <c r="W43" s="10">
        <f t="shared" si="10"/>
        <v>5.5</v>
      </c>
    </row>
    <row r="44">
      <c r="B44" s="2" t="s">
        <v>25</v>
      </c>
      <c r="C44" s="2">
        <v>2034.0</v>
      </c>
      <c r="D44" s="8">
        <f t="shared" si="8"/>
        <v>4.3</v>
      </c>
      <c r="E44" s="9">
        <v>0.0</v>
      </c>
      <c r="F44" s="9">
        <v>0.1</v>
      </c>
      <c r="G44" s="9">
        <v>0.8</v>
      </c>
      <c r="H44" s="9">
        <v>0.0</v>
      </c>
      <c r="I44" s="9">
        <v>1.1</v>
      </c>
      <c r="J44" s="9">
        <v>1.0</v>
      </c>
      <c r="K44" s="10"/>
      <c r="L44" s="10"/>
      <c r="M44" s="9">
        <v>0.0</v>
      </c>
      <c r="N44" s="2">
        <v>0.0</v>
      </c>
      <c r="O44" s="2">
        <v>1.3</v>
      </c>
      <c r="P44" s="2">
        <v>0.0</v>
      </c>
      <c r="R44" s="10">
        <f t="shared" si="2"/>
        <v>0.1</v>
      </c>
      <c r="S44" s="10">
        <f t="shared" si="3"/>
        <v>2.9</v>
      </c>
      <c r="T44" s="4">
        <f t="shared" si="4"/>
        <v>1.3</v>
      </c>
      <c r="V44" s="10">
        <f t="shared" si="9"/>
        <v>0.8</v>
      </c>
      <c r="W44" s="10">
        <f t="shared" si="10"/>
        <v>2.1</v>
      </c>
    </row>
    <row r="45">
      <c r="B45" s="2" t="s">
        <v>25</v>
      </c>
      <c r="C45" s="2" t="s">
        <v>26</v>
      </c>
      <c r="D45" s="8">
        <f t="shared" ref="D45:P45" si="11">sum(D35:D44)</f>
        <v>69.45</v>
      </c>
      <c r="E45" s="10">
        <f t="shared" si="11"/>
        <v>6.25</v>
      </c>
      <c r="F45" s="10">
        <f t="shared" si="11"/>
        <v>10.3</v>
      </c>
      <c r="G45" s="10">
        <f t="shared" si="11"/>
        <v>11.7</v>
      </c>
      <c r="H45" s="10">
        <f t="shared" si="11"/>
        <v>5.2</v>
      </c>
      <c r="I45" s="10">
        <f t="shared" si="11"/>
        <v>17.1</v>
      </c>
      <c r="J45" s="10">
        <f t="shared" si="11"/>
        <v>7.2</v>
      </c>
      <c r="K45" s="10">
        <f t="shared" si="11"/>
        <v>0</v>
      </c>
      <c r="L45" s="10">
        <f t="shared" si="11"/>
        <v>0</v>
      </c>
      <c r="M45" s="10">
        <f t="shared" si="11"/>
        <v>0.9</v>
      </c>
      <c r="N45" s="4">
        <f t="shared" si="11"/>
        <v>0.5</v>
      </c>
      <c r="O45" s="4">
        <f t="shared" si="11"/>
        <v>6</v>
      </c>
      <c r="P45" s="4">
        <f t="shared" si="11"/>
        <v>4.3</v>
      </c>
      <c r="R45" s="10">
        <f t="shared" si="2"/>
        <v>16.55</v>
      </c>
      <c r="S45" s="10">
        <f t="shared" si="3"/>
        <v>42.6</v>
      </c>
      <c r="T45" s="4">
        <f t="shared" si="4"/>
        <v>10.3</v>
      </c>
    </row>
    <row r="46">
      <c r="A46" s="3"/>
      <c r="B46" s="2" t="s">
        <v>25</v>
      </c>
      <c r="C46" s="2">
        <v>2025.0</v>
      </c>
      <c r="D46" s="11">
        <f t="shared" ref="D46:D55" si="13">sum(E46:P46)</f>
        <v>5300</v>
      </c>
      <c r="E46" s="4">
        <f t="shared" ref="E46:P46" si="12">E35*1000</f>
        <v>3200</v>
      </c>
      <c r="F46" s="4">
        <f t="shared" si="12"/>
        <v>400</v>
      </c>
      <c r="G46" s="4">
        <f t="shared" si="12"/>
        <v>800</v>
      </c>
      <c r="H46" s="4">
        <f t="shared" si="12"/>
        <v>100</v>
      </c>
      <c r="I46" s="4">
        <f t="shared" si="12"/>
        <v>800</v>
      </c>
      <c r="J46" s="4">
        <f t="shared" si="12"/>
        <v>0</v>
      </c>
      <c r="K46" s="4">
        <f t="shared" si="12"/>
        <v>0</v>
      </c>
      <c r="L46" s="4">
        <f t="shared" si="12"/>
        <v>0</v>
      </c>
      <c r="M46" s="4">
        <f t="shared" si="12"/>
        <v>0</v>
      </c>
      <c r="N46" s="4">
        <f t="shared" si="12"/>
        <v>0</v>
      </c>
      <c r="O46" s="4">
        <f t="shared" si="12"/>
        <v>0</v>
      </c>
      <c r="P46" s="4">
        <f t="shared" si="12"/>
        <v>0</v>
      </c>
      <c r="R46" s="4">
        <f t="shared" si="2"/>
        <v>3600</v>
      </c>
      <c r="S46" s="4">
        <f t="shared" si="3"/>
        <v>1700</v>
      </c>
      <c r="T46" s="4">
        <f t="shared" si="4"/>
        <v>0</v>
      </c>
    </row>
    <row r="47">
      <c r="B47" s="2" t="s">
        <v>25</v>
      </c>
      <c r="C47" s="2">
        <v>2026.0</v>
      </c>
      <c r="D47" s="11">
        <f t="shared" si="13"/>
        <v>4000</v>
      </c>
      <c r="E47" s="4">
        <f t="shared" ref="E47:P47" si="14">E36*1000</f>
        <v>0</v>
      </c>
      <c r="F47" s="4">
        <f t="shared" si="14"/>
        <v>1600</v>
      </c>
      <c r="G47" s="4">
        <f t="shared" si="14"/>
        <v>600</v>
      </c>
      <c r="H47" s="4">
        <f t="shared" si="14"/>
        <v>100</v>
      </c>
      <c r="I47" s="4">
        <f t="shared" si="14"/>
        <v>1000</v>
      </c>
      <c r="J47" s="4">
        <f t="shared" si="14"/>
        <v>400</v>
      </c>
      <c r="K47" s="4">
        <f t="shared" si="14"/>
        <v>0</v>
      </c>
      <c r="L47" s="4">
        <f t="shared" si="14"/>
        <v>0</v>
      </c>
      <c r="M47" s="4">
        <f t="shared" si="14"/>
        <v>0</v>
      </c>
      <c r="N47" s="4">
        <f t="shared" si="14"/>
        <v>0</v>
      </c>
      <c r="O47" s="4">
        <f t="shared" si="14"/>
        <v>300</v>
      </c>
      <c r="P47" s="4">
        <f t="shared" si="14"/>
        <v>0</v>
      </c>
      <c r="R47" s="4">
        <f t="shared" si="2"/>
        <v>1600</v>
      </c>
      <c r="S47" s="4">
        <f t="shared" si="3"/>
        <v>2100</v>
      </c>
      <c r="T47" s="4">
        <f t="shared" si="4"/>
        <v>300</v>
      </c>
    </row>
    <row r="48">
      <c r="B48" s="2" t="s">
        <v>25</v>
      </c>
      <c r="C48" s="2">
        <v>2027.0</v>
      </c>
      <c r="D48" s="11">
        <f t="shared" si="13"/>
        <v>6950</v>
      </c>
      <c r="E48" s="4">
        <f t="shared" ref="E48:P48" si="15">E37*1000</f>
        <v>0</v>
      </c>
      <c r="F48" s="4">
        <f t="shared" si="15"/>
        <v>3800</v>
      </c>
      <c r="G48" s="4">
        <f t="shared" si="15"/>
        <v>400</v>
      </c>
      <c r="H48" s="4">
        <f t="shared" si="15"/>
        <v>300</v>
      </c>
      <c r="I48" s="4">
        <f t="shared" si="15"/>
        <v>1600</v>
      </c>
      <c r="J48" s="4">
        <f t="shared" si="15"/>
        <v>400</v>
      </c>
      <c r="K48" s="4">
        <f t="shared" si="15"/>
        <v>0</v>
      </c>
      <c r="L48" s="4">
        <f t="shared" si="15"/>
        <v>0</v>
      </c>
      <c r="M48" s="4">
        <f t="shared" si="15"/>
        <v>0</v>
      </c>
      <c r="N48" s="4">
        <f t="shared" si="15"/>
        <v>0</v>
      </c>
      <c r="O48" s="4">
        <f t="shared" si="15"/>
        <v>450</v>
      </c>
      <c r="P48" s="4">
        <f t="shared" si="15"/>
        <v>0</v>
      </c>
      <c r="R48" s="4">
        <f t="shared" si="2"/>
        <v>3800</v>
      </c>
      <c r="S48" s="4">
        <f t="shared" si="3"/>
        <v>2700</v>
      </c>
      <c r="T48" s="4">
        <f t="shared" si="4"/>
        <v>450</v>
      </c>
    </row>
    <row r="49">
      <c r="B49" s="2" t="s">
        <v>25</v>
      </c>
      <c r="C49" s="2">
        <v>2028.0</v>
      </c>
      <c r="D49" s="11">
        <f t="shared" si="13"/>
        <v>5850</v>
      </c>
      <c r="E49" s="4">
        <f t="shared" ref="E49:P49" si="16">E38*1000</f>
        <v>0</v>
      </c>
      <c r="F49" s="4">
        <f t="shared" si="16"/>
        <v>1100</v>
      </c>
      <c r="G49" s="4">
        <f t="shared" si="16"/>
        <v>800</v>
      </c>
      <c r="H49" s="4">
        <f t="shared" si="16"/>
        <v>300</v>
      </c>
      <c r="I49" s="4">
        <f t="shared" si="16"/>
        <v>1500</v>
      </c>
      <c r="J49" s="4">
        <f t="shared" si="16"/>
        <v>500</v>
      </c>
      <c r="K49" s="4">
        <f t="shared" si="16"/>
        <v>0</v>
      </c>
      <c r="L49" s="4">
        <f t="shared" si="16"/>
        <v>0</v>
      </c>
      <c r="M49" s="4">
        <f t="shared" si="16"/>
        <v>200</v>
      </c>
      <c r="N49" s="4">
        <f t="shared" si="16"/>
        <v>0</v>
      </c>
      <c r="O49" s="4">
        <f t="shared" si="16"/>
        <v>450</v>
      </c>
      <c r="P49" s="4">
        <f t="shared" si="16"/>
        <v>1000</v>
      </c>
      <c r="R49" s="4">
        <f t="shared" si="2"/>
        <v>1100</v>
      </c>
      <c r="S49" s="4">
        <f t="shared" si="3"/>
        <v>3300</v>
      </c>
      <c r="T49" s="4">
        <f t="shared" si="4"/>
        <v>1450</v>
      </c>
    </row>
    <row r="50">
      <c r="B50" s="2" t="s">
        <v>25</v>
      </c>
      <c r="C50" s="2">
        <v>2029.0</v>
      </c>
      <c r="D50" s="11">
        <f t="shared" si="13"/>
        <v>5750</v>
      </c>
      <c r="E50" s="4">
        <f t="shared" ref="E50:P50" si="17">E39*1000</f>
        <v>200</v>
      </c>
      <c r="F50" s="4">
        <f t="shared" si="17"/>
        <v>2350</v>
      </c>
      <c r="G50" s="4">
        <f t="shared" si="17"/>
        <v>600</v>
      </c>
      <c r="H50" s="4">
        <f t="shared" si="17"/>
        <v>100</v>
      </c>
      <c r="I50" s="4">
        <f t="shared" si="17"/>
        <v>1100</v>
      </c>
      <c r="J50" s="4">
        <f t="shared" si="17"/>
        <v>300</v>
      </c>
      <c r="K50" s="4">
        <f t="shared" si="17"/>
        <v>0</v>
      </c>
      <c r="L50" s="4">
        <f t="shared" si="17"/>
        <v>0</v>
      </c>
      <c r="M50" s="4">
        <f t="shared" si="17"/>
        <v>400</v>
      </c>
      <c r="N50" s="4">
        <f t="shared" si="17"/>
        <v>0</v>
      </c>
      <c r="O50" s="4">
        <f t="shared" si="17"/>
        <v>700</v>
      </c>
      <c r="P50" s="4">
        <f t="shared" si="17"/>
        <v>0</v>
      </c>
      <c r="R50" s="4">
        <f t="shared" si="2"/>
        <v>2550</v>
      </c>
      <c r="S50" s="4">
        <f t="shared" si="3"/>
        <v>2500</v>
      </c>
      <c r="T50" s="4">
        <f t="shared" si="4"/>
        <v>700</v>
      </c>
    </row>
    <row r="51">
      <c r="B51" s="2" t="s">
        <v>25</v>
      </c>
      <c r="C51" s="2">
        <v>2030.0</v>
      </c>
      <c r="D51" s="11">
        <f t="shared" si="13"/>
        <v>6450</v>
      </c>
      <c r="E51" s="4">
        <f t="shared" ref="E51:P51" si="18">E40*1000</f>
        <v>600</v>
      </c>
      <c r="F51" s="4">
        <f t="shared" si="18"/>
        <v>650</v>
      </c>
      <c r="G51" s="4">
        <f t="shared" si="18"/>
        <v>800</v>
      </c>
      <c r="H51" s="4">
        <f t="shared" si="18"/>
        <v>600</v>
      </c>
      <c r="I51" s="4">
        <f t="shared" si="18"/>
        <v>1700</v>
      </c>
      <c r="J51" s="4">
        <f t="shared" si="18"/>
        <v>1300</v>
      </c>
      <c r="K51" s="4">
        <f t="shared" si="18"/>
        <v>0</v>
      </c>
      <c r="L51" s="4">
        <f t="shared" si="18"/>
        <v>0</v>
      </c>
      <c r="M51" s="4">
        <f t="shared" si="18"/>
        <v>300</v>
      </c>
      <c r="N51" s="4">
        <f t="shared" si="18"/>
        <v>0</v>
      </c>
      <c r="O51" s="4">
        <f t="shared" si="18"/>
        <v>500</v>
      </c>
      <c r="P51" s="4">
        <f t="shared" si="18"/>
        <v>0</v>
      </c>
      <c r="R51" s="4">
        <f t="shared" si="2"/>
        <v>1250</v>
      </c>
      <c r="S51" s="4">
        <f t="shared" si="3"/>
        <v>4700</v>
      </c>
      <c r="T51" s="4">
        <f t="shared" si="4"/>
        <v>500</v>
      </c>
    </row>
    <row r="52">
      <c r="B52" s="2" t="s">
        <v>25</v>
      </c>
      <c r="C52" s="2">
        <v>2031.0</v>
      </c>
      <c r="D52" s="11">
        <f t="shared" si="13"/>
        <v>9550</v>
      </c>
      <c r="E52" s="4">
        <f t="shared" ref="E52:P52" si="19">E41*1000</f>
        <v>0</v>
      </c>
      <c r="F52" s="4">
        <f t="shared" si="19"/>
        <v>100</v>
      </c>
      <c r="G52" s="4">
        <f t="shared" si="19"/>
        <v>3600</v>
      </c>
      <c r="H52" s="4">
        <f t="shared" si="19"/>
        <v>1300</v>
      </c>
      <c r="I52" s="4">
        <f t="shared" si="19"/>
        <v>2300</v>
      </c>
      <c r="J52" s="4">
        <f t="shared" si="19"/>
        <v>850</v>
      </c>
      <c r="K52" s="4">
        <f t="shared" si="19"/>
        <v>0</v>
      </c>
      <c r="L52" s="4">
        <f t="shared" si="19"/>
        <v>0</v>
      </c>
      <c r="M52" s="4">
        <f t="shared" si="19"/>
        <v>0</v>
      </c>
      <c r="N52" s="4">
        <f t="shared" si="19"/>
        <v>0</v>
      </c>
      <c r="O52" s="4">
        <f t="shared" si="19"/>
        <v>600</v>
      </c>
      <c r="P52" s="4">
        <f t="shared" si="19"/>
        <v>800</v>
      </c>
      <c r="R52" s="4">
        <f t="shared" si="2"/>
        <v>100</v>
      </c>
      <c r="S52" s="4">
        <f t="shared" si="3"/>
        <v>8050</v>
      </c>
      <c r="T52" s="4">
        <f t="shared" si="4"/>
        <v>1400</v>
      </c>
    </row>
    <row r="53">
      <c r="B53" s="2" t="s">
        <v>25</v>
      </c>
      <c r="C53" s="2">
        <v>2032.0</v>
      </c>
      <c r="D53" s="11">
        <f t="shared" si="13"/>
        <v>9000</v>
      </c>
      <c r="E53" s="4">
        <f t="shared" ref="E53:P53" si="20">E42*1000</f>
        <v>1400</v>
      </c>
      <c r="F53" s="4">
        <f t="shared" si="20"/>
        <v>100</v>
      </c>
      <c r="G53" s="4">
        <f t="shared" si="20"/>
        <v>1900</v>
      </c>
      <c r="H53" s="4">
        <f t="shared" si="20"/>
        <v>600</v>
      </c>
      <c r="I53" s="4">
        <f t="shared" si="20"/>
        <v>2100</v>
      </c>
      <c r="J53" s="4">
        <f t="shared" si="20"/>
        <v>850</v>
      </c>
      <c r="K53" s="4">
        <f t="shared" si="20"/>
        <v>0</v>
      </c>
      <c r="L53" s="4">
        <f t="shared" si="20"/>
        <v>0</v>
      </c>
      <c r="M53" s="4">
        <f t="shared" si="20"/>
        <v>0</v>
      </c>
      <c r="N53" s="4">
        <f t="shared" si="20"/>
        <v>250</v>
      </c>
      <c r="O53" s="4">
        <f t="shared" si="20"/>
        <v>900</v>
      </c>
      <c r="P53" s="4">
        <f t="shared" si="20"/>
        <v>900</v>
      </c>
      <c r="R53" s="4">
        <f t="shared" si="2"/>
        <v>1500</v>
      </c>
      <c r="S53" s="4">
        <f t="shared" si="3"/>
        <v>5700</v>
      </c>
      <c r="T53" s="4">
        <f t="shared" si="4"/>
        <v>1800</v>
      </c>
    </row>
    <row r="54">
      <c r="B54" s="2" t="s">
        <v>25</v>
      </c>
      <c r="C54" s="2">
        <v>2033.0</v>
      </c>
      <c r="D54" s="11">
        <f t="shared" si="13"/>
        <v>12300</v>
      </c>
      <c r="E54" s="4">
        <f t="shared" ref="E54:P54" si="21">E43*1000</f>
        <v>850</v>
      </c>
      <c r="F54" s="4">
        <f t="shared" si="21"/>
        <v>100</v>
      </c>
      <c r="G54" s="4">
        <f t="shared" si="21"/>
        <v>1400</v>
      </c>
      <c r="H54" s="4">
        <f t="shared" si="21"/>
        <v>1800</v>
      </c>
      <c r="I54" s="4">
        <f t="shared" si="21"/>
        <v>3900</v>
      </c>
      <c r="J54" s="4">
        <f t="shared" si="21"/>
        <v>1600</v>
      </c>
      <c r="K54" s="4">
        <f t="shared" si="21"/>
        <v>0</v>
      </c>
      <c r="L54" s="4">
        <f t="shared" si="21"/>
        <v>0</v>
      </c>
      <c r="M54" s="4">
        <f t="shared" si="21"/>
        <v>0</v>
      </c>
      <c r="N54" s="4">
        <f t="shared" si="21"/>
        <v>250</v>
      </c>
      <c r="O54" s="4">
        <f t="shared" si="21"/>
        <v>800</v>
      </c>
      <c r="P54" s="4">
        <f t="shared" si="21"/>
        <v>1600</v>
      </c>
      <c r="R54" s="4">
        <f t="shared" si="2"/>
        <v>950</v>
      </c>
      <c r="S54" s="4">
        <f t="shared" si="3"/>
        <v>8950</v>
      </c>
      <c r="T54" s="4">
        <f t="shared" si="4"/>
        <v>2400</v>
      </c>
    </row>
    <row r="55">
      <c r="B55" s="2" t="s">
        <v>25</v>
      </c>
      <c r="C55" s="2">
        <v>2034.0</v>
      </c>
      <c r="D55" s="11">
        <f t="shared" si="13"/>
        <v>4300</v>
      </c>
      <c r="E55" s="4">
        <f t="shared" ref="E55:P55" si="22">E44*1000</f>
        <v>0</v>
      </c>
      <c r="F55" s="4">
        <f t="shared" si="22"/>
        <v>100</v>
      </c>
      <c r="G55" s="4">
        <f t="shared" si="22"/>
        <v>800</v>
      </c>
      <c r="H55" s="4">
        <f t="shared" si="22"/>
        <v>0</v>
      </c>
      <c r="I55" s="4">
        <f t="shared" si="22"/>
        <v>1100</v>
      </c>
      <c r="J55" s="4">
        <f t="shared" si="22"/>
        <v>1000</v>
      </c>
      <c r="K55" s="4">
        <f t="shared" si="22"/>
        <v>0</v>
      </c>
      <c r="L55" s="4">
        <f t="shared" si="22"/>
        <v>0</v>
      </c>
      <c r="M55" s="4">
        <f t="shared" si="22"/>
        <v>0</v>
      </c>
      <c r="N55" s="4">
        <f t="shared" si="22"/>
        <v>0</v>
      </c>
      <c r="O55" s="4">
        <f t="shared" si="22"/>
        <v>1300</v>
      </c>
      <c r="P55" s="4">
        <f t="shared" si="22"/>
        <v>0</v>
      </c>
      <c r="R55" s="4">
        <f t="shared" si="2"/>
        <v>100</v>
      </c>
      <c r="S55" s="4">
        <f t="shared" si="3"/>
        <v>2900</v>
      </c>
      <c r="T55" s="4">
        <f t="shared" si="4"/>
        <v>1300</v>
      </c>
    </row>
    <row r="56">
      <c r="B56" s="2" t="s">
        <v>25</v>
      </c>
      <c r="C56" s="2" t="s">
        <v>26</v>
      </c>
      <c r="D56" s="11">
        <f t="shared" ref="D56:P56" si="23">sum(D46:D55)</f>
        <v>69450</v>
      </c>
      <c r="E56" s="4">
        <f t="shared" si="23"/>
        <v>6250</v>
      </c>
      <c r="F56" s="4">
        <f t="shared" si="23"/>
        <v>10300</v>
      </c>
      <c r="G56" s="4">
        <f t="shared" si="23"/>
        <v>11700</v>
      </c>
      <c r="H56" s="4">
        <f t="shared" si="23"/>
        <v>5200</v>
      </c>
      <c r="I56" s="4">
        <f t="shared" si="23"/>
        <v>17100</v>
      </c>
      <c r="J56" s="4">
        <f t="shared" si="23"/>
        <v>7200</v>
      </c>
      <c r="K56" s="4">
        <f t="shared" si="23"/>
        <v>0</v>
      </c>
      <c r="L56" s="4">
        <f t="shared" si="23"/>
        <v>0</v>
      </c>
      <c r="M56" s="4">
        <f t="shared" si="23"/>
        <v>900</v>
      </c>
      <c r="N56" s="4">
        <f t="shared" si="23"/>
        <v>500</v>
      </c>
      <c r="O56" s="4">
        <f t="shared" si="23"/>
        <v>6000</v>
      </c>
      <c r="P56" s="4">
        <f t="shared" si="23"/>
        <v>4300</v>
      </c>
      <c r="R56" s="4">
        <f t="shared" si="2"/>
        <v>16550</v>
      </c>
      <c r="S56" s="4">
        <f t="shared" si="3"/>
        <v>42600</v>
      </c>
      <c r="T56" s="4">
        <f t="shared" si="4"/>
        <v>10300</v>
      </c>
    </row>
    <row r="59">
      <c r="A59" s="2"/>
      <c r="B59" s="2">
        <v>2024.0</v>
      </c>
      <c r="C59" s="2" t="s">
        <v>1</v>
      </c>
      <c r="D59" s="2">
        <v>39909.0</v>
      </c>
      <c r="E59" s="12" t="s">
        <v>27</v>
      </c>
    </row>
    <row r="60">
      <c r="A60" s="2"/>
      <c r="B60" s="2">
        <v>2024.0</v>
      </c>
      <c r="C60" s="2" t="s">
        <v>2</v>
      </c>
      <c r="D60" s="2">
        <v>20811.0</v>
      </c>
      <c r="E60" s="2">
        <v>23265.3</v>
      </c>
    </row>
    <row r="61">
      <c r="A61" s="2"/>
      <c r="B61" s="2">
        <v>2024.0</v>
      </c>
      <c r="C61" s="2" t="s">
        <v>28</v>
      </c>
      <c r="D61" s="2">
        <v>4235.0</v>
      </c>
      <c r="E61" s="12" t="s">
        <v>29</v>
      </c>
    </row>
    <row r="62">
      <c r="A62" s="2"/>
      <c r="B62" s="2">
        <v>2024.0</v>
      </c>
      <c r="C62" s="2" t="s">
        <v>5</v>
      </c>
      <c r="D62" s="2">
        <v>1507.0</v>
      </c>
      <c r="E62" s="12">
        <v>242.5</v>
      </c>
    </row>
    <row r="63">
      <c r="A63" s="2"/>
      <c r="B63" s="2">
        <v>2024.0</v>
      </c>
      <c r="C63" s="2" t="s">
        <v>6</v>
      </c>
      <c r="D63" s="2">
        <v>152.0</v>
      </c>
      <c r="E63" s="12">
        <v>130.8</v>
      </c>
    </row>
    <row r="64">
      <c r="A64" s="2"/>
      <c r="B64" s="2">
        <v>2024.0</v>
      </c>
      <c r="C64" s="2" t="s">
        <v>15</v>
      </c>
      <c r="D64" s="2">
        <v>0.0</v>
      </c>
      <c r="E64" s="2">
        <v>0.0</v>
      </c>
    </row>
    <row r="65">
      <c r="A65" s="2"/>
      <c r="B65" s="2">
        <v>2024.0</v>
      </c>
      <c r="C65" s="2" t="s">
        <v>3</v>
      </c>
      <c r="D65" s="2">
        <v>5964.0</v>
      </c>
      <c r="E65" s="12" t="s">
        <v>30</v>
      </c>
    </row>
    <row r="66">
      <c r="A66" s="2"/>
      <c r="B66" s="2">
        <v>2024.0</v>
      </c>
      <c r="C66" s="2" t="s">
        <v>4</v>
      </c>
      <c r="D66" s="2">
        <v>2597.0</v>
      </c>
      <c r="E66" s="12" t="s">
        <v>31</v>
      </c>
    </row>
    <row r="67">
      <c r="A67" s="2"/>
      <c r="B67" s="2">
        <v>2024.0</v>
      </c>
      <c r="C67" s="2" t="s">
        <v>9</v>
      </c>
      <c r="D67" s="2">
        <v>265.0</v>
      </c>
      <c r="E67" s="12">
        <v>152.7</v>
      </c>
    </row>
    <row r="68">
      <c r="A68" s="2"/>
      <c r="B68" s="2">
        <v>2024.0</v>
      </c>
      <c r="C68" s="2" t="s">
        <v>10</v>
      </c>
      <c r="D68" s="2">
        <v>0.0</v>
      </c>
    </row>
    <row r="70">
      <c r="E70" s="2" t="s">
        <v>1</v>
      </c>
      <c r="F70" s="2" t="s">
        <v>2</v>
      </c>
      <c r="G70" s="2" t="s">
        <v>28</v>
      </c>
      <c r="H70" s="2" t="s">
        <v>5</v>
      </c>
      <c r="I70" s="2" t="s">
        <v>6</v>
      </c>
      <c r="J70" s="2" t="s">
        <v>15</v>
      </c>
      <c r="K70" s="2" t="s">
        <v>3</v>
      </c>
      <c r="L70" s="2" t="s">
        <v>4</v>
      </c>
      <c r="M70" s="2" t="s">
        <v>9</v>
      </c>
      <c r="N70" s="2" t="s">
        <v>10</v>
      </c>
    </row>
    <row r="71">
      <c r="C71" s="2">
        <v>2024.0</v>
      </c>
      <c r="E71" s="12" t="s">
        <v>27</v>
      </c>
      <c r="F71" s="2">
        <v>23265.3</v>
      </c>
      <c r="G71" s="12" t="s">
        <v>29</v>
      </c>
      <c r="H71" s="12">
        <v>242.5</v>
      </c>
      <c r="I71" s="12">
        <v>130.8</v>
      </c>
      <c r="J71" s="2">
        <v>0.0</v>
      </c>
      <c r="K71" s="12" t="s">
        <v>30</v>
      </c>
      <c r="L71" s="12" t="s">
        <v>31</v>
      </c>
      <c r="M71" s="12">
        <v>152.7</v>
      </c>
    </row>
    <row r="72">
      <c r="C72" s="2">
        <v>2024.0</v>
      </c>
      <c r="E72" s="4" t="str">
        <f t="shared" ref="E72:N72" si="24">E71/1000</f>
        <v>#VALUE!</v>
      </c>
      <c r="F72" s="4">
        <f t="shared" si="24"/>
        <v>23.2653</v>
      </c>
      <c r="G72" s="4" t="str">
        <f t="shared" si="24"/>
        <v>#VALUE!</v>
      </c>
      <c r="H72" s="4">
        <f t="shared" si="24"/>
        <v>0.2425</v>
      </c>
      <c r="I72" s="4">
        <f t="shared" si="24"/>
        <v>0.1308</v>
      </c>
      <c r="J72" s="4">
        <f t="shared" si="24"/>
        <v>0</v>
      </c>
      <c r="K72" s="4" t="str">
        <f t="shared" si="24"/>
        <v>#VALUE!</v>
      </c>
      <c r="L72" s="4" t="str">
        <f t="shared" si="24"/>
        <v>#VALUE!</v>
      </c>
      <c r="M72" s="4">
        <f t="shared" si="24"/>
        <v>0.1527</v>
      </c>
      <c r="N72" s="4">
        <f t="shared" si="24"/>
        <v>0</v>
      </c>
    </row>
    <row r="73">
      <c r="C73" s="2">
        <v>2025.0</v>
      </c>
      <c r="E73" s="10">
        <f t="shared" ref="E73:F73" si="25">E35</f>
        <v>3.2</v>
      </c>
      <c r="F73" s="10">
        <f t="shared" si="25"/>
        <v>0.4</v>
      </c>
      <c r="G73" s="2">
        <v>0.0</v>
      </c>
      <c r="H73" s="10">
        <f t="shared" ref="H73:I73" si="26">I35</f>
        <v>0.8</v>
      </c>
      <c r="I73" s="10">
        <f t="shared" si="26"/>
        <v>0</v>
      </c>
      <c r="J73" s="4">
        <f t="shared" ref="J73:J82" si="31">O35+P35</f>
        <v>0</v>
      </c>
      <c r="K73" s="10">
        <f t="shared" ref="K73:L73" si="27">G35</f>
        <v>0.8</v>
      </c>
      <c r="L73" s="10">
        <f t="shared" si="27"/>
        <v>0.1</v>
      </c>
      <c r="M73" s="10">
        <f t="shared" ref="M73:N73" si="28">M35</f>
        <v>0</v>
      </c>
      <c r="N73" s="4">
        <f t="shared" si="28"/>
        <v>0</v>
      </c>
    </row>
    <row r="74">
      <c r="C74" s="2">
        <v>2026.0</v>
      </c>
      <c r="E74" s="10">
        <f t="shared" ref="E74:F74" si="29">E36</f>
        <v>0</v>
      </c>
      <c r="F74" s="10">
        <f t="shared" si="29"/>
        <v>1.6</v>
      </c>
      <c r="G74" s="2">
        <v>0.0</v>
      </c>
      <c r="H74" s="10">
        <f t="shared" ref="H74:I74" si="30">I36</f>
        <v>1</v>
      </c>
      <c r="I74" s="10">
        <f t="shared" si="30"/>
        <v>0.4</v>
      </c>
      <c r="J74" s="4">
        <f t="shared" si="31"/>
        <v>0.3</v>
      </c>
      <c r="K74" s="10">
        <f t="shared" ref="K74:L74" si="32">G36</f>
        <v>0.6</v>
      </c>
      <c r="L74" s="10">
        <f t="shared" si="32"/>
        <v>0.1</v>
      </c>
      <c r="M74" s="10">
        <f t="shared" ref="M74:N74" si="33">M36</f>
        <v>0</v>
      </c>
      <c r="N74" s="4">
        <f t="shared" si="33"/>
        <v>0</v>
      </c>
    </row>
    <row r="75">
      <c r="C75" s="2">
        <v>2027.0</v>
      </c>
      <c r="E75" s="10">
        <f t="shared" ref="E75:F75" si="34">E37</f>
        <v>0</v>
      </c>
      <c r="F75" s="10">
        <f t="shared" si="34"/>
        <v>3.8</v>
      </c>
      <c r="G75" s="2">
        <v>0.0</v>
      </c>
      <c r="H75" s="10">
        <f t="shared" ref="H75:I75" si="35">I37</f>
        <v>1.6</v>
      </c>
      <c r="I75" s="10">
        <f t="shared" si="35"/>
        <v>0.4</v>
      </c>
      <c r="J75" s="4">
        <f t="shared" si="31"/>
        <v>0.45</v>
      </c>
      <c r="K75" s="10">
        <f t="shared" ref="K75:L75" si="36">G37</f>
        <v>0.4</v>
      </c>
      <c r="L75" s="10">
        <f t="shared" si="36"/>
        <v>0.3</v>
      </c>
      <c r="M75" s="10">
        <f t="shared" ref="M75:N75" si="37">M37</f>
        <v>0</v>
      </c>
      <c r="N75" s="4">
        <f t="shared" si="37"/>
        <v>0</v>
      </c>
    </row>
    <row r="76">
      <c r="C76" s="2">
        <v>2028.0</v>
      </c>
      <c r="E76" s="10">
        <f t="shared" ref="E76:F76" si="38">E38</f>
        <v>0</v>
      </c>
      <c r="F76" s="10">
        <f t="shared" si="38"/>
        <v>1.1</v>
      </c>
      <c r="G76" s="2">
        <v>0.0</v>
      </c>
      <c r="H76" s="10">
        <f t="shared" ref="H76:I76" si="39">I38</f>
        <v>1.5</v>
      </c>
      <c r="I76" s="10">
        <f t="shared" si="39"/>
        <v>0.5</v>
      </c>
      <c r="J76" s="4">
        <f t="shared" si="31"/>
        <v>1.45</v>
      </c>
      <c r="K76" s="10">
        <f t="shared" ref="K76:L76" si="40">G38</f>
        <v>0.8</v>
      </c>
      <c r="L76" s="10">
        <f t="shared" si="40"/>
        <v>0.3</v>
      </c>
      <c r="M76" s="10">
        <f t="shared" ref="M76:N76" si="41">M38</f>
        <v>0.2</v>
      </c>
      <c r="N76" s="4">
        <f t="shared" si="41"/>
        <v>0</v>
      </c>
    </row>
    <row r="77">
      <c r="C77" s="2">
        <v>2029.0</v>
      </c>
      <c r="E77" s="10">
        <f t="shared" ref="E77:F77" si="42">E39</f>
        <v>0.2</v>
      </c>
      <c r="F77" s="10">
        <f t="shared" si="42"/>
        <v>2.35</v>
      </c>
      <c r="G77" s="2">
        <v>0.0</v>
      </c>
      <c r="H77" s="10">
        <f t="shared" ref="H77:I77" si="43">I39</f>
        <v>1.1</v>
      </c>
      <c r="I77" s="10">
        <f t="shared" si="43"/>
        <v>0.3</v>
      </c>
      <c r="J77" s="4">
        <f t="shared" si="31"/>
        <v>0.7</v>
      </c>
      <c r="K77" s="10">
        <f t="shared" ref="K77:L77" si="44">G39</f>
        <v>0.6</v>
      </c>
      <c r="L77" s="10">
        <f t="shared" si="44"/>
        <v>0.1</v>
      </c>
      <c r="M77" s="10">
        <f t="shared" ref="M77:N77" si="45">M39</f>
        <v>0.4</v>
      </c>
      <c r="N77" s="4">
        <f t="shared" si="45"/>
        <v>0</v>
      </c>
    </row>
    <row r="78">
      <c r="C78" s="2">
        <v>2030.0</v>
      </c>
      <c r="E78" s="10">
        <f t="shared" ref="E78:F78" si="46">E40</f>
        <v>0.6</v>
      </c>
      <c r="F78" s="10">
        <f t="shared" si="46"/>
        <v>0.65</v>
      </c>
      <c r="G78" s="2">
        <v>0.0</v>
      </c>
      <c r="H78" s="10">
        <f t="shared" ref="H78:I78" si="47">I40</f>
        <v>1.7</v>
      </c>
      <c r="I78" s="10">
        <f t="shared" si="47"/>
        <v>1.3</v>
      </c>
      <c r="J78" s="4">
        <f t="shared" si="31"/>
        <v>0.5</v>
      </c>
      <c r="K78" s="10">
        <f t="shared" ref="K78:L78" si="48">G40</f>
        <v>0.8</v>
      </c>
      <c r="L78" s="10">
        <f t="shared" si="48"/>
        <v>0.6</v>
      </c>
      <c r="M78" s="10">
        <f t="shared" ref="M78:N78" si="49">M40</f>
        <v>0.3</v>
      </c>
      <c r="N78" s="4">
        <f t="shared" si="49"/>
        <v>0</v>
      </c>
    </row>
    <row r="79">
      <c r="C79" s="2">
        <v>2031.0</v>
      </c>
      <c r="E79" s="10">
        <f t="shared" ref="E79:F79" si="50">E41</f>
        <v>0</v>
      </c>
      <c r="F79" s="10">
        <f t="shared" si="50"/>
        <v>0.1</v>
      </c>
      <c r="G79" s="2">
        <v>0.0</v>
      </c>
      <c r="H79" s="10">
        <f t="shared" ref="H79:I79" si="51">I41</f>
        <v>2.3</v>
      </c>
      <c r="I79" s="10">
        <f t="shared" si="51"/>
        <v>0.85</v>
      </c>
      <c r="J79" s="4">
        <f t="shared" si="31"/>
        <v>1.4</v>
      </c>
      <c r="K79" s="10">
        <f t="shared" ref="K79:L79" si="52">G41</f>
        <v>3.6</v>
      </c>
      <c r="L79" s="10">
        <f t="shared" si="52"/>
        <v>1.3</v>
      </c>
      <c r="M79" s="10">
        <f t="shared" ref="M79:N79" si="53">M41</f>
        <v>0</v>
      </c>
      <c r="N79" s="4">
        <f t="shared" si="53"/>
        <v>0</v>
      </c>
    </row>
    <row r="80">
      <c r="C80" s="2">
        <v>2032.0</v>
      </c>
      <c r="E80" s="10">
        <f t="shared" ref="E80:F80" si="54">E42</f>
        <v>1.4</v>
      </c>
      <c r="F80" s="10">
        <f t="shared" si="54"/>
        <v>0.1</v>
      </c>
      <c r="G80" s="2">
        <v>0.0</v>
      </c>
      <c r="H80" s="10">
        <f t="shared" ref="H80:I80" si="55">I42</f>
        <v>2.1</v>
      </c>
      <c r="I80" s="10">
        <f t="shared" si="55"/>
        <v>0.85</v>
      </c>
      <c r="J80" s="4">
        <f t="shared" si="31"/>
        <v>1.8</v>
      </c>
      <c r="K80" s="10">
        <f t="shared" ref="K80:L80" si="56">G42</f>
        <v>1.9</v>
      </c>
      <c r="L80" s="10">
        <f t="shared" si="56"/>
        <v>0.6</v>
      </c>
      <c r="M80" s="10">
        <f t="shared" ref="M80:N80" si="57">M42</f>
        <v>0</v>
      </c>
      <c r="N80" s="4">
        <f t="shared" si="57"/>
        <v>0.25</v>
      </c>
    </row>
    <row r="81">
      <c r="C81" s="2">
        <v>2033.0</v>
      </c>
      <c r="E81" s="10">
        <f t="shared" ref="E81:F81" si="58">E43</f>
        <v>0.85</v>
      </c>
      <c r="F81" s="10">
        <f t="shared" si="58"/>
        <v>0.1</v>
      </c>
      <c r="G81" s="2">
        <v>0.0</v>
      </c>
      <c r="H81" s="10">
        <f t="shared" ref="H81:I81" si="59">I43</f>
        <v>3.9</v>
      </c>
      <c r="I81" s="10">
        <f t="shared" si="59"/>
        <v>1.6</v>
      </c>
      <c r="J81" s="4">
        <f t="shared" si="31"/>
        <v>2.4</v>
      </c>
      <c r="K81" s="10">
        <f t="shared" ref="K81:L81" si="60">G43</f>
        <v>1.4</v>
      </c>
      <c r="L81" s="10">
        <f t="shared" si="60"/>
        <v>1.8</v>
      </c>
      <c r="M81" s="10">
        <f t="shared" ref="M81:N81" si="61">M43</f>
        <v>0</v>
      </c>
      <c r="N81" s="4">
        <f t="shared" si="61"/>
        <v>0.25</v>
      </c>
    </row>
    <row r="82">
      <c r="C82" s="2">
        <v>2034.0</v>
      </c>
      <c r="E82" s="10">
        <f t="shared" ref="E82:F82" si="62">E44</f>
        <v>0</v>
      </c>
      <c r="F82" s="10">
        <f t="shared" si="62"/>
        <v>0.1</v>
      </c>
      <c r="G82" s="2">
        <v>0.0</v>
      </c>
      <c r="H82" s="10">
        <f t="shared" ref="H82:I82" si="63">I44</f>
        <v>1.1</v>
      </c>
      <c r="I82" s="10">
        <f t="shared" si="63"/>
        <v>1</v>
      </c>
      <c r="J82" s="4">
        <f t="shared" si="31"/>
        <v>1.3</v>
      </c>
      <c r="K82" s="10">
        <f t="shared" ref="K82:L82" si="64">G44</f>
        <v>0.8</v>
      </c>
      <c r="L82" s="10">
        <f t="shared" si="64"/>
        <v>0</v>
      </c>
      <c r="M82" s="10">
        <f t="shared" ref="M82:N82" si="65">M44</f>
        <v>0</v>
      </c>
      <c r="N82" s="4">
        <f t="shared" si="65"/>
        <v>0</v>
      </c>
    </row>
    <row r="83">
      <c r="E83" s="2" t="s">
        <v>1</v>
      </c>
      <c r="F83" s="2" t="s">
        <v>2</v>
      </c>
      <c r="G83" s="2" t="s">
        <v>28</v>
      </c>
      <c r="H83" s="2" t="s">
        <v>5</v>
      </c>
      <c r="I83" s="2" t="s">
        <v>6</v>
      </c>
      <c r="J83" s="2" t="s">
        <v>15</v>
      </c>
      <c r="K83" s="2" t="s">
        <v>3</v>
      </c>
      <c r="L83" s="2" t="s">
        <v>4</v>
      </c>
      <c r="M83" s="2" t="s">
        <v>9</v>
      </c>
      <c r="N83" s="2" t="s">
        <v>10</v>
      </c>
    </row>
    <row r="84">
      <c r="C84" s="2">
        <v>2024.0</v>
      </c>
      <c r="D84" s="13">
        <f t="shared" ref="D84:D94" si="66">sum(E84:N84)</f>
        <v>745.56</v>
      </c>
      <c r="E84" s="14">
        <v>384.398</v>
      </c>
      <c r="F84" s="14">
        <v>232.653</v>
      </c>
      <c r="G84" s="14">
        <v>41.676</v>
      </c>
      <c r="H84" s="14">
        <v>2.425</v>
      </c>
      <c r="I84" s="14">
        <v>1.308</v>
      </c>
      <c r="J84" s="4">
        <v>0.0</v>
      </c>
      <c r="K84" s="14">
        <v>58.192</v>
      </c>
      <c r="L84" s="14">
        <v>23.381</v>
      </c>
      <c r="M84" s="14">
        <v>1.527</v>
      </c>
      <c r="N84" s="4">
        <v>0.0</v>
      </c>
    </row>
    <row r="85">
      <c r="C85" s="2">
        <v>2025.0</v>
      </c>
      <c r="D85" s="10">
        <f t="shared" si="66"/>
        <v>79.86</v>
      </c>
      <c r="E85" s="9">
        <v>41.64</v>
      </c>
      <c r="F85" s="9">
        <v>23.67</v>
      </c>
      <c r="G85" s="9">
        <v>4.17</v>
      </c>
      <c r="H85" s="9">
        <v>1.04</v>
      </c>
      <c r="I85" s="9">
        <v>0.13</v>
      </c>
      <c r="J85" s="9">
        <v>0.0</v>
      </c>
      <c r="K85" s="9">
        <v>6.62</v>
      </c>
      <c r="L85" s="9">
        <v>2.44</v>
      </c>
      <c r="M85" s="9">
        <v>0.15</v>
      </c>
      <c r="N85" s="9">
        <v>0.0</v>
      </c>
    </row>
    <row r="86">
      <c r="C86" s="2">
        <v>2026.0</v>
      </c>
      <c r="D86" s="10">
        <f t="shared" si="66"/>
        <v>83.86</v>
      </c>
      <c r="E86" s="9">
        <v>41.64</v>
      </c>
      <c r="F86" s="9">
        <v>25.27</v>
      </c>
      <c r="G86" s="9">
        <v>4.17</v>
      </c>
      <c r="H86" s="9">
        <v>2.04</v>
      </c>
      <c r="I86" s="9">
        <v>0.53</v>
      </c>
      <c r="J86" s="9">
        <v>0.3</v>
      </c>
      <c r="K86" s="9">
        <v>7.22</v>
      </c>
      <c r="L86" s="9">
        <v>2.54</v>
      </c>
      <c r="M86" s="9">
        <v>0.15</v>
      </c>
      <c r="N86" s="9">
        <v>0.0</v>
      </c>
    </row>
    <row r="87">
      <c r="C87" s="2">
        <v>2027.0</v>
      </c>
      <c r="D87" s="10">
        <f t="shared" si="66"/>
        <v>90.81</v>
      </c>
      <c r="E87" s="9">
        <v>41.64</v>
      </c>
      <c r="F87" s="9">
        <v>29.07</v>
      </c>
      <c r="G87" s="9">
        <v>4.17</v>
      </c>
      <c r="H87" s="9">
        <v>3.64</v>
      </c>
      <c r="I87" s="9">
        <v>0.93</v>
      </c>
      <c r="J87" s="9">
        <v>0.75</v>
      </c>
      <c r="K87" s="9">
        <v>7.62</v>
      </c>
      <c r="L87" s="9">
        <v>2.84</v>
      </c>
      <c r="M87" s="9">
        <v>0.15</v>
      </c>
      <c r="N87" s="9">
        <v>0.0</v>
      </c>
    </row>
    <row r="88">
      <c r="C88" s="2">
        <v>2028.0</v>
      </c>
      <c r="D88" s="10">
        <f t="shared" si="66"/>
        <v>96.66</v>
      </c>
      <c r="E88" s="9">
        <v>41.64</v>
      </c>
      <c r="F88" s="9">
        <v>30.17</v>
      </c>
      <c r="G88" s="9">
        <v>4.17</v>
      </c>
      <c r="H88" s="9">
        <v>5.14</v>
      </c>
      <c r="I88" s="9">
        <v>1.43</v>
      </c>
      <c r="J88" s="9">
        <v>2.2</v>
      </c>
      <c r="K88" s="9">
        <v>8.42</v>
      </c>
      <c r="L88" s="9">
        <v>3.14</v>
      </c>
      <c r="M88" s="9">
        <v>0.35</v>
      </c>
      <c r="N88" s="9">
        <v>0.0</v>
      </c>
    </row>
    <row r="89">
      <c r="C89" s="2">
        <v>2029.0</v>
      </c>
      <c r="D89" s="10">
        <f t="shared" si="66"/>
        <v>102.41</v>
      </c>
      <c r="E89" s="9">
        <v>41.84</v>
      </c>
      <c r="F89" s="9">
        <v>32.52</v>
      </c>
      <c r="G89" s="9">
        <v>4.17</v>
      </c>
      <c r="H89" s="9">
        <v>6.24</v>
      </c>
      <c r="I89" s="9">
        <v>1.73</v>
      </c>
      <c r="J89" s="9">
        <v>2.9</v>
      </c>
      <c r="K89" s="9">
        <v>9.02</v>
      </c>
      <c r="L89" s="9">
        <v>3.24</v>
      </c>
      <c r="M89" s="9">
        <v>0.75</v>
      </c>
      <c r="N89" s="9">
        <v>0.0</v>
      </c>
    </row>
    <row r="90">
      <c r="C90" s="2">
        <v>2030.0</v>
      </c>
      <c r="D90" s="10">
        <f t="shared" si="66"/>
        <v>108.86</v>
      </c>
      <c r="E90" s="9">
        <v>42.44</v>
      </c>
      <c r="F90" s="9">
        <v>33.17</v>
      </c>
      <c r="G90" s="9">
        <v>4.17</v>
      </c>
      <c r="H90" s="9">
        <v>7.94</v>
      </c>
      <c r="I90" s="9">
        <v>3.03</v>
      </c>
      <c r="J90" s="9">
        <v>3.4</v>
      </c>
      <c r="K90" s="9">
        <v>9.82</v>
      </c>
      <c r="L90" s="9">
        <v>3.84</v>
      </c>
      <c r="M90" s="9">
        <v>1.05</v>
      </c>
      <c r="N90" s="9">
        <v>0.0</v>
      </c>
    </row>
    <row r="91">
      <c r="C91" s="2">
        <v>2031.0</v>
      </c>
      <c r="D91" s="10">
        <f t="shared" si="66"/>
        <v>118.41</v>
      </c>
      <c r="E91" s="9">
        <v>42.44</v>
      </c>
      <c r="F91" s="9">
        <v>33.27</v>
      </c>
      <c r="G91" s="9">
        <v>4.17</v>
      </c>
      <c r="H91" s="9">
        <v>10.24</v>
      </c>
      <c r="I91" s="9">
        <v>3.88</v>
      </c>
      <c r="J91" s="9">
        <v>4.8</v>
      </c>
      <c r="K91" s="9">
        <v>13.42</v>
      </c>
      <c r="L91" s="9">
        <v>5.14</v>
      </c>
      <c r="M91" s="9">
        <v>1.05</v>
      </c>
      <c r="N91" s="9">
        <v>0.0</v>
      </c>
    </row>
    <row r="92">
      <c r="C92" s="2">
        <v>2032.0</v>
      </c>
      <c r="D92" s="10">
        <f t="shared" si="66"/>
        <v>127.41</v>
      </c>
      <c r="E92" s="9">
        <v>43.84</v>
      </c>
      <c r="F92" s="9">
        <v>33.37</v>
      </c>
      <c r="G92" s="9">
        <v>4.17</v>
      </c>
      <c r="H92" s="9">
        <v>12.34</v>
      </c>
      <c r="I92" s="9">
        <v>4.73</v>
      </c>
      <c r="J92" s="9">
        <v>6.6</v>
      </c>
      <c r="K92" s="9">
        <v>15.32</v>
      </c>
      <c r="L92" s="9">
        <v>5.74</v>
      </c>
      <c r="M92" s="9">
        <v>1.05</v>
      </c>
      <c r="N92" s="9">
        <v>0.25</v>
      </c>
    </row>
    <row r="93">
      <c r="C93" s="2">
        <v>2033.0</v>
      </c>
      <c r="D93" s="10">
        <f t="shared" si="66"/>
        <v>139.71</v>
      </c>
      <c r="E93" s="9">
        <v>44.69</v>
      </c>
      <c r="F93" s="9">
        <v>33.47</v>
      </c>
      <c r="G93" s="9">
        <v>4.17</v>
      </c>
      <c r="H93" s="9">
        <v>16.24</v>
      </c>
      <c r="I93" s="9">
        <v>6.33</v>
      </c>
      <c r="J93" s="9">
        <v>9.0</v>
      </c>
      <c r="K93" s="9">
        <v>16.72</v>
      </c>
      <c r="L93" s="9">
        <v>7.54</v>
      </c>
      <c r="M93" s="9">
        <v>1.05</v>
      </c>
      <c r="N93" s="9">
        <v>0.5</v>
      </c>
    </row>
    <row r="94">
      <c r="C94" s="2">
        <v>2034.0</v>
      </c>
      <c r="D94" s="10">
        <f t="shared" si="66"/>
        <v>144.01</v>
      </c>
      <c r="E94" s="9">
        <v>44.69</v>
      </c>
      <c r="F94" s="9">
        <v>33.57</v>
      </c>
      <c r="G94" s="9">
        <v>4.17</v>
      </c>
      <c r="H94" s="9">
        <v>17.34</v>
      </c>
      <c r="I94" s="9">
        <v>7.33</v>
      </c>
      <c r="J94" s="9">
        <v>10.3</v>
      </c>
      <c r="K94" s="9">
        <v>17.52</v>
      </c>
      <c r="L94" s="9">
        <v>7.54</v>
      </c>
      <c r="M94" s="9">
        <v>1.05</v>
      </c>
      <c r="N94" s="9">
        <v>0.5</v>
      </c>
    </row>
    <row r="96">
      <c r="A96" s="2" t="s">
        <v>32</v>
      </c>
      <c r="B96" s="2">
        <v>2025.0</v>
      </c>
      <c r="C96" s="2" t="s">
        <v>1</v>
      </c>
      <c r="D96" s="9">
        <v>41.64</v>
      </c>
      <c r="E96" s="4">
        <f t="shared" ref="E96:E195" si="67">D96*1000</f>
        <v>41640</v>
      </c>
    </row>
    <row r="97">
      <c r="A97" s="2" t="s">
        <v>33</v>
      </c>
      <c r="B97" s="2">
        <v>2025.0</v>
      </c>
      <c r="C97" s="2" t="s">
        <v>2</v>
      </c>
      <c r="D97" s="9">
        <v>23.67</v>
      </c>
      <c r="E97" s="4">
        <f t="shared" si="67"/>
        <v>23670</v>
      </c>
    </row>
    <row r="98">
      <c r="A98" s="2" t="s">
        <v>34</v>
      </c>
      <c r="B98" s="2">
        <v>2025.0</v>
      </c>
      <c r="C98" s="2" t="s">
        <v>28</v>
      </c>
      <c r="D98" s="9">
        <v>4.17</v>
      </c>
      <c r="E98" s="4">
        <f t="shared" si="67"/>
        <v>4170</v>
      </c>
    </row>
    <row r="99">
      <c r="A99" s="2" t="s">
        <v>35</v>
      </c>
      <c r="B99" s="2">
        <v>2025.0</v>
      </c>
      <c r="C99" s="2" t="s">
        <v>5</v>
      </c>
      <c r="D99" s="9">
        <v>1.04</v>
      </c>
      <c r="E99" s="4">
        <f t="shared" si="67"/>
        <v>1040</v>
      </c>
    </row>
    <row r="100">
      <c r="A100" s="2" t="s">
        <v>36</v>
      </c>
      <c r="B100" s="2">
        <v>2025.0</v>
      </c>
      <c r="C100" s="2" t="s">
        <v>6</v>
      </c>
      <c r="D100" s="9">
        <v>0.13</v>
      </c>
      <c r="E100" s="4">
        <f t="shared" si="67"/>
        <v>130</v>
      </c>
    </row>
    <row r="101">
      <c r="A101" s="2" t="s">
        <v>37</v>
      </c>
      <c r="B101" s="2">
        <v>2025.0</v>
      </c>
      <c r="C101" s="2" t="s">
        <v>15</v>
      </c>
      <c r="D101" s="9">
        <v>0.0</v>
      </c>
      <c r="E101" s="4">
        <f t="shared" si="67"/>
        <v>0</v>
      </c>
    </row>
    <row r="102">
      <c r="A102" s="2" t="s">
        <v>38</v>
      </c>
      <c r="B102" s="2">
        <v>2025.0</v>
      </c>
      <c r="C102" s="2" t="s">
        <v>3</v>
      </c>
      <c r="D102" s="9">
        <v>6.62</v>
      </c>
      <c r="E102" s="4">
        <f t="shared" si="67"/>
        <v>6620</v>
      </c>
    </row>
    <row r="103">
      <c r="A103" s="2" t="s">
        <v>39</v>
      </c>
      <c r="B103" s="2">
        <v>2025.0</v>
      </c>
      <c r="C103" s="2" t="s">
        <v>4</v>
      </c>
      <c r="D103" s="9">
        <v>2.44</v>
      </c>
      <c r="E103" s="4">
        <f t="shared" si="67"/>
        <v>2440</v>
      </c>
    </row>
    <row r="104">
      <c r="A104" s="2" t="s">
        <v>40</v>
      </c>
      <c r="B104" s="2">
        <v>2025.0</v>
      </c>
      <c r="C104" s="2" t="s">
        <v>9</v>
      </c>
      <c r="D104" s="9">
        <v>0.15</v>
      </c>
      <c r="E104" s="4">
        <f t="shared" si="67"/>
        <v>150</v>
      </c>
    </row>
    <row r="105">
      <c r="A105" s="2" t="s">
        <v>41</v>
      </c>
      <c r="B105" s="2">
        <v>2025.0</v>
      </c>
      <c r="C105" s="2" t="s">
        <v>10</v>
      </c>
      <c r="D105" s="9">
        <v>0.0</v>
      </c>
      <c r="E105" s="4">
        <f t="shared" si="67"/>
        <v>0</v>
      </c>
    </row>
    <row r="106">
      <c r="A106" s="2" t="s">
        <v>42</v>
      </c>
      <c r="B106" s="2">
        <v>2026.0</v>
      </c>
      <c r="C106" s="2" t="s">
        <v>1</v>
      </c>
      <c r="D106" s="9">
        <v>41.64</v>
      </c>
      <c r="E106" s="4">
        <f t="shared" si="67"/>
        <v>41640</v>
      </c>
    </row>
    <row r="107">
      <c r="A107" s="2" t="s">
        <v>43</v>
      </c>
      <c r="B107" s="2">
        <v>2026.0</v>
      </c>
      <c r="C107" s="2" t="s">
        <v>2</v>
      </c>
      <c r="D107" s="9">
        <v>25.27</v>
      </c>
      <c r="E107" s="4">
        <f t="shared" si="67"/>
        <v>25270</v>
      </c>
    </row>
    <row r="108">
      <c r="A108" s="2" t="s">
        <v>44</v>
      </c>
      <c r="B108" s="2">
        <v>2026.0</v>
      </c>
      <c r="C108" s="2" t="s">
        <v>28</v>
      </c>
      <c r="D108" s="9">
        <v>4.17</v>
      </c>
      <c r="E108" s="4">
        <f t="shared" si="67"/>
        <v>4170</v>
      </c>
    </row>
    <row r="109">
      <c r="A109" s="2" t="s">
        <v>45</v>
      </c>
      <c r="B109" s="2">
        <v>2026.0</v>
      </c>
      <c r="C109" s="2" t="s">
        <v>5</v>
      </c>
      <c r="D109" s="9">
        <v>2.04</v>
      </c>
      <c r="E109" s="4">
        <f t="shared" si="67"/>
        <v>2040</v>
      </c>
    </row>
    <row r="110">
      <c r="A110" s="2" t="s">
        <v>46</v>
      </c>
      <c r="B110" s="2">
        <v>2026.0</v>
      </c>
      <c r="C110" s="2" t="s">
        <v>6</v>
      </c>
      <c r="D110" s="9">
        <v>0.53</v>
      </c>
      <c r="E110" s="4">
        <f t="shared" si="67"/>
        <v>530</v>
      </c>
    </row>
    <row r="111">
      <c r="A111" s="2" t="s">
        <v>47</v>
      </c>
      <c r="B111" s="2">
        <v>2026.0</v>
      </c>
      <c r="C111" s="2" t="s">
        <v>15</v>
      </c>
      <c r="D111" s="9">
        <v>0.3</v>
      </c>
      <c r="E111" s="4">
        <f t="shared" si="67"/>
        <v>300</v>
      </c>
    </row>
    <row r="112">
      <c r="A112" s="2" t="s">
        <v>48</v>
      </c>
      <c r="B112" s="2">
        <v>2026.0</v>
      </c>
      <c r="C112" s="2" t="s">
        <v>3</v>
      </c>
      <c r="D112" s="9">
        <v>7.22</v>
      </c>
      <c r="E112" s="4">
        <f t="shared" si="67"/>
        <v>7220</v>
      </c>
    </row>
    <row r="113">
      <c r="A113" s="2" t="s">
        <v>49</v>
      </c>
      <c r="B113" s="2">
        <v>2026.0</v>
      </c>
      <c r="C113" s="2" t="s">
        <v>4</v>
      </c>
      <c r="D113" s="9">
        <v>2.54</v>
      </c>
      <c r="E113" s="4">
        <f t="shared" si="67"/>
        <v>2540</v>
      </c>
    </row>
    <row r="114">
      <c r="A114" s="2" t="s">
        <v>50</v>
      </c>
      <c r="B114" s="2">
        <v>2026.0</v>
      </c>
      <c r="C114" s="2" t="s">
        <v>9</v>
      </c>
      <c r="D114" s="9">
        <v>0.15</v>
      </c>
      <c r="E114" s="4">
        <f t="shared" si="67"/>
        <v>150</v>
      </c>
    </row>
    <row r="115">
      <c r="A115" s="2" t="s">
        <v>51</v>
      </c>
      <c r="B115" s="2">
        <v>2026.0</v>
      </c>
      <c r="C115" s="2" t="s">
        <v>10</v>
      </c>
      <c r="D115" s="9">
        <v>0.0</v>
      </c>
      <c r="E115" s="4">
        <f t="shared" si="67"/>
        <v>0</v>
      </c>
    </row>
    <row r="116">
      <c r="A116" s="2" t="s">
        <v>52</v>
      </c>
      <c r="B116" s="2">
        <v>2027.0</v>
      </c>
      <c r="C116" s="2" t="s">
        <v>1</v>
      </c>
      <c r="D116" s="9">
        <v>41.64</v>
      </c>
      <c r="E116" s="4">
        <f t="shared" si="67"/>
        <v>41640</v>
      </c>
    </row>
    <row r="117">
      <c r="A117" s="2" t="s">
        <v>53</v>
      </c>
      <c r="B117" s="2">
        <v>2027.0</v>
      </c>
      <c r="C117" s="2" t="s">
        <v>2</v>
      </c>
      <c r="D117" s="9">
        <v>29.07</v>
      </c>
      <c r="E117" s="4">
        <f t="shared" si="67"/>
        <v>29070</v>
      </c>
    </row>
    <row r="118">
      <c r="A118" s="2" t="s">
        <v>54</v>
      </c>
      <c r="B118" s="2">
        <v>2027.0</v>
      </c>
      <c r="C118" s="2" t="s">
        <v>28</v>
      </c>
      <c r="D118" s="9">
        <v>4.17</v>
      </c>
      <c r="E118" s="4">
        <f t="shared" si="67"/>
        <v>4170</v>
      </c>
    </row>
    <row r="119">
      <c r="A119" s="2" t="s">
        <v>55</v>
      </c>
      <c r="B119" s="2">
        <v>2027.0</v>
      </c>
      <c r="C119" s="2" t="s">
        <v>5</v>
      </c>
      <c r="D119" s="9">
        <v>3.64</v>
      </c>
      <c r="E119" s="4">
        <f t="shared" si="67"/>
        <v>3640</v>
      </c>
    </row>
    <row r="120">
      <c r="A120" s="2" t="s">
        <v>56</v>
      </c>
      <c r="B120" s="2">
        <v>2027.0</v>
      </c>
      <c r="C120" s="2" t="s">
        <v>6</v>
      </c>
      <c r="D120" s="9">
        <v>0.93</v>
      </c>
      <c r="E120" s="4">
        <f t="shared" si="67"/>
        <v>930</v>
      </c>
    </row>
    <row r="121">
      <c r="A121" s="2" t="s">
        <v>57</v>
      </c>
      <c r="B121" s="2">
        <v>2027.0</v>
      </c>
      <c r="C121" s="2" t="s">
        <v>15</v>
      </c>
      <c r="D121" s="9">
        <v>0.75</v>
      </c>
      <c r="E121" s="4">
        <f t="shared" si="67"/>
        <v>750</v>
      </c>
    </row>
    <row r="122">
      <c r="A122" s="2" t="s">
        <v>58</v>
      </c>
      <c r="B122" s="2">
        <v>2027.0</v>
      </c>
      <c r="C122" s="2" t="s">
        <v>3</v>
      </c>
      <c r="D122" s="9">
        <v>7.62</v>
      </c>
      <c r="E122" s="4">
        <f t="shared" si="67"/>
        <v>7620</v>
      </c>
    </row>
    <row r="123">
      <c r="A123" s="2" t="s">
        <v>59</v>
      </c>
      <c r="B123" s="2">
        <v>2027.0</v>
      </c>
      <c r="C123" s="2" t="s">
        <v>4</v>
      </c>
      <c r="D123" s="9">
        <v>2.84</v>
      </c>
      <c r="E123" s="4">
        <f t="shared" si="67"/>
        <v>2840</v>
      </c>
    </row>
    <row r="124">
      <c r="A124" s="2" t="s">
        <v>60</v>
      </c>
      <c r="B124" s="2">
        <v>2027.0</v>
      </c>
      <c r="C124" s="2" t="s">
        <v>9</v>
      </c>
      <c r="D124" s="9">
        <v>0.15</v>
      </c>
      <c r="E124" s="4">
        <f t="shared" si="67"/>
        <v>150</v>
      </c>
    </row>
    <row r="125">
      <c r="A125" s="2" t="s">
        <v>61</v>
      </c>
      <c r="B125" s="2">
        <v>2027.0</v>
      </c>
      <c r="C125" s="2" t="s">
        <v>10</v>
      </c>
      <c r="D125" s="9">
        <v>0.0</v>
      </c>
      <c r="E125" s="4">
        <f t="shared" si="67"/>
        <v>0</v>
      </c>
    </row>
    <row r="126">
      <c r="A126" s="2" t="s">
        <v>62</v>
      </c>
      <c r="B126" s="2">
        <v>2028.0</v>
      </c>
      <c r="C126" s="2" t="s">
        <v>1</v>
      </c>
      <c r="D126" s="9">
        <v>41.64</v>
      </c>
      <c r="E126" s="4">
        <f t="shared" si="67"/>
        <v>41640</v>
      </c>
    </row>
    <row r="127">
      <c r="A127" s="2" t="s">
        <v>63</v>
      </c>
      <c r="B127" s="2">
        <v>2028.0</v>
      </c>
      <c r="C127" s="2" t="s">
        <v>2</v>
      </c>
      <c r="D127" s="9">
        <v>30.17</v>
      </c>
      <c r="E127" s="4">
        <f t="shared" si="67"/>
        <v>30170</v>
      </c>
    </row>
    <row r="128">
      <c r="A128" s="2" t="s">
        <v>64</v>
      </c>
      <c r="B128" s="2">
        <v>2028.0</v>
      </c>
      <c r="C128" s="2" t="s">
        <v>28</v>
      </c>
      <c r="D128" s="9">
        <v>4.17</v>
      </c>
      <c r="E128" s="4">
        <f t="shared" si="67"/>
        <v>4170</v>
      </c>
    </row>
    <row r="129">
      <c r="A129" s="2" t="s">
        <v>65</v>
      </c>
      <c r="B129" s="2">
        <v>2028.0</v>
      </c>
      <c r="C129" s="2" t="s">
        <v>5</v>
      </c>
      <c r="D129" s="9">
        <v>5.14</v>
      </c>
      <c r="E129" s="4">
        <f t="shared" si="67"/>
        <v>5140</v>
      </c>
    </row>
    <row r="130">
      <c r="A130" s="2" t="s">
        <v>66</v>
      </c>
      <c r="B130" s="2">
        <v>2028.0</v>
      </c>
      <c r="C130" s="2" t="s">
        <v>6</v>
      </c>
      <c r="D130" s="9">
        <v>1.43</v>
      </c>
      <c r="E130" s="4">
        <f t="shared" si="67"/>
        <v>1430</v>
      </c>
    </row>
    <row r="131">
      <c r="A131" s="2" t="s">
        <v>67</v>
      </c>
      <c r="B131" s="2">
        <v>2028.0</v>
      </c>
      <c r="C131" s="2" t="s">
        <v>15</v>
      </c>
      <c r="D131" s="9">
        <v>2.2</v>
      </c>
      <c r="E131" s="4">
        <f t="shared" si="67"/>
        <v>2200</v>
      </c>
    </row>
    <row r="132">
      <c r="A132" s="2" t="s">
        <v>68</v>
      </c>
      <c r="B132" s="2">
        <v>2028.0</v>
      </c>
      <c r="C132" s="2" t="s">
        <v>3</v>
      </c>
      <c r="D132" s="9">
        <v>8.42</v>
      </c>
      <c r="E132" s="4">
        <f t="shared" si="67"/>
        <v>8420</v>
      </c>
    </row>
    <row r="133">
      <c r="A133" s="2" t="s">
        <v>69</v>
      </c>
      <c r="B133" s="2">
        <v>2028.0</v>
      </c>
      <c r="C133" s="2" t="s">
        <v>4</v>
      </c>
      <c r="D133" s="9">
        <v>3.14</v>
      </c>
      <c r="E133" s="4">
        <f t="shared" si="67"/>
        <v>3140</v>
      </c>
    </row>
    <row r="134">
      <c r="A134" s="2" t="s">
        <v>70</v>
      </c>
      <c r="B134" s="2">
        <v>2028.0</v>
      </c>
      <c r="C134" s="2" t="s">
        <v>9</v>
      </c>
      <c r="D134" s="9">
        <v>0.35</v>
      </c>
      <c r="E134" s="4">
        <f t="shared" si="67"/>
        <v>350</v>
      </c>
    </row>
    <row r="135">
      <c r="A135" s="2" t="s">
        <v>71</v>
      </c>
      <c r="B135" s="2">
        <v>2028.0</v>
      </c>
      <c r="C135" s="2" t="s">
        <v>10</v>
      </c>
      <c r="D135" s="9">
        <v>0.0</v>
      </c>
      <c r="E135" s="4">
        <f t="shared" si="67"/>
        <v>0</v>
      </c>
    </row>
    <row r="136">
      <c r="A136" s="2" t="s">
        <v>72</v>
      </c>
      <c r="B136" s="2">
        <v>2029.0</v>
      </c>
      <c r="C136" s="2" t="s">
        <v>1</v>
      </c>
      <c r="D136" s="9">
        <v>41.84</v>
      </c>
      <c r="E136" s="4">
        <f t="shared" si="67"/>
        <v>41840</v>
      </c>
    </row>
    <row r="137">
      <c r="A137" s="2" t="s">
        <v>73</v>
      </c>
      <c r="B137" s="2">
        <v>2029.0</v>
      </c>
      <c r="C137" s="2" t="s">
        <v>2</v>
      </c>
      <c r="D137" s="9">
        <v>32.52</v>
      </c>
      <c r="E137" s="4">
        <f t="shared" si="67"/>
        <v>32520</v>
      </c>
    </row>
    <row r="138">
      <c r="A138" s="2" t="s">
        <v>74</v>
      </c>
      <c r="B138" s="2">
        <v>2029.0</v>
      </c>
      <c r="C138" s="2" t="s">
        <v>28</v>
      </c>
      <c r="D138" s="9">
        <v>4.17</v>
      </c>
      <c r="E138" s="4">
        <f t="shared" si="67"/>
        <v>4170</v>
      </c>
    </row>
    <row r="139">
      <c r="A139" s="2" t="s">
        <v>75</v>
      </c>
      <c r="B139" s="2">
        <v>2029.0</v>
      </c>
      <c r="C139" s="2" t="s">
        <v>5</v>
      </c>
      <c r="D139" s="9">
        <v>6.24</v>
      </c>
      <c r="E139" s="4">
        <f t="shared" si="67"/>
        <v>6240</v>
      </c>
    </row>
    <row r="140">
      <c r="A140" s="2" t="s">
        <v>76</v>
      </c>
      <c r="B140" s="2">
        <v>2029.0</v>
      </c>
      <c r="C140" s="2" t="s">
        <v>6</v>
      </c>
      <c r="D140" s="9">
        <v>1.73</v>
      </c>
      <c r="E140" s="4">
        <f t="shared" si="67"/>
        <v>1730</v>
      </c>
    </row>
    <row r="141">
      <c r="A141" s="2" t="s">
        <v>77</v>
      </c>
      <c r="B141" s="2">
        <v>2029.0</v>
      </c>
      <c r="C141" s="2" t="s">
        <v>15</v>
      </c>
      <c r="D141" s="9">
        <v>2.9</v>
      </c>
      <c r="E141" s="4">
        <f t="shared" si="67"/>
        <v>2900</v>
      </c>
    </row>
    <row r="142">
      <c r="A142" s="2" t="s">
        <v>78</v>
      </c>
      <c r="B142" s="2">
        <v>2029.0</v>
      </c>
      <c r="C142" s="2" t="s">
        <v>3</v>
      </c>
      <c r="D142" s="9">
        <v>9.02</v>
      </c>
      <c r="E142" s="4">
        <f t="shared" si="67"/>
        <v>9020</v>
      </c>
    </row>
    <row r="143">
      <c r="A143" s="2" t="s">
        <v>79</v>
      </c>
      <c r="B143" s="2">
        <v>2029.0</v>
      </c>
      <c r="C143" s="2" t="s">
        <v>4</v>
      </c>
      <c r="D143" s="9">
        <v>3.24</v>
      </c>
      <c r="E143" s="4">
        <f t="shared" si="67"/>
        <v>3240</v>
      </c>
    </row>
    <row r="144">
      <c r="A144" s="2" t="s">
        <v>80</v>
      </c>
      <c r="B144" s="2">
        <v>2029.0</v>
      </c>
      <c r="C144" s="2" t="s">
        <v>9</v>
      </c>
      <c r="D144" s="9">
        <v>0.75</v>
      </c>
      <c r="E144" s="4">
        <f t="shared" si="67"/>
        <v>750</v>
      </c>
    </row>
    <row r="145">
      <c r="A145" s="2" t="s">
        <v>81</v>
      </c>
      <c r="B145" s="2">
        <v>2029.0</v>
      </c>
      <c r="C145" s="2" t="s">
        <v>10</v>
      </c>
      <c r="D145" s="9">
        <v>0.0</v>
      </c>
      <c r="E145" s="4">
        <f t="shared" si="67"/>
        <v>0</v>
      </c>
    </row>
    <row r="146">
      <c r="A146" s="2" t="s">
        <v>82</v>
      </c>
      <c r="B146" s="2">
        <v>2030.0</v>
      </c>
      <c r="C146" s="2" t="s">
        <v>1</v>
      </c>
      <c r="D146" s="9">
        <v>42.44</v>
      </c>
      <c r="E146" s="4">
        <f t="shared" si="67"/>
        <v>42440</v>
      </c>
    </row>
    <row r="147">
      <c r="A147" s="2" t="s">
        <v>83</v>
      </c>
      <c r="B147" s="2">
        <v>2030.0</v>
      </c>
      <c r="C147" s="2" t="s">
        <v>2</v>
      </c>
      <c r="D147" s="9">
        <v>33.17</v>
      </c>
      <c r="E147" s="4">
        <f t="shared" si="67"/>
        <v>33170</v>
      </c>
    </row>
    <row r="148">
      <c r="A148" s="2" t="s">
        <v>84</v>
      </c>
      <c r="B148" s="2">
        <v>2030.0</v>
      </c>
      <c r="C148" s="2" t="s">
        <v>28</v>
      </c>
      <c r="D148" s="9">
        <v>4.17</v>
      </c>
      <c r="E148" s="4">
        <f t="shared" si="67"/>
        <v>4170</v>
      </c>
    </row>
    <row r="149">
      <c r="A149" s="2" t="s">
        <v>85</v>
      </c>
      <c r="B149" s="2">
        <v>2030.0</v>
      </c>
      <c r="C149" s="2" t="s">
        <v>5</v>
      </c>
      <c r="D149" s="9">
        <v>7.94</v>
      </c>
      <c r="E149" s="4">
        <f t="shared" si="67"/>
        <v>7940</v>
      </c>
    </row>
    <row r="150">
      <c r="A150" s="2" t="s">
        <v>86</v>
      </c>
      <c r="B150" s="2">
        <v>2030.0</v>
      </c>
      <c r="C150" s="2" t="s">
        <v>6</v>
      </c>
      <c r="D150" s="9">
        <v>3.03</v>
      </c>
      <c r="E150" s="4">
        <f t="shared" si="67"/>
        <v>3030</v>
      </c>
    </row>
    <row r="151">
      <c r="A151" s="2" t="s">
        <v>87</v>
      </c>
      <c r="B151" s="2">
        <v>2030.0</v>
      </c>
      <c r="C151" s="2" t="s">
        <v>15</v>
      </c>
      <c r="D151" s="9">
        <v>3.4</v>
      </c>
      <c r="E151" s="4">
        <f t="shared" si="67"/>
        <v>3400</v>
      </c>
    </row>
    <row r="152">
      <c r="A152" s="2" t="s">
        <v>88</v>
      </c>
      <c r="B152" s="2">
        <v>2030.0</v>
      </c>
      <c r="C152" s="2" t="s">
        <v>3</v>
      </c>
      <c r="D152" s="9">
        <v>9.82</v>
      </c>
      <c r="E152" s="4">
        <f t="shared" si="67"/>
        <v>9820</v>
      </c>
    </row>
    <row r="153">
      <c r="A153" s="2" t="s">
        <v>89</v>
      </c>
      <c r="B153" s="2">
        <v>2030.0</v>
      </c>
      <c r="C153" s="2" t="s">
        <v>4</v>
      </c>
      <c r="D153" s="9">
        <v>3.84</v>
      </c>
      <c r="E153" s="4">
        <f t="shared" si="67"/>
        <v>3840</v>
      </c>
    </row>
    <row r="154">
      <c r="A154" s="2" t="s">
        <v>90</v>
      </c>
      <c r="B154" s="2">
        <v>2030.0</v>
      </c>
      <c r="C154" s="2" t="s">
        <v>9</v>
      </c>
      <c r="D154" s="9">
        <v>1.05</v>
      </c>
      <c r="E154" s="4">
        <f t="shared" si="67"/>
        <v>1050</v>
      </c>
    </row>
    <row r="155">
      <c r="A155" s="2" t="s">
        <v>91</v>
      </c>
      <c r="B155" s="2">
        <v>2030.0</v>
      </c>
      <c r="C155" s="2" t="s">
        <v>10</v>
      </c>
      <c r="D155" s="9">
        <v>0.0</v>
      </c>
      <c r="E155" s="4">
        <f t="shared" si="67"/>
        <v>0</v>
      </c>
    </row>
    <row r="156">
      <c r="A156" s="2" t="s">
        <v>92</v>
      </c>
      <c r="B156" s="2">
        <v>2031.0</v>
      </c>
      <c r="C156" s="2" t="s">
        <v>1</v>
      </c>
      <c r="D156" s="9">
        <v>42.44</v>
      </c>
      <c r="E156" s="4">
        <f t="shared" si="67"/>
        <v>42440</v>
      </c>
    </row>
    <row r="157">
      <c r="A157" s="2" t="s">
        <v>93</v>
      </c>
      <c r="B157" s="2">
        <v>2031.0</v>
      </c>
      <c r="C157" s="2" t="s">
        <v>2</v>
      </c>
      <c r="D157" s="9">
        <v>33.27</v>
      </c>
      <c r="E157" s="4">
        <f t="shared" si="67"/>
        <v>33270</v>
      </c>
    </row>
    <row r="158">
      <c r="A158" s="2" t="s">
        <v>94</v>
      </c>
      <c r="B158" s="2">
        <v>2031.0</v>
      </c>
      <c r="C158" s="2" t="s">
        <v>28</v>
      </c>
      <c r="D158" s="9">
        <v>4.17</v>
      </c>
      <c r="E158" s="4">
        <f t="shared" si="67"/>
        <v>4170</v>
      </c>
    </row>
    <row r="159">
      <c r="A159" s="2" t="s">
        <v>95</v>
      </c>
      <c r="B159" s="2">
        <v>2031.0</v>
      </c>
      <c r="C159" s="2" t="s">
        <v>5</v>
      </c>
      <c r="D159" s="9">
        <v>10.24</v>
      </c>
      <c r="E159" s="4">
        <f t="shared" si="67"/>
        <v>10240</v>
      </c>
    </row>
    <row r="160">
      <c r="A160" s="2" t="s">
        <v>96</v>
      </c>
      <c r="B160" s="2">
        <v>2031.0</v>
      </c>
      <c r="C160" s="2" t="s">
        <v>6</v>
      </c>
      <c r="D160" s="9">
        <v>3.88</v>
      </c>
      <c r="E160" s="4">
        <f t="shared" si="67"/>
        <v>3880</v>
      </c>
    </row>
    <row r="161">
      <c r="A161" s="2" t="s">
        <v>97</v>
      </c>
      <c r="B161" s="2">
        <v>2031.0</v>
      </c>
      <c r="C161" s="2" t="s">
        <v>15</v>
      </c>
      <c r="D161" s="9">
        <v>4.8</v>
      </c>
      <c r="E161" s="4">
        <f t="shared" si="67"/>
        <v>4800</v>
      </c>
    </row>
    <row r="162">
      <c r="A162" s="2" t="s">
        <v>98</v>
      </c>
      <c r="B162" s="2">
        <v>2031.0</v>
      </c>
      <c r="C162" s="2" t="s">
        <v>3</v>
      </c>
      <c r="D162" s="9">
        <v>13.42</v>
      </c>
      <c r="E162" s="4">
        <f t="shared" si="67"/>
        <v>13420</v>
      </c>
    </row>
    <row r="163">
      <c r="A163" s="2" t="s">
        <v>99</v>
      </c>
      <c r="B163" s="2">
        <v>2031.0</v>
      </c>
      <c r="C163" s="2" t="s">
        <v>4</v>
      </c>
      <c r="D163" s="9">
        <v>5.14</v>
      </c>
      <c r="E163" s="4">
        <f t="shared" si="67"/>
        <v>5140</v>
      </c>
    </row>
    <row r="164">
      <c r="A164" s="2" t="s">
        <v>100</v>
      </c>
      <c r="B164" s="2">
        <v>2031.0</v>
      </c>
      <c r="C164" s="2" t="s">
        <v>9</v>
      </c>
      <c r="D164" s="9">
        <v>1.05</v>
      </c>
      <c r="E164" s="4">
        <f t="shared" si="67"/>
        <v>1050</v>
      </c>
    </row>
    <row r="165">
      <c r="A165" s="2" t="s">
        <v>101</v>
      </c>
      <c r="B165" s="2">
        <v>2031.0</v>
      </c>
      <c r="C165" s="2" t="s">
        <v>10</v>
      </c>
      <c r="D165" s="9">
        <v>0.0</v>
      </c>
      <c r="E165" s="4">
        <f t="shared" si="67"/>
        <v>0</v>
      </c>
    </row>
    <row r="166">
      <c r="A166" s="2" t="s">
        <v>102</v>
      </c>
      <c r="B166" s="2">
        <v>2032.0</v>
      </c>
      <c r="C166" s="2" t="s">
        <v>1</v>
      </c>
      <c r="D166" s="9">
        <v>43.84</v>
      </c>
      <c r="E166" s="4">
        <f t="shared" si="67"/>
        <v>43840</v>
      </c>
    </row>
    <row r="167">
      <c r="A167" s="2" t="s">
        <v>103</v>
      </c>
      <c r="B167" s="2">
        <v>2032.0</v>
      </c>
      <c r="C167" s="2" t="s">
        <v>2</v>
      </c>
      <c r="D167" s="9">
        <v>33.37</v>
      </c>
      <c r="E167" s="4">
        <f t="shared" si="67"/>
        <v>33370</v>
      </c>
    </row>
    <row r="168">
      <c r="A168" s="2" t="s">
        <v>104</v>
      </c>
      <c r="B168" s="2">
        <v>2032.0</v>
      </c>
      <c r="C168" s="2" t="s">
        <v>28</v>
      </c>
      <c r="D168" s="9">
        <v>4.17</v>
      </c>
      <c r="E168" s="4">
        <f t="shared" si="67"/>
        <v>4170</v>
      </c>
    </row>
    <row r="169">
      <c r="A169" s="2" t="s">
        <v>105</v>
      </c>
      <c r="B169" s="2">
        <v>2032.0</v>
      </c>
      <c r="C169" s="2" t="s">
        <v>5</v>
      </c>
      <c r="D169" s="9">
        <v>12.34</v>
      </c>
      <c r="E169" s="4">
        <f t="shared" si="67"/>
        <v>12340</v>
      </c>
    </row>
    <row r="170">
      <c r="A170" s="2" t="s">
        <v>106</v>
      </c>
      <c r="B170" s="2">
        <v>2032.0</v>
      </c>
      <c r="C170" s="2" t="s">
        <v>6</v>
      </c>
      <c r="D170" s="9">
        <v>4.73</v>
      </c>
      <c r="E170" s="4">
        <f t="shared" si="67"/>
        <v>4730</v>
      </c>
    </row>
    <row r="171">
      <c r="A171" s="2" t="s">
        <v>107</v>
      </c>
      <c r="B171" s="2">
        <v>2032.0</v>
      </c>
      <c r="C171" s="2" t="s">
        <v>15</v>
      </c>
      <c r="D171" s="9">
        <v>6.6</v>
      </c>
      <c r="E171" s="4">
        <f t="shared" si="67"/>
        <v>6600</v>
      </c>
    </row>
    <row r="172">
      <c r="A172" s="2" t="s">
        <v>108</v>
      </c>
      <c r="B172" s="2">
        <v>2032.0</v>
      </c>
      <c r="C172" s="2" t="s">
        <v>3</v>
      </c>
      <c r="D172" s="9">
        <v>15.32</v>
      </c>
      <c r="E172" s="4">
        <f t="shared" si="67"/>
        <v>15320</v>
      </c>
    </row>
    <row r="173">
      <c r="A173" s="2" t="s">
        <v>109</v>
      </c>
      <c r="B173" s="2">
        <v>2032.0</v>
      </c>
      <c r="C173" s="2" t="s">
        <v>4</v>
      </c>
      <c r="D173" s="9">
        <v>5.74</v>
      </c>
      <c r="E173" s="4">
        <f t="shared" si="67"/>
        <v>5740</v>
      </c>
    </row>
    <row r="174">
      <c r="A174" s="2" t="s">
        <v>110</v>
      </c>
      <c r="B174" s="2">
        <v>2032.0</v>
      </c>
      <c r="C174" s="2" t="s">
        <v>9</v>
      </c>
      <c r="D174" s="9">
        <v>1.05</v>
      </c>
      <c r="E174" s="4">
        <f t="shared" si="67"/>
        <v>1050</v>
      </c>
    </row>
    <row r="175">
      <c r="A175" s="2" t="s">
        <v>111</v>
      </c>
      <c r="B175" s="2">
        <v>2032.0</v>
      </c>
      <c r="C175" s="2" t="s">
        <v>10</v>
      </c>
      <c r="D175" s="9">
        <v>0.25</v>
      </c>
      <c r="E175" s="4">
        <f t="shared" si="67"/>
        <v>250</v>
      </c>
    </row>
    <row r="176">
      <c r="A176" s="2" t="s">
        <v>112</v>
      </c>
      <c r="B176" s="2">
        <v>2033.0</v>
      </c>
      <c r="C176" s="2" t="s">
        <v>1</v>
      </c>
      <c r="D176" s="9">
        <v>44.69</v>
      </c>
      <c r="E176" s="4">
        <f t="shared" si="67"/>
        <v>44690</v>
      </c>
    </row>
    <row r="177">
      <c r="A177" s="2" t="s">
        <v>113</v>
      </c>
      <c r="B177" s="2">
        <v>2033.0</v>
      </c>
      <c r="C177" s="2" t="s">
        <v>2</v>
      </c>
      <c r="D177" s="9">
        <v>33.47</v>
      </c>
      <c r="E177" s="4">
        <f t="shared" si="67"/>
        <v>33470</v>
      </c>
    </row>
    <row r="178">
      <c r="A178" s="2" t="s">
        <v>114</v>
      </c>
      <c r="B178" s="2">
        <v>2033.0</v>
      </c>
      <c r="C178" s="2" t="s">
        <v>28</v>
      </c>
      <c r="D178" s="9">
        <v>4.17</v>
      </c>
      <c r="E178" s="4">
        <f t="shared" si="67"/>
        <v>4170</v>
      </c>
    </row>
    <row r="179">
      <c r="A179" s="2" t="s">
        <v>115</v>
      </c>
      <c r="B179" s="2">
        <v>2033.0</v>
      </c>
      <c r="C179" s="2" t="s">
        <v>5</v>
      </c>
      <c r="D179" s="9">
        <v>16.24</v>
      </c>
      <c r="E179" s="4">
        <f t="shared" si="67"/>
        <v>16240</v>
      </c>
    </row>
    <row r="180">
      <c r="A180" s="2" t="s">
        <v>116</v>
      </c>
      <c r="B180" s="2">
        <v>2033.0</v>
      </c>
      <c r="C180" s="2" t="s">
        <v>6</v>
      </c>
      <c r="D180" s="9">
        <v>6.33</v>
      </c>
      <c r="E180" s="4">
        <f t="shared" si="67"/>
        <v>6330</v>
      </c>
    </row>
    <row r="181">
      <c r="A181" s="2" t="s">
        <v>117</v>
      </c>
      <c r="B181" s="2">
        <v>2033.0</v>
      </c>
      <c r="C181" s="2" t="s">
        <v>15</v>
      </c>
      <c r="D181" s="9">
        <v>9.0</v>
      </c>
      <c r="E181" s="4">
        <f t="shared" si="67"/>
        <v>9000</v>
      </c>
    </row>
    <row r="182">
      <c r="A182" s="2" t="s">
        <v>118</v>
      </c>
      <c r="B182" s="2">
        <v>2033.0</v>
      </c>
      <c r="C182" s="2" t="s">
        <v>3</v>
      </c>
      <c r="D182" s="9">
        <v>16.72</v>
      </c>
      <c r="E182" s="4">
        <f t="shared" si="67"/>
        <v>16720</v>
      </c>
    </row>
    <row r="183">
      <c r="A183" s="2" t="s">
        <v>119</v>
      </c>
      <c r="B183" s="2">
        <v>2033.0</v>
      </c>
      <c r="C183" s="2" t="s">
        <v>4</v>
      </c>
      <c r="D183" s="9">
        <v>7.54</v>
      </c>
      <c r="E183" s="4">
        <f t="shared" si="67"/>
        <v>7540</v>
      </c>
    </row>
    <row r="184">
      <c r="A184" s="2" t="s">
        <v>120</v>
      </c>
      <c r="B184" s="2">
        <v>2033.0</v>
      </c>
      <c r="C184" s="2" t="s">
        <v>9</v>
      </c>
      <c r="D184" s="9">
        <v>1.05</v>
      </c>
      <c r="E184" s="4">
        <f t="shared" si="67"/>
        <v>1050</v>
      </c>
    </row>
    <row r="185">
      <c r="A185" s="2" t="s">
        <v>121</v>
      </c>
      <c r="B185" s="2">
        <v>2033.0</v>
      </c>
      <c r="C185" s="2" t="s">
        <v>10</v>
      </c>
      <c r="D185" s="9">
        <v>0.5</v>
      </c>
      <c r="E185" s="4">
        <f t="shared" si="67"/>
        <v>500</v>
      </c>
    </row>
    <row r="186">
      <c r="A186" s="2" t="s">
        <v>122</v>
      </c>
      <c r="B186" s="2">
        <v>2034.0</v>
      </c>
      <c r="C186" s="2" t="s">
        <v>1</v>
      </c>
      <c r="D186" s="9">
        <v>44.69</v>
      </c>
      <c r="E186" s="4">
        <f t="shared" si="67"/>
        <v>44690</v>
      </c>
    </row>
    <row r="187">
      <c r="A187" s="2" t="s">
        <v>123</v>
      </c>
      <c r="B187" s="2">
        <v>2034.0</v>
      </c>
      <c r="C187" s="2" t="s">
        <v>2</v>
      </c>
      <c r="D187" s="9">
        <v>33.57</v>
      </c>
      <c r="E187" s="4">
        <f t="shared" si="67"/>
        <v>33570</v>
      </c>
    </row>
    <row r="188">
      <c r="A188" s="2" t="s">
        <v>124</v>
      </c>
      <c r="B188" s="2">
        <v>2034.0</v>
      </c>
      <c r="C188" s="2" t="s">
        <v>28</v>
      </c>
      <c r="D188" s="9">
        <v>4.17</v>
      </c>
      <c r="E188" s="4">
        <f t="shared" si="67"/>
        <v>4170</v>
      </c>
    </row>
    <row r="189">
      <c r="A189" s="2" t="s">
        <v>125</v>
      </c>
      <c r="B189" s="2">
        <v>2034.0</v>
      </c>
      <c r="C189" s="2" t="s">
        <v>5</v>
      </c>
      <c r="D189" s="9">
        <v>17.34</v>
      </c>
      <c r="E189" s="4">
        <f t="shared" si="67"/>
        <v>17340</v>
      </c>
    </row>
    <row r="190">
      <c r="A190" s="2" t="s">
        <v>126</v>
      </c>
      <c r="B190" s="2">
        <v>2034.0</v>
      </c>
      <c r="C190" s="2" t="s">
        <v>6</v>
      </c>
      <c r="D190" s="9">
        <v>7.33</v>
      </c>
      <c r="E190" s="4">
        <f t="shared" si="67"/>
        <v>7330</v>
      </c>
    </row>
    <row r="191">
      <c r="A191" s="2" t="s">
        <v>127</v>
      </c>
      <c r="B191" s="2">
        <v>2034.0</v>
      </c>
      <c r="C191" s="2" t="s">
        <v>15</v>
      </c>
      <c r="D191" s="9">
        <v>10.3</v>
      </c>
      <c r="E191" s="4">
        <f t="shared" si="67"/>
        <v>10300</v>
      </c>
    </row>
    <row r="192">
      <c r="A192" s="2" t="s">
        <v>128</v>
      </c>
      <c r="B192" s="2">
        <v>2034.0</v>
      </c>
      <c r="C192" s="2" t="s">
        <v>3</v>
      </c>
      <c r="D192" s="9">
        <v>17.52</v>
      </c>
      <c r="E192" s="4">
        <f t="shared" si="67"/>
        <v>17520</v>
      </c>
    </row>
    <row r="193">
      <c r="A193" s="2" t="s">
        <v>129</v>
      </c>
      <c r="B193" s="2">
        <v>2034.0</v>
      </c>
      <c r="C193" s="2" t="s">
        <v>4</v>
      </c>
      <c r="D193" s="9">
        <v>7.54</v>
      </c>
      <c r="E193" s="4">
        <f t="shared" si="67"/>
        <v>7540</v>
      </c>
    </row>
    <row r="194">
      <c r="A194" s="2" t="s">
        <v>130</v>
      </c>
      <c r="B194" s="2">
        <v>2034.0</v>
      </c>
      <c r="C194" s="2" t="s">
        <v>9</v>
      </c>
      <c r="D194" s="9">
        <v>1.05</v>
      </c>
      <c r="E194" s="4">
        <f t="shared" si="67"/>
        <v>1050</v>
      </c>
    </row>
    <row r="195">
      <c r="A195" s="2" t="s">
        <v>131</v>
      </c>
      <c r="B195" s="2">
        <v>2034.0</v>
      </c>
      <c r="C195" s="2" t="s">
        <v>10</v>
      </c>
      <c r="D195" s="9">
        <v>0.5</v>
      </c>
      <c r="E195" s="4">
        <f t="shared" si="67"/>
        <v>500</v>
      </c>
    </row>
    <row r="197">
      <c r="C197" s="15"/>
      <c r="D197" s="2">
        <v>2020.0</v>
      </c>
    </row>
    <row r="198">
      <c r="C198" s="15" t="s">
        <v>3</v>
      </c>
      <c r="D198" s="12" t="s">
        <v>132</v>
      </c>
    </row>
    <row r="199">
      <c r="C199" s="15" t="s">
        <v>4</v>
      </c>
      <c r="D199" s="12" t="s">
        <v>133</v>
      </c>
      <c r="F199" s="2">
        <v>2020.0</v>
      </c>
      <c r="G199" s="2" t="s">
        <v>1</v>
      </c>
      <c r="H199" s="12" t="s">
        <v>134</v>
      </c>
    </row>
    <row r="200">
      <c r="C200" s="15" t="s">
        <v>9</v>
      </c>
      <c r="D200" s="12">
        <v>119.6</v>
      </c>
      <c r="F200" s="2">
        <v>2020.0</v>
      </c>
      <c r="G200" s="2" t="s">
        <v>2</v>
      </c>
      <c r="H200" s="12" t="s">
        <v>135</v>
      </c>
    </row>
    <row r="201">
      <c r="C201" s="15" t="s">
        <v>5</v>
      </c>
      <c r="D201" s="12">
        <v>79.1</v>
      </c>
      <c r="F201" s="2">
        <v>2020.0</v>
      </c>
      <c r="G201" s="2" t="s">
        <v>28</v>
      </c>
      <c r="H201" s="12" t="s">
        <v>136</v>
      </c>
    </row>
    <row r="202">
      <c r="C202" s="15" t="s">
        <v>6</v>
      </c>
      <c r="D202" s="12">
        <v>131.1</v>
      </c>
      <c r="F202" s="2">
        <v>2020.0</v>
      </c>
      <c r="G202" s="2" t="s">
        <v>5</v>
      </c>
      <c r="H202" s="12">
        <v>79.1</v>
      </c>
    </row>
    <row r="203">
      <c r="C203" s="15" t="s">
        <v>2</v>
      </c>
      <c r="D203" s="12" t="s">
        <v>137</v>
      </c>
      <c r="F203" s="2">
        <v>2020.0</v>
      </c>
      <c r="G203" s="2" t="s">
        <v>6</v>
      </c>
      <c r="H203" s="12">
        <v>131.1</v>
      </c>
    </row>
    <row r="204">
      <c r="C204" s="15" t="s">
        <v>2</v>
      </c>
      <c r="D204" s="12" t="s">
        <v>138</v>
      </c>
      <c r="F204" s="2">
        <v>2020.0</v>
      </c>
      <c r="G204" s="2" t="s">
        <v>15</v>
      </c>
      <c r="H204" s="2">
        <v>0.0</v>
      </c>
    </row>
    <row r="205">
      <c r="C205" s="15" t="s">
        <v>2</v>
      </c>
      <c r="D205" s="12" t="s">
        <v>139</v>
      </c>
      <c r="F205" s="2">
        <v>2020.0</v>
      </c>
      <c r="G205" s="2" t="s">
        <v>3</v>
      </c>
      <c r="H205" s="12" t="s">
        <v>132</v>
      </c>
    </row>
    <row r="206">
      <c r="C206" s="15" t="s">
        <v>140</v>
      </c>
      <c r="D206" s="12" t="s">
        <v>136</v>
      </c>
      <c r="F206" s="2">
        <v>2020.0</v>
      </c>
      <c r="G206" s="2" t="s">
        <v>4</v>
      </c>
      <c r="H206" s="12" t="s">
        <v>133</v>
      </c>
    </row>
    <row r="207">
      <c r="C207" s="4" t="s">
        <v>1</v>
      </c>
      <c r="D207" s="12" t="s">
        <v>134</v>
      </c>
      <c r="F207" s="2">
        <v>2020.0</v>
      </c>
      <c r="G207" s="2" t="s">
        <v>9</v>
      </c>
      <c r="H207" s="12">
        <v>119.6</v>
      </c>
    </row>
    <row r="208">
      <c r="C208" s="4" t="s">
        <v>28</v>
      </c>
      <c r="D208" s="12" t="s">
        <v>141</v>
      </c>
      <c r="F208" s="2">
        <v>2020.0</v>
      </c>
      <c r="G208" s="2" t="s">
        <v>10</v>
      </c>
      <c r="H208" s="2">
        <v>0.0</v>
      </c>
    </row>
    <row r="210">
      <c r="E210" s="2" t="s">
        <v>1</v>
      </c>
      <c r="F210" s="2" t="s">
        <v>2</v>
      </c>
      <c r="G210" s="2" t="s">
        <v>28</v>
      </c>
      <c r="H210" s="2" t="s">
        <v>5</v>
      </c>
      <c r="I210" s="2" t="s">
        <v>6</v>
      </c>
      <c r="J210" s="2" t="s">
        <v>15</v>
      </c>
      <c r="K210" s="2" t="s">
        <v>3</v>
      </c>
      <c r="L210" s="2" t="s">
        <v>4</v>
      </c>
      <c r="M210" s="2" t="s">
        <v>9</v>
      </c>
      <c r="N210" s="2" t="s">
        <v>10</v>
      </c>
    </row>
    <row r="211">
      <c r="C211" s="2">
        <v>2020.0</v>
      </c>
      <c r="E211" s="12" t="s">
        <v>134</v>
      </c>
      <c r="F211" s="12" t="s">
        <v>135</v>
      </c>
      <c r="G211" s="12" t="s">
        <v>136</v>
      </c>
      <c r="H211" s="12">
        <v>79.1</v>
      </c>
      <c r="I211" s="12">
        <v>131.1</v>
      </c>
      <c r="J211" s="2">
        <v>0.0</v>
      </c>
      <c r="K211" s="12" t="s">
        <v>132</v>
      </c>
      <c r="L211" s="12" t="s">
        <v>133</v>
      </c>
      <c r="M211" s="12">
        <v>119.6</v>
      </c>
      <c r="N211" s="2">
        <v>0.0</v>
      </c>
    </row>
    <row r="212">
      <c r="C212" s="4">
        <v>2021.0</v>
      </c>
      <c r="E212" s="4">
        <v>4638.0</v>
      </c>
      <c r="F212" s="4">
        <v>2640.0</v>
      </c>
      <c r="G212" s="2">
        <v>0.0</v>
      </c>
      <c r="H212" s="2">
        <v>584.62</v>
      </c>
      <c r="I212" s="4">
        <v>0.0</v>
      </c>
      <c r="J212" s="4">
        <v>0.0</v>
      </c>
      <c r="K212" s="2">
        <v>543.3</v>
      </c>
      <c r="L212" s="4">
        <v>136.0</v>
      </c>
      <c r="M212" s="4">
        <v>11.0</v>
      </c>
    </row>
    <row r="213">
      <c r="C213" s="4">
        <v>2022.0</v>
      </c>
      <c r="E213" s="4">
        <v>1520.0</v>
      </c>
      <c r="F213" s="4">
        <v>1457.0</v>
      </c>
      <c r="G213" s="2">
        <v>0.0</v>
      </c>
      <c r="H213" s="2">
        <v>196.31</v>
      </c>
      <c r="I213" s="4">
        <v>2.0</v>
      </c>
      <c r="J213" s="4">
        <v>0.0</v>
      </c>
      <c r="K213" s="2">
        <v>212.3</v>
      </c>
      <c r="L213" s="4">
        <v>108.0</v>
      </c>
      <c r="M213" s="2">
        <v>43.3</v>
      </c>
    </row>
    <row r="214">
      <c r="C214" s="4">
        <v>2023.0</v>
      </c>
      <c r="E214" s="4">
        <v>1542.0</v>
      </c>
      <c r="F214" s="4">
        <v>911.0</v>
      </c>
      <c r="G214" s="2">
        <v>0.0</v>
      </c>
      <c r="H214" s="2">
        <v>1259.01</v>
      </c>
      <c r="I214" s="4">
        <v>3.0</v>
      </c>
      <c r="J214" s="2">
        <v>713.48</v>
      </c>
      <c r="K214" s="2">
        <v>646.95</v>
      </c>
      <c r="L214" s="4">
        <v>135.0</v>
      </c>
      <c r="M214" s="2">
        <v>135.6</v>
      </c>
    </row>
    <row r="215">
      <c r="C215" s="4">
        <v>2024.0</v>
      </c>
      <c r="E215" s="4">
        <v>400.0</v>
      </c>
      <c r="F215" s="4">
        <v>145.0</v>
      </c>
      <c r="G215" s="2">
        <v>0.0</v>
      </c>
      <c r="H215" s="2">
        <v>424.62</v>
      </c>
      <c r="I215" s="4">
        <v>362.0</v>
      </c>
      <c r="J215" s="4">
        <v>0.0</v>
      </c>
      <c r="K215" s="2">
        <v>468.95</v>
      </c>
      <c r="L215" s="4">
        <v>175.0</v>
      </c>
      <c r="M215" s="2">
        <v>191.4</v>
      </c>
    </row>
    <row r="216">
      <c r="C216" s="4">
        <v>2025.0</v>
      </c>
      <c r="E216" s="4">
        <v>1231.0</v>
      </c>
      <c r="F216" s="2">
        <v>536.58</v>
      </c>
      <c r="G216" s="2">
        <v>0.0</v>
      </c>
      <c r="H216" s="2">
        <v>1522.08</v>
      </c>
      <c r="I216" s="4">
        <v>155.0</v>
      </c>
      <c r="J216" s="2">
        <v>194.63</v>
      </c>
      <c r="K216" s="2">
        <v>2336.68</v>
      </c>
      <c r="L216" s="4">
        <v>856.0</v>
      </c>
      <c r="M216" s="4">
        <v>193.0</v>
      </c>
    </row>
    <row r="217">
      <c r="C217" s="4">
        <v>2026.0</v>
      </c>
      <c r="E217" s="4">
        <v>1600.0</v>
      </c>
      <c r="F217" s="4">
        <v>120.0</v>
      </c>
      <c r="G217" s="2">
        <v>0.0</v>
      </c>
      <c r="H217" s="2">
        <v>122.25</v>
      </c>
      <c r="I217" s="4">
        <v>70.0</v>
      </c>
      <c r="J217" s="4">
        <v>5.0</v>
      </c>
      <c r="K217" s="4">
        <v>186.0</v>
      </c>
      <c r="L217" s="4">
        <v>160.0</v>
      </c>
      <c r="M217" s="4">
        <v>20.0</v>
      </c>
    </row>
    <row r="218">
      <c r="C218" s="4">
        <v>2027.0</v>
      </c>
      <c r="E218" s="4">
        <v>624.0</v>
      </c>
      <c r="F218" s="4">
        <v>95.0</v>
      </c>
      <c r="G218" s="2">
        <v>0.0</v>
      </c>
      <c r="H218" s="2">
        <v>102.62</v>
      </c>
      <c r="I218" s="4">
        <v>0.0</v>
      </c>
      <c r="J218" s="4">
        <v>20.0</v>
      </c>
      <c r="K218" s="4">
        <v>256.0</v>
      </c>
      <c r="L218" s="2">
        <v>127.5</v>
      </c>
      <c r="M218" s="4">
        <v>0.0</v>
      </c>
    </row>
    <row r="219">
      <c r="C219" s="4">
        <v>2028.0</v>
      </c>
      <c r="E219" s="4">
        <v>0.0</v>
      </c>
      <c r="F219" s="4">
        <v>0.0</v>
      </c>
      <c r="G219" s="2">
        <v>0.0</v>
      </c>
      <c r="H219" s="2">
        <v>125.06</v>
      </c>
      <c r="I219" s="4">
        <v>0.0</v>
      </c>
      <c r="J219" s="2">
        <v>943.2</v>
      </c>
      <c r="K219" s="2">
        <v>1500.28</v>
      </c>
      <c r="L219" s="4">
        <v>370.0</v>
      </c>
      <c r="M219" s="4">
        <v>15.0</v>
      </c>
    </row>
    <row r="220">
      <c r="C220" s="4">
        <v>2029.0</v>
      </c>
      <c r="E220" s="4">
        <v>20.0</v>
      </c>
      <c r="F220" s="4">
        <v>10.0</v>
      </c>
      <c r="G220" s="2">
        <v>0.0</v>
      </c>
      <c r="H220" s="2">
        <v>62.3</v>
      </c>
      <c r="I220" s="4">
        <v>0.0</v>
      </c>
      <c r="J220" s="4">
        <v>270.0</v>
      </c>
      <c r="K220" s="2">
        <v>328.4</v>
      </c>
      <c r="L220" s="4">
        <v>350.0</v>
      </c>
      <c r="M220" s="4">
        <v>0.0</v>
      </c>
    </row>
    <row r="221">
      <c r="C221" s="4">
        <v>2030.0</v>
      </c>
      <c r="E221" s="4">
        <v>0.0</v>
      </c>
      <c r="F221" s="4">
        <v>130.0</v>
      </c>
      <c r="G221" s="2">
        <v>0.0</v>
      </c>
      <c r="H221" s="2">
        <v>126.63</v>
      </c>
      <c r="I221" s="4">
        <v>0.0</v>
      </c>
      <c r="J221" s="4">
        <v>1255.0</v>
      </c>
      <c r="K221" s="2">
        <v>3805.6</v>
      </c>
      <c r="L221" s="2">
        <v>747.5</v>
      </c>
      <c r="M221" s="4">
        <v>0.0</v>
      </c>
    </row>
    <row r="222">
      <c r="E222" s="2" t="s">
        <v>1</v>
      </c>
      <c r="F222" s="2" t="s">
        <v>2</v>
      </c>
      <c r="G222" s="2" t="s">
        <v>28</v>
      </c>
      <c r="H222" s="2" t="s">
        <v>5</v>
      </c>
      <c r="I222" s="2" t="s">
        <v>6</v>
      </c>
      <c r="J222" s="2" t="s">
        <v>15</v>
      </c>
      <c r="K222" s="2" t="s">
        <v>3</v>
      </c>
      <c r="L222" s="2" t="s">
        <v>4</v>
      </c>
      <c r="M222" s="2" t="s">
        <v>9</v>
      </c>
      <c r="N222" s="2" t="s">
        <v>10</v>
      </c>
    </row>
    <row r="223">
      <c r="C223" s="2">
        <v>2020.0</v>
      </c>
      <c r="D223" s="16">
        <f t="shared" ref="D223:D233" si="68">sum(E223:N223)</f>
        <v>329.8</v>
      </c>
      <c r="E223" s="12" t="s">
        <v>134</v>
      </c>
      <c r="F223" s="12" t="s">
        <v>135</v>
      </c>
      <c r="G223" s="12" t="s">
        <v>136</v>
      </c>
      <c r="H223" s="12">
        <v>79.1</v>
      </c>
      <c r="I223" s="12">
        <v>131.1</v>
      </c>
      <c r="J223" s="4">
        <v>0.0</v>
      </c>
      <c r="K223" s="12" t="s">
        <v>132</v>
      </c>
      <c r="L223" s="12" t="s">
        <v>133</v>
      </c>
      <c r="M223" s="12">
        <v>119.6</v>
      </c>
      <c r="N223" s="4">
        <v>0.0</v>
      </c>
    </row>
    <row r="224">
      <c r="C224" s="4">
        <v>2021.0</v>
      </c>
      <c r="D224" s="16">
        <f t="shared" si="68"/>
        <v>925.42</v>
      </c>
      <c r="E224" s="12" t="s">
        <v>142</v>
      </c>
      <c r="F224" s="12" t="s">
        <v>143</v>
      </c>
      <c r="G224" s="12" t="s">
        <v>136</v>
      </c>
      <c r="H224" s="12">
        <v>663.72</v>
      </c>
      <c r="I224" s="12">
        <v>131.1</v>
      </c>
      <c r="J224" s="4">
        <v>0.0</v>
      </c>
      <c r="K224" s="12" t="s">
        <v>144</v>
      </c>
      <c r="L224" s="12" t="s">
        <v>145</v>
      </c>
      <c r="M224" s="12">
        <v>130.6</v>
      </c>
      <c r="N224" s="4">
        <v>0.0</v>
      </c>
    </row>
    <row r="225">
      <c r="C225" s="4">
        <v>2022.0</v>
      </c>
      <c r="D225" s="16">
        <f t="shared" si="68"/>
        <v>1167.03</v>
      </c>
      <c r="E225" s="12" t="s">
        <v>146</v>
      </c>
      <c r="F225" s="12" t="s">
        <v>147</v>
      </c>
      <c r="G225" s="12" t="s">
        <v>136</v>
      </c>
      <c r="H225" s="12">
        <v>860.03</v>
      </c>
      <c r="I225" s="12">
        <v>133.1</v>
      </c>
      <c r="J225" s="4">
        <v>0.0</v>
      </c>
      <c r="K225" s="12" t="s">
        <v>148</v>
      </c>
      <c r="L225" s="12" t="s">
        <v>149</v>
      </c>
      <c r="M225" s="12">
        <v>173.9</v>
      </c>
      <c r="N225" s="4">
        <v>0.0</v>
      </c>
    </row>
    <row r="226">
      <c r="C226" s="4">
        <v>2023.0</v>
      </c>
      <c r="D226" s="16">
        <f t="shared" si="68"/>
        <v>1159.08</v>
      </c>
      <c r="E226" s="12" t="s">
        <v>150</v>
      </c>
      <c r="F226" s="12" t="s">
        <v>151</v>
      </c>
      <c r="G226" s="12" t="s">
        <v>136</v>
      </c>
      <c r="H226" s="12" t="s">
        <v>152</v>
      </c>
      <c r="I226" s="12">
        <v>136.1</v>
      </c>
      <c r="J226" s="2">
        <v>713.48</v>
      </c>
      <c r="K226" s="12" t="s">
        <v>153</v>
      </c>
      <c r="L226" s="12" t="s">
        <v>154</v>
      </c>
      <c r="M226" s="12">
        <v>309.5</v>
      </c>
      <c r="N226" s="4">
        <v>0.0</v>
      </c>
    </row>
    <row r="227">
      <c r="C227" s="4">
        <v>2024.0</v>
      </c>
      <c r="D227" s="16">
        <f t="shared" si="68"/>
        <v>1712.48</v>
      </c>
      <c r="E227" s="12" t="s">
        <v>155</v>
      </c>
      <c r="F227" s="12" t="s">
        <v>156</v>
      </c>
      <c r="G227" s="12" t="s">
        <v>136</v>
      </c>
      <c r="H227" s="12" t="s">
        <v>157</v>
      </c>
      <c r="I227" s="12">
        <v>498.1</v>
      </c>
      <c r="J227" s="2">
        <v>713.48</v>
      </c>
      <c r="K227" s="12" t="s">
        <v>158</v>
      </c>
      <c r="L227" s="12" t="s">
        <v>159</v>
      </c>
      <c r="M227" s="12">
        <v>500.9</v>
      </c>
      <c r="N227" s="4">
        <v>0.0</v>
      </c>
    </row>
    <row r="228">
      <c r="C228" s="4">
        <v>2025.0</v>
      </c>
      <c r="D228" s="16">
        <f t="shared" si="68"/>
        <v>2255.11</v>
      </c>
      <c r="E228" s="12" t="s">
        <v>160</v>
      </c>
      <c r="F228" s="12" t="s">
        <v>161</v>
      </c>
      <c r="G228" s="12" t="s">
        <v>136</v>
      </c>
      <c r="H228" s="12" t="s">
        <v>162</v>
      </c>
      <c r="I228" s="12">
        <v>653.1</v>
      </c>
      <c r="J228" s="2">
        <v>908.11</v>
      </c>
      <c r="K228" s="12" t="s">
        <v>163</v>
      </c>
      <c r="L228" s="12" t="s">
        <v>164</v>
      </c>
      <c r="M228" s="12">
        <v>693.9</v>
      </c>
      <c r="N228" s="4">
        <v>0.0</v>
      </c>
    </row>
    <row r="229">
      <c r="C229" s="4">
        <v>2026.0</v>
      </c>
      <c r="D229" s="16">
        <f t="shared" si="68"/>
        <v>2350.11</v>
      </c>
      <c r="E229" s="12" t="s">
        <v>165</v>
      </c>
      <c r="F229" s="12" t="s">
        <v>166</v>
      </c>
      <c r="G229" s="12" t="s">
        <v>136</v>
      </c>
      <c r="H229" s="12" t="s">
        <v>167</v>
      </c>
      <c r="I229" s="12">
        <v>723.1</v>
      </c>
      <c r="J229" s="2">
        <v>913.11</v>
      </c>
      <c r="K229" s="12" t="s">
        <v>168</v>
      </c>
      <c r="L229" s="12" t="s">
        <v>169</v>
      </c>
      <c r="M229" s="12">
        <v>713.9</v>
      </c>
      <c r="N229" s="4">
        <v>0.0</v>
      </c>
    </row>
    <row r="230">
      <c r="C230" s="4">
        <v>2027.0</v>
      </c>
      <c r="D230" s="16">
        <f t="shared" si="68"/>
        <v>2370.11</v>
      </c>
      <c r="E230" s="12" t="s">
        <v>170</v>
      </c>
      <c r="F230" s="12" t="s">
        <v>171</v>
      </c>
      <c r="G230" s="12" t="s">
        <v>136</v>
      </c>
      <c r="H230" s="12" t="s">
        <v>172</v>
      </c>
      <c r="I230" s="12">
        <v>723.1</v>
      </c>
      <c r="J230" s="2">
        <v>933.11</v>
      </c>
      <c r="K230" s="12" t="s">
        <v>173</v>
      </c>
      <c r="L230" s="12" t="s">
        <v>174</v>
      </c>
      <c r="M230" s="12">
        <v>713.9</v>
      </c>
      <c r="N230" s="4">
        <v>0.0</v>
      </c>
    </row>
    <row r="231">
      <c r="C231" s="4">
        <v>2028.0</v>
      </c>
      <c r="D231" s="16">
        <f t="shared" si="68"/>
        <v>3328.31</v>
      </c>
      <c r="E231" s="12" t="s">
        <v>170</v>
      </c>
      <c r="F231" s="12" t="s">
        <v>171</v>
      </c>
      <c r="G231" s="12" t="s">
        <v>136</v>
      </c>
      <c r="H231" s="12" t="s">
        <v>175</v>
      </c>
      <c r="I231" s="12">
        <v>723.1</v>
      </c>
      <c r="J231" s="2">
        <v>1876.31</v>
      </c>
      <c r="K231" s="12" t="s">
        <v>176</v>
      </c>
      <c r="L231" s="12" t="s">
        <v>177</v>
      </c>
      <c r="M231" s="12">
        <v>728.9</v>
      </c>
      <c r="N231" s="4">
        <v>0.0</v>
      </c>
    </row>
    <row r="232">
      <c r="C232" s="4">
        <v>2029.0</v>
      </c>
      <c r="D232" s="16">
        <f t="shared" si="68"/>
        <v>3598.31</v>
      </c>
      <c r="E232" s="12" t="s">
        <v>178</v>
      </c>
      <c r="F232" s="12" t="s">
        <v>179</v>
      </c>
      <c r="G232" s="12" t="s">
        <v>136</v>
      </c>
      <c r="H232" s="12" t="s">
        <v>180</v>
      </c>
      <c r="I232" s="12">
        <v>723.1</v>
      </c>
      <c r="J232" s="2">
        <v>2146.31</v>
      </c>
      <c r="K232" s="12" t="s">
        <v>181</v>
      </c>
      <c r="L232" s="12" t="s">
        <v>182</v>
      </c>
      <c r="M232" s="12">
        <v>728.9</v>
      </c>
      <c r="N232" s="4">
        <v>0.0</v>
      </c>
    </row>
    <row r="233">
      <c r="C233" s="4">
        <v>2030.0</v>
      </c>
      <c r="D233" s="16">
        <f t="shared" si="68"/>
        <v>4853.31</v>
      </c>
      <c r="E233" s="12" t="s">
        <v>178</v>
      </c>
      <c r="F233" s="12" t="s">
        <v>183</v>
      </c>
      <c r="G233" s="12" t="s">
        <v>136</v>
      </c>
      <c r="H233" s="12" t="s">
        <v>184</v>
      </c>
      <c r="I233" s="12">
        <v>723.1</v>
      </c>
      <c r="J233" s="2">
        <v>3401.31</v>
      </c>
      <c r="K233" s="12" t="s">
        <v>185</v>
      </c>
      <c r="L233" s="12" t="s">
        <v>186</v>
      </c>
      <c r="M233" s="12">
        <v>728.9</v>
      </c>
      <c r="N233" s="4">
        <v>0.0</v>
      </c>
    </row>
    <row r="235">
      <c r="A235" s="2" t="str">
        <f t="shared" ref="A235:A344" si="69">concatenate(B235,C235)</f>
        <v>2020Coal</v>
      </c>
      <c r="B235" s="2">
        <v>2020.0</v>
      </c>
      <c r="C235" s="2" t="s">
        <v>1</v>
      </c>
      <c r="D235" s="12" t="s">
        <v>134</v>
      </c>
    </row>
    <row r="236">
      <c r="A236" s="2" t="str">
        <f t="shared" si="69"/>
        <v>2020Gas</v>
      </c>
      <c r="B236" s="2">
        <v>2020.0</v>
      </c>
      <c r="C236" s="2" t="s">
        <v>2</v>
      </c>
      <c r="D236" s="12" t="s">
        <v>135</v>
      </c>
    </row>
    <row r="237">
      <c r="A237" s="2" t="str">
        <f t="shared" si="69"/>
        <v>2020Oil</v>
      </c>
      <c r="B237" s="2">
        <v>2020.0</v>
      </c>
      <c r="C237" s="2" t="s">
        <v>28</v>
      </c>
      <c r="D237" s="12" t="s">
        <v>136</v>
      </c>
    </row>
    <row r="238">
      <c r="A238" s="2" t="str">
        <f t="shared" si="69"/>
        <v>2020Solar</v>
      </c>
      <c r="B238" s="2">
        <v>2020.0</v>
      </c>
      <c r="C238" s="2" t="s">
        <v>5</v>
      </c>
      <c r="D238" s="12">
        <v>79.1</v>
      </c>
    </row>
    <row r="239">
      <c r="A239" s="2" t="str">
        <f t="shared" si="69"/>
        <v>2020Wind</v>
      </c>
      <c r="B239" s="2">
        <v>2020.0</v>
      </c>
      <c r="C239" s="2" t="s">
        <v>6</v>
      </c>
      <c r="D239" s="12">
        <v>131.1</v>
      </c>
    </row>
    <row r="240">
      <c r="A240" s="2" t="str">
        <f t="shared" si="69"/>
        <v>2020Storage</v>
      </c>
      <c r="B240" s="2">
        <v>2020.0</v>
      </c>
      <c r="C240" s="2" t="s">
        <v>15</v>
      </c>
      <c r="D240" s="4">
        <v>0.0</v>
      </c>
    </row>
    <row r="241">
      <c r="A241" s="2" t="str">
        <f t="shared" si="69"/>
        <v>2020Hydro</v>
      </c>
      <c r="B241" s="2">
        <v>2020.0</v>
      </c>
      <c r="C241" s="2" t="s">
        <v>3</v>
      </c>
      <c r="D241" s="12" t="s">
        <v>132</v>
      </c>
    </row>
    <row r="242">
      <c r="A242" s="2" t="str">
        <f t="shared" si="69"/>
        <v>2020Geothermal</v>
      </c>
      <c r="B242" s="2">
        <v>2020.0</v>
      </c>
      <c r="C242" s="2" t="s">
        <v>4</v>
      </c>
      <c r="D242" s="12" t="s">
        <v>133</v>
      </c>
    </row>
    <row r="243">
      <c r="A243" s="2" t="str">
        <f t="shared" si="69"/>
        <v>2020Bioenergy</v>
      </c>
      <c r="B243" s="2">
        <v>2020.0</v>
      </c>
      <c r="C243" s="2" t="s">
        <v>9</v>
      </c>
      <c r="D243" s="12">
        <v>119.6</v>
      </c>
    </row>
    <row r="244">
      <c r="A244" s="2" t="str">
        <f t="shared" si="69"/>
        <v>2020Nuclear</v>
      </c>
      <c r="B244" s="2">
        <v>2020.0</v>
      </c>
      <c r="C244" s="2" t="s">
        <v>10</v>
      </c>
      <c r="D244" s="4">
        <v>0.0</v>
      </c>
    </row>
    <row r="245">
      <c r="A245" s="2" t="str">
        <f t="shared" si="69"/>
        <v>2021Coal</v>
      </c>
      <c r="B245" s="2">
        <v>2021.0</v>
      </c>
      <c r="C245" s="2" t="s">
        <v>1</v>
      </c>
      <c r="D245" s="12" t="s">
        <v>142</v>
      </c>
    </row>
    <row r="246">
      <c r="A246" s="2" t="str">
        <f t="shared" si="69"/>
        <v>2021Gas</v>
      </c>
      <c r="B246" s="2">
        <v>2021.0</v>
      </c>
      <c r="C246" s="2" t="s">
        <v>2</v>
      </c>
      <c r="D246" s="12" t="s">
        <v>143</v>
      </c>
    </row>
    <row r="247">
      <c r="A247" s="2" t="str">
        <f t="shared" si="69"/>
        <v>2021Oil</v>
      </c>
      <c r="B247" s="2">
        <v>2021.0</v>
      </c>
      <c r="C247" s="2" t="s">
        <v>28</v>
      </c>
      <c r="D247" s="12" t="s">
        <v>136</v>
      </c>
    </row>
    <row r="248">
      <c r="A248" s="2" t="str">
        <f t="shared" si="69"/>
        <v>2021Solar</v>
      </c>
      <c r="B248" s="2">
        <v>2021.0</v>
      </c>
      <c r="C248" s="2" t="s">
        <v>5</v>
      </c>
      <c r="D248" s="12">
        <v>663.72</v>
      </c>
    </row>
    <row r="249">
      <c r="A249" s="2" t="str">
        <f t="shared" si="69"/>
        <v>2021Wind</v>
      </c>
      <c r="B249" s="2">
        <v>2021.0</v>
      </c>
      <c r="C249" s="2" t="s">
        <v>6</v>
      </c>
      <c r="D249" s="12">
        <v>131.1</v>
      </c>
    </row>
    <row r="250">
      <c r="A250" s="2" t="str">
        <f t="shared" si="69"/>
        <v>2021Storage</v>
      </c>
      <c r="B250" s="2">
        <v>2021.0</v>
      </c>
      <c r="C250" s="2" t="s">
        <v>15</v>
      </c>
      <c r="D250" s="4">
        <v>0.0</v>
      </c>
    </row>
    <row r="251">
      <c r="A251" s="2" t="str">
        <f t="shared" si="69"/>
        <v>2021Hydro</v>
      </c>
      <c r="B251" s="2">
        <v>2021.0</v>
      </c>
      <c r="C251" s="2" t="s">
        <v>3</v>
      </c>
      <c r="D251" s="12" t="s">
        <v>144</v>
      </c>
    </row>
    <row r="252">
      <c r="A252" s="2" t="str">
        <f t="shared" si="69"/>
        <v>2021Geothermal</v>
      </c>
      <c r="B252" s="2">
        <v>2021.0</v>
      </c>
      <c r="C252" s="2" t="s">
        <v>4</v>
      </c>
      <c r="D252" s="12" t="s">
        <v>145</v>
      </c>
    </row>
    <row r="253">
      <c r="A253" s="2" t="str">
        <f t="shared" si="69"/>
        <v>2021Bioenergy</v>
      </c>
      <c r="B253" s="2">
        <v>2021.0</v>
      </c>
      <c r="C253" s="2" t="s">
        <v>9</v>
      </c>
      <c r="D253" s="12">
        <v>130.6</v>
      </c>
    </row>
    <row r="254">
      <c r="A254" s="2" t="str">
        <f t="shared" si="69"/>
        <v>2021Nuclear</v>
      </c>
      <c r="B254" s="2">
        <v>2021.0</v>
      </c>
      <c r="C254" s="2" t="s">
        <v>10</v>
      </c>
      <c r="D254" s="4">
        <v>0.0</v>
      </c>
    </row>
    <row r="255">
      <c r="A255" s="2" t="str">
        <f t="shared" si="69"/>
        <v>2022Coal</v>
      </c>
      <c r="B255" s="2">
        <v>2022.0</v>
      </c>
      <c r="C255" s="2" t="s">
        <v>1</v>
      </c>
      <c r="D255" s="12" t="s">
        <v>146</v>
      </c>
    </row>
    <row r="256">
      <c r="A256" s="2" t="str">
        <f t="shared" si="69"/>
        <v>2022Gas</v>
      </c>
      <c r="B256" s="2">
        <v>2022.0</v>
      </c>
      <c r="C256" s="2" t="s">
        <v>2</v>
      </c>
      <c r="D256" s="12" t="s">
        <v>147</v>
      </c>
    </row>
    <row r="257">
      <c r="A257" s="2" t="str">
        <f t="shared" si="69"/>
        <v>2022Oil</v>
      </c>
      <c r="B257" s="2">
        <v>2022.0</v>
      </c>
      <c r="C257" s="2" t="s">
        <v>28</v>
      </c>
      <c r="D257" s="12" t="s">
        <v>136</v>
      </c>
    </row>
    <row r="258">
      <c r="A258" s="2" t="str">
        <f t="shared" si="69"/>
        <v>2022Solar</v>
      </c>
      <c r="B258" s="2">
        <v>2022.0</v>
      </c>
      <c r="C258" s="2" t="s">
        <v>5</v>
      </c>
      <c r="D258" s="12">
        <v>860.03</v>
      </c>
    </row>
    <row r="259">
      <c r="A259" s="2" t="str">
        <f t="shared" si="69"/>
        <v>2022Wind</v>
      </c>
      <c r="B259" s="2">
        <v>2022.0</v>
      </c>
      <c r="C259" s="2" t="s">
        <v>6</v>
      </c>
      <c r="D259" s="12">
        <v>133.1</v>
      </c>
    </row>
    <row r="260">
      <c r="A260" s="2" t="str">
        <f t="shared" si="69"/>
        <v>2022Storage</v>
      </c>
      <c r="B260" s="2">
        <v>2022.0</v>
      </c>
      <c r="C260" s="2" t="s">
        <v>15</v>
      </c>
      <c r="D260" s="4">
        <v>0.0</v>
      </c>
    </row>
    <row r="261">
      <c r="A261" s="2" t="str">
        <f t="shared" si="69"/>
        <v>2022Hydro</v>
      </c>
      <c r="B261" s="2">
        <v>2022.0</v>
      </c>
      <c r="C261" s="2" t="s">
        <v>3</v>
      </c>
      <c r="D261" s="12" t="s">
        <v>148</v>
      </c>
    </row>
    <row r="262">
      <c r="A262" s="2" t="str">
        <f t="shared" si="69"/>
        <v>2022Geothermal</v>
      </c>
      <c r="B262" s="2">
        <v>2022.0</v>
      </c>
      <c r="C262" s="2" t="s">
        <v>4</v>
      </c>
      <c r="D262" s="12" t="s">
        <v>149</v>
      </c>
    </row>
    <row r="263">
      <c r="A263" s="2" t="str">
        <f t="shared" si="69"/>
        <v>2022Bioenergy</v>
      </c>
      <c r="B263" s="2">
        <v>2022.0</v>
      </c>
      <c r="C263" s="2" t="s">
        <v>9</v>
      </c>
      <c r="D263" s="12">
        <v>173.9</v>
      </c>
    </row>
    <row r="264">
      <c r="A264" s="2" t="str">
        <f t="shared" si="69"/>
        <v>2022Nuclear</v>
      </c>
      <c r="B264" s="2">
        <v>2022.0</v>
      </c>
      <c r="C264" s="2" t="s">
        <v>10</v>
      </c>
      <c r="D264" s="4">
        <v>0.0</v>
      </c>
    </row>
    <row r="265">
      <c r="A265" s="2" t="str">
        <f t="shared" si="69"/>
        <v>2023Coal</v>
      </c>
      <c r="B265" s="2">
        <v>2023.0</v>
      </c>
      <c r="C265" s="2" t="s">
        <v>1</v>
      </c>
      <c r="D265" s="12" t="s">
        <v>150</v>
      </c>
    </row>
    <row r="266">
      <c r="A266" s="2" t="str">
        <f t="shared" si="69"/>
        <v>2023Gas</v>
      </c>
      <c r="B266" s="2">
        <v>2023.0</v>
      </c>
      <c r="C266" s="2" t="s">
        <v>2</v>
      </c>
      <c r="D266" s="12" t="s">
        <v>151</v>
      </c>
    </row>
    <row r="267">
      <c r="A267" s="2" t="str">
        <f t="shared" si="69"/>
        <v>2023Oil</v>
      </c>
      <c r="B267" s="2">
        <v>2023.0</v>
      </c>
      <c r="C267" s="2" t="s">
        <v>28</v>
      </c>
      <c r="D267" s="12" t="s">
        <v>136</v>
      </c>
    </row>
    <row r="268">
      <c r="A268" s="2" t="str">
        <f t="shared" si="69"/>
        <v>2023Solar</v>
      </c>
      <c r="B268" s="2">
        <v>2023.0</v>
      </c>
      <c r="C268" s="2" t="s">
        <v>5</v>
      </c>
      <c r="D268" s="12" t="s">
        <v>152</v>
      </c>
    </row>
    <row r="269">
      <c r="A269" s="2" t="str">
        <f t="shared" si="69"/>
        <v>2023Wind</v>
      </c>
      <c r="B269" s="2">
        <v>2023.0</v>
      </c>
      <c r="C269" s="2" t="s">
        <v>6</v>
      </c>
      <c r="D269" s="12">
        <v>136.1</v>
      </c>
    </row>
    <row r="270">
      <c r="A270" s="2" t="str">
        <f t="shared" si="69"/>
        <v>2023Storage</v>
      </c>
      <c r="B270" s="2">
        <v>2023.0</v>
      </c>
      <c r="C270" s="2" t="s">
        <v>15</v>
      </c>
      <c r="D270" s="2">
        <v>713.48</v>
      </c>
    </row>
    <row r="271">
      <c r="A271" s="2" t="str">
        <f t="shared" si="69"/>
        <v>2023Hydro</v>
      </c>
      <c r="B271" s="2">
        <v>2023.0</v>
      </c>
      <c r="C271" s="2" t="s">
        <v>3</v>
      </c>
      <c r="D271" s="12" t="s">
        <v>153</v>
      </c>
    </row>
    <row r="272">
      <c r="A272" s="2" t="str">
        <f t="shared" si="69"/>
        <v>2023Geothermal</v>
      </c>
      <c r="B272" s="2">
        <v>2023.0</v>
      </c>
      <c r="C272" s="2" t="s">
        <v>4</v>
      </c>
      <c r="D272" s="12" t="s">
        <v>154</v>
      </c>
    </row>
    <row r="273">
      <c r="A273" s="2" t="str">
        <f t="shared" si="69"/>
        <v>2023Bioenergy</v>
      </c>
      <c r="B273" s="2">
        <v>2023.0</v>
      </c>
      <c r="C273" s="2" t="s">
        <v>9</v>
      </c>
      <c r="D273" s="12">
        <v>309.5</v>
      </c>
    </row>
    <row r="274">
      <c r="A274" s="2" t="str">
        <f t="shared" si="69"/>
        <v>2023Nuclear</v>
      </c>
      <c r="B274" s="2">
        <v>2023.0</v>
      </c>
      <c r="C274" s="2" t="s">
        <v>10</v>
      </c>
      <c r="D274" s="4">
        <v>0.0</v>
      </c>
    </row>
    <row r="275">
      <c r="A275" s="2" t="str">
        <f t="shared" si="69"/>
        <v>2024Coal</v>
      </c>
      <c r="B275" s="2">
        <v>2024.0</v>
      </c>
      <c r="C275" s="2" t="s">
        <v>1</v>
      </c>
      <c r="D275" s="12" t="s">
        <v>155</v>
      </c>
    </row>
    <row r="276">
      <c r="A276" s="2" t="str">
        <f t="shared" si="69"/>
        <v>2024Gas</v>
      </c>
      <c r="B276" s="2">
        <v>2024.0</v>
      </c>
      <c r="C276" s="2" t="s">
        <v>2</v>
      </c>
      <c r="D276" s="12" t="s">
        <v>156</v>
      </c>
    </row>
    <row r="277">
      <c r="A277" s="2" t="str">
        <f t="shared" si="69"/>
        <v>2024Oil</v>
      </c>
      <c r="B277" s="2">
        <v>2024.0</v>
      </c>
      <c r="C277" s="2" t="s">
        <v>28</v>
      </c>
      <c r="D277" s="12" t="s">
        <v>136</v>
      </c>
    </row>
    <row r="278">
      <c r="A278" s="2" t="str">
        <f t="shared" si="69"/>
        <v>2024Solar</v>
      </c>
      <c r="B278" s="2">
        <v>2024.0</v>
      </c>
      <c r="C278" s="2" t="s">
        <v>5</v>
      </c>
      <c r="D278" s="12" t="s">
        <v>157</v>
      </c>
    </row>
    <row r="279">
      <c r="A279" s="2" t="str">
        <f t="shared" si="69"/>
        <v>2024Wind</v>
      </c>
      <c r="B279" s="2">
        <v>2024.0</v>
      </c>
      <c r="C279" s="2" t="s">
        <v>6</v>
      </c>
      <c r="D279" s="12">
        <v>498.1</v>
      </c>
    </row>
    <row r="280">
      <c r="A280" s="2" t="str">
        <f t="shared" si="69"/>
        <v>2024Storage</v>
      </c>
      <c r="B280" s="2">
        <v>2024.0</v>
      </c>
      <c r="C280" s="2" t="s">
        <v>15</v>
      </c>
      <c r="D280" s="2">
        <v>713.48</v>
      </c>
    </row>
    <row r="281">
      <c r="A281" s="2" t="str">
        <f t="shared" si="69"/>
        <v>2024Hydro</v>
      </c>
      <c r="B281" s="2">
        <v>2024.0</v>
      </c>
      <c r="C281" s="2" t="s">
        <v>3</v>
      </c>
      <c r="D281" s="12" t="s">
        <v>158</v>
      </c>
    </row>
    <row r="282">
      <c r="A282" s="2" t="str">
        <f t="shared" si="69"/>
        <v>2024Geothermal</v>
      </c>
      <c r="B282" s="2">
        <v>2024.0</v>
      </c>
      <c r="C282" s="2" t="s">
        <v>4</v>
      </c>
      <c r="D282" s="12" t="s">
        <v>159</v>
      </c>
    </row>
    <row r="283">
      <c r="A283" s="2" t="str">
        <f t="shared" si="69"/>
        <v>2024Bioenergy</v>
      </c>
      <c r="B283" s="2">
        <v>2024.0</v>
      </c>
      <c r="C283" s="2" t="s">
        <v>9</v>
      </c>
      <c r="D283" s="12">
        <v>500.9</v>
      </c>
    </row>
    <row r="284">
      <c r="A284" s="2" t="str">
        <f t="shared" si="69"/>
        <v>2024Nuclear</v>
      </c>
      <c r="B284" s="2">
        <v>2024.0</v>
      </c>
      <c r="C284" s="2" t="s">
        <v>10</v>
      </c>
      <c r="D284" s="4">
        <v>0.0</v>
      </c>
    </row>
    <row r="285">
      <c r="A285" s="2" t="str">
        <f t="shared" si="69"/>
        <v>2025Coal</v>
      </c>
      <c r="B285" s="2">
        <v>2025.0</v>
      </c>
      <c r="C285" s="2" t="s">
        <v>1</v>
      </c>
      <c r="D285" s="12" t="s">
        <v>160</v>
      </c>
    </row>
    <row r="286">
      <c r="A286" s="2" t="str">
        <f t="shared" si="69"/>
        <v>2025Gas</v>
      </c>
      <c r="B286" s="2">
        <v>2025.0</v>
      </c>
      <c r="C286" s="2" t="s">
        <v>2</v>
      </c>
      <c r="D286" s="12" t="s">
        <v>161</v>
      </c>
    </row>
    <row r="287">
      <c r="A287" s="2" t="str">
        <f t="shared" si="69"/>
        <v>2025Oil</v>
      </c>
      <c r="B287" s="2">
        <v>2025.0</v>
      </c>
      <c r="C287" s="2" t="s">
        <v>28</v>
      </c>
      <c r="D287" s="12" t="s">
        <v>136</v>
      </c>
    </row>
    <row r="288">
      <c r="A288" s="2" t="str">
        <f t="shared" si="69"/>
        <v>2025Solar</v>
      </c>
      <c r="B288" s="2">
        <v>2025.0</v>
      </c>
      <c r="C288" s="2" t="s">
        <v>5</v>
      </c>
      <c r="D288" s="12" t="s">
        <v>162</v>
      </c>
    </row>
    <row r="289">
      <c r="A289" s="2" t="str">
        <f t="shared" si="69"/>
        <v>2025Wind</v>
      </c>
      <c r="B289" s="2">
        <v>2025.0</v>
      </c>
      <c r="C289" s="2" t="s">
        <v>6</v>
      </c>
      <c r="D289" s="12">
        <v>653.1</v>
      </c>
    </row>
    <row r="290">
      <c r="A290" s="2" t="str">
        <f t="shared" si="69"/>
        <v>2025Storage</v>
      </c>
      <c r="B290" s="2">
        <v>2025.0</v>
      </c>
      <c r="C290" s="2" t="s">
        <v>15</v>
      </c>
      <c r="D290" s="2">
        <v>908.11</v>
      </c>
    </row>
    <row r="291">
      <c r="A291" s="2" t="str">
        <f t="shared" si="69"/>
        <v>2025Hydro</v>
      </c>
      <c r="B291" s="2">
        <v>2025.0</v>
      </c>
      <c r="C291" s="2" t="s">
        <v>3</v>
      </c>
      <c r="D291" s="12" t="s">
        <v>163</v>
      </c>
    </row>
    <row r="292">
      <c r="A292" s="2" t="str">
        <f t="shared" si="69"/>
        <v>2025Geothermal</v>
      </c>
      <c r="B292" s="2">
        <v>2025.0</v>
      </c>
      <c r="C292" s="2" t="s">
        <v>4</v>
      </c>
      <c r="D292" s="12" t="s">
        <v>164</v>
      </c>
    </row>
    <row r="293">
      <c r="A293" s="2" t="str">
        <f t="shared" si="69"/>
        <v>2025Bioenergy</v>
      </c>
      <c r="B293" s="2">
        <v>2025.0</v>
      </c>
      <c r="C293" s="2" t="s">
        <v>9</v>
      </c>
      <c r="D293" s="12">
        <v>693.9</v>
      </c>
    </row>
    <row r="294">
      <c r="A294" s="2" t="str">
        <f t="shared" si="69"/>
        <v>2025Nuclear</v>
      </c>
      <c r="B294" s="2">
        <v>2025.0</v>
      </c>
      <c r="C294" s="2" t="s">
        <v>10</v>
      </c>
      <c r="D294" s="4">
        <v>0.0</v>
      </c>
    </row>
    <row r="295">
      <c r="A295" s="2" t="str">
        <f t="shared" si="69"/>
        <v>2026Coal</v>
      </c>
      <c r="B295" s="2">
        <v>2026.0</v>
      </c>
      <c r="C295" s="2" t="s">
        <v>1</v>
      </c>
      <c r="D295" s="12" t="s">
        <v>165</v>
      </c>
    </row>
    <row r="296">
      <c r="A296" s="2" t="str">
        <f t="shared" si="69"/>
        <v>2026Gas</v>
      </c>
      <c r="B296" s="2">
        <v>2026.0</v>
      </c>
      <c r="C296" s="2" t="s">
        <v>2</v>
      </c>
      <c r="D296" s="12" t="s">
        <v>166</v>
      </c>
    </row>
    <row r="297">
      <c r="A297" s="2" t="str">
        <f t="shared" si="69"/>
        <v>2026Oil</v>
      </c>
      <c r="B297" s="2">
        <v>2026.0</v>
      </c>
      <c r="C297" s="2" t="s">
        <v>28</v>
      </c>
      <c r="D297" s="12" t="s">
        <v>136</v>
      </c>
    </row>
    <row r="298">
      <c r="A298" s="2" t="str">
        <f t="shared" si="69"/>
        <v>2026Solar</v>
      </c>
      <c r="B298" s="2">
        <v>2026.0</v>
      </c>
      <c r="C298" s="2" t="s">
        <v>5</v>
      </c>
      <c r="D298" s="12" t="s">
        <v>167</v>
      </c>
    </row>
    <row r="299">
      <c r="A299" s="2" t="str">
        <f t="shared" si="69"/>
        <v>2026Wind</v>
      </c>
      <c r="B299" s="2">
        <v>2026.0</v>
      </c>
      <c r="C299" s="2" t="s">
        <v>6</v>
      </c>
      <c r="D299" s="12">
        <v>723.1</v>
      </c>
    </row>
    <row r="300">
      <c r="A300" s="2" t="str">
        <f t="shared" si="69"/>
        <v>2026Storage</v>
      </c>
      <c r="B300" s="2">
        <v>2026.0</v>
      </c>
      <c r="C300" s="2" t="s">
        <v>15</v>
      </c>
      <c r="D300" s="2">
        <v>913.11</v>
      </c>
    </row>
    <row r="301">
      <c r="A301" s="2" t="str">
        <f t="shared" si="69"/>
        <v>2026Hydro</v>
      </c>
      <c r="B301" s="2">
        <v>2026.0</v>
      </c>
      <c r="C301" s="2" t="s">
        <v>3</v>
      </c>
      <c r="D301" s="12" t="s">
        <v>168</v>
      </c>
    </row>
    <row r="302">
      <c r="A302" s="2" t="str">
        <f t="shared" si="69"/>
        <v>2026Geothermal</v>
      </c>
      <c r="B302" s="2">
        <v>2026.0</v>
      </c>
      <c r="C302" s="2" t="s">
        <v>4</v>
      </c>
      <c r="D302" s="12" t="s">
        <v>169</v>
      </c>
    </row>
    <row r="303">
      <c r="A303" s="2" t="str">
        <f t="shared" si="69"/>
        <v>2026Bioenergy</v>
      </c>
      <c r="B303" s="2">
        <v>2026.0</v>
      </c>
      <c r="C303" s="2" t="s">
        <v>9</v>
      </c>
      <c r="D303" s="12">
        <v>713.9</v>
      </c>
    </row>
    <row r="304">
      <c r="A304" s="2" t="str">
        <f t="shared" si="69"/>
        <v>2026Nuclear</v>
      </c>
      <c r="B304" s="2">
        <v>2026.0</v>
      </c>
      <c r="C304" s="2" t="s">
        <v>10</v>
      </c>
      <c r="D304" s="4">
        <v>0.0</v>
      </c>
    </row>
    <row r="305">
      <c r="A305" s="2" t="str">
        <f t="shared" si="69"/>
        <v>2027Coal</v>
      </c>
      <c r="B305" s="2">
        <v>2027.0</v>
      </c>
      <c r="C305" s="2" t="s">
        <v>1</v>
      </c>
      <c r="D305" s="12" t="s">
        <v>170</v>
      </c>
    </row>
    <row r="306">
      <c r="A306" s="2" t="str">
        <f t="shared" si="69"/>
        <v>2027Gas</v>
      </c>
      <c r="B306" s="2">
        <v>2027.0</v>
      </c>
      <c r="C306" s="2" t="s">
        <v>2</v>
      </c>
      <c r="D306" s="12" t="s">
        <v>171</v>
      </c>
    </row>
    <row r="307">
      <c r="A307" s="2" t="str">
        <f t="shared" si="69"/>
        <v>2027Oil</v>
      </c>
      <c r="B307" s="2">
        <v>2027.0</v>
      </c>
      <c r="C307" s="2" t="s">
        <v>28</v>
      </c>
      <c r="D307" s="12" t="s">
        <v>136</v>
      </c>
    </row>
    <row r="308">
      <c r="A308" s="2" t="str">
        <f t="shared" si="69"/>
        <v>2027Solar</v>
      </c>
      <c r="B308" s="2">
        <v>2027.0</v>
      </c>
      <c r="C308" s="2" t="s">
        <v>5</v>
      </c>
      <c r="D308" s="12" t="s">
        <v>172</v>
      </c>
    </row>
    <row r="309">
      <c r="A309" s="2" t="str">
        <f t="shared" si="69"/>
        <v>2027Wind</v>
      </c>
      <c r="B309" s="2">
        <v>2027.0</v>
      </c>
      <c r="C309" s="2" t="s">
        <v>6</v>
      </c>
      <c r="D309" s="12">
        <v>723.1</v>
      </c>
    </row>
    <row r="310">
      <c r="A310" s="2" t="str">
        <f t="shared" si="69"/>
        <v>2027Storage</v>
      </c>
      <c r="B310" s="2">
        <v>2027.0</v>
      </c>
      <c r="C310" s="2" t="s">
        <v>15</v>
      </c>
      <c r="D310" s="2">
        <v>933.11</v>
      </c>
    </row>
    <row r="311">
      <c r="A311" s="2" t="str">
        <f t="shared" si="69"/>
        <v>2027Hydro</v>
      </c>
      <c r="B311" s="2">
        <v>2027.0</v>
      </c>
      <c r="C311" s="2" t="s">
        <v>3</v>
      </c>
      <c r="D311" s="12" t="s">
        <v>173</v>
      </c>
    </row>
    <row r="312">
      <c r="A312" s="2" t="str">
        <f t="shared" si="69"/>
        <v>2027Geothermal</v>
      </c>
      <c r="B312" s="2">
        <v>2027.0</v>
      </c>
      <c r="C312" s="2" t="s">
        <v>4</v>
      </c>
      <c r="D312" s="12" t="s">
        <v>174</v>
      </c>
    </row>
    <row r="313">
      <c r="A313" s="2" t="str">
        <f t="shared" si="69"/>
        <v>2027Bioenergy</v>
      </c>
      <c r="B313" s="2">
        <v>2027.0</v>
      </c>
      <c r="C313" s="2" t="s">
        <v>9</v>
      </c>
      <c r="D313" s="12">
        <v>713.9</v>
      </c>
    </row>
    <row r="314">
      <c r="A314" s="2" t="str">
        <f t="shared" si="69"/>
        <v>2027Nuclear</v>
      </c>
      <c r="B314" s="2">
        <v>2027.0</v>
      </c>
      <c r="C314" s="2" t="s">
        <v>10</v>
      </c>
      <c r="D314" s="4">
        <v>0.0</v>
      </c>
    </row>
    <row r="315">
      <c r="A315" s="2" t="str">
        <f t="shared" si="69"/>
        <v>2028Coal</v>
      </c>
      <c r="B315" s="2">
        <v>2028.0</v>
      </c>
      <c r="C315" s="2" t="s">
        <v>1</v>
      </c>
      <c r="D315" s="12" t="s">
        <v>170</v>
      </c>
    </row>
    <row r="316">
      <c r="A316" s="2" t="str">
        <f t="shared" si="69"/>
        <v>2028Gas</v>
      </c>
      <c r="B316" s="2">
        <v>2028.0</v>
      </c>
      <c r="C316" s="2" t="s">
        <v>2</v>
      </c>
      <c r="D316" s="12" t="s">
        <v>171</v>
      </c>
    </row>
    <row r="317">
      <c r="A317" s="2" t="str">
        <f t="shared" si="69"/>
        <v>2028Oil</v>
      </c>
      <c r="B317" s="2">
        <v>2028.0</v>
      </c>
      <c r="C317" s="2" t="s">
        <v>28</v>
      </c>
      <c r="D317" s="12" t="s">
        <v>136</v>
      </c>
    </row>
    <row r="318">
      <c r="A318" s="2" t="str">
        <f t="shared" si="69"/>
        <v>2028Solar</v>
      </c>
      <c r="B318" s="2">
        <v>2028.0</v>
      </c>
      <c r="C318" s="2" t="s">
        <v>5</v>
      </c>
      <c r="D318" s="12" t="s">
        <v>175</v>
      </c>
    </row>
    <row r="319">
      <c r="A319" s="2" t="str">
        <f t="shared" si="69"/>
        <v>2028Wind</v>
      </c>
      <c r="B319" s="2">
        <v>2028.0</v>
      </c>
      <c r="C319" s="2" t="s">
        <v>6</v>
      </c>
      <c r="D319" s="12">
        <v>723.1</v>
      </c>
    </row>
    <row r="320">
      <c r="A320" s="2" t="str">
        <f t="shared" si="69"/>
        <v>2028Storage</v>
      </c>
      <c r="B320" s="2">
        <v>2028.0</v>
      </c>
      <c r="C320" s="2" t="s">
        <v>15</v>
      </c>
      <c r="D320" s="2">
        <v>1876.31</v>
      </c>
    </row>
    <row r="321">
      <c r="A321" s="2" t="str">
        <f t="shared" si="69"/>
        <v>2028Hydro</v>
      </c>
      <c r="B321" s="2">
        <v>2028.0</v>
      </c>
      <c r="C321" s="2" t="s">
        <v>3</v>
      </c>
      <c r="D321" s="12" t="s">
        <v>176</v>
      </c>
    </row>
    <row r="322">
      <c r="A322" s="2" t="str">
        <f t="shared" si="69"/>
        <v>2028Geothermal</v>
      </c>
      <c r="B322" s="2">
        <v>2028.0</v>
      </c>
      <c r="C322" s="2" t="s">
        <v>4</v>
      </c>
      <c r="D322" s="12" t="s">
        <v>177</v>
      </c>
    </row>
    <row r="323">
      <c r="A323" s="2" t="str">
        <f t="shared" si="69"/>
        <v>2028Bioenergy</v>
      </c>
      <c r="B323" s="2">
        <v>2028.0</v>
      </c>
      <c r="C323" s="2" t="s">
        <v>9</v>
      </c>
      <c r="D323" s="12">
        <v>728.9</v>
      </c>
    </row>
    <row r="324">
      <c r="A324" s="2" t="str">
        <f t="shared" si="69"/>
        <v>2028Nuclear</v>
      </c>
      <c r="B324" s="2">
        <v>2028.0</v>
      </c>
      <c r="C324" s="2" t="s">
        <v>10</v>
      </c>
      <c r="D324" s="4">
        <v>0.0</v>
      </c>
    </row>
    <row r="325">
      <c r="A325" s="2" t="str">
        <f t="shared" si="69"/>
        <v>2029Coal</v>
      </c>
      <c r="B325" s="2">
        <v>2029.0</v>
      </c>
      <c r="C325" s="2" t="s">
        <v>1</v>
      </c>
      <c r="D325" s="12" t="s">
        <v>178</v>
      </c>
    </row>
    <row r="326">
      <c r="A326" s="2" t="str">
        <f t="shared" si="69"/>
        <v>2029Gas</v>
      </c>
      <c r="B326" s="2">
        <v>2029.0</v>
      </c>
      <c r="C326" s="2" t="s">
        <v>2</v>
      </c>
      <c r="D326" s="12" t="s">
        <v>179</v>
      </c>
    </row>
    <row r="327">
      <c r="A327" s="2" t="str">
        <f t="shared" si="69"/>
        <v>2029Oil</v>
      </c>
      <c r="B327" s="2">
        <v>2029.0</v>
      </c>
      <c r="C327" s="2" t="s">
        <v>28</v>
      </c>
      <c r="D327" s="12" t="s">
        <v>136</v>
      </c>
    </row>
    <row r="328">
      <c r="A328" s="2" t="str">
        <f t="shared" si="69"/>
        <v>2029Solar</v>
      </c>
      <c r="B328" s="2">
        <v>2029.0</v>
      </c>
      <c r="C328" s="2" t="s">
        <v>5</v>
      </c>
      <c r="D328" s="12" t="s">
        <v>180</v>
      </c>
    </row>
    <row r="329">
      <c r="A329" s="2" t="str">
        <f t="shared" si="69"/>
        <v>2029Wind</v>
      </c>
      <c r="B329" s="2">
        <v>2029.0</v>
      </c>
      <c r="C329" s="2" t="s">
        <v>6</v>
      </c>
      <c r="D329" s="12">
        <v>723.1</v>
      </c>
    </row>
    <row r="330">
      <c r="A330" s="2" t="str">
        <f t="shared" si="69"/>
        <v>2029Storage</v>
      </c>
      <c r="B330" s="2">
        <v>2029.0</v>
      </c>
      <c r="C330" s="2" t="s">
        <v>15</v>
      </c>
      <c r="D330" s="2">
        <v>2146.31</v>
      </c>
    </row>
    <row r="331">
      <c r="A331" s="2" t="str">
        <f t="shared" si="69"/>
        <v>2029Hydro</v>
      </c>
      <c r="B331" s="2">
        <v>2029.0</v>
      </c>
      <c r="C331" s="2" t="s">
        <v>3</v>
      </c>
      <c r="D331" s="12" t="s">
        <v>181</v>
      </c>
    </row>
    <row r="332">
      <c r="A332" s="2" t="str">
        <f t="shared" si="69"/>
        <v>2029Geothermal</v>
      </c>
      <c r="B332" s="2">
        <v>2029.0</v>
      </c>
      <c r="C332" s="2" t="s">
        <v>4</v>
      </c>
      <c r="D332" s="12" t="s">
        <v>182</v>
      </c>
    </row>
    <row r="333">
      <c r="A333" s="2" t="str">
        <f t="shared" si="69"/>
        <v>2029Bioenergy</v>
      </c>
      <c r="B333" s="2">
        <v>2029.0</v>
      </c>
      <c r="C333" s="2" t="s">
        <v>9</v>
      </c>
      <c r="D333" s="12">
        <v>728.9</v>
      </c>
    </row>
    <row r="334">
      <c r="A334" s="2" t="str">
        <f t="shared" si="69"/>
        <v>2029Nuclear</v>
      </c>
      <c r="B334" s="2">
        <v>2029.0</v>
      </c>
      <c r="C334" s="2" t="s">
        <v>10</v>
      </c>
      <c r="D334" s="4">
        <v>0.0</v>
      </c>
    </row>
    <row r="335">
      <c r="A335" s="2" t="str">
        <f t="shared" si="69"/>
        <v>2030Coal</v>
      </c>
      <c r="B335" s="2">
        <v>2030.0</v>
      </c>
      <c r="C335" s="2" t="s">
        <v>1</v>
      </c>
      <c r="D335" s="12" t="s">
        <v>178</v>
      </c>
    </row>
    <row r="336">
      <c r="A336" s="2" t="str">
        <f t="shared" si="69"/>
        <v>2030Gas</v>
      </c>
      <c r="B336" s="2">
        <v>2030.0</v>
      </c>
      <c r="C336" s="2" t="s">
        <v>2</v>
      </c>
      <c r="D336" s="12" t="s">
        <v>183</v>
      </c>
    </row>
    <row r="337">
      <c r="A337" s="2" t="str">
        <f t="shared" si="69"/>
        <v>2030Oil</v>
      </c>
      <c r="B337" s="2">
        <v>2030.0</v>
      </c>
      <c r="C337" s="2" t="s">
        <v>28</v>
      </c>
      <c r="D337" s="12" t="s">
        <v>136</v>
      </c>
    </row>
    <row r="338">
      <c r="A338" s="2" t="str">
        <f t="shared" si="69"/>
        <v>2030Solar</v>
      </c>
      <c r="B338" s="2">
        <v>2030.0</v>
      </c>
      <c r="C338" s="2" t="s">
        <v>5</v>
      </c>
      <c r="D338" s="12" t="s">
        <v>184</v>
      </c>
    </row>
    <row r="339">
      <c r="A339" s="2" t="str">
        <f t="shared" si="69"/>
        <v>2030Wind</v>
      </c>
      <c r="B339" s="2">
        <v>2030.0</v>
      </c>
      <c r="C339" s="2" t="s">
        <v>6</v>
      </c>
      <c r="D339" s="12">
        <v>723.1</v>
      </c>
    </row>
    <row r="340">
      <c r="A340" s="2" t="str">
        <f t="shared" si="69"/>
        <v>2030Storage</v>
      </c>
      <c r="B340" s="2">
        <v>2030.0</v>
      </c>
      <c r="C340" s="2" t="s">
        <v>15</v>
      </c>
      <c r="D340" s="2">
        <v>3401.31</v>
      </c>
    </row>
    <row r="341">
      <c r="A341" s="2" t="str">
        <f t="shared" si="69"/>
        <v>2030Hydro</v>
      </c>
      <c r="B341" s="2">
        <v>2030.0</v>
      </c>
      <c r="C341" s="2" t="s">
        <v>3</v>
      </c>
      <c r="D341" s="12" t="s">
        <v>185</v>
      </c>
    </row>
    <row r="342">
      <c r="A342" s="2" t="str">
        <f t="shared" si="69"/>
        <v>2030Geothermal</v>
      </c>
      <c r="B342" s="2">
        <v>2030.0</v>
      </c>
      <c r="C342" s="2" t="s">
        <v>4</v>
      </c>
      <c r="D342" s="12" t="s">
        <v>186</v>
      </c>
    </row>
    <row r="343">
      <c r="A343" s="2" t="str">
        <f t="shared" si="69"/>
        <v>2030Bioenergy</v>
      </c>
      <c r="B343" s="2">
        <v>2030.0</v>
      </c>
      <c r="C343" s="2" t="s">
        <v>9</v>
      </c>
      <c r="D343" s="12">
        <v>728.9</v>
      </c>
    </row>
    <row r="344">
      <c r="A344" s="2" t="str">
        <f t="shared" si="69"/>
        <v>2030Nuclear</v>
      </c>
      <c r="B344" s="2">
        <v>2030.0</v>
      </c>
      <c r="C344" s="2" t="s">
        <v>10</v>
      </c>
      <c r="D344" s="4">
        <v>0.0</v>
      </c>
    </row>
  </sheetData>
  <hyperlinks>
    <hyperlink r:id="rId1" ref="A1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4.38"/>
    <col customWidth="1" min="4" max="4" width="22.63"/>
  </cols>
  <sheetData>
    <row r="1">
      <c r="A1" s="19" t="s">
        <v>360</v>
      </c>
      <c r="B1" s="19" t="s">
        <v>216</v>
      </c>
      <c r="C1" s="19" t="s">
        <v>361</v>
      </c>
      <c r="D1" s="19" t="s">
        <v>362</v>
      </c>
      <c r="E1" s="19" t="s">
        <v>363</v>
      </c>
      <c r="F1" s="19" t="s">
        <v>364</v>
      </c>
      <c r="G1" s="19" t="s">
        <v>365</v>
      </c>
      <c r="H1" s="19" t="s">
        <v>366</v>
      </c>
      <c r="I1" s="19" t="s">
        <v>367</v>
      </c>
      <c r="J1" s="19" t="s">
        <v>368</v>
      </c>
      <c r="K1" s="3" t="s">
        <v>369</v>
      </c>
      <c r="L1" s="3" t="s">
        <v>370</v>
      </c>
      <c r="M1" s="3" t="s">
        <v>372</v>
      </c>
    </row>
    <row r="2">
      <c r="A2" s="2" t="s">
        <v>403</v>
      </c>
      <c r="B2" s="2" t="s">
        <v>438</v>
      </c>
      <c r="C2" s="2" t="s">
        <v>416</v>
      </c>
      <c r="D2" s="2" t="s">
        <v>538</v>
      </c>
      <c r="E2" s="2" t="s">
        <v>539</v>
      </c>
      <c r="F2" s="2">
        <v>236.0</v>
      </c>
      <c r="G2" s="2">
        <v>2029.0</v>
      </c>
      <c r="H2" s="2">
        <v>2029.0</v>
      </c>
    </row>
    <row r="3">
      <c r="A3" s="2" t="s">
        <v>403</v>
      </c>
      <c r="B3" s="2" t="s">
        <v>438</v>
      </c>
      <c r="C3" s="2" t="s">
        <v>376</v>
      </c>
      <c r="D3" s="2" t="s">
        <v>404</v>
      </c>
      <c r="E3" s="2" t="s">
        <v>196</v>
      </c>
      <c r="F3" s="2">
        <v>150.0</v>
      </c>
      <c r="G3" s="2">
        <v>2032.0</v>
      </c>
      <c r="H3" s="2">
        <v>2032.0</v>
      </c>
    </row>
    <row r="4">
      <c r="A4" s="2" t="s">
        <v>403</v>
      </c>
      <c r="B4" s="2" t="s">
        <v>438</v>
      </c>
      <c r="C4" s="2" t="s">
        <v>376</v>
      </c>
      <c r="D4" s="2" t="s">
        <v>404</v>
      </c>
      <c r="E4" s="2" t="s">
        <v>196</v>
      </c>
      <c r="F4" s="2">
        <v>150.0</v>
      </c>
      <c r="G4" s="2">
        <v>2033.0</v>
      </c>
      <c r="H4" s="2">
        <v>2033.0</v>
      </c>
    </row>
    <row r="5">
      <c r="A5" s="2" t="s">
        <v>403</v>
      </c>
      <c r="B5" s="2" t="s">
        <v>438</v>
      </c>
      <c r="C5" s="2" t="s">
        <v>376</v>
      </c>
      <c r="D5" s="2" t="s">
        <v>540</v>
      </c>
      <c r="E5" s="2" t="s">
        <v>541</v>
      </c>
      <c r="F5" s="2">
        <v>302.0</v>
      </c>
      <c r="G5" s="2">
        <v>2033.0</v>
      </c>
      <c r="H5" s="2">
        <v>2033.0</v>
      </c>
    </row>
    <row r="6">
      <c r="A6" s="2" t="s">
        <v>403</v>
      </c>
      <c r="B6" s="2" t="s">
        <v>438</v>
      </c>
      <c r="C6" s="2" t="s">
        <v>376</v>
      </c>
      <c r="D6" s="2" t="s">
        <v>542</v>
      </c>
      <c r="E6" s="2" t="s">
        <v>196</v>
      </c>
      <c r="F6" s="2">
        <v>150.0</v>
      </c>
      <c r="G6" s="2">
        <v>2030.0</v>
      </c>
      <c r="H6" s="2">
        <v>2030.0</v>
      </c>
    </row>
    <row r="7">
      <c r="A7" s="2" t="s">
        <v>403</v>
      </c>
      <c r="B7" s="2" t="s">
        <v>438</v>
      </c>
      <c r="C7" s="2" t="s">
        <v>376</v>
      </c>
      <c r="D7" s="2" t="s">
        <v>543</v>
      </c>
      <c r="E7" s="2" t="s">
        <v>196</v>
      </c>
      <c r="F7" s="2">
        <v>1.0</v>
      </c>
      <c r="G7" s="2">
        <v>2025.0</v>
      </c>
      <c r="H7" s="2">
        <v>2025.0</v>
      </c>
    </row>
    <row r="8">
      <c r="A8" s="2" t="s">
        <v>403</v>
      </c>
      <c r="B8" s="2" t="s">
        <v>438</v>
      </c>
      <c r="C8" s="2" t="s">
        <v>376</v>
      </c>
      <c r="D8" s="2" t="s">
        <v>543</v>
      </c>
      <c r="E8" s="2" t="s">
        <v>196</v>
      </c>
      <c r="F8" s="2">
        <v>50.0</v>
      </c>
      <c r="G8" s="2">
        <v>2026.0</v>
      </c>
      <c r="H8" s="2">
        <v>2026.0</v>
      </c>
    </row>
    <row r="9">
      <c r="A9" s="2" t="s">
        <v>403</v>
      </c>
      <c r="B9" s="2" t="s">
        <v>438</v>
      </c>
      <c r="C9" s="2" t="s">
        <v>376</v>
      </c>
      <c r="D9" s="2" t="s">
        <v>543</v>
      </c>
      <c r="E9" s="2" t="s">
        <v>196</v>
      </c>
      <c r="F9" s="2">
        <v>10.0</v>
      </c>
      <c r="G9" s="2">
        <v>2027.0</v>
      </c>
      <c r="H9" s="2">
        <v>2027.0</v>
      </c>
    </row>
    <row r="10">
      <c r="A10" s="2" t="s">
        <v>403</v>
      </c>
      <c r="B10" s="2" t="s">
        <v>438</v>
      </c>
      <c r="C10" s="2" t="s">
        <v>376</v>
      </c>
      <c r="D10" s="2" t="s">
        <v>543</v>
      </c>
      <c r="E10" s="2" t="s">
        <v>196</v>
      </c>
      <c r="F10" s="2">
        <v>25.0</v>
      </c>
      <c r="G10" s="2">
        <v>2028.0</v>
      </c>
      <c r="H10" s="2">
        <v>2028.0</v>
      </c>
    </row>
    <row r="11">
      <c r="A11" s="2" t="s">
        <v>403</v>
      </c>
      <c r="B11" s="2" t="s">
        <v>438</v>
      </c>
      <c r="C11" s="2" t="s">
        <v>376</v>
      </c>
      <c r="D11" s="2" t="s">
        <v>543</v>
      </c>
      <c r="E11" s="2" t="s">
        <v>196</v>
      </c>
      <c r="F11" s="2">
        <v>50.0</v>
      </c>
      <c r="G11" s="2">
        <v>2029.0</v>
      </c>
      <c r="H11" s="2">
        <v>2029.0</v>
      </c>
    </row>
    <row r="12">
      <c r="A12" s="2" t="s">
        <v>403</v>
      </c>
      <c r="B12" s="2" t="s">
        <v>438</v>
      </c>
      <c r="C12" s="2" t="s">
        <v>376</v>
      </c>
      <c r="D12" s="2" t="s">
        <v>543</v>
      </c>
      <c r="E12" s="2" t="s">
        <v>196</v>
      </c>
      <c r="F12" s="2">
        <v>25.0</v>
      </c>
      <c r="G12" s="2">
        <v>2030.0</v>
      </c>
      <c r="H12" s="2">
        <v>2030.0</v>
      </c>
    </row>
    <row r="13">
      <c r="A13" s="2" t="s">
        <v>403</v>
      </c>
      <c r="B13" s="2" t="s">
        <v>438</v>
      </c>
      <c r="C13" s="2" t="s">
        <v>376</v>
      </c>
      <c r="D13" s="2" t="s">
        <v>543</v>
      </c>
      <c r="E13" s="2" t="s">
        <v>196</v>
      </c>
      <c r="F13" s="2">
        <v>50.0</v>
      </c>
      <c r="G13" s="2">
        <v>2031.0</v>
      </c>
      <c r="H13" s="2">
        <v>2031.0</v>
      </c>
    </row>
    <row r="14">
      <c r="A14" s="2" t="s">
        <v>403</v>
      </c>
      <c r="B14" s="2" t="s">
        <v>438</v>
      </c>
      <c r="C14" s="2" t="s">
        <v>376</v>
      </c>
      <c r="D14" s="2" t="s">
        <v>543</v>
      </c>
      <c r="E14" s="2" t="s">
        <v>196</v>
      </c>
      <c r="F14" s="2">
        <v>25.0</v>
      </c>
      <c r="G14" s="2">
        <v>2032.0</v>
      </c>
      <c r="H14" s="2">
        <v>2032.0</v>
      </c>
    </row>
    <row r="15">
      <c r="A15" s="2" t="s">
        <v>403</v>
      </c>
      <c r="B15" s="2" t="s">
        <v>438</v>
      </c>
      <c r="C15" s="2" t="s">
        <v>376</v>
      </c>
      <c r="D15" s="2" t="s">
        <v>543</v>
      </c>
      <c r="E15" s="2" t="s">
        <v>196</v>
      </c>
      <c r="F15" s="2">
        <v>100.0</v>
      </c>
      <c r="G15" s="2">
        <v>2033.0</v>
      </c>
      <c r="H15" s="2">
        <v>2033.0</v>
      </c>
    </row>
    <row r="16">
      <c r="A16" s="2" t="s">
        <v>403</v>
      </c>
      <c r="B16" s="2" t="s">
        <v>438</v>
      </c>
      <c r="C16" s="2" t="s">
        <v>376</v>
      </c>
      <c r="D16" s="2" t="s">
        <v>543</v>
      </c>
      <c r="E16" s="2" t="s">
        <v>196</v>
      </c>
      <c r="F16" s="2">
        <v>100.0</v>
      </c>
      <c r="G16" s="2">
        <v>2034.0</v>
      </c>
      <c r="H16" s="2">
        <v>2034.0</v>
      </c>
    </row>
    <row r="17">
      <c r="A17" s="2" t="s">
        <v>437</v>
      </c>
      <c r="B17" s="2" t="s">
        <v>391</v>
      </c>
      <c r="C17" s="2" t="s">
        <v>416</v>
      </c>
      <c r="D17" s="2" t="s">
        <v>544</v>
      </c>
      <c r="E17" s="2" t="s">
        <v>196</v>
      </c>
      <c r="F17" s="2">
        <v>100.0</v>
      </c>
      <c r="G17" s="2">
        <v>2025.0</v>
      </c>
      <c r="H17" s="2">
        <v>2025.0</v>
      </c>
      <c r="K17" s="55" t="s">
        <v>545</v>
      </c>
      <c r="L17" s="2" t="s">
        <v>473</v>
      </c>
    </row>
    <row r="18">
      <c r="A18" s="2" t="s">
        <v>437</v>
      </c>
      <c r="B18" s="2" t="s">
        <v>391</v>
      </c>
      <c r="C18" s="2" t="s">
        <v>416</v>
      </c>
      <c r="D18" s="2" t="s">
        <v>546</v>
      </c>
      <c r="E18" s="2" t="s">
        <v>196</v>
      </c>
      <c r="F18" s="2">
        <v>60.0</v>
      </c>
      <c r="G18" s="2">
        <v>2025.0</v>
      </c>
      <c r="H18" s="2">
        <v>2025.0</v>
      </c>
      <c r="K18" s="55" t="s">
        <v>547</v>
      </c>
      <c r="L18" s="2" t="s">
        <v>473</v>
      </c>
    </row>
    <row r="19">
      <c r="A19" s="2" t="s">
        <v>437</v>
      </c>
      <c r="B19" s="2" t="s">
        <v>391</v>
      </c>
      <c r="C19" s="2" t="s">
        <v>548</v>
      </c>
      <c r="D19" s="2" t="s">
        <v>549</v>
      </c>
      <c r="E19" s="2" t="s">
        <v>196</v>
      </c>
      <c r="F19" s="2">
        <v>25.0</v>
      </c>
      <c r="G19" s="2">
        <v>2025.0</v>
      </c>
      <c r="H19" s="2">
        <v>2025.0</v>
      </c>
      <c r="I19" s="2">
        <v>2023.0</v>
      </c>
      <c r="J19" s="2">
        <v>2.0</v>
      </c>
      <c r="K19" s="55" t="s">
        <v>550</v>
      </c>
      <c r="L19" s="2" t="s">
        <v>473</v>
      </c>
    </row>
    <row r="20">
      <c r="A20" s="2" t="s">
        <v>437</v>
      </c>
      <c r="B20" s="2" t="s">
        <v>391</v>
      </c>
      <c r="C20" s="2" t="s">
        <v>548</v>
      </c>
      <c r="D20" s="2" t="s">
        <v>551</v>
      </c>
      <c r="E20" s="2" t="s">
        <v>196</v>
      </c>
      <c r="F20" s="2">
        <v>25.0</v>
      </c>
      <c r="G20" s="2">
        <v>2025.0</v>
      </c>
      <c r="H20" s="2">
        <v>2025.0</v>
      </c>
      <c r="I20" s="2">
        <v>2023.0</v>
      </c>
      <c r="J20" s="2">
        <v>2.0</v>
      </c>
      <c r="K20" s="55" t="s">
        <v>550</v>
      </c>
      <c r="L20" s="2" t="s">
        <v>379</v>
      </c>
    </row>
    <row r="21">
      <c r="A21" s="2" t="s">
        <v>403</v>
      </c>
      <c r="B21" s="2" t="s">
        <v>391</v>
      </c>
      <c r="C21" s="2" t="s">
        <v>416</v>
      </c>
      <c r="D21" s="2" t="s">
        <v>552</v>
      </c>
      <c r="E21" s="2" t="s">
        <v>196</v>
      </c>
      <c r="F21" s="2">
        <v>250.0</v>
      </c>
      <c r="G21" s="2">
        <v>2025.0</v>
      </c>
      <c r="H21" s="2">
        <v>2025.0</v>
      </c>
    </row>
    <row r="22">
      <c r="A22" s="2" t="s">
        <v>403</v>
      </c>
      <c r="B22" s="2" t="s">
        <v>391</v>
      </c>
      <c r="C22" s="2" t="s">
        <v>416</v>
      </c>
      <c r="D22" s="2" t="s">
        <v>552</v>
      </c>
      <c r="E22" s="2" t="s">
        <v>196</v>
      </c>
      <c r="F22" s="2">
        <v>50.0</v>
      </c>
      <c r="G22" s="2">
        <v>2026.0</v>
      </c>
      <c r="H22" s="2" t="s">
        <v>417</v>
      </c>
    </row>
    <row r="23">
      <c r="A23" s="2" t="s">
        <v>403</v>
      </c>
      <c r="B23" s="2" t="s">
        <v>391</v>
      </c>
      <c r="C23" s="2" t="s">
        <v>416</v>
      </c>
      <c r="D23" s="2" t="s">
        <v>552</v>
      </c>
      <c r="E23" s="2" t="s">
        <v>196</v>
      </c>
      <c r="F23" s="2">
        <v>50.0</v>
      </c>
      <c r="G23" s="2">
        <v>2027.0</v>
      </c>
      <c r="H23" s="2" t="s">
        <v>417</v>
      </c>
    </row>
    <row r="24">
      <c r="A24" s="2" t="s">
        <v>403</v>
      </c>
      <c r="B24" s="2" t="s">
        <v>391</v>
      </c>
      <c r="C24" s="2" t="s">
        <v>416</v>
      </c>
      <c r="D24" s="2" t="s">
        <v>552</v>
      </c>
      <c r="E24" s="2" t="s">
        <v>196</v>
      </c>
      <c r="F24" s="2">
        <v>140.0</v>
      </c>
      <c r="G24" s="2">
        <v>2030.0</v>
      </c>
      <c r="H24" s="2" t="s">
        <v>417</v>
      </c>
    </row>
    <row r="25">
      <c r="A25" s="2" t="s">
        <v>403</v>
      </c>
      <c r="B25" s="2" t="s">
        <v>391</v>
      </c>
      <c r="C25" s="2" t="s">
        <v>416</v>
      </c>
      <c r="D25" s="2" t="s">
        <v>552</v>
      </c>
      <c r="E25" s="2" t="s">
        <v>196</v>
      </c>
      <c r="F25" s="2">
        <v>45.0</v>
      </c>
      <c r="G25" s="2">
        <v>2034.0</v>
      </c>
      <c r="H25" s="2" t="s">
        <v>417</v>
      </c>
    </row>
    <row r="26">
      <c r="A26" s="2" t="s">
        <v>403</v>
      </c>
      <c r="B26" s="2" t="s">
        <v>391</v>
      </c>
      <c r="C26" s="2" t="s">
        <v>416</v>
      </c>
      <c r="D26" s="2" t="s">
        <v>552</v>
      </c>
      <c r="E26" s="2" t="s">
        <v>196</v>
      </c>
      <c r="F26" s="2">
        <v>248.0</v>
      </c>
      <c r="G26" s="2" t="s">
        <v>417</v>
      </c>
      <c r="H26" s="2">
        <v>2026.0</v>
      </c>
    </row>
    <row r="27">
      <c r="A27" s="2" t="s">
        <v>403</v>
      </c>
      <c r="B27" s="2" t="s">
        <v>391</v>
      </c>
      <c r="C27" s="2" t="s">
        <v>416</v>
      </c>
      <c r="D27" s="2" t="s">
        <v>552</v>
      </c>
      <c r="E27" s="2" t="s">
        <v>196</v>
      </c>
      <c r="F27" s="2">
        <v>150.0</v>
      </c>
      <c r="G27" s="2" t="s">
        <v>417</v>
      </c>
      <c r="H27" s="2">
        <v>2027.0</v>
      </c>
    </row>
    <row r="28">
      <c r="A28" s="2" t="s">
        <v>403</v>
      </c>
      <c r="B28" s="2" t="s">
        <v>391</v>
      </c>
      <c r="C28" s="2" t="s">
        <v>416</v>
      </c>
      <c r="D28" s="2" t="s">
        <v>552</v>
      </c>
      <c r="E28" s="2" t="s">
        <v>196</v>
      </c>
      <c r="F28" s="2">
        <v>200.0</v>
      </c>
      <c r="G28" s="2" t="s">
        <v>417</v>
      </c>
      <c r="H28" s="2">
        <v>2028.0</v>
      </c>
    </row>
    <row r="29">
      <c r="A29" s="2" t="s">
        <v>403</v>
      </c>
      <c r="B29" s="2" t="s">
        <v>391</v>
      </c>
      <c r="C29" s="2" t="s">
        <v>416</v>
      </c>
      <c r="D29" s="2" t="s">
        <v>552</v>
      </c>
      <c r="E29" s="2" t="s">
        <v>539</v>
      </c>
      <c r="F29" s="2">
        <v>300.0</v>
      </c>
      <c r="G29" s="2" t="s">
        <v>417</v>
      </c>
      <c r="H29" s="2">
        <v>2026.0</v>
      </c>
    </row>
    <row r="30">
      <c r="A30" s="2" t="s">
        <v>403</v>
      </c>
      <c r="B30" s="2" t="s">
        <v>391</v>
      </c>
      <c r="C30" s="2" t="s">
        <v>416</v>
      </c>
      <c r="D30" s="2" t="s">
        <v>552</v>
      </c>
      <c r="E30" s="2" t="s">
        <v>539</v>
      </c>
      <c r="F30" s="2">
        <v>100.0</v>
      </c>
      <c r="G30" s="2">
        <v>2027.0</v>
      </c>
      <c r="H30" s="2" t="s">
        <v>417</v>
      </c>
    </row>
    <row r="31">
      <c r="A31" s="2" t="s">
        <v>403</v>
      </c>
      <c r="B31" s="2" t="s">
        <v>391</v>
      </c>
      <c r="C31" s="2" t="s">
        <v>416</v>
      </c>
      <c r="D31" s="2" t="s">
        <v>552</v>
      </c>
      <c r="E31" s="2" t="s">
        <v>539</v>
      </c>
      <c r="F31" s="2">
        <v>100.0</v>
      </c>
      <c r="G31" s="2">
        <v>2028.0</v>
      </c>
      <c r="H31" s="2" t="s">
        <v>417</v>
      </c>
    </row>
    <row r="32">
      <c r="A32" s="2" t="s">
        <v>403</v>
      </c>
      <c r="B32" s="2" t="s">
        <v>391</v>
      </c>
      <c r="C32" s="2" t="s">
        <v>548</v>
      </c>
      <c r="D32" s="2" t="s">
        <v>553</v>
      </c>
      <c r="E32" s="2" t="s">
        <v>539</v>
      </c>
      <c r="F32" s="2">
        <v>180.0</v>
      </c>
      <c r="G32" s="2">
        <v>2028.0</v>
      </c>
      <c r="H32" s="2"/>
    </row>
    <row r="33">
      <c r="A33" s="2" t="s">
        <v>403</v>
      </c>
      <c r="B33" s="2" t="s">
        <v>391</v>
      </c>
      <c r="C33" s="2" t="s">
        <v>548</v>
      </c>
      <c r="D33" s="2" t="s">
        <v>553</v>
      </c>
      <c r="E33" s="2" t="s">
        <v>539</v>
      </c>
      <c r="F33" s="2">
        <v>170.0</v>
      </c>
      <c r="G33" s="2">
        <v>2030.0</v>
      </c>
      <c r="H33" s="2">
        <v>2027.0</v>
      </c>
    </row>
    <row r="34">
      <c r="A34" s="2" t="s">
        <v>403</v>
      </c>
      <c r="B34" s="2" t="s">
        <v>391</v>
      </c>
      <c r="C34" s="2" t="s">
        <v>548</v>
      </c>
      <c r="D34" s="2" t="s">
        <v>553</v>
      </c>
      <c r="E34" s="2" t="s">
        <v>539</v>
      </c>
      <c r="F34" s="2">
        <v>130.0</v>
      </c>
      <c r="G34" s="2" t="s">
        <v>417</v>
      </c>
      <c r="H34" s="2">
        <v>2028.0</v>
      </c>
    </row>
    <row r="35">
      <c r="A35" s="2" t="s">
        <v>403</v>
      </c>
      <c r="B35" s="2" t="s">
        <v>391</v>
      </c>
      <c r="C35" s="2" t="s">
        <v>548</v>
      </c>
      <c r="D35" s="2" t="s">
        <v>553</v>
      </c>
      <c r="E35" s="2" t="s">
        <v>539</v>
      </c>
      <c r="F35" s="2">
        <v>50.0</v>
      </c>
      <c r="G35" s="2">
        <v>2031.0</v>
      </c>
      <c r="H35" s="2" t="s">
        <v>417</v>
      </c>
    </row>
    <row r="36">
      <c r="A36" s="2" t="s">
        <v>403</v>
      </c>
      <c r="B36" s="2" t="s">
        <v>391</v>
      </c>
      <c r="C36" s="2" t="s">
        <v>548</v>
      </c>
      <c r="D36" s="2" t="s">
        <v>554</v>
      </c>
      <c r="E36" s="2" t="s">
        <v>196</v>
      </c>
      <c r="F36" s="2">
        <v>200.0</v>
      </c>
      <c r="G36" s="2">
        <v>2025.0</v>
      </c>
      <c r="H36" s="2">
        <v>2025.0</v>
      </c>
    </row>
    <row r="37">
      <c r="A37" s="2" t="s">
        <v>403</v>
      </c>
      <c r="B37" s="2" t="s">
        <v>391</v>
      </c>
      <c r="C37" s="2" t="s">
        <v>548</v>
      </c>
      <c r="D37" s="2" t="s">
        <v>554</v>
      </c>
      <c r="E37" s="2" t="s">
        <v>196</v>
      </c>
      <c r="F37" s="2">
        <v>50.0</v>
      </c>
      <c r="G37" s="2">
        <v>2026.0</v>
      </c>
      <c r="H37" s="2" t="s">
        <v>417</v>
      </c>
    </row>
    <row r="38">
      <c r="A38" s="2" t="s">
        <v>403</v>
      </c>
      <c r="B38" s="2" t="s">
        <v>391</v>
      </c>
      <c r="C38" s="2" t="s">
        <v>548</v>
      </c>
      <c r="D38" s="2" t="s">
        <v>554</v>
      </c>
      <c r="E38" s="2" t="s">
        <v>196</v>
      </c>
      <c r="F38" s="2">
        <v>100.0</v>
      </c>
      <c r="G38" s="2">
        <v>2027.0</v>
      </c>
      <c r="H38" s="2" t="s">
        <v>417</v>
      </c>
    </row>
    <row r="39">
      <c r="A39" s="2" t="s">
        <v>403</v>
      </c>
      <c r="B39" s="2" t="s">
        <v>391</v>
      </c>
      <c r="C39" s="2" t="s">
        <v>548</v>
      </c>
      <c r="D39" s="2" t="s">
        <v>554</v>
      </c>
      <c r="E39" s="2" t="s">
        <v>196</v>
      </c>
      <c r="F39" s="2">
        <v>230.0</v>
      </c>
      <c r="G39" s="2">
        <v>2028.0</v>
      </c>
      <c r="H39" s="2" t="s">
        <v>417</v>
      </c>
    </row>
    <row r="40">
      <c r="A40" s="2" t="s">
        <v>403</v>
      </c>
      <c r="B40" s="2" t="s">
        <v>391</v>
      </c>
      <c r="C40" s="2" t="s">
        <v>548</v>
      </c>
      <c r="D40" s="2" t="s">
        <v>554</v>
      </c>
      <c r="E40" s="2" t="s">
        <v>196</v>
      </c>
      <c r="F40" s="2">
        <v>340.0</v>
      </c>
      <c r="G40" s="2">
        <v>2030.0</v>
      </c>
      <c r="H40" s="2" t="s">
        <v>417</v>
      </c>
    </row>
    <row r="41">
      <c r="A41" s="2" t="s">
        <v>403</v>
      </c>
      <c r="B41" s="2" t="s">
        <v>391</v>
      </c>
      <c r="C41" s="2" t="s">
        <v>548</v>
      </c>
      <c r="D41" s="2" t="s">
        <v>554</v>
      </c>
      <c r="E41" s="2" t="s">
        <v>196</v>
      </c>
      <c r="F41" s="2">
        <v>80.0</v>
      </c>
      <c r="G41" s="2">
        <v>2031.0</v>
      </c>
      <c r="H41" s="2" t="s">
        <v>417</v>
      </c>
    </row>
    <row r="42">
      <c r="A42" s="2" t="s">
        <v>403</v>
      </c>
      <c r="B42" s="2" t="s">
        <v>391</v>
      </c>
      <c r="C42" s="2" t="s">
        <v>548</v>
      </c>
      <c r="D42" s="2" t="s">
        <v>554</v>
      </c>
      <c r="E42" s="2" t="s">
        <v>196</v>
      </c>
      <c r="F42" s="2">
        <v>874.3</v>
      </c>
      <c r="G42" s="2">
        <v>2034.0</v>
      </c>
      <c r="H42" s="2" t="s">
        <v>417</v>
      </c>
    </row>
    <row r="43">
      <c r="A43" s="2" t="s">
        <v>403</v>
      </c>
      <c r="B43" s="2" t="s">
        <v>391</v>
      </c>
      <c r="C43" s="2" t="s">
        <v>548</v>
      </c>
      <c r="D43" s="2" t="s">
        <v>554</v>
      </c>
      <c r="E43" s="2" t="s">
        <v>196</v>
      </c>
      <c r="F43" s="2">
        <v>173.0</v>
      </c>
      <c r="G43" s="2" t="s">
        <v>417</v>
      </c>
      <c r="H43" s="2">
        <v>2026.0</v>
      </c>
    </row>
    <row r="44">
      <c r="A44" s="2" t="s">
        <v>403</v>
      </c>
      <c r="B44" s="2" t="s">
        <v>391</v>
      </c>
      <c r="C44" s="2" t="s">
        <v>548</v>
      </c>
      <c r="D44" s="2" t="s">
        <v>554</v>
      </c>
      <c r="E44" s="2" t="s">
        <v>196</v>
      </c>
      <c r="F44" s="2">
        <v>384.0</v>
      </c>
      <c r="G44" s="2" t="s">
        <v>417</v>
      </c>
      <c r="H44" s="2">
        <v>2027.0</v>
      </c>
    </row>
    <row r="45">
      <c r="A45" s="2" t="s">
        <v>403</v>
      </c>
      <c r="B45" s="2" t="s">
        <v>391</v>
      </c>
      <c r="C45" s="2" t="s">
        <v>548</v>
      </c>
      <c r="D45" s="2" t="s">
        <v>554</v>
      </c>
      <c r="E45" s="2" t="s">
        <v>196</v>
      </c>
      <c r="F45" s="2">
        <v>130.0</v>
      </c>
      <c r="G45" s="2" t="s">
        <v>417</v>
      </c>
      <c r="H45" s="2">
        <v>2028.0</v>
      </c>
    </row>
    <row r="46">
      <c r="A46" s="2" t="s">
        <v>403</v>
      </c>
      <c r="B46" s="2" t="s">
        <v>391</v>
      </c>
      <c r="C46" s="2" t="s">
        <v>548</v>
      </c>
      <c r="D46" s="2" t="s">
        <v>554</v>
      </c>
      <c r="E46" s="2" t="s">
        <v>196</v>
      </c>
      <c r="F46" s="2">
        <v>200.0</v>
      </c>
      <c r="G46" s="2" t="s">
        <v>417</v>
      </c>
      <c r="H46" s="2">
        <v>2029.0</v>
      </c>
    </row>
    <row r="47">
      <c r="A47" s="2" t="s">
        <v>403</v>
      </c>
      <c r="B47" s="2" t="s">
        <v>391</v>
      </c>
      <c r="C47" s="2" t="s">
        <v>548</v>
      </c>
      <c r="D47" s="2" t="s">
        <v>554</v>
      </c>
      <c r="E47" s="2" t="s">
        <v>196</v>
      </c>
      <c r="F47" s="2">
        <v>845.0</v>
      </c>
      <c r="G47" s="2" t="s">
        <v>417</v>
      </c>
      <c r="H47" s="2">
        <v>2030.0</v>
      </c>
    </row>
    <row r="48">
      <c r="A48" s="2" t="s">
        <v>403</v>
      </c>
      <c r="B48" s="2" t="s">
        <v>391</v>
      </c>
      <c r="C48" s="2" t="s">
        <v>548</v>
      </c>
      <c r="D48" s="2" t="s">
        <v>554</v>
      </c>
      <c r="E48" s="2" t="s">
        <v>196</v>
      </c>
      <c r="F48" s="2">
        <v>1858.0</v>
      </c>
      <c r="G48" s="2" t="s">
        <v>417</v>
      </c>
      <c r="H48" s="2">
        <v>2031.0</v>
      </c>
    </row>
    <row r="49">
      <c r="A49" s="2" t="s">
        <v>403</v>
      </c>
      <c r="B49" s="2" t="s">
        <v>391</v>
      </c>
      <c r="C49" s="2" t="s">
        <v>548</v>
      </c>
      <c r="D49" s="2" t="s">
        <v>554</v>
      </c>
      <c r="E49" s="2" t="s">
        <v>196</v>
      </c>
      <c r="F49" s="2">
        <v>1813.0</v>
      </c>
      <c r="G49" s="2" t="s">
        <v>417</v>
      </c>
      <c r="H49" s="2">
        <v>2032.0</v>
      </c>
    </row>
    <row r="50">
      <c r="A50" s="2" t="s">
        <v>403</v>
      </c>
      <c r="B50" s="2" t="s">
        <v>391</v>
      </c>
      <c r="C50" s="2" t="s">
        <v>548</v>
      </c>
      <c r="D50" s="2" t="s">
        <v>554</v>
      </c>
      <c r="E50" s="2" t="s">
        <v>196</v>
      </c>
      <c r="F50" s="2">
        <v>2593.0</v>
      </c>
      <c r="G50" s="2" t="s">
        <v>417</v>
      </c>
      <c r="H50" s="2">
        <v>2033.0</v>
      </c>
    </row>
    <row r="51">
      <c r="A51" s="2" t="s">
        <v>403</v>
      </c>
      <c r="B51" s="2" t="s">
        <v>391</v>
      </c>
      <c r="C51" s="2" t="s">
        <v>548</v>
      </c>
      <c r="D51" s="2" t="s">
        <v>554</v>
      </c>
      <c r="E51" s="2" t="s">
        <v>196</v>
      </c>
      <c r="F51" s="2">
        <v>1036.0</v>
      </c>
      <c r="G51" s="2" t="s">
        <v>417</v>
      </c>
      <c r="H51" s="2">
        <v>2034.0</v>
      </c>
    </row>
    <row r="52">
      <c r="A52" s="2" t="s">
        <v>403</v>
      </c>
      <c r="B52" s="2" t="s">
        <v>400</v>
      </c>
      <c r="C52" s="2" t="s">
        <v>416</v>
      </c>
      <c r="D52" s="2" t="s">
        <v>555</v>
      </c>
      <c r="E52" s="2" t="s">
        <v>196</v>
      </c>
      <c r="F52" s="2">
        <v>50.0</v>
      </c>
      <c r="G52" s="2">
        <v>2028.0</v>
      </c>
      <c r="H52" s="2">
        <v>2028.0</v>
      </c>
      <c r="I52" s="2">
        <v>2025.0</v>
      </c>
      <c r="J52" s="2">
        <v>3.0</v>
      </c>
    </row>
    <row r="53">
      <c r="A53" s="2" t="s">
        <v>403</v>
      </c>
      <c r="B53" s="2" t="s">
        <v>400</v>
      </c>
      <c r="C53" s="2" t="s">
        <v>548</v>
      </c>
      <c r="D53" s="2" t="s">
        <v>556</v>
      </c>
      <c r="E53" s="2" t="s">
        <v>539</v>
      </c>
      <c r="F53" s="2">
        <v>80.0</v>
      </c>
      <c r="G53" s="2" t="s">
        <v>417</v>
      </c>
      <c r="H53" s="2">
        <v>2026.0</v>
      </c>
    </row>
    <row r="54">
      <c r="A54" s="2" t="s">
        <v>403</v>
      </c>
      <c r="B54" s="2" t="s">
        <v>400</v>
      </c>
      <c r="C54" s="2" t="s">
        <v>548</v>
      </c>
      <c r="D54" s="2" t="s">
        <v>556</v>
      </c>
      <c r="E54" s="2" t="s">
        <v>539</v>
      </c>
      <c r="F54" s="2">
        <v>40.0</v>
      </c>
      <c r="G54" s="2" t="s">
        <v>417</v>
      </c>
      <c r="H54" s="2">
        <v>2027.0</v>
      </c>
    </row>
    <row r="55">
      <c r="A55" s="2" t="s">
        <v>403</v>
      </c>
      <c r="B55" s="2" t="s">
        <v>400</v>
      </c>
      <c r="C55" s="2" t="s">
        <v>548</v>
      </c>
      <c r="D55" s="2" t="s">
        <v>557</v>
      </c>
      <c r="E55" s="2" t="s">
        <v>539</v>
      </c>
      <c r="F55" s="2">
        <v>80.0</v>
      </c>
      <c r="G55" s="2" t="s">
        <v>417</v>
      </c>
      <c r="H55" s="2">
        <v>2029.0</v>
      </c>
    </row>
    <row r="56">
      <c r="A56" s="2" t="s">
        <v>403</v>
      </c>
      <c r="B56" s="2" t="s">
        <v>400</v>
      </c>
      <c r="C56" s="2" t="s">
        <v>548</v>
      </c>
      <c r="D56" s="2" t="s">
        <v>557</v>
      </c>
      <c r="E56" s="2" t="s">
        <v>539</v>
      </c>
      <c r="F56" s="2">
        <v>160.0</v>
      </c>
      <c r="G56" s="2" t="s">
        <v>417</v>
      </c>
      <c r="H56" s="2">
        <v>2030.0</v>
      </c>
    </row>
    <row r="57">
      <c r="A57" s="2" t="s">
        <v>437</v>
      </c>
      <c r="B57" s="2" t="s">
        <v>410</v>
      </c>
      <c r="C57" s="2" t="s">
        <v>548</v>
      </c>
      <c r="D57" s="2" t="s">
        <v>558</v>
      </c>
      <c r="E57" s="2" t="s">
        <v>196</v>
      </c>
      <c r="F57" s="2">
        <v>50.0</v>
      </c>
      <c r="G57" s="2">
        <v>2025.0</v>
      </c>
      <c r="H57" s="2">
        <v>2025.0</v>
      </c>
      <c r="K57" s="55" t="s">
        <v>559</v>
      </c>
      <c r="L57" s="2" t="s">
        <v>429</v>
      </c>
    </row>
    <row r="58">
      <c r="A58" s="2" t="s">
        <v>403</v>
      </c>
      <c r="B58" s="2" t="s">
        <v>410</v>
      </c>
      <c r="C58" s="2" t="s">
        <v>416</v>
      </c>
      <c r="D58" s="2" t="s">
        <v>560</v>
      </c>
      <c r="E58" s="2" t="s">
        <v>539</v>
      </c>
      <c r="F58" s="2">
        <v>80.0</v>
      </c>
      <c r="G58" s="2">
        <v>2027.0</v>
      </c>
      <c r="H58" s="2">
        <v>2027.0</v>
      </c>
    </row>
    <row r="59">
      <c r="A59" s="2" t="s">
        <v>403</v>
      </c>
      <c r="B59" s="2" t="s">
        <v>410</v>
      </c>
      <c r="C59" s="2" t="s">
        <v>548</v>
      </c>
      <c r="D59" s="2" t="s">
        <v>561</v>
      </c>
      <c r="E59" s="2" t="s">
        <v>196</v>
      </c>
      <c r="F59" s="2">
        <v>15.0</v>
      </c>
      <c r="G59" s="2">
        <v>2029.0</v>
      </c>
      <c r="H59" s="2">
        <v>2029.0</v>
      </c>
    </row>
    <row r="60">
      <c r="A60" s="2" t="s">
        <v>403</v>
      </c>
      <c r="B60" s="2" t="s">
        <v>410</v>
      </c>
      <c r="C60" s="2" t="s">
        <v>548</v>
      </c>
      <c r="D60" s="2" t="s">
        <v>561</v>
      </c>
      <c r="E60" s="2" t="s">
        <v>196</v>
      </c>
      <c r="F60" s="2">
        <v>30.0</v>
      </c>
      <c r="G60" s="2">
        <v>2030.0</v>
      </c>
      <c r="H60" s="2">
        <v>2030.0</v>
      </c>
    </row>
    <row r="61">
      <c r="A61" s="2" t="s">
        <v>403</v>
      </c>
      <c r="B61" s="2" t="s">
        <v>410</v>
      </c>
      <c r="C61" s="2" t="s">
        <v>548</v>
      </c>
      <c r="D61" s="2" t="s">
        <v>561</v>
      </c>
      <c r="E61" s="2" t="s">
        <v>196</v>
      </c>
      <c r="F61" s="2">
        <v>50.0</v>
      </c>
      <c r="G61" s="2">
        <v>2033.0</v>
      </c>
      <c r="H61" s="2">
        <v>2033.0</v>
      </c>
      <c r="I61" s="2">
        <v>2025.0</v>
      </c>
      <c r="J61" s="2">
        <v>8.0</v>
      </c>
    </row>
    <row r="62">
      <c r="A62" s="2" t="s">
        <v>403</v>
      </c>
      <c r="B62" s="2" t="s">
        <v>410</v>
      </c>
      <c r="C62" s="2" t="s">
        <v>548</v>
      </c>
      <c r="D62" s="2" t="s">
        <v>561</v>
      </c>
      <c r="E62" s="2" t="s">
        <v>196</v>
      </c>
      <c r="F62" s="2">
        <v>50.0</v>
      </c>
      <c r="G62" s="2">
        <v>2034.0</v>
      </c>
      <c r="H62" s="2">
        <v>2034.0</v>
      </c>
    </row>
    <row r="63">
      <c r="A63" s="2" t="s">
        <v>403</v>
      </c>
      <c r="B63" s="2" t="s">
        <v>410</v>
      </c>
      <c r="C63" s="2" t="s">
        <v>548</v>
      </c>
      <c r="D63" s="2" t="s">
        <v>562</v>
      </c>
      <c r="E63" s="2" t="s">
        <v>539</v>
      </c>
      <c r="F63" s="2">
        <v>240.0</v>
      </c>
      <c r="G63" s="2" t="s">
        <v>417</v>
      </c>
      <c r="H63" s="2">
        <v>2028.0</v>
      </c>
    </row>
    <row r="64">
      <c r="A64" s="2" t="s">
        <v>403</v>
      </c>
      <c r="B64" s="2" t="s">
        <v>410</v>
      </c>
      <c r="C64" s="2" t="s">
        <v>548</v>
      </c>
      <c r="D64" s="2" t="s">
        <v>562</v>
      </c>
      <c r="E64" s="2" t="s">
        <v>203</v>
      </c>
      <c r="F64" s="2">
        <v>150.0</v>
      </c>
      <c r="G64" s="2" t="s">
        <v>417</v>
      </c>
      <c r="H64" s="2">
        <v>2028.0</v>
      </c>
    </row>
    <row r="65">
      <c r="A65" s="2" t="s">
        <v>403</v>
      </c>
      <c r="B65" s="2" t="s">
        <v>410</v>
      </c>
      <c r="C65" s="2" t="s">
        <v>548</v>
      </c>
      <c r="D65" s="2" t="s">
        <v>563</v>
      </c>
      <c r="E65" s="2" t="s">
        <v>539</v>
      </c>
      <c r="F65" s="2">
        <v>240.0</v>
      </c>
      <c r="G65" s="2" t="s">
        <v>417</v>
      </c>
      <c r="H65" s="2">
        <v>2029.0</v>
      </c>
    </row>
    <row r="66">
      <c r="A66" s="2" t="s">
        <v>403</v>
      </c>
      <c r="B66" s="2" t="s">
        <v>410</v>
      </c>
      <c r="C66" s="2" t="s">
        <v>548</v>
      </c>
      <c r="D66" s="2" t="s">
        <v>563</v>
      </c>
      <c r="E66" s="2" t="s">
        <v>539</v>
      </c>
      <c r="F66" s="2">
        <v>150.0</v>
      </c>
      <c r="G66" s="2" t="s">
        <v>417</v>
      </c>
      <c r="H66" s="2">
        <v>2029.0</v>
      </c>
    </row>
    <row r="67">
      <c r="A67" s="2" t="s">
        <v>403</v>
      </c>
      <c r="B67" s="2" t="s">
        <v>410</v>
      </c>
      <c r="C67" s="2" t="s">
        <v>548</v>
      </c>
      <c r="D67" s="2" t="s">
        <v>564</v>
      </c>
      <c r="E67" s="2" t="s">
        <v>539</v>
      </c>
      <c r="F67" s="2">
        <v>40.0</v>
      </c>
      <c r="G67" s="2" t="s">
        <v>417</v>
      </c>
      <c r="H67" s="2">
        <v>2030.0</v>
      </c>
    </row>
    <row r="68">
      <c r="A68" s="2" t="s">
        <v>403</v>
      </c>
      <c r="B68" s="2" t="s">
        <v>410</v>
      </c>
      <c r="C68" s="2" t="s">
        <v>548</v>
      </c>
      <c r="D68" s="2" t="s">
        <v>564</v>
      </c>
      <c r="E68" s="2" t="s">
        <v>539</v>
      </c>
      <c r="F68" s="2">
        <v>25.0</v>
      </c>
      <c r="G68" s="2" t="s">
        <v>417</v>
      </c>
      <c r="H68" s="2">
        <v>2030.0</v>
      </c>
    </row>
    <row r="69">
      <c r="A69" s="2" t="s">
        <v>403</v>
      </c>
      <c r="B69" s="2" t="s">
        <v>410</v>
      </c>
      <c r="C69" s="2" t="s">
        <v>548</v>
      </c>
      <c r="D69" s="2" t="s">
        <v>565</v>
      </c>
      <c r="E69" s="2" t="s">
        <v>539</v>
      </c>
      <c r="F69" s="2">
        <v>160.0</v>
      </c>
      <c r="G69" s="2" t="s">
        <v>417</v>
      </c>
      <c r="H69" s="2">
        <v>2027.0</v>
      </c>
    </row>
    <row r="70">
      <c r="A70" s="2" t="s">
        <v>403</v>
      </c>
      <c r="B70" s="2" t="s">
        <v>410</v>
      </c>
      <c r="C70" s="2" t="s">
        <v>548</v>
      </c>
      <c r="D70" s="2" t="s">
        <v>565</v>
      </c>
      <c r="E70" s="2" t="s">
        <v>539</v>
      </c>
      <c r="F70" s="2">
        <v>100.0</v>
      </c>
      <c r="G70" s="2" t="s">
        <v>417</v>
      </c>
      <c r="H70" s="2">
        <v>2027.0</v>
      </c>
    </row>
    <row r="71">
      <c r="A71" s="2" t="s">
        <v>403</v>
      </c>
      <c r="B71" s="2" t="s">
        <v>410</v>
      </c>
      <c r="C71" s="2" t="s">
        <v>548</v>
      </c>
      <c r="D71" s="2" t="s">
        <v>566</v>
      </c>
      <c r="E71" s="2" t="s">
        <v>196</v>
      </c>
      <c r="F71" s="2">
        <v>40.0</v>
      </c>
      <c r="G71" s="2">
        <v>2032.0</v>
      </c>
      <c r="H71" s="2">
        <v>2032.0</v>
      </c>
    </row>
    <row r="72">
      <c r="A72" s="2" t="s">
        <v>403</v>
      </c>
      <c r="B72" s="2" t="s">
        <v>430</v>
      </c>
      <c r="C72" s="2" t="s">
        <v>548</v>
      </c>
      <c r="D72" s="2" t="s">
        <v>567</v>
      </c>
      <c r="E72" s="2" t="s">
        <v>539</v>
      </c>
      <c r="F72" s="2">
        <v>20.0</v>
      </c>
      <c r="G72" s="2" t="s">
        <v>417</v>
      </c>
      <c r="H72" s="2">
        <v>2031.0</v>
      </c>
    </row>
    <row r="73">
      <c r="A73" s="2" t="s">
        <v>403</v>
      </c>
      <c r="B73" s="2" t="s">
        <v>430</v>
      </c>
      <c r="C73" s="2" t="s">
        <v>548</v>
      </c>
      <c r="D73" s="2" t="s">
        <v>567</v>
      </c>
      <c r="E73" s="2" t="s">
        <v>539</v>
      </c>
      <c r="F73" s="2">
        <v>20.0</v>
      </c>
      <c r="G73" s="2" t="s">
        <v>417</v>
      </c>
      <c r="H73" s="2">
        <v>2033.0</v>
      </c>
    </row>
    <row r="74">
      <c r="A74" s="2" t="s">
        <v>403</v>
      </c>
      <c r="B74" s="2" t="s">
        <v>430</v>
      </c>
      <c r="C74" s="2" t="s">
        <v>548</v>
      </c>
      <c r="D74" s="2" t="s">
        <v>567</v>
      </c>
      <c r="E74" s="2" t="s">
        <v>539</v>
      </c>
      <c r="F74" s="2">
        <v>15.0</v>
      </c>
      <c r="G74" s="2" t="s">
        <v>417</v>
      </c>
      <c r="H74" s="2">
        <v>2028.0</v>
      </c>
    </row>
    <row r="75">
      <c r="A75" s="2" t="s">
        <v>403</v>
      </c>
      <c r="B75" s="2" t="s">
        <v>430</v>
      </c>
      <c r="C75" s="2" t="s">
        <v>548</v>
      </c>
      <c r="D75" s="2" t="s">
        <v>567</v>
      </c>
      <c r="E75" s="2" t="s">
        <v>539</v>
      </c>
      <c r="F75" s="2">
        <v>17.0</v>
      </c>
      <c r="G75" s="2" t="s">
        <v>417</v>
      </c>
      <c r="H75" s="2">
        <v>2029.0</v>
      </c>
    </row>
    <row r="76">
      <c r="A76" s="2" t="s">
        <v>403</v>
      </c>
      <c r="B76" s="2" t="s">
        <v>430</v>
      </c>
      <c r="C76" s="2" t="s">
        <v>548</v>
      </c>
      <c r="D76" s="2" t="s">
        <v>567</v>
      </c>
      <c r="E76" s="2" t="s">
        <v>539</v>
      </c>
      <c r="F76" s="2">
        <v>51.0</v>
      </c>
      <c r="G76" s="2" t="s">
        <v>417</v>
      </c>
      <c r="H76" s="2">
        <v>2030.0</v>
      </c>
    </row>
    <row r="77">
      <c r="A77" s="2" t="s">
        <v>403</v>
      </c>
      <c r="B77" s="2" t="s">
        <v>430</v>
      </c>
      <c r="C77" s="2" t="s">
        <v>548</v>
      </c>
      <c r="D77" s="2" t="s">
        <v>568</v>
      </c>
      <c r="E77" s="2" t="s">
        <v>539</v>
      </c>
      <c r="F77" s="2">
        <v>10.0</v>
      </c>
      <c r="G77" s="2" t="s">
        <v>417</v>
      </c>
      <c r="H77" s="2">
        <v>2030.0</v>
      </c>
    </row>
    <row r="78">
      <c r="A78" s="2" t="s">
        <v>403</v>
      </c>
      <c r="B78" s="2" t="s">
        <v>426</v>
      </c>
      <c r="C78" s="2" t="s">
        <v>548</v>
      </c>
      <c r="D78" s="2" t="s">
        <v>569</v>
      </c>
      <c r="E78" s="2" t="s">
        <v>539</v>
      </c>
      <c r="F78" s="2">
        <v>50.0</v>
      </c>
      <c r="G78" s="2">
        <v>2028.0</v>
      </c>
      <c r="H78" s="2">
        <v>2028.0</v>
      </c>
    </row>
    <row r="79">
      <c r="A79" s="2" t="s">
        <v>403</v>
      </c>
      <c r="B79" s="2" t="s">
        <v>426</v>
      </c>
      <c r="C79" s="2" t="s">
        <v>548</v>
      </c>
      <c r="D79" s="2" t="s">
        <v>569</v>
      </c>
      <c r="E79" s="2" t="s">
        <v>539</v>
      </c>
      <c r="F79" s="2">
        <v>50.0</v>
      </c>
      <c r="G79" s="2">
        <v>2031.0</v>
      </c>
      <c r="H79" s="2">
        <v>2031.0</v>
      </c>
    </row>
    <row r="80">
      <c r="A80" s="2" t="s">
        <v>403</v>
      </c>
      <c r="B80" s="2" t="s">
        <v>426</v>
      </c>
      <c r="C80" s="2" t="s">
        <v>548</v>
      </c>
      <c r="D80" s="2" t="s">
        <v>569</v>
      </c>
      <c r="E80" s="2" t="s">
        <v>539</v>
      </c>
      <c r="F80" s="2">
        <v>50.0</v>
      </c>
      <c r="G80" s="2">
        <v>2033.0</v>
      </c>
      <c r="H80" s="2">
        <v>2033.0</v>
      </c>
    </row>
    <row r="81">
      <c r="A81" s="2" t="s">
        <v>403</v>
      </c>
      <c r="B81" s="2" t="s">
        <v>426</v>
      </c>
      <c r="C81" s="2" t="s">
        <v>548</v>
      </c>
      <c r="D81" s="2" t="s">
        <v>569</v>
      </c>
      <c r="E81" s="2" t="s">
        <v>539</v>
      </c>
      <c r="F81" s="2">
        <v>50.0</v>
      </c>
      <c r="G81" s="2" t="s">
        <v>417</v>
      </c>
      <c r="H81" s="2">
        <v>2033.0</v>
      </c>
    </row>
    <row r="82">
      <c r="A82" s="2" t="s">
        <v>403</v>
      </c>
      <c r="B82" s="2" t="s">
        <v>426</v>
      </c>
      <c r="C82" s="2" t="s">
        <v>548</v>
      </c>
      <c r="D82" s="2" t="s">
        <v>569</v>
      </c>
      <c r="E82" s="2" t="s">
        <v>539</v>
      </c>
      <c r="F82" s="2">
        <v>22.0</v>
      </c>
      <c r="G82" s="2" t="s">
        <v>417</v>
      </c>
      <c r="H82" s="2">
        <v>2028.0</v>
      </c>
    </row>
    <row r="83">
      <c r="A83" s="2" t="s">
        <v>403</v>
      </c>
      <c r="B83" s="2" t="s">
        <v>426</v>
      </c>
      <c r="C83" s="2" t="s">
        <v>548</v>
      </c>
      <c r="D83" s="2" t="s">
        <v>569</v>
      </c>
      <c r="E83" s="2" t="s">
        <v>539</v>
      </c>
      <c r="F83" s="2">
        <v>51.0</v>
      </c>
      <c r="G83" s="2" t="s">
        <v>417</v>
      </c>
      <c r="H83" s="2">
        <v>2029.0</v>
      </c>
    </row>
    <row r="84">
      <c r="A84" s="2" t="s">
        <v>403</v>
      </c>
      <c r="B84" s="2" t="s">
        <v>426</v>
      </c>
      <c r="C84" s="2" t="s">
        <v>548</v>
      </c>
      <c r="D84" s="2" t="s">
        <v>569</v>
      </c>
      <c r="E84" s="2" t="s">
        <v>539</v>
      </c>
      <c r="F84" s="2">
        <v>168.0</v>
      </c>
      <c r="G84" s="2" t="s">
        <v>417</v>
      </c>
      <c r="H84" s="2">
        <v>2030.0</v>
      </c>
    </row>
    <row r="85">
      <c r="A85" s="2" t="s">
        <v>403</v>
      </c>
      <c r="B85" s="2" t="s">
        <v>426</v>
      </c>
      <c r="C85" s="2" t="s">
        <v>548</v>
      </c>
      <c r="D85" s="2" t="s">
        <v>569</v>
      </c>
      <c r="E85" s="2" t="s">
        <v>539</v>
      </c>
      <c r="F85" s="2">
        <v>200.0</v>
      </c>
      <c r="G85" s="2" t="s">
        <v>417</v>
      </c>
      <c r="H85" s="2">
        <v>2028.0</v>
      </c>
    </row>
    <row r="86">
      <c r="A86" s="2" t="s">
        <v>403</v>
      </c>
      <c r="B86" s="2" t="s">
        <v>426</v>
      </c>
      <c r="C86" s="2" t="s">
        <v>548</v>
      </c>
      <c r="D86" s="2" t="s">
        <v>569</v>
      </c>
      <c r="E86" s="2" t="s">
        <v>539</v>
      </c>
      <c r="F86" s="2">
        <v>200.0</v>
      </c>
      <c r="G86" s="2" t="s">
        <v>417</v>
      </c>
      <c r="H86" s="2">
        <v>2031.0</v>
      </c>
    </row>
    <row r="87">
      <c r="A87" s="2" t="s">
        <v>403</v>
      </c>
      <c r="B87" s="2" t="s">
        <v>426</v>
      </c>
      <c r="C87" s="2" t="s">
        <v>548</v>
      </c>
      <c r="D87" s="2" t="s">
        <v>569</v>
      </c>
      <c r="E87" s="2" t="s">
        <v>539</v>
      </c>
      <c r="F87" s="2">
        <v>300.0</v>
      </c>
      <c r="G87" s="2" t="s">
        <v>417</v>
      </c>
      <c r="H87" s="2">
        <v>2033.0</v>
      </c>
    </row>
    <row r="88">
      <c r="A88" s="2" t="s">
        <v>403</v>
      </c>
      <c r="B88" s="2" t="s">
        <v>509</v>
      </c>
      <c r="C88" s="2" t="s">
        <v>548</v>
      </c>
      <c r="D88" s="2" t="s">
        <v>570</v>
      </c>
      <c r="E88" s="2" t="s">
        <v>539</v>
      </c>
      <c r="F88" s="2">
        <v>30.0</v>
      </c>
      <c r="G88" s="2">
        <v>2027.0</v>
      </c>
      <c r="H88" s="2">
        <v>2027.0</v>
      </c>
    </row>
    <row r="89">
      <c r="A89" s="2" t="s">
        <v>403</v>
      </c>
      <c r="B89" s="2" t="s">
        <v>509</v>
      </c>
      <c r="C89" s="2" t="s">
        <v>548</v>
      </c>
      <c r="D89" s="2" t="s">
        <v>570</v>
      </c>
      <c r="E89" s="2" t="s">
        <v>539</v>
      </c>
      <c r="F89" s="2">
        <v>10.0</v>
      </c>
      <c r="G89" s="2">
        <v>2029.0</v>
      </c>
      <c r="H89" s="2">
        <v>2029.0</v>
      </c>
    </row>
    <row r="90">
      <c r="A90" s="2" t="s">
        <v>403</v>
      </c>
      <c r="B90" s="2" t="s">
        <v>509</v>
      </c>
      <c r="C90" s="2" t="s">
        <v>548</v>
      </c>
      <c r="D90" s="2" t="s">
        <v>570</v>
      </c>
      <c r="E90" s="2" t="s">
        <v>539</v>
      </c>
      <c r="F90" s="2">
        <v>10.0</v>
      </c>
      <c r="G90" s="2">
        <v>2033.0</v>
      </c>
      <c r="H90" s="2">
        <v>2033.0</v>
      </c>
    </row>
    <row r="91">
      <c r="A91" s="2" t="s">
        <v>403</v>
      </c>
      <c r="B91" s="2" t="s">
        <v>385</v>
      </c>
      <c r="C91" s="2" t="s">
        <v>548</v>
      </c>
      <c r="D91" s="2" t="s">
        <v>512</v>
      </c>
      <c r="E91" s="2" t="s">
        <v>539</v>
      </c>
      <c r="F91" s="2">
        <v>10.0</v>
      </c>
      <c r="G91" s="2">
        <v>2026.0</v>
      </c>
      <c r="H91" s="2">
        <v>2026.0</v>
      </c>
      <c r="I91" s="2">
        <v>2022.0</v>
      </c>
      <c r="J91" s="2">
        <v>4.0</v>
      </c>
    </row>
    <row r="92">
      <c r="A92" s="2" t="s">
        <v>403</v>
      </c>
      <c r="B92" s="2" t="s">
        <v>515</v>
      </c>
      <c r="C92" s="2" t="s">
        <v>548</v>
      </c>
      <c r="D92" s="2" t="s">
        <v>571</v>
      </c>
      <c r="E92" s="2" t="s">
        <v>539</v>
      </c>
      <c r="F92" s="2">
        <v>50.0</v>
      </c>
      <c r="G92" s="2">
        <v>2028.0</v>
      </c>
      <c r="H92" s="2">
        <v>2028.0</v>
      </c>
    </row>
    <row r="93">
      <c r="A93" s="2" t="s">
        <v>403</v>
      </c>
      <c r="B93" s="2" t="s">
        <v>515</v>
      </c>
      <c r="C93" s="2" t="s">
        <v>548</v>
      </c>
      <c r="D93" s="2" t="s">
        <v>571</v>
      </c>
      <c r="E93" s="2" t="s">
        <v>539</v>
      </c>
      <c r="F93" s="2">
        <v>50.0</v>
      </c>
      <c r="G93" s="2">
        <v>2030.0</v>
      </c>
      <c r="H93" s="2">
        <v>2030.0</v>
      </c>
    </row>
    <row r="94">
      <c r="A94" s="2" t="s">
        <v>403</v>
      </c>
      <c r="B94" s="2" t="s">
        <v>537</v>
      </c>
      <c r="C94" s="2" t="s">
        <v>416</v>
      </c>
      <c r="D94" s="2" t="s">
        <v>537</v>
      </c>
      <c r="E94" s="2" t="s">
        <v>539</v>
      </c>
      <c r="F94" s="2">
        <v>15.0</v>
      </c>
      <c r="G94" s="2">
        <v>2028.0</v>
      </c>
      <c r="H94" s="2">
        <v>2028.0</v>
      </c>
      <c r="I94" s="2">
        <v>2029.0</v>
      </c>
      <c r="J94" s="2">
        <v>-1.0</v>
      </c>
    </row>
    <row r="95">
      <c r="A95" s="2" t="s">
        <v>403</v>
      </c>
      <c r="B95" s="2" t="s">
        <v>537</v>
      </c>
      <c r="C95" s="2" t="s">
        <v>548</v>
      </c>
      <c r="D95" s="2" t="s">
        <v>572</v>
      </c>
      <c r="E95" s="2" t="s">
        <v>539</v>
      </c>
      <c r="F95" s="2">
        <v>1.0</v>
      </c>
      <c r="G95" s="2">
        <v>2026.0</v>
      </c>
      <c r="H95" s="2">
        <v>2026.0</v>
      </c>
      <c r="I95" s="2">
        <v>2022.0</v>
      </c>
      <c r="J95" s="2">
        <v>4.0</v>
      </c>
    </row>
    <row r="96">
      <c r="A96" s="2" t="s">
        <v>403</v>
      </c>
      <c r="B96" s="2" t="s">
        <v>537</v>
      </c>
      <c r="C96" s="2" t="s">
        <v>548</v>
      </c>
      <c r="D96" s="2" t="s">
        <v>573</v>
      </c>
      <c r="E96" s="2" t="s">
        <v>539</v>
      </c>
      <c r="F96" s="2">
        <v>10.0</v>
      </c>
      <c r="G96" s="2">
        <v>2031.0</v>
      </c>
      <c r="H96" s="2">
        <v>2031.0</v>
      </c>
    </row>
    <row r="97">
      <c r="A97" s="2" t="s">
        <v>403</v>
      </c>
      <c r="B97" s="2" t="s">
        <v>425</v>
      </c>
      <c r="C97" s="2" t="s">
        <v>548</v>
      </c>
      <c r="D97" s="2" t="s">
        <v>574</v>
      </c>
      <c r="E97" s="2" t="s">
        <v>539</v>
      </c>
      <c r="F97" s="2">
        <v>20.0</v>
      </c>
      <c r="G97" s="2">
        <v>2028.0</v>
      </c>
      <c r="H97" s="2">
        <v>2028.0</v>
      </c>
    </row>
    <row r="98">
      <c r="A98" s="2" t="s">
        <v>403</v>
      </c>
      <c r="B98" s="2" t="s">
        <v>421</v>
      </c>
      <c r="C98" s="2" t="s">
        <v>548</v>
      </c>
      <c r="D98" s="2" t="s">
        <v>575</v>
      </c>
      <c r="E98" s="2" t="s">
        <v>539</v>
      </c>
      <c r="F98" s="2">
        <v>20.0</v>
      </c>
      <c r="G98" s="2">
        <v>2028.0</v>
      </c>
      <c r="H98" s="2">
        <v>2028.0</v>
      </c>
    </row>
    <row r="99">
      <c r="A99" s="2" t="s">
        <v>403</v>
      </c>
      <c r="B99" s="2" t="s">
        <v>421</v>
      </c>
      <c r="C99" s="2" t="s">
        <v>548</v>
      </c>
      <c r="D99" s="2" t="s">
        <v>575</v>
      </c>
      <c r="E99" s="2" t="s">
        <v>539</v>
      </c>
      <c r="F99" s="2">
        <v>30.0</v>
      </c>
      <c r="G99" s="2">
        <v>2030.0</v>
      </c>
      <c r="H99" s="2">
        <v>2030.0</v>
      </c>
    </row>
    <row r="100">
      <c r="A100" s="2" t="s">
        <v>403</v>
      </c>
      <c r="B100" s="2" t="s">
        <v>421</v>
      </c>
      <c r="C100" s="2" t="s">
        <v>548</v>
      </c>
      <c r="D100" s="2" t="s">
        <v>575</v>
      </c>
      <c r="E100" s="2" t="s">
        <v>539</v>
      </c>
      <c r="F100" s="2">
        <v>50.0</v>
      </c>
      <c r="G100" s="2">
        <v>2033.0</v>
      </c>
      <c r="H100" s="2">
        <v>2033.0</v>
      </c>
    </row>
    <row r="101">
      <c r="A101" s="2" t="s">
        <v>403</v>
      </c>
      <c r="B101" s="2" t="s">
        <v>433</v>
      </c>
      <c r="C101" s="2" t="s">
        <v>548</v>
      </c>
      <c r="D101" s="2" t="s">
        <v>576</v>
      </c>
      <c r="E101" s="2" t="s">
        <v>539</v>
      </c>
      <c r="F101" s="2">
        <v>10.0</v>
      </c>
      <c r="G101" s="2">
        <v>2027.0</v>
      </c>
      <c r="H101" s="2">
        <v>2027.0</v>
      </c>
    </row>
    <row r="102">
      <c r="A102" s="2" t="s">
        <v>403</v>
      </c>
      <c r="B102" s="2" t="s">
        <v>433</v>
      </c>
      <c r="C102" s="2" t="s">
        <v>548</v>
      </c>
      <c r="D102" s="2" t="s">
        <v>576</v>
      </c>
      <c r="E102" s="2" t="s">
        <v>539</v>
      </c>
      <c r="F102" s="2">
        <v>10.0</v>
      </c>
      <c r="G102" s="2">
        <v>2028.0</v>
      </c>
      <c r="H102" s="2">
        <v>2028.0</v>
      </c>
    </row>
    <row r="103">
      <c r="A103" s="2" t="s">
        <v>403</v>
      </c>
      <c r="B103" s="2" t="s">
        <v>433</v>
      </c>
      <c r="C103" s="2" t="s">
        <v>548</v>
      </c>
      <c r="D103" s="2" t="s">
        <v>576</v>
      </c>
      <c r="E103" s="2" t="s">
        <v>539</v>
      </c>
      <c r="F103" s="2">
        <v>20.0</v>
      </c>
      <c r="G103" s="2">
        <v>2032.0</v>
      </c>
      <c r="H103" s="2">
        <v>2032.0</v>
      </c>
    </row>
    <row r="104">
      <c r="A104" s="2" t="s">
        <v>403</v>
      </c>
      <c r="B104" s="2" t="s">
        <v>433</v>
      </c>
      <c r="C104" s="2" t="s">
        <v>548</v>
      </c>
      <c r="D104" s="2" t="s">
        <v>576</v>
      </c>
      <c r="E104" s="2" t="s">
        <v>539</v>
      </c>
      <c r="F104" s="2">
        <v>50.0</v>
      </c>
      <c r="G104" s="2">
        <v>2033.0</v>
      </c>
      <c r="H104" s="2">
        <v>2033.0</v>
      </c>
    </row>
    <row r="105">
      <c r="A105" s="2" t="s">
        <v>403</v>
      </c>
      <c r="B105" s="2" t="s">
        <v>433</v>
      </c>
      <c r="C105" s="2" t="s">
        <v>548</v>
      </c>
      <c r="D105" s="2" t="s">
        <v>577</v>
      </c>
      <c r="E105" s="2" t="s">
        <v>539</v>
      </c>
      <c r="F105" s="2">
        <v>0.6</v>
      </c>
      <c r="G105" s="2">
        <v>2026.0</v>
      </c>
      <c r="H105" s="2">
        <v>2026.0</v>
      </c>
    </row>
    <row r="106">
      <c r="A106" s="2"/>
    </row>
    <row r="107">
      <c r="A107" s="2" t="s">
        <v>536</v>
      </c>
    </row>
    <row r="108">
      <c r="A108" s="2" t="s">
        <v>438</v>
      </c>
      <c r="B108" s="57">
        <v>1424.0</v>
      </c>
      <c r="D108" s="2" t="s">
        <v>196</v>
      </c>
      <c r="E108" s="21">
        <f>sumif(E2:E105,D108,F2:F105)</f>
        <v>13420.3</v>
      </c>
    </row>
    <row r="109">
      <c r="A109" s="2" t="s">
        <v>391</v>
      </c>
      <c r="B109" s="57">
        <v>13279.3</v>
      </c>
      <c r="D109" s="2" t="s">
        <v>539</v>
      </c>
      <c r="E109" s="21">
        <f>sumif(E2:E105,D109,F2:F105)</f>
        <v>4331.6</v>
      </c>
    </row>
    <row r="110">
      <c r="A110" s="2" t="s">
        <v>400</v>
      </c>
      <c r="B110" s="57">
        <v>410.0</v>
      </c>
    </row>
    <row r="111">
      <c r="A111" s="2" t="s">
        <v>410</v>
      </c>
      <c r="B111" s="57">
        <v>1420.0</v>
      </c>
    </row>
    <row r="112">
      <c r="A112" s="2" t="s">
        <v>430</v>
      </c>
      <c r="B112" s="57">
        <v>133.0</v>
      </c>
    </row>
    <row r="113">
      <c r="A113" s="2" t="s">
        <v>426</v>
      </c>
      <c r="B113" s="57">
        <v>1141.0</v>
      </c>
    </row>
    <row r="114">
      <c r="A114" s="2" t="s">
        <v>509</v>
      </c>
      <c r="B114" s="57">
        <v>50.0</v>
      </c>
    </row>
    <row r="115">
      <c r="A115" s="2" t="s">
        <v>385</v>
      </c>
      <c r="B115" s="57">
        <v>10.0</v>
      </c>
    </row>
    <row r="116">
      <c r="A116" s="2" t="s">
        <v>515</v>
      </c>
      <c r="B116" s="57">
        <v>100.0</v>
      </c>
    </row>
    <row r="117">
      <c r="A117" s="2" t="s">
        <v>537</v>
      </c>
      <c r="B117" s="57">
        <v>26.0</v>
      </c>
    </row>
    <row r="118">
      <c r="A118" s="2" t="s">
        <v>425</v>
      </c>
      <c r="B118" s="57">
        <v>20.0</v>
      </c>
    </row>
    <row r="119">
      <c r="A119" s="2" t="s">
        <v>421</v>
      </c>
      <c r="B119" s="57">
        <v>100.0</v>
      </c>
    </row>
    <row r="120">
      <c r="A120" s="2" t="s">
        <v>433</v>
      </c>
      <c r="B120" s="57">
        <v>90.6</v>
      </c>
    </row>
  </sheetData>
  <autoFilter ref="$E$1:$E$1042"/>
  <hyperlinks>
    <hyperlink r:id="rId1" ref="K17"/>
    <hyperlink r:id="rId2" ref="K18"/>
    <hyperlink r:id="rId3" ref="K19"/>
    <hyperlink r:id="rId4" ref="K20"/>
    <hyperlink r:id="rId5" ref="K57"/>
  </hyperlink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4" max="4" width="22.63"/>
  </cols>
  <sheetData>
    <row r="1">
      <c r="A1" s="19" t="s">
        <v>360</v>
      </c>
      <c r="B1" s="19" t="s">
        <v>216</v>
      </c>
      <c r="C1" s="19" t="s">
        <v>361</v>
      </c>
      <c r="D1" s="19" t="s">
        <v>362</v>
      </c>
      <c r="E1" s="19" t="s">
        <v>363</v>
      </c>
      <c r="F1" s="19" t="s">
        <v>364</v>
      </c>
      <c r="G1" s="19" t="s">
        <v>365</v>
      </c>
      <c r="H1" s="19" t="s">
        <v>366</v>
      </c>
      <c r="I1" s="19" t="s">
        <v>367</v>
      </c>
      <c r="J1" s="19" t="s">
        <v>368</v>
      </c>
      <c r="K1" s="3" t="s">
        <v>369</v>
      </c>
      <c r="L1" s="3" t="s">
        <v>370</v>
      </c>
      <c r="M1" s="3" t="s">
        <v>372</v>
      </c>
    </row>
    <row r="2">
      <c r="A2" s="2" t="s">
        <v>403</v>
      </c>
      <c r="B2" s="2" t="s">
        <v>438</v>
      </c>
      <c r="C2" s="2" t="s">
        <v>416</v>
      </c>
      <c r="D2" s="2" t="s">
        <v>578</v>
      </c>
      <c r="E2" s="2" t="s">
        <v>198</v>
      </c>
      <c r="F2" s="2">
        <v>55.0</v>
      </c>
      <c r="G2" s="2">
        <v>2026.0</v>
      </c>
      <c r="H2" s="2">
        <v>2026.0</v>
      </c>
      <c r="I2" s="2">
        <v>2024.0</v>
      </c>
      <c r="J2" s="2">
        <v>2.0</v>
      </c>
    </row>
    <row r="3">
      <c r="A3" s="2" t="s">
        <v>403</v>
      </c>
      <c r="B3" s="2" t="s">
        <v>438</v>
      </c>
      <c r="C3" s="2" t="s">
        <v>416</v>
      </c>
      <c r="D3" s="2" t="s">
        <v>578</v>
      </c>
      <c r="E3" s="2" t="s">
        <v>198</v>
      </c>
      <c r="F3" s="2">
        <v>55.0</v>
      </c>
      <c r="G3" s="2">
        <v>2028.0</v>
      </c>
      <c r="H3" s="2">
        <v>2028.0</v>
      </c>
      <c r="I3" s="2">
        <v>2025.0</v>
      </c>
      <c r="J3" s="2">
        <v>3.0</v>
      </c>
    </row>
    <row r="4">
      <c r="A4" s="2" t="s">
        <v>403</v>
      </c>
      <c r="B4" s="2" t="s">
        <v>438</v>
      </c>
      <c r="C4" s="2" t="s">
        <v>376</v>
      </c>
      <c r="D4" s="2" t="s">
        <v>579</v>
      </c>
      <c r="E4" s="2" t="s">
        <v>198</v>
      </c>
      <c r="F4" s="2">
        <v>110.0</v>
      </c>
      <c r="G4" s="2">
        <v>2030.0</v>
      </c>
      <c r="H4" s="2">
        <v>2030.0</v>
      </c>
    </row>
    <row r="5">
      <c r="A5" s="2" t="s">
        <v>403</v>
      </c>
      <c r="B5" s="2" t="s">
        <v>438</v>
      </c>
      <c r="C5" s="2" t="s">
        <v>376</v>
      </c>
      <c r="D5" s="2" t="s">
        <v>579</v>
      </c>
      <c r="E5" s="2" t="s">
        <v>198</v>
      </c>
      <c r="F5" s="2">
        <v>270.0</v>
      </c>
      <c r="G5" s="2">
        <v>2033.0</v>
      </c>
      <c r="H5" s="2">
        <v>2033.0</v>
      </c>
    </row>
    <row r="6">
      <c r="A6" s="2" t="s">
        <v>403</v>
      </c>
      <c r="B6" s="2" t="s">
        <v>438</v>
      </c>
      <c r="C6" s="2" t="s">
        <v>376</v>
      </c>
      <c r="D6" s="2" t="s">
        <v>579</v>
      </c>
      <c r="E6" s="2" t="s">
        <v>198</v>
      </c>
      <c r="F6" s="2">
        <v>100.0</v>
      </c>
      <c r="G6" s="2">
        <v>2034.0</v>
      </c>
      <c r="H6" s="2">
        <v>2034.0</v>
      </c>
    </row>
    <row r="7">
      <c r="A7" s="2" t="s">
        <v>403</v>
      </c>
      <c r="B7" s="2" t="s">
        <v>391</v>
      </c>
      <c r="C7" s="2" t="s">
        <v>416</v>
      </c>
      <c r="D7" s="2" t="s">
        <v>580</v>
      </c>
      <c r="E7" s="2" t="s">
        <v>198</v>
      </c>
      <c r="F7" s="2">
        <v>100.0</v>
      </c>
      <c r="G7" s="2">
        <v>2028.0</v>
      </c>
      <c r="H7" s="2">
        <v>2028.0</v>
      </c>
      <c r="I7" s="2">
        <v>2024.0</v>
      </c>
      <c r="J7" s="2">
        <v>4.0</v>
      </c>
      <c r="K7" s="55" t="s">
        <v>581</v>
      </c>
      <c r="L7" s="2" t="s">
        <v>441</v>
      </c>
    </row>
    <row r="8">
      <c r="A8" s="2" t="s">
        <v>403</v>
      </c>
      <c r="B8" s="2" t="s">
        <v>391</v>
      </c>
      <c r="C8" s="2" t="s">
        <v>416</v>
      </c>
      <c r="D8" s="2" t="s">
        <v>580</v>
      </c>
      <c r="E8" s="2" t="s">
        <v>198</v>
      </c>
      <c r="F8" s="2">
        <v>100.0</v>
      </c>
      <c r="G8" s="2">
        <v>2029.0</v>
      </c>
      <c r="H8" s="2">
        <v>2029.0</v>
      </c>
      <c r="I8" s="2">
        <v>2025.0</v>
      </c>
      <c r="J8" s="2">
        <v>4.0</v>
      </c>
      <c r="K8" s="55" t="s">
        <v>581</v>
      </c>
      <c r="L8" s="2" t="s">
        <v>441</v>
      </c>
    </row>
    <row r="9">
      <c r="A9" s="2" t="s">
        <v>403</v>
      </c>
      <c r="B9" s="2" t="s">
        <v>391</v>
      </c>
      <c r="C9" s="2" t="s">
        <v>464</v>
      </c>
      <c r="D9" s="2" t="s">
        <v>554</v>
      </c>
      <c r="E9" s="2" t="s">
        <v>198</v>
      </c>
      <c r="F9" s="2">
        <v>150.0</v>
      </c>
      <c r="G9" s="2">
        <v>2026.0</v>
      </c>
      <c r="H9" s="2">
        <v>2026.0</v>
      </c>
    </row>
    <row r="10">
      <c r="A10" s="2" t="s">
        <v>403</v>
      </c>
      <c r="B10" s="2" t="s">
        <v>391</v>
      </c>
      <c r="C10" s="2" t="s">
        <v>464</v>
      </c>
      <c r="D10" s="2" t="s">
        <v>554</v>
      </c>
      <c r="E10" s="2" t="s">
        <v>198</v>
      </c>
      <c r="F10" s="2">
        <v>80.0</v>
      </c>
      <c r="G10" s="2">
        <v>2030.0</v>
      </c>
      <c r="H10" s="2" t="s">
        <v>417</v>
      </c>
    </row>
    <row r="11">
      <c r="A11" s="2" t="s">
        <v>403</v>
      </c>
      <c r="B11" s="2" t="s">
        <v>391</v>
      </c>
      <c r="C11" s="2" t="s">
        <v>464</v>
      </c>
      <c r="D11" s="2" t="s">
        <v>554</v>
      </c>
      <c r="E11" s="2" t="s">
        <v>198</v>
      </c>
      <c r="F11" s="2">
        <v>135.0</v>
      </c>
      <c r="G11" s="2">
        <v>2031.0</v>
      </c>
      <c r="H11" s="2" t="s">
        <v>417</v>
      </c>
    </row>
    <row r="12">
      <c r="A12" s="2" t="s">
        <v>403</v>
      </c>
      <c r="B12" s="2" t="s">
        <v>391</v>
      </c>
      <c r="C12" s="2" t="s">
        <v>464</v>
      </c>
      <c r="D12" s="2" t="s">
        <v>554</v>
      </c>
      <c r="E12" s="2" t="s">
        <v>198</v>
      </c>
      <c r="F12" s="2">
        <v>250.0</v>
      </c>
      <c r="G12" s="2">
        <v>2032.0</v>
      </c>
      <c r="H12" s="2" t="s">
        <v>417</v>
      </c>
    </row>
    <row r="13">
      <c r="A13" s="2" t="s">
        <v>403</v>
      </c>
      <c r="B13" s="2" t="s">
        <v>391</v>
      </c>
      <c r="C13" s="2" t="s">
        <v>464</v>
      </c>
      <c r="D13" s="2" t="s">
        <v>554</v>
      </c>
      <c r="E13" s="2" t="s">
        <v>198</v>
      </c>
      <c r="F13" s="2">
        <v>150.0</v>
      </c>
      <c r="G13" s="2">
        <v>2033.0</v>
      </c>
      <c r="H13" s="2" t="s">
        <v>417</v>
      </c>
    </row>
    <row r="14">
      <c r="A14" s="2" t="s">
        <v>403</v>
      </c>
      <c r="B14" s="2" t="s">
        <v>391</v>
      </c>
      <c r="C14" s="2" t="s">
        <v>464</v>
      </c>
      <c r="D14" s="2" t="s">
        <v>554</v>
      </c>
      <c r="E14" s="2" t="s">
        <v>198</v>
      </c>
      <c r="F14" s="2">
        <v>300.0</v>
      </c>
      <c r="G14" s="2">
        <v>2034.0</v>
      </c>
      <c r="H14" s="2" t="s">
        <v>417</v>
      </c>
    </row>
    <row r="15">
      <c r="A15" s="2" t="s">
        <v>403</v>
      </c>
      <c r="B15" s="2" t="s">
        <v>391</v>
      </c>
      <c r="C15" s="2" t="s">
        <v>464</v>
      </c>
      <c r="D15" s="2" t="s">
        <v>554</v>
      </c>
      <c r="E15" s="2" t="s">
        <v>198</v>
      </c>
      <c r="F15" s="2">
        <v>250.0</v>
      </c>
      <c r="G15" s="2" t="s">
        <v>417</v>
      </c>
      <c r="H15" s="2">
        <v>2027.0</v>
      </c>
    </row>
    <row r="16">
      <c r="A16" s="2" t="s">
        <v>403</v>
      </c>
      <c r="B16" s="2" t="s">
        <v>391</v>
      </c>
      <c r="C16" s="2" t="s">
        <v>464</v>
      </c>
      <c r="D16" s="2" t="s">
        <v>554</v>
      </c>
      <c r="E16" s="2" t="s">
        <v>198</v>
      </c>
      <c r="F16" s="2">
        <v>100.0</v>
      </c>
      <c r="G16" s="2" t="s">
        <v>417</v>
      </c>
      <c r="H16" s="2">
        <v>2028.0</v>
      </c>
    </row>
    <row r="17">
      <c r="A17" s="2" t="s">
        <v>403</v>
      </c>
      <c r="B17" s="2" t="s">
        <v>391</v>
      </c>
      <c r="C17" s="2" t="s">
        <v>464</v>
      </c>
      <c r="D17" s="2" t="s">
        <v>554</v>
      </c>
      <c r="E17" s="2" t="s">
        <v>198</v>
      </c>
      <c r="F17" s="2">
        <v>110.0</v>
      </c>
      <c r="G17" s="2" t="s">
        <v>417</v>
      </c>
      <c r="H17" s="2">
        <v>2029.0</v>
      </c>
    </row>
    <row r="18">
      <c r="A18" s="2" t="s">
        <v>403</v>
      </c>
      <c r="B18" s="2" t="s">
        <v>391</v>
      </c>
      <c r="C18" s="2" t="s">
        <v>464</v>
      </c>
      <c r="D18" s="2" t="s">
        <v>554</v>
      </c>
      <c r="E18" s="2" t="s">
        <v>198</v>
      </c>
      <c r="F18" s="2">
        <v>1055.0</v>
      </c>
      <c r="G18" s="2" t="s">
        <v>417</v>
      </c>
      <c r="H18" s="2">
        <v>2030.0</v>
      </c>
    </row>
    <row r="19">
      <c r="A19" s="2" t="s">
        <v>403</v>
      </c>
      <c r="B19" s="2" t="s">
        <v>391</v>
      </c>
      <c r="C19" s="2" t="s">
        <v>464</v>
      </c>
      <c r="D19" s="2" t="s">
        <v>554</v>
      </c>
      <c r="E19" s="2" t="s">
        <v>198</v>
      </c>
      <c r="F19" s="2">
        <v>700.0</v>
      </c>
      <c r="G19" s="2" t="s">
        <v>417</v>
      </c>
      <c r="H19" s="2">
        <v>2031.0</v>
      </c>
    </row>
    <row r="20">
      <c r="A20" s="2" t="s">
        <v>403</v>
      </c>
      <c r="B20" s="2" t="s">
        <v>391</v>
      </c>
      <c r="C20" s="2" t="s">
        <v>464</v>
      </c>
      <c r="D20" s="2" t="s">
        <v>554</v>
      </c>
      <c r="E20" s="2" t="s">
        <v>198</v>
      </c>
      <c r="F20" s="2">
        <v>900.0</v>
      </c>
      <c r="G20" s="2" t="s">
        <v>417</v>
      </c>
      <c r="H20" s="2">
        <v>2032.0</v>
      </c>
    </row>
    <row r="21">
      <c r="A21" s="2" t="s">
        <v>403</v>
      </c>
      <c r="B21" s="2" t="s">
        <v>391</v>
      </c>
      <c r="C21" s="2" t="s">
        <v>464</v>
      </c>
      <c r="D21" s="2" t="s">
        <v>554</v>
      </c>
      <c r="E21" s="2" t="s">
        <v>198</v>
      </c>
      <c r="F21" s="2">
        <v>1000.0</v>
      </c>
      <c r="G21" s="2" t="s">
        <v>417</v>
      </c>
      <c r="H21" s="2">
        <v>2033.0</v>
      </c>
    </row>
    <row r="22">
      <c r="A22" s="2" t="s">
        <v>403</v>
      </c>
      <c r="B22" s="2" t="s">
        <v>391</v>
      </c>
      <c r="C22" s="2" t="s">
        <v>464</v>
      </c>
      <c r="D22" s="2" t="s">
        <v>554</v>
      </c>
      <c r="E22" s="2" t="s">
        <v>198</v>
      </c>
      <c r="F22" s="2">
        <v>900.0</v>
      </c>
      <c r="G22" s="2" t="s">
        <v>417</v>
      </c>
      <c r="H22" s="2">
        <v>2034.0</v>
      </c>
    </row>
    <row r="23">
      <c r="A23" s="2" t="s">
        <v>437</v>
      </c>
      <c r="B23" s="2" t="s">
        <v>410</v>
      </c>
      <c r="C23" s="2" t="s">
        <v>464</v>
      </c>
      <c r="D23" s="2" t="s">
        <v>582</v>
      </c>
      <c r="E23" s="2" t="s">
        <v>198</v>
      </c>
      <c r="F23" s="2">
        <v>70.0</v>
      </c>
      <c r="G23" s="2">
        <v>2026.0</v>
      </c>
      <c r="H23" s="2">
        <v>2026.0</v>
      </c>
      <c r="I23" s="2">
        <v>2023.0</v>
      </c>
      <c r="J23" s="2">
        <v>3.0</v>
      </c>
      <c r="K23" s="55" t="s">
        <v>583</v>
      </c>
      <c r="L23" s="2" t="s">
        <v>473</v>
      </c>
    </row>
    <row r="24">
      <c r="A24" s="2" t="s">
        <v>403</v>
      </c>
      <c r="B24" s="2" t="s">
        <v>426</v>
      </c>
      <c r="C24" s="2" t="s">
        <v>464</v>
      </c>
      <c r="D24" s="2" t="s">
        <v>569</v>
      </c>
      <c r="E24" s="2" t="s">
        <v>584</v>
      </c>
      <c r="F24" s="2">
        <v>60.0</v>
      </c>
      <c r="G24" s="2">
        <v>2026.0</v>
      </c>
      <c r="H24" s="2">
        <v>2026.0</v>
      </c>
    </row>
    <row r="25">
      <c r="A25" s="2" t="s">
        <v>403</v>
      </c>
      <c r="B25" s="2" t="s">
        <v>426</v>
      </c>
      <c r="C25" s="2" t="s">
        <v>464</v>
      </c>
      <c r="D25" s="2" t="s">
        <v>569</v>
      </c>
      <c r="E25" s="2" t="s">
        <v>584</v>
      </c>
      <c r="F25" s="2">
        <v>70.0</v>
      </c>
      <c r="G25" s="2">
        <v>2027.0</v>
      </c>
      <c r="H25" s="2">
        <v>2027.0</v>
      </c>
    </row>
    <row r="26">
      <c r="A26" s="2" t="s">
        <v>403</v>
      </c>
      <c r="B26" s="2" t="s">
        <v>426</v>
      </c>
      <c r="C26" s="2" t="s">
        <v>464</v>
      </c>
      <c r="D26" s="2" t="s">
        <v>569</v>
      </c>
      <c r="E26" s="2" t="s">
        <v>584</v>
      </c>
      <c r="F26" s="2">
        <v>100.0</v>
      </c>
      <c r="G26" s="2" t="s">
        <v>417</v>
      </c>
      <c r="H26" s="2">
        <v>2030.0</v>
      </c>
    </row>
    <row r="27">
      <c r="A27" s="2" t="s">
        <v>403</v>
      </c>
      <c r="B27" s="2" t="s">
        <v>426</v>
      </c>
      <c r="C27" s="2" t="s">
        <v>464</v>
      </c>
      <c r="D27" s="2" t="s">
        <v>569</v>
      </c>
      <c r="E27" s="2" t="s">
        <v>584</v>
      </c>
      <c r="F27" s="2">
        <v>100.0</v>
      </c>
      <c r="G27" s="2" t="s">
        <v>417</v>
      </c>
      <c r="H27" s="2">
        <v>2033.0</v>
      </c>
    </row>
    <row r="28">
      <c r="A28" s="2" t="s">
        <v>403</v>
      </c>
      <c r="B28" s="2" t="s">
        <v>426</v>
      </c>
      <c r="C28" s="2" t="s">
        <v>464</v>
      </c>
      <c r="D28" s="2" t="s">
        <v>585</v>
      </c>
      <c r="E28" s="2" t="s">
        <v>584</v>
      </c>
      <c r="F28" s="2">
        <v>200.0</v>
      </c>
      <c r="G28" s="2" t="s">
        <v>417</v>
      </c>
      <c r="H28" s="2">
        <v>2028.0</v>
      </c>
    </row>
    <row r="29">
      <c r="A29" s="2" t="s">
        <v>403</v>
      </c>
      <c r="B29" s="2" t="s">
        <v>426</v>
      </c>
      <c r="C29" s="2" t="s">
        <v>464</v>
      </c>
      <c r="D29" s="2" t="s">
        <v>585</v>
      </c>
      <c r="E29" s="2" t="s">
        <v>584</v>
      </c>
      <c r="F29" s="2">
        <v>200.0</v>
      </c>
      <c r="G29" s="2" t="s">
        <v>417</v>
      </c>
      <c r="H29" s="2">
        <v>2031.0</v>
      </c>
    </row>
    <row r="30">
      <c r="A30" s="2" t="s">
        <v>403</v>
      </c>
      <c r="B30" s="2" t="s">
        <v>426</v>
      </c>
      <c r="C30" s="2" t="s">
        <v>464</v>
      </c>
      <c r="D30" s="2" t="s">
        <v>585</v>
      </c>
      <c r="E30" s="2" t="s">
        <v>584</v>
      </c>
      <c r="F30" s="2">
        <v>200.0</v>
      </c>
      <c r="G30" s="2" t="s">
        <v>417</v>
      </c>
      <c r="H30" s="2">
        <v>2033.0</v>
      </c>
    </row>
    <row r="31">
      <c r="A31" s="2" t="s">
        <v>403</v>
      </c>
      <c r="B31" s="2" t="s">
        <v>509</v>
      </c>
      <c r="C31" s="2" t="s">
        <v>464</v>
      </c>
      <c r="D31" s="2" t="s">
        <v>586</v>
      </c>
      <c r="E31" s="2" t="s">
        <v>584</v>
      </c>
      <c r="F31" s="2">
        <v>30.0</v>
      </c>
      <c r="G31" s="2">
        <v>2031.0</v>
      </c>
      <c r="H31" s="2">
        <v>2031.0</v>
      </c>
    </row>
    <row r="32">
      <c r="A32" s="2" t="s">
        <v>403</v>
      </c>
      <c r="B32" s="2" t="s">
        <v>421</v>
      </c>
      <c r="C32" s="2" t="s">
        <v>464</v>
      </c>
      <c r="D32" s="2" t="s">
        <v>575</v>
      </c>
      <c r="E32" s="2" t="s">
        <v>584</v>
      </c>
      <c r="F32" s="2">
        <v>30.0</v>
      </c>
      <c r="G32" s="2">
        <v>2027.0</v>
      </c>
      <c r="H32" s="2">
        <v>2027.0</v>
      </c>
    </row>
    <row r="33">
      <c r="A33" s="2" t="s">
        <v>403</v>
      </c>
      <c r="B33" s="2" t="s">
        <v>421</v>
      </c>
      <c r="C33" s="2" t="s">
        <v>464</v>
      </c>
      <c r="D33" s="2" t="s">
        <v>575</v>
      </c>
      <c r="E33" s="2" t="s">
        <v>584</v>
      </c>
      <c r="F33" s="2">
        <v>30.0</v>
      </c>
      <c r="G33" s="2">
        <v>2028.0</v>
      </c>
      <c r="H33" s="2">
        <v>2028.0</v>
      </c>
    </row>
    <row r="34">
      <c r="A34" s="2" t="s">
        <v>403</v>
      </c>
      <c r="B34" s="2" t="s">
        <v>433</v>
      </c>
      <c r="C34" s="2" t="s">
        <v>464</v>
      </c>
      <c r="D34" s="2" t="s">
        <v>576</v>
      </c>
      <c r="E34" s="2" t="s">
        <v>584</v>
      </c>
      <c r="F34" s="2">
        <v>22.0</v>
      </c>
      <c r="G34" s="2">
        <v>2027.0</v>
      </c>
      <c r="H34" s="2">
        <v>2027.0</v>
      </c>
      <c r="I34" s="2">
        <v>2024.0</v>
      </c>
      <c r="J34" s="2">
        <v>3.0</v>
      </c>
    </row>
    <row r="35">
      <c r="A35" s="2" t="s">
        <v>403</v>
      </c>
      <c r="B35" s="2" t="s">
        <v>433</v>
      </c>
      <c r="C35" s="2" t="s">
        <v>464</v>
      </c>
      <c r="D35" s="2" t="s">
        <v>576</v>
      </c>
      <c r="E35" s="2" t="s">
        <v>584</v>
      </c>
      <c r="F35" s="2">
        <v>22.0</v>
      </c>
      <c r="G35" s="2">
        <v>2032.0</v>
      </c>
      <c r="H35" s="2">
        <v>2032.0</v>
      </c>
    </row>
    <row r="37">
      <c r="A37" s="2"/>
    </row>
    <row r="38">
      <c r="A38" s="2" t="s">
        <v>536</v>
      </c>
    </row>
    <row r="39">
      <c r="A39" s="2" t="s">
        <v>438</v>
      </c>
      <c r="B39" s="2">
        <v>590.0</v>
      </c>
    </row>
    <row r="40">
      <c r="A40" s="2" t="s">
        <v>391</v>
      </c>
      <c r="B40" s="2">
        <v>6280.0</v>
      </c>
    </row>
    <row r="41">
      <c r="A41" s="2" t="s">
        <v>410</v>
      </c>
      <c r="B41" s="2">
        <v>70.0</v>
      </c>
    </row>
    <row r="42">
      <c r="A42" s="2" t="s">
        <v>426</v>
      </c>
      <c r="B42" s="2">
        <v>930.0</v>
      </c>
    </row>
    <row r="43">
      <c r="A43" s="2" t="s">
        <v>509</v>
      </c>
      <c r="B43" s="2">
        <v>30.0</v>
      </c>
    </row>
    <row r="44">
      <c r="A44" s="2" t="s">
        <v>421</v>
      </c>
      <c r="B44" s="2">
        <v>60.0</v>
      </c>
    </row>
    <row r="45">
      <c r="A45" s="2" t="s">
        <v>433</v>
      </c>
      <c r="B45" s="2">
        <v>44.0</v>
      </c>
    </row>
  </sheetData>
  <hyperlinks>
    <hyperlink r:id="rId1" ref="K7"/>
    <hyperlink r:id="rId2" ref="K8"/>
    <hyperlink r:id="rId3" ref="K23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4.38"/>
    <col customWidth="1" min="4" max="4" width="31.0"/>
  </cols>
  <sheetData>
    <row r="1">
      <c r="A1" s="19" t="s">
        <v>360</v>
      </c>
      <c r="B1" s="19" t="s">
        <v>216</v>
      </c>
      <c r="C1" s="19" t="s">
        <v>361</v>
      </c>
      <c r="D1" s="19" t="s">
        <v>362</v>
      </c>
      <c r="E1" s="19" t="s">
        <v>363</v>
      </c>
      <c r="F1" s="19" t="s">
        <v>364</v>
      </c>
      <c r="G1" s="19" t="s">
        <v>365</v>
      </c>
      <c r="H1" s="19" t="s">
        <v>366</v>
      </c>
      <c r="I1" s="19" t="s">
        <v>367</v>
      </c>
      <c r="J1" s="19" t="s">
        <v>368</v>
      </c>
      <c r="K1" s="3" t="s">
        <v>369</v>
      </c>
      <c r="L1" s="3" t="s">
        <v>370</v>
      </c>
      <c r="M1" s="3" t="s">
        <v>372</v>
      </c>
    </row>
    <row r="2">
      <c r="A2" s="2" t="s">
        <v>437</v>
      </c>
      <c r="B2" s="2" t="s">
        <v>438</v>
      </c>
      <c r="C2" s="2" t="s">
        <v>416</v>
      </c>
      <c r="D2" s="2" t="s">
        <v>587</v>
      </c>
      <c r="E2" s="2" t="s">
        <v>194</v>
      </c>
      <c r="F2" s="2">
        <v>88.0</v>
      </c>
      <c r="G2" s="2">
        <v>2025.0</v>
      </c>
      <c r="H2" s="2">
        <v>2025.0</v>
      </c>
      <c r="I2" s="2">
        <v>2022.0</v>
      </c>
      <c r="J2" s="4">
        <f t="shared" ref="J2:J9" si="1">H2-I2</f>
        <v>3</v>
      </c>
    </row>
    <row r="3">
      <c r="A3" s="2" t="s">
        <v>437</v>
      </c>
      <c r="B3" s="2" t="s">
        <v>438</v>
      </c>
      <c r="C3" s="2" t="s">
        <v>416</v>
      </c>
      <c r="D3" s="2" t="s">
        <v>588</v>
      </c>
      <c r="E3" s="2" t="s">
        <v>194</v>
      </c>
      <c r="F3" s="2">
        <v>45.0</v>
      </c>
      <c r="G3" s="2">
        <v>2029.0</v>
      </c>
      <c r="H3" s="2">
        <v>2029.0</v>
      </c>
      <c r="I3" s="2">
        <v>2025.0</v>
      </c>
      <c r="J3" s="4">
        <f t="shared" si="1"/>
        <v>4</v>
      </c>
    </row>
    <row r="4">
      <c r="A4" s="2" t="s">
        <v>437</v>
      </c>
      <c r="B4" s="2" t="s">
        <v>438</v>
      </c>
      <c r="C4" s="2" t="s">
        <v>416</v>
      </c>
      <c r="D4" s="2" t="s">
        <v>589</v>
      </c>
      <c r="E4" s="2" t="s">
        <v>194</v>
      </c>
      <c r="F4" s="2">
        <v>44.0</v>
      </c>
      <c r="G4" s="2">
        <v>2029.0</v>
      </c>
      <c r="H4" s="2">
        <v>2029.0</v>
      </c>
      <c r="I4" s="2">
        <v>2027.0</v>
      </c>
      <c r="J4" s="4">
        <f t="shared" si="1"/>
        <v>2</v>
      </c>
    </row>
    <row r="5">
      <c r="A5" s="2" t="s">
        <v>437</v>
      </c>
      <c r="B5" s="2" t="s">
        <v>438</v>
      </c>
      <c r="C5" s="2" t="s">
        <v>416</v>
      </c>
      <c r="D5" s="2" t="s">
        <v>590</v>
      </c>
      <c r="E5" s="2" t="s">
        <v>194</v>
      </c>
      <c r="F5" s="2">
        <v>174.0</v>
      </c>
      <c r="G5" s="2">
        <v>2025.0</v>
      </c>
      <c r="H5" s="2">
        <v>2025.0</v>
      </c>
      <c r="I5" s="2">
        <v>2023.0</v>
      </c>
      <c r="J5" s="4">
        <f t="shared" si="1"/>
        <v>2</v>
      </c>
    </row>
    <row r="6">
      <c r="A6" s="2" t="s">
        <v>437</v>
      </c>
      <c r="B6" s="2" t="s">
        <v>438</v>
      </c>
      <c r="C6" s="2" t="s">
        <v>376</v>
      </c>
      <c r="D6" s="2" t="s">
        <v>591</v>
      </c>
      <c r="E6" s="2" t="s">
        <v>194</v>
      </c>
      <c r="F6" s="2">
        <v>510.0</v>
      </c>
      <c r="G6" s="2">
        <v>2026.0</v>
      </c>
      <c r="H6" s="2">
        <v>2026.0</v>
      </c>
      <c r="I6" s="2">
        <v>2025.0</v>
      </c>
      <c r="J6" s="4">
        <f t="shared" si="1"/>
        <v>1</v>
      </c>
    </row>
    <row r="7">
      <c r="A7" s="2" t="s">
        <v>437</v>
      </c>
      <c r="B7" s="2" t="s">
        <v>438</v>
      </c>
      <c r="C7" s="2" t="s">
        <v>376</v>
      </c>
      <c r="D7" s="2" t="s">
        <v>592</v>
      </c>
      <c r="E7" s="2" t="s">
        <v>194</v>
      </c>
      <c r="F7" s="2">
        <v>350.0</v>
      </c>
      <c r="G7" s="2">
        <v>2025.0</v>
      </c>
      <c r="H7" s="2">
        <v>2025.0</v>
      </c>
      <c r="I7" s="2">
        <v>2025.0</v>
      </c>
      <c r="J7" s="4">
        <f t="shared" si="1"/>
        <v>0</v>
      </c>
    </row>
    <row r="8">
      <c r="A8" s="2" t="s">
        <v>403</v>
      </c>
      <c r="B8" s="2" t="s">
        <v>438</v>
      </c>
      <c r="C8" s="2" t="s">
        <v>416</v>
      </c>
      <c r="D8" s="2" t="s">
        <v>593</v>
      </c>
      <c r="E8" s="2" t="s">
        <v>194</v>
      </c>
      <c r="F8" s="2">
        <v>500.0</v>
      </c>
      <c r="G8" s="2">
        <v>2033.0</v>
      </c>
      <c r="H8" s="2">
        <v>2033.0</v>
      </c>
      <c r="I8" s="2">
        <v>2029.0</v>
      </c>
      <c r="J8" s="4">
        <f t="shared" si="1"/>
        <v>4</v>
      </c>
    </row>
    <row r="9">
      <c r="A9" s="2" t="s">
        <v>403</v>
      </c>
      <c r="B9" s="2" t="s">
        <v>438</v>
      </c>
      <c r="C9" s="2" t="s">
        <v>416</v>
      </c>
      <c r="D9" s="2" t="s">
        <v>594</v>
      </c>
      <c r="E9" s="2" t="s">
        <v>194</v>
      </c>
      <c r="F9" s="2">
        <v>94.0</v>
      </c>
      <c r="G9" s="2">
        <v>2033.0</v>
      </c>
      <c r="H9" s="2">
        <v>2033.0</v>
      </c>
      <c r="I9" s="2">
        <v>2029.0</v>
      </c>
      <c r="J9" s="4">
        <f t="shared" si="1"/>
        <v>4</v>
      </c>
    </row>
    <row r="10">
      <c r="A10" s="2" t="s">
        <v>403</v>
      </c>
      <c r="B10" s="2" t="s">
        <v>438</v>
      </c>
      <c r="C10" s="2" t="s">
        <v>376</v>
      </c>
      <c r="D10" s="2" t="s">
        <v>595</v>
      </c>
      <c r="E10" s="2" t="s">
        <v>193</v>
      </c>
      <c r="F10" s="2">
        <v>14.4</v>
      </c>
      <c r="G10" s="2">
        <v>2027.0</v>
      </c>
      <c r="H10" s="2">
        <v>2027.0</v>
      </c>
    </row>
    <row r="11">
      <c r="A11" s="2" t="s">
        <v>403</v>
      </c>
      <c r="B11" s="2" t="s">
        <v>438</v>
      </c>
      <c r="C11" s="2" t="s">
        <v>376</v>
      </c>
      <c r="D11" s="2" t="s">
        <v>595</v>
      </c>
      <c r="E11" s="2" t="s">
        <v>193</v>
      </c>
      <c r="F11" s="2">
        <v>17.8</v>
      </c>
      <c r="G11" s="2">
        <v>2028.0</v>
      </c>
      <c r="H11" s="2">
        <v>2028.0</v>
      </c>
    </row>
    <row r="12">
      <c r="A12" s="2" t="s">
        <v>403</v>
      </c>
      <c r="B12" s="2" t="s">
        <v>438</v>
      </c>
      <c r="C12" s="2" t="s">
        <v>376</v>
      </c>
      <c r="D12" s="2" t="s">
        <v>595</v>
      </c>
      <c r="E12" s="2" t="s">
        <v>193</v>
      </c>
      <c r="F12" s="2">
        <v>10.0</v>
      </c>
      <c r="G12" s="2">
        <v>2029.0</v>
      </c>
      <c r="H12" s="2">
        <v>2029.0</v>
      </c>
    </row>
    <row r="13">
      <c r="A13" s="2" t="s">
        <v>403</v>
      </c>
      <c r="B13" s="2" t="s">
        <v>438</v>
      </c>
      <c r="C13" s="2" t="s">
        <v>376</v>
      </c>
      <c r="D13" s="2" t="s">
        <v>596</v>
      </c>
      <c r="E13" s="2" t="s">
        <v>193</v>
      </c>
      <c r="F13" s="2">
        <v>4.0</v>
      </c>
      <c r="G13" s="2">
        <v>2030.0</v>
      </c>
      <c r="H13" s="2">
        <v>2030.0</v>
      </c>
    </row>
    <row r="14">
      <c r="A14" s="2" t="s">
        <v>403</v>
      </c>
      <c r="B14" s="2" t="s">
        <v>438</v>
      </c>
      <c r="C14" s="2" t="s">
        <v>376</v>
      </c>
      <c r="D14" s="2" t="s">
        <v>596</v>
      </c>
      <c r="E14" s="2" t="s">
        <v>193</v>
      </c>
      <c r="F14" s="2">
        <v>20.1</v>
      </c>
      <c r="G14" s="2">
        <v>2031.0</v>
      </c>
      <c r="H14" s="2">
        <v>2031.0</v>
      </c>
    </row>
    <row r="15">
      <c r="A15" s="2" t="s">
        <v>403</v>
      </c>
      <c r="B15" s="2" t="s">
        <v>438</v>
      </c>
      <c r="C15" s="2" t="s">
        <v>376</v>
      </c>
      <c r="D15" s="2" t="s">
        <v>597</v>
      </c>
      <c r="E15" s="2" t="s">
        <v>193</v>
      </c>
      <c r="F15" s="2">
        <v>14.9</v>
      </c>
      <c r="G15" s="2">
        <v>2029.0</v>
      </c>
      <c r="H15" s="2">
        <v>2029.0</v>
      </c>
    </row>
    <row r="16">
      <c r="A16" s="2" t="s">
        <v>403</v>
      </c>
      <c r="B16" s="2" t="s">
        <v>438</v>
      </c>
      <c r="C16" s="2" t="s">
        <v>376</v>
      </c>
      <c r="D16" s="2" t="s">
        <v>543</v>
      </c>
      <c r="E16" s="2" t="s">
        <v>194</v>
      </c>
      <c r="F16" s="2">
        <v>250.0</v>
      </c>
      <c r="G16" s="2">
        <v>2028.0</v>
      </c>
      <c r="H16" s="2">
        <v>2028.0</v>
      </c>
    </row>
    <row r="17">
      <c r="A17" s="2" t="s">
        <v>403</v>
      </c>
      <c r="B17" s="2" t="s">
        <v>438</v>
      </c>
      <c r="C17" s="2" t="s">
        <v>376</v>
      </c>
      <c r="D17" s="2" t="s">
        <v>543</v>
      </c>
      <c r="E17" s="2" t="s">
        <v>194</v>
      </c>
      <c r="F17" s="2">
        <v>200.0</v>
      </c>
      <c r="G17" s="2">
        <v>2030.0</v>
      </c>
      <c r="H17" s="2">
        <v>2030.0</v>
      </c>
    </row>
    <row r="18">
      <c r="A18" s="2" t="s">
        <v>403</v>
      </c>
      <c r="B18" s="2" t="s">
        <v>438</v>
      </c>
      <c r="C18" s="2" t="s">
        <v>376</v>
      </c>
      <c r="D18" s="2" t="s">
        <v>543</v>
      </c>
      <c r="E18" s="2" t="s">
        <v>194</v>
      </c>
      <c r="F18" s="2">
        <v>200.0</v>
      </c>
      <c r="G18" s="2">
        <v>2031.0</v>
      </c>
      <c r="H18" s="2">
        <v>2031.0</v>
      </c>
    </row>
    <row r="19">
      <c r="A19" s="2" t="s">
        <v>403</v>
      </c>
      <c r="B19" s="2" t="s">
        <v>438</v>
      </c>
      <c r="C19" s="2" t="s">
        <v>376</v>
      </c>
      <c r="D19" s="2" t="s">
        <v>598</v>
      </c>
      <c r="E19" s="2" t="s">
        <v>194</v>
      </c>
      <c r="F19" s="2">
        <v>161.0</v>
      </c>
      <c r="G19" s="2">
        <v>2031.0</v>
      </c>
      <c r="H19" s="2">
        <v>2031.0</v>
      </c>
    </row>
    <row r="20">
      <c r="A20" s="2" t="s">
        <v>403</v>
      </c>
      <c r="B20" s="2" t="s">
        <v>438</v>
      </c>
      <c r="C20" s="2" t="s">
        <v>376</v>
      </c>
      <c r="D20" s="2" t="s">
        <v>598</v>
      </c>
      <c r="E20" s="2" t="s">
        <v>194</v>
      </c>
      <c r="F20" s="2">
        <v>400.0</v>
      </c>
      <c r="G20" s="2">
        <v>2031.0</v>
      </c>
      <c r="H20" s="2">
        <v>2031.0</v>
      </c>
    </row>
    <row r="21">
      <c r="A21" s="2" t="s">
        <v>403</v>
      </c>
      <c r="B21" s="2" t="s">
        <v>438</v>
      </c>
      <c r="C21" s="2" t="s">
        <v>376</v>
      </c>
      <c r="D21" s="2" t="s">
        <v>598</v>
      </c>
      <c r="E21" s="2" t="s">
        <v>194</v>
      </c>
      <c r="F21" s="2">
        <v>100.0</v>
      </c>
      <c r="G21" s="2">
        <v>2034.0</v>
      </c>
      <c r="H21" s="2">
        <v>2034.0</v>
      </c>
    </row>
    <row r="22">
      <c r="A22" s="2" t="s">
        <v>403</v>
      </c>
      <c r="B22" s="2" t="s">
        <v>438</v>
      </c>
      <c r="C22" s="2" t="s">
        <v>376</v>
      </c>
      <c r="D22" s="2" t="s">
        <v>599</v>
      </c>
      <c r="E22" s="2" t="s">
        <v>194</v>
      </c>
      <c r="F22" s="2">
        <v>40.0</v>
      </c>
      <c r="G22" s="2">
        <v>2029.0</v>
      </c>
      <c r="H22" s="2">
        <v>2029.0</v>
      </c>
    </row>
    <row r="23">
      <c r="A23" s="2" t="s">
        <v>403</v>
      </c>
      <c r="B23" s="2" t="s">
        <v>438</v>
      </c>
      <c r="C23" s="2" t="s">
        <v>376</v>
      </c>
      <c r="D23" s="2" t="s">
        <v>599</v>
      </c>
      <c r="E23" s="2" t="s">
        <v>194</v>
      </c>
      <c r="F23" s="2">
        <v>110.0</v>
      </c>
      <c r="G23" s="2">
        <v>2031.0</v>
      </c>
      <c r="H23" s="2">
        <v>2031.0</v>
      </c>
    </row>
    <row r="24">
      <c r="A24" s="2" t="s">
        <v>403</v>
      </c>
      <c r="B24" s="2" t="s">
        <v>438</v>
      </c>
      <c r="C24" s="2" t="s">
        <v>376</v>
      </c>
      <c r="D24" s="2" t="s">
        <v>600</v>
      </c>
      <c r="E24" s="2" t="s">
        <v>194</v>
      </c>
      <c r="F24" s="2">
        <v>107.0</v>
      </c>
      <c r="G24" s="2">
        <v>2032.0</v>
      </c>
      <c r="H24" s="2">
        <v>2032.0</v>
      </c>
      <c r="I24" s="2">
        <v>2028.0</v>
      </c>
      <c r="J24" s="2">
        <v>4.0</v>
      </c>
      <c r="K24" s="55" t="s">
        <v>601</v>
      </c>
      <c r="L24" s="2" t="s">
        <v>602</v>
      </c>
    </row>
    <row r="25">
      <c r="A25" s="2" t="s">
        <v>403</v>
      </c>
      <c r="B25" s="2" t="s">
        <v>438</v>
      </c>
      <c r="C25" s="2" t="s">
        <v>376</v>
      </c>
      <c r="D25" s="2" t="s">
        <v>603</v>
      </c>
      <c r="E25" s="2" t="s">
        <v>194</v>
      </c>
      <c r="F25" s="2">
        <v>650.0</v>
      </c>
      <c r="G25" s="2">
        <v>2031.0</v>
      </c>
      <c r="H25" s="2">
        <v>2031.0</v>
      </c>
    </row>
    <row r="26">
      <c r="A26" s="2" t="s">
        <v>403</v>
      </c>
      <c r="B26" s="2" t="s">
        <v>438</v>
      </c>
      <c r="C26" s="2" t="s">
        <v>376</v>
      </c>
      <c r="D26" s="2" t="s">
        <v>603</v>
      </c>
      <c r="E26" s="2" t="s">
        <v>194</v>
      </c>
      <c r="F26" s="2">
        <v>500.0</v>
      </c>
      <c r="G26" s="2">
        <v>2032.0</v>
      </c>
      <c r="H26" s="2">
        <v>2032.0</v>
      </c>
    </row>
    <row r="27">
      <c r="A27" s="2" t="s">
        <v>403</v>
      </c>
      <c r="B27" s="2" t="s">
        <v>438</v>
      </c>
      <c r="C27" s="2" t="s">
        <v>376</v>
      </c>
      <c r="D27" s="2" t="s">
        <v>603</v>
      </c>
      <c r="E27" s="2" t="s">
        <v>194</v>
      </c>
      <c r="F27" s="2">
        <v>300.0</v>
      </c>
      <c r="G27" s="2">
        <v>2033.0</v>
      </c>
      <c r="H27" s="2">
        <v>2033.0</v>
      </c>
    </row>
    <row r="28">
      <c r="A28" s="2" t="s">
        <v>403</v>
      </c>
      <c r="B28" s="2" t="s">
        <v>438</v>
      </c>
      <c r="C28" s="2" t="s">
        <v>376</v>
      </c>
      <c r="D28" s="2" t="s">
        <v>604</v>
      </c>
      <c r="E28" s="2" t="s">
        <v>194</v>
      </c>
      <c r="F28" s="2">
        <v>350.0</v>
      </c>
      <c r="G28" s="2">
        <v>2031.0</v>
      </c>
      <c r="H28" s="2">
        <v>2031.0</v>
      </c>
    </row>
    <row r="29">
      <c r="A29" s="2" t="s">
        <v>437</v>
      </c>
      <c r="B29" s="2" t="s">
        <v>391</v>
      </c>
      <c r="C29" s="2" t="s">
        <v>416</v>
      </c>
      <c r="D29" s="2" t="s">
        <v>605</v>
      </c>
      <c r="E29" s="2" t="s">
        <v>195</v>
      </c>
      <c r="F29" s="2">
        <v>1040.0</v>
      </c>
      <c r="G29" s="2">
        <v>2028.0</v>
      </c>
      <c r="H29" s="2">
        <v>2028.0</v>
      </c>
      <c r="I29" s="2">
        <v>2025.0</v>
      </c>
      <c r="J29" s="4">
        <f t="shared" ref="J29:J32" si="2">H29-I29</f>
        <v>3</v>
      </c>
    </row>
    <row r="30">
      <c r="A30" s="2" t="s">
        <v>437</v>
      </c>
      <c r="B30" s="2" t="s">
        <v>391</v>
      </c>
      <c r="C30" s="2" t="s">
        <v>464</v>
      </c>
      <c r="D30" s="2" t="s">
        <v>606</v>
      </c>
      <c r="E30" s="2" t="s">
        <v>193</v>
      </c>
      <c r="F30" s="2">
        <v>14.0</v>
      </c>
      <c r="G30" s="2">
        <v>2025.0</v>
      </c>
      <c r="H30" s="2">
        <v>2025.0</v>
      </c>
      <c r="I30" s="2">
        <v>2021.0</v>
      </c>
      <c r="J30" s="4">
        <f t="shared" si="2"/>
        <v>4</v>
      </c>
    </row>
    <row r="31">
      <c r="A31" s="2" t="s">
        <v>437</v>
      </c>
      <c r="B31" s="2" t="s">
        <v>391</v>
      </c>
      <c r="C31" s="2" t="s">
        <v>464</v>
      </c>
      <c r="D31" s="2" t="s">
        <v>606</v>
      </c>
      <c r="E31" s="2" t="s">
        <v>193</v>
      </c>
      <c r="F31" s="2">
        <v>21.0</v>
      </c>
      <c r="G31" s="2">
        <v>2026.0</v>
      </c>
      <c r="H31" s="2">
        <v>2026.0</v>
      </c>
      <c r="I31" s="2">
        <v>2022.0</v>
      </c>
      <c r="J31" s="4">
        <f t="shared" si="2"/>
        <v>4</v>
      </c>
    </row>
    <row r="32">
      <c r="A32" s="2" t="s">
        <v>437</v>
      </c>
      <c r="B32" s="2" t="s">
        <v>391</v>
      </c>
      <c r="C32" s="2" t="s">
        <v>464</v>
      </c>
      <c r="D32" s="2" t="s">
        <v>606</v>
      </c>
      <c r="E32" s="2" t="s">
        <v>193</v>
      </c>
      <c r="F32" s="2">
        <v>27.0</v>
      </c>
      <c r="G32" s="2">
        <v>2027.0</v>
      </c>
      <c r="H32" s="2">
        <v>2027.0</v>
      </c>
      <c r="I32" s="2">
        <v>2023.0</v>
      </c>
      <c r="J32" s="4">
        <f t="shared" si="2"/>
        <v>4</v>
      </c>
    </row>
    <row r="33">
      <c r="A33" s="2" t="s">
        <v>437</v>
      </c>
      <c r="B33" s="2" t="s">
        <v>391</v>
      </c>
      <c r="C33" s="2" t="s">
        <v>464</v>
      </c>
      <c r="D33" s="2" t="s">
        <v>606</v>
      </c>
      <c r="E33" s="2" t="s">
        <v>193</v>
      </c>
      <c r="F33" s="2">
        <v>18.0</v>
      </c>
      <c r="G33" s="2">
        <v>2028.0</v>
      </c>
      <c r="H33" s="2">
        <v>2028.0</v>
      </c>
    </row>
    <row r="34">
      <c r="A34" s="2" t="s">
        <v>437</v>
      </c>
      <c r="B34" s="2" t="s">
        <v>391</v>
      </c>
      <c r="C34" s="2" t="s">
        <v>464</v>
      </c>
      <c r="D34" s="2" t="s">
        <v>606</v>
      </c>
      <c r="E34" s="2" t="s">
        <v>193</v>
      </c>
      <c r="F34" s="2">
        <v>7.0</v>
      </c>
      <c r="G34" s="2">
        <v>2030.0</v>
      </c>
      <c r="H34" s="2">
        <v>2030.0</v>
      </c>
    </row>
    <row r="35">
      <c r="A35" s="2" t="s">
        <v>403</v>
      </c>
      <c r="B35" s="2" t="s">
        <v>391</v>
      </c>
      <c r="C35" s="2" t="s">
        <v>416</v>
      </c>
      <c r="D35" s="2" t="s">
        <v>607</v>
      </c>
      <c r="E35" s="2" t="s">
        <v>195</v>
      </c>
      <c r="F35" s="2">
        <v>943.0</v>
      </c>
      <c r="G35" s="2">
        <v>2032.0</v>
      </c>
      <c r="H35" s="2">
        <v>2032.0</v>
      </c>
      <c r="I35" s="2">
        <v>2028.0</v>
      </c>
      <c r="J35" s="4">
        <f t="shared" ref="J35:J42" si="3">H35-I35</f>
        <v>4</v>
      </c>
    </row>
    <row r="36">
      <c r="A36" s="2" t="s">
        <v>403</v>
      </c>
      <c r="B36" s="2" t="s">
        <v>391</v>
      </c>
      <c r="C36" s="2" t="s">
        <v>416</v>
      </c>
      <c r="D36" s="2" t="s">
        <v>608</v>
      </c>
      <c r="E36" s="2" t="s">
        <v>195</v>
      </c>
      <c r="F36" s="2">
        <v>1000.0</v>
      </c>
      <c r="G36" s="2">
        <v>2033.0</v>
      </c>
      <c r="H36" s="2">
        <v>2033.0</v>
      </c>
      <c r="I36" s="2">
        <v>2030.0</v>
      </c>
      <c r="J36" s="4">
        <f t="shared" si="3"/>
        <v>3</v>
      </c>
    </row>
    <row r="37">
      <c r="A37" s="2" t="s">
        <v>403</v>
      </c>
      <c r="B37" s="2" t="s">
        <v>391</v>
      </c>
      <c r="C37" s="2" t="s">
        <v>464</v>
      </c>
      <c r="D37" s="2" t="s">
        <v>554</v>
      </c>
      <c r="E37" s="2" t="s">
        <v>194</v>
      </c>
      <c r="F37" s="2">
        <v>50.0</v>
      </c>
      <c r="G37" s="2">
        <v>2029.0</v>
      </c>
      <c r="H37" s="2">
        <v>2029.0</v>
      </c>
      <c r="I37" s="2">
        <v>2026.0</v>
      </c>
      <c r="J37" s="4">
        <f t="shared" si="3"/>
        <v>3</v>
      </c>
    </row>
    <row r="38">
      <c r="A38" s="2" t="s">
        <v>403</v>
      </c>
      <c r="B38" s="2" t="s">
        <v>391</v>
      </c>
      <c r="C38" s="2" t="s">
        <v>464</v>
      </c>
      <c r="D38" s="2" t="s">
        <v>554</v>
      </c>
      <c r="E38" s="2" t="s">
        <v>195</v>
      </c>
      <c r="F38" s="2">
        <v>760.0</v>
      </c>
      <c r="G38" s="2">
        <v>2031.0</v>
      </c>
      <c r="H38" s="2">
        <v>2031.0</v>
      </c>
      <c r="I38" s="2">
        <v>2029.0</v>
      </c>
      <c r="J38" s="4">
        <f t="shared" si="3"/>
        <v>2</v>
      </c>
    </row>
    <row r="39">
      <c r="A39" s="2" t="s">
        <v>403</v>
      </c>
      <c r="B39" s="2" t="s">
        <v>391</v>
      </c>
      <c r="C39" s="2" t="s">
        <v>464</v>
      </c>
      <c r="D39" s="2" t="s">
        <v>554</v>
      </c>
      <c r="E39" s="2" t="s">
        <v>193</v>
      </c>
      <c r="F39" s="2">
        <v>274.0</v>
      </c>
      <c r="G39" s="2">
        <v>2027.0</v>
      </c>
      <c r="H39" s="2">
        <v>2027.0</v>
      </c>
      <c r="I39" s="2">
        <v>2023.0</v>
      </c>
      <c r="J39" s="4">
        <f t="shared" si="3"/>
        <v>4</v>
      </c>
    </row>
    <row r="40">
      <c r="A40" s="2" t="s">
        <v>403</v>
      </c>
      <c r="B40" s="2" t="s">
        <v>391</v>
      </c>
      <c r="C40" s="2" t="s">
        <v>464</v>
      </c>
      <c r="D40" s="2" t="s">
        <v>554</v>
      </c>
      <c r="E40" s="2" t="s">
        <v>193</v>
      </c>
      <c r="F40" s="2">
        <v>14.0</v>
      </c>
      <c r="G40" s="2">
        <v>2028.0</v>
      </c>
      <c r="H40" s="2">
        <v>2028.0</v>
      </c>
      <c r="I40" s="2">
        <v>2024.0</v>
      </c>
      <c r="J40" s="4">
        <f t="shared" si="3"/>
        <v>4</v>
      </c>
    </row>
    <row r="41">
      <c r="A41" s="2" t="s">
        <v>403</v>
      </c>
      <c r="B41" s="2" t="s">
        <v>391</v>
      </c>
      <c r="C41" s="2" t="s">
        <v>464</v>
      </c>
      <c r="D41" s="2" t="s">
        <v>554</v>
      </c>
      <c r="E41" s="2" t="s">
        <v>193</v>
      </c>
      <c r="F41" s="2">
        <v>1.0</v>
      </c>
      <c r="G41" s="2">
        <v>2029.0</v>
      </c>
      <c r="H41" s="2">
        <v>2029.0</v>
      </c>
      <c r="I41" s="2">
        <v>2025.0</v>
      </c>
      <c r="J41" s="4">
        <f t="shared" si="3"/>
        <v>4</v>
      </c>
    </row>
    <row r="42">
      <c r="A42" s="2" t="s">
        <v>403</v>
      </c>
      <c r="B42" s="2" t="s">
        <v>391</v>
      </c>
      <c r="C42" s="2" t="s">
        <v>464</v>
      </c>
      <c r="D42" s="2" t="s">
        <v>554</v>
      </c>
      <c r="E42" s="2" t="s">
        <v>193</v>
      </c>
      <c r="F42" s="2">
        <v>5.0</v>
      </c>
      <c r="G42" s="2">
        <v>2030.0</v>
      </c>
      <c r="H42" s="2">
        <v>2030.0</v>
      </c>
      <c r="I42" s="2">
        <v>2026.0</v>
      </c>
      <c r="J42" s="4">
        <f t="shared" si="3"/>
        <v>4</v>
      </c>
    </row>
    <row r="43">
      <c r="A43" s="2" t="s">
        <v>437</v>
      </c>
      <c r="B43" s="2" t="s">
        <v>400</v>
      </c>
      <c r="C43" s="2" t="s">
        <v>464</v>
      </c>
      <c r="D43" s="2" t="s">
        <v>609</v>
      </c>
      <c r="E43" s="2" t="s">
        <v>193</v>
      </c>
      <c r="F43" s="2">
        <v>5.0</v>
      </c>
      <c r="G43" s="2">
        <v>2027.0</v>
      </c>
      <c r="H43" s="2">
        <v>2027.0</v>
      </c>
    </row>
    <row r="44">
      <c r="A44" s="2" t="s">
        <v>437</v>
      </c>
      <c r="B44" s="2" t="s">
        <v>400</v>
      </c>
      <c r="C44" s="2" t="s">
        <v>464</v>
      </c>
      <c r="D44" s="2" t="s">
        <v>610</v>
      </c>
      <c r="E44" s="2" t="s">
        <v>193</v>
      </c>
      <c r="F44" s="2">
        <v>5.0</v>
      </c>
      <c r="G44" s="2">
        <v>2027.0</v>
      </c>
      <c r="H44" s="2">
        <v>2027.0</v>
      </c>
    </row>
    <row r="45">
      <c r="A45" s="2" t="s">
        <v>403</v>
      </c>
      <c r="B45" s="2" t="s">
        <v>400</v>
      </c>
      <c r="C45" s="2" t="s">
        <v>416</v>
      </c>
      <c r="D45" s="2" t="s">
        <v>555</v>
      </c>
      <c r="E45" s="2" t="s">
        <v>193</v>
      </c>
      <c r="F45" s="2">
        <v>2.0</v>
      </c>
      <c r="G45" s="2">
        <v>2029.0</v>
      </c>
      <c r="H45" s="2">
        <v>2029.0</v>
      </c>
    </row>
    <row r="46">
      <c r="A46" s="2" t="s">
        <v>403</v>
      </c>
      <c r="B46" s="2" t="s">
        <v>400</v>
      </c>
      <c r="C46" s="2" t="s">
        <v>464</v>
      </c>
      <c r="D46" s="2" t="s">
        <v>611</v>
      </c>
      <c r="E46" s="2" t="s">
        <v>194</v>
      </c>
      <c r="F46" s="2">
        <v>150.0</v>
      </c>
      <c r="G46" s="2">
        <v>2030.0</v>
      </c>
      <c r="H46" s="2">
        <v>2031.0</v>
      </c>
    </row>
    <row r="47">
      <c r="A47" s="2" t="s">
        <v>403</v>
      </c>
      <c r="B47" s="2" t="s">
        <v>400</v>
      </c>
      <c r="C47" s="2" t="s">
        <v>464</v>
      </c>
      <c r="D47" s="2" t="s">
        <v>611</v>
      </c>
      <c r="E47" s="2" t="s">
        <v>194</v>
      </c>
      <c r="F47" s="2">
        <v>100.0</v>
      </c>
      <c r="G47" s="2">
        <v>2033.0</v>
      </c>
      <c r="H47" s="2">
        <v>2032.0</v>
      </c>
    </row>
    <row r="48">
      <c r="A48" s="2" t="s">
        <v>403</v>
      </c>
      <c r="B48" s="2" t="s">
        <v>400</v>
      </c>
      <c r="C48" s="2" t="s">
        <v>464</v>
      </c>
      <c r="D48" s="2" t="s">
        <v>611</v>
      </c>
      <c r="E48" s="2" t="s">
        <v>194</v>
      </c>
      <c r="F48" s="2">
        <v>100.0</v>
      </c>
      <c r="G48" s="2">
        <v>2034.0</v>
      </c>
      <c r="H48" s="2" t="s">
        <v>417</v>
      </c>
    </row>
    <row r="49">
      <c r="A49" s="2" t="s">
        <v>403</v>
      </c>
      <c r="B49" s="2" t="s">
        <v>400</v>
      </c>
      <c r="C49" s="2" t="s">
        <v>464</v>
      </c>
      <c r="D49" s="2" t="s">
        <v>611</v>
      </c>
      <c r="E49" s="2" t="s">
        <v>194</v>
      </c>
      <c r="F49" s="2">
        <v>100.0</v>
      </c>
      <c r="G49" s="2">
        <v>2032.0</v>
      </c>
      <c r="H49" s="2" t="s">
        <v>417</v>
      </c>
    </row>
    <row r="50">
      <c r="A50" s="2" t="s">
        <v>403</v>
      </c>
      <c r="B50" s="2" t="s">
        <v>400</v>
      </c>
      <c r="C50" s="2" t="s">
        <v>464</v>
      </c>
      <c r="D50" s="2" t="s">
        <v>611</v>
      </c>
      <c r="E50" s="2" t="s">
        <v>193</v>
      </c>
      <c r="F50" s="2">
        <v>16.0</v>
      </c>
      <c r="G50" s="2">
        <v>2028.0</v>
      </c>
      <c r="H50" s="2">
        <v>2028.0</v>
      </c>
      <c r="I50" s="2">
        <v>2024.0</v>
      </c>
      <c r="J50" s="2">
        <v>4.0</v>
      </c>
    </row>
    <row r="51">
      <c r="A51" s="2" t="s">
        <v>403</v>
      </c>
      <c r="B51" s="2" t="s">
        <v>410</v>
      </c>
      <c r="C51" s="2" t="s">
        <v>416</v>
      </c>
      <c r="D51" s="2" t="s">
        <v>612</v>
      </c>
      <c r="E51" s="2" t="s">
        <v>194</v>
      </c>
      <c r="F51" s="2">
        <v>45.0</v>
      </c>
      <c r="G51" s="2">
        <v>2032.0</v>
      </c>
      <c r="H51" s="2">
        <v>2032.0</v>
      </c>
      <c r="I51" s="2">
        <v>2025.0</v>
      </c>
      <c r="J51" s="2">
        <v>7.0</v>
      </c>
    </row>
    <row r="52">
      <c r="A52" s="2" t="s">
        <v>403</v>
      </c>
      <c r="B52" s="2" t="s">
        <v>410</v>
      </c>
      <c r="C52" s="2" t="s">
        <v>416</v>
      </c>
      <c r="D52" s="2" t="s">
        <v>613</v>
      </c>
      <c r="E52" s="2" t="s">
        <v>194</v>
      </c>
      <c r="F52" s="2">
        <v>101.0</v>
      </c>
      <c r="G52" s="2">
        <v>2032.0</v>
      </c>
      <c r="H52" s="2">
        <v>2032.0</v>
      </c>
      <c r="I52" s="2">
        <v>2028.0</v>
      </c>
      <c r="J52" s="2">
        <v>4.0</v>
      </c>
    </row>
    <row r="53">
      <c r="A53" s="2" t="s">
        <v>403</v>
      </c>
      <c r="B53" s="2" t="s">
        <v>410</v>
      </c>
      <c r="C53" s="2" t="s">
        <v>416</v>
      </c>
      <c r="D53" s="2" t="s">
        <v>614</v>
      </c>
      <c r="E53" s="2" t="s">
        <v>194</v>
      </c>
      <c r="F53" s="2">
        <v>65.0</v>
      </c>
      <c r="G53" s="2">
        <v>2032.0</v>
      </c>
      <c r="H53" s="2">
        <v>2033.0</v>
      </c>
    </row>
    <row r="54">
      <c r="A54" s="2" t="s">
        <v>403</v>
      </c>
      <c r="B54" s="2" t="s">
        <v>410</v>
      </c>
      <c r="C54" s="2" t="s">
        <v>416</v>
      </c>
      <c r="D54" s="2" t="s">
        <v>615</v>
      </c>
      <c r="E54" s="2" t="s">
        <v>194</v>
      </c>
      <c r="F54" s="2">
        <v>14.55</v>
      </c>
      <c r="G54" s="2">
        <v>2033.0</v>
      </c>
      <c r="H54" s="2">
        <v>2033.0</v>
      </c>
    </row>
    <row r="55">
      <c r="A55" s="2" t="s">
        <v>403</v>
      </c>
      <c r="B55" s="2" t="s">
        <v>410</v>
      </c>
      <c r="C55" s="2" t="s">
        <v>416</v>
      </c>
      <c r="D55" s="2" t="s">
        <v>616</v>
      </c>
      <c r="E55" s="2" t="s">
        <v>194</v>
      </c>
      <c r="F55" s="2">
        <v>170.0</v>
      </c>
      <c r="G55" s="2">
        <v>2032.0</v>
      </c>
      <c r="H55" s="2">
        <v>2032.0</v>
      </c>
    </row>
    <row r="56">
      <c r="A56" s="2" t="s">
        <v>403</v>
      </c>
      <c r="B56" s="2" t="s">
        <v>410</v>
      </c>
      <c r="C56" s="2" t="s">
        <v>416</v>
      </c>
      <c r="D56" s="2" t="s">
        <v>616</v>
      </c>
      <c r="E56" s="2" t="s">
        <v>194</v>
      </c>
      <c r="F56" s="2">
        <v>170.0</v>
      </c>
      <c r="G56" s="2">
        <v>2033.0</v>
      </c>
      <c r="H56" s="2">
        <v>2033.0</v>
      </c>
    </row>
    <row r="57">
      <c r="A57" s="2" t="s">
        <v>403</v>
      </c>
      <c r="B57" s="2" t="s">
        <v>410</v>
      </c>
      <c r="C57" s="2" t="s">
        <v>464</v>
      </c>
      <c r="D57" s="2" t="s">
        <v>617</v>
      </c>
      <c r="E57" s="2" t="s">
        <v>194</v>
      </c>
      <c r="F57" s="2">
        <v>300.0</v>
      </c>
      <c r="G57" s="2">
        <v>2031.0</v>
      </c>
      <c r="H57" s="2">
        <v>2031.0</v>
      </c>
      <c r="I57" s="2">
        <v>2025.0</v>
      </c>
      <c r="J57" s="2">
        <v>6.0</v>
      </c>
    </row>
    <row r="58">
      <c r="A58" s="2" t="s">
        <v>403</v>
      </c>
      <c r="B58" s="2" t="s">
        <v>410</v>
      </c>
      <c r="C58" s="2" t="s">
        <v>464</v>
      </c>
      <c r="D58" s="2" t="s">
        <v>617</v>
      </c>
      <c r="E58" s="2" t="s">
        <v>194</v>
      </c>
      <c r="F58" s="2">
        <v>200.0</v>
      </c>
      <c r="G58" s="2">
        <v>2031.0</v>
      </c>
      <c r="H58" s="2">
        <v>2031.0</v>
      </c>
      <c r="I58" s="2">
        <v>2027.0</v>
      </c>
      <c r="J58" s="2">
        <v>4.0</v>
      </c>
    </row>
    <row r="59">
      <c r="A59" s="2" t="s">
        <v>403</v>
      </c>
      <c r="B59" s="2" t="s">
        <v>410</v>
      </c>
      <c r="C59" s="2" t="s">
        <v>464</v>
      </c>
      <c r="D59" s="2" t="s">
        <v>617</v>
      </c>
      <c r="E59" s="2" t="s">
        <v>194</v>
      </c>
      <c r="F59" s="2">
        <v>400.0</v>
      </c>
      <c r="G59" s="2">
        <v>2032.0</v>
      </c>
      <c r="H59" s="2" t="s">
        <v>417</v>
      </c>
    </row>
    <row r="60">
      <c r="A60" s="2" t="s">
        <v>403</v>
      </c>
      <c r="B60" s="2" t="s">
        <v>410</v>
      </c>
      <c r="C60" s="2" t="s">
        <v>464</v>
      </c>
      <c r="D60" s="2" t="s">
        <v>617</v>
      </c>
      <c r="E60" s="2" t="s">
        <v>194</v>
      </c>
      <c r="F60" s="2">
        <v>200.0</v>
      </c>
      <c r="G60" s="2" t="s">
        <v>417</v>
      </c>
      <c r="H60" s="2">
        <v>2032.0</v>
      </c>
    </row>
    <row r="61">
      <c r="A61" s="2" t="s">
        <v>403</v>
      </c>
      <c r="B61" s="2" t="s">
        <v>410</v>
      </c>
      <c r="C61" s="2" t="s">
        <v>464</v>
      </c>
      <c r="D61" s="2" t="s">
        <v>617</v>
      </c>
      <c r="E61" s="2" t="s">
        <v>194</v>
      </c>
      <c r="F61" s="2">
        <v>200.0</v>
      </c>
      <c r="G61" s="2" t="s">
        <v>417</v>
      </c>
      <c r="H61" s="2">
        <v>2034.0</v>
      </c>
    </row>
    <row r="62">
      <c r="A62" s="2" t="s">
        <v>403</v>
      </c>
      <c r="B62" s="2" t="s">
        <v>410</v>
      </c>
      <c r="C62" s="2" t="s">
        <v>464</v>
      </c>
      <c r="D62" s="2" t="s">
        <v>617</v>
      </c>
      <c r="E62" s="2" t="s">
        <v>194</v>
      </c>
      <c r="F62" s="2">
        <v>125.0</v>
      </c>
      <c r="G62" s="2">
        <v>2034.0</v>
      </c>
      <c r="H62" s="2">
        <v>2034.0</v>
      </c>
    </row>
    <row r="63">
      <c r="A63" s="2" t="s">
        <v>403</v>
      </c>
      <c r="B63" s="2" t="s">
        <v>410</v>
      </c>
      <c r="C63" s="2" t="s">
        <v>464</v>
      </c>
      <c r="D63" s="2" t="s">
        <v>617</v>
      </c>
      <c r="E63" s="2" t="s">
        <v>193</v>
      </c>
      <c r="F63" s="2">
        <v>2.85</v>
      </c>
      <c r="G63" s="2">
        <v>2029.0</v>
      </c>
      <c r="H63" s="2">
        <v>2029.0</v>
      </c>
    </row>
    <row r="64">
      <c r="A64" s="2" t="s">
        <v>437</v>
      </c>
      <c r="B64" s="2" t="s">
        <v>430</v>
      </c>
      <c r="C64" s="2" t="s">
        <v>464</v>
      </c>
      <c r="D64" s="2" t="s">
        <v>618</v>
      </c>
      <c r="E64" s="2" t="s">
        <v>193</v>
      </c>
      <c r="F64" s="2">
        <v>2.0</v>
      </c>
      <c r="G64" s="2">
        <v>2027.0</v>
      </c>
      <c r="H64" s="2">
        <v>2027.0</v>
      </c>
    </row>
    <row r="65">
      <c r="A65" s="2" t="s">
        <v>437</v>
      </c>
      <c r="B65" s="2" t="s">
        <v>430</v>
      </c>
      <c r="C65" s="2" t="s">
        <v>464</v>
      </c>
      <c r="D65" s="2" t="s">
        <v>619</v>
      </c>
      <c r="E65" s="2" t="s">
        <v>193</v>
      </c>
      <c r="F65" s="2">
        <v>9.9</v>
      </c>
      <c r="G65" s="2">
        <v>2026.0</v>
      </c>
      <c r="H65" s="2">
        <v>2026.0</v>
      </c>
    </row>
    <row r="66">
      <c r="A66" s="2" t="s">
        <v>437</v>
      </c>
      <c r="B66" s="2" t="s">
        <v>430</v>
      </c>
      <c r="C66" s="2" t="s">
        <v>464</v>
      </c>
      <c r="D66" s="2" t="s">
        <v>620</v>
      </c>
      <c r="E66" s="2" t="s">
        <v>194</v>
      </c>
      <c r="F66" s="2">
        <v>30.0</v>
      </c>
      <c r="G66" s="2">
        <v>2029.0</v>
      </c>
      <c r="H66" s="2">
        <v>2029.0</v>
      </c>
    </row>
    <row r="67">
      <c r="A67" s="2" t="s">
        <v>437</v>
      </c>
      <c r="B67" s="2" t="s">
        <v>430</v>
      </c>
      <c r="C67" s="2" t="s">
        <v>416</v>
      </c>
      <c r="D67" s="2" t="s">
        <v>621</v>
      </c>
      <c r="E67" s="2" t="s">
        <v>194</v>
      </c>
      <c r="F67" s="2">
        <v>16.6</v>
      </c>
      <c r="G67" s="2">
        <v>2031.0</v>
      </c>
      <c r="H67" s="2">
        <v>2030.0</v>
      </c>
      <c r="I67" s="2">
        <v>2026.0</v>
      </c>
      <c r="J67" s="2">
        <v>4.0</v>
      </c>
    </row>
    <row r="68">
      <c r="A68" s="2" t="s">
        <v>403</v>
      </c>
      <c r="B68" s="2" t="s">
        <v>430</v>
      </c>
      <c r="C68" s="2" t="s">
        <v>464</v>
      </c>
      <c r="D68" s="2" t="s">
        <v>622</v>
      </c>
      <c r="E68" s="2" t="s">
        <v>193</v>
      </c>
      <c r="F68" s="2">
        <v>18.0</v>
      </c>
      <c r="G68" s="2">
        <v>2027.0</v>
      </c>
      <c r="H68" s="2">
        <v>2027.0</v>
      </c>
      <c r="I68" s="2">
        <v>2024.0</v>
      </c>
      <c r="J68" s="2">
        <v>3.0</v>
      </c>
    </row>
    <row r="69">
      <c r="A69" s="2" t="s">
        <v>403</v>
      </c>
      <c r="B69" s="2" t="s">
        <v>430</v>
      </c>
      <c r="C69" s="2" t="s">
        <v>464</v>
      </c>
      <c r="D69" s="2" t="s">
        <v>623</v>
      </c>
      <c r="E69" s="2" t="s">
        <v>193</v>
      </c>
      <c r="F69" s="2">
        <v>10.0</v>
      </c>
      <c r="G69" s="2">
        <v>2027.0</v>
      </c>
      <c r="H69" s="2">
        <v>2027.0</v>
      </c>
      <c r="I69" s="2">
        <v>2025.0</v>
      </c>
      <c r="J69" s="2">
        <v>2.0</v>
      </c>
    </row>
    <row r="70">
      <c r="A70" s="2" t="s">
        <v>403</v>
      </c>
      <c r="B70" s="2" t="s">
        <v>430</v>
      </c>
      <c r="C70" s="2" t="s">
        <v>464</v>
      </c>
      <c r="D70" s="2" t="s">
        <v>624</v>
      </c>
      <c r="E70" s="2" t="s">
        <v>193</v>
      </c>
      <c r="F70" s="2">
        <v>30.0</v>
      </c>
      <c r="G70" s="2">
        <v>2028.0</v>
      </c>
      <c r="H70" s="2">
        <v>2028.0</v>
      </c>
      <c r="I70" s="2">
        <v>2025.0</v>
      </c>
      <c r="J70" s="2">
        <v>3.0</v>
      </c>
    </row>
    <row r="71">
      <c r="A71" s="2" t="s">
        <v>403</v>
      </c>
      <c r="B71" s="2" t="s">
        <v>430</v>
      </c>
      <c r="C71" s="2" t="s">
        <v>464</v>
      </c>
      <c r="D71" s="2" t="s">
        <v>624</v>
      </c>
      <c r="E71" s="2" t="s">
        <v>194</v>
      </c>
      <c r="F71" s="2">
        <v>30.0</v>
      </c>
      <c r="G71" s="2">
        <v>2031.0</v>
      </c>
      <c r="H71" s="2">
        <v>2031.0</v>
      </c>
    </row>
    <row r="72">
      <c r="A72" s="2" t="s">
        <v>403</v>
      </c>
      <c r="B72" s="2" t="s">
        <v>430</v>
      </c>
      <c r="C72" s="2" t="s">
        <v>464</v>
      </c>
      <c r="D72" s="2" t="s">
        <v>624</v>
      </c>
      <c r="E72" s="2" t="s">
        <v>194</v>
      </c>
      <c r="F72" s="2">
        <v>100.0</v>
      </c>
      <c r="G72" s="2">
        <v>2034.0</v>
      </c>
      <c r="H72" s="2">
        <v>2034.0</v>
      </c>
    </row>
    <row r="73">
      <c r="A73" s="2" t="s">
        <v>403</v>
      </c>
      <c r="B73" s="2" t="s">
        <v>430</v>
      </c>
      <c r="C73" s="2" t="s">
        <v>464</v>
      </c>
      <c r="D73" s="2" t="s">
        <v>568</v>
      </c>
      <c r="E73" s="2" t="s">
        <v>193</v>
      </c>
      <c r="F73" s="2">
        <v>20.0</v>
      </c>
      <c r="G73" s="2">
        <v>2028.0</v>
      </c>
      <c r="H73" s="2">
        <v>2028.0</v>
      </c>
    </row>
    <row r="74">
      <c r="A74" s="2" t="s">
        <v>437</v>
      </c>
      <c r="B74" s="2" t="s">
        <v>426</v>
      </c>
      <c r="C74" s="2" t="s">
        <v>416</v>
      </c>
      <c r="D74" s="2" t="s">
        <v>625</v>
      </c>
      <c r="E74" s="2" t="s">
        <v>193</v>
      </c>
      <c r="F74" s="2">
        <v>1.2</v>
      </c>
      <c r="G74" s="2">
        <v>2026.0</v>
      </c>
      <c r="H74" s="2">
        <v>2026.0</v>
      </c>
      <c r="I74" s="2">
        <v>2024.0</v>
      </c>
      <c r="J74" s="2">
        <v>2.0</v>
      </c>
    </row>
    <row r="75">
      <c r="A75" s="2" t="s">
        <v>437</v>
      </c>
      <c r="B75" s="2" t="s">
        <v>426</v>
      </c>
      <c r="C75" s="2" t="s">
        <v>416</v>
      </c>
      <c r="D75" s="2" t="s">
        <v>626</v>
      </c>
      <c r="E75" s="2" t="s">
        <v>193</v>
      </c>
      <c r="F75" s="2">
        <v>4.0</v>
      </c>
      <c r="G75" s="2">
        <v>2025.0</v>
      </c>
      <c r="H75" s="2">
        <v>2025.0</v>
      </c>
      <c r="I75" s="2">
        <v>2025.0</v>
      </c>
      <c r="J75" s="2">
        <v>0.0</v>
      </c>
    </row>
    <row r="76">
      <c r="A76" s="2" t="s">
        <v>437</v>
      </c>
      <c r="B76" s="2" t="s">
        <v>426</v>
      </c>
      <c r="C76" s="2" t="s">
        <v>416</v>
      </c>
      <c r="D76" s="2" t="s">
        <v>627</v>
      </c>
      <c r="E76" s="2" t="s">
        <v>193</v>
      </c>
      <c r="F76" s="2">
        <v>4.0</v>
      </c>
      <c r="G76" s="2">
        <v>2025.0</v>
      </c>
      <c r="H76" s="2">
        <v>2025.0</v>
      </c>
      <c r="I76" s="2">
        <v>2024.0</v>
      </c>
      <c r="J76" s="2">
        <v>1.0</v>
      </c>
    </row>
    <row r="77">
      <c r="A77" s="2" t="s">
        <v>437</v>
      </c>
      <c r="B77" s="2" t="s">
        <v>426</v>
      </c>
      <c r="C77" s="2" t="s">
        <v>464</v>
      </c>
      <c r="D77" s="2" t="s">
        <v>628</v>
      </c>
      <c r="E77" s="2" t="s">
        <v>193</v>
      </c>
      <c r="F77" s="2">
        <v>5.0</v>
      </c>
      <c r="G77" s="2">
        <v>2025.0</v>
      </c>
      <c r="H77" s="2">
        <v>2025.0</v>
      </c>
      <c r="I77" s="2">
        <v>2022.0</v>
      </c>
      <c r="J77" s="2">
        <v>3.0</v>
      </c>
    </row>
    <row r="78">
      <c r="A78" s="2" t="s">
        <v>437</v>
      </c>
      <c r="B78" s="2" t="s">
        <v>426</v>
      </c>
      <c r="C78" s="2" t="s">
        <v>464</v>
      </c>
      <c r="D78" s="2" t="s">
        <v>629</v>
      </c>
      <c r="E78" s="2" t="s">
        <v>193</v>
      </c>
      <c r="F78" s="2">
        <v>4.0</v>
      </c>
      <c r="G78" s="2">
        <v>2025.0</v>
      </c>
      <c r="H78" s="2">
        <v>2025.0</v>
      </c>
      <c r="I78" s="2">
        <v>2025.0</v>
      </c>
      <c r="J78" s="2">
        <v>0.0</v>
      </c>
    </row>
    <row r="79">
      <c r="A79" s="2" t="s">
        <v>437</v>
      </c>
      <c r="B79" s="2" t="s">
        <v>426</v>
      </c>
      <c r="C79" s="2" t="s">
        <v>464</v>
      </c>
      <c r="D79" s="2" t="s">
        <v>630</v>
      </c>
      <c r="E79" s="2" t="s">
        <v>194</v>
      </c>
      <c r="F79" s="2">
        <v>200.0</v>
      </c>
      <c r="G79" s="2">
        <v>2033.0</v>
      </c>
      <c r="H79" s="2">
        <v>2033.0</v>
      </c>
      <c r="I79" s="2">
        <v>2027.0</v>
      </c>
      <c r="J79" s="2">
        <v>6.0</v>
      </c>
    </row>
    <row r="80">
      <c r="A80" s="2" t="s">
        <v>437</v>
      </c>
      <c r="B80" s="2" t="s">
        <v>426</v>
      </c>
      <c r="C80" s="2" t="s">
        <v>464</v>
      </c>
      <c r="D80" s="2" t="s">
        <v>631</v>
      </c>
      <c r="E80" s="2" t="s">
        <v>193</v>
      </c>
      <c r="F80" s="2">
        <v>10.0</v>
      </c>
      <c r="G80" s="2">
        <v>2025.0</v>
      </c>
      <c r="H80" s="2">
        <v>2025.0</v>
      </c>
    </row>
    <row r="81">
      <c r="A81" s="2" t="s">
        <v>437</v>
      </c>
      <c r="B81" s="2" t="s">
        <v>426</v>
      </c>
      <c r="C81" s="2" t="s">
        <v>464</v>
      </c>
      <c r="D81" s="2" t="s">
        <v>632</v>
      </c>
      <c r="E81" s="2" t="s">
        <v>193</v>
      </c>
      <c r="F81" s="2">
        <v>10.0</v>
      </c>
      <c r="G81" s="2">
        <v>2025.0</v>
      </c>
      <c r="H81" s="2">
        <v>2025.0</v>
      </c>
    </row>
    <row r="82">
      <c r="A82" s="2" t="s">
        <v>403</v>
      </c>
      <c r="B82" s="2" t="s">
        <v>426</v>
      </c>
      <c r="C82" s="2" t="s">
        <v>416</v>
      </c>
      <c r="D82" s="2" t="s">
        <v>633</v>
      </c>
      <c r="E82" s="2" t="s">
        <v>193</v>
      </c>
      <c r="F82" s="2">
        <v>1.2</v>
      </c>
      <c r="G82" s="2">
        <v>2028.0</v>
      </c>
      <c r="H82" s="2">
        <v>2028.0</v>
      </c>
      <c r="I82" s="2">
        <v>2028.0</v>
      </c>
      <c r="J82" s="2">
        <v>0.0</v>
      </c>
    </row>
    <row r="83">
      <c r="A83" s="2" t="s">
        <v>403</v>
      </c>
      <c r="B83" s="2" t="s">
        <v>426</v>
      </c>
      <c r="C83" s="2" t="s">
        <v>416</v>
      </c>
      <c r="D83" s="2" t="s">
        <v>634</v>
      </c>
      <c r="E83" s="2" t="s">
        <v>194</v>
      </c>
      <c r="F83" s="2">
        <v>125.0</v>
      </c>
      <c r="G83" s="2">
        <v>2030.0</v>
      </c>
      <c r="H83" s="2">
        <v>2030.0</v>
      </c>
      <c r="I83" s="2">
        <v>2026.0</v>
      </c>
      <c r="J83" s="2">
        <v>4.0</v>
      </c>
    </row>
    <row r="84">
      <c r="A84" s="2" t="s">
        <v>403</v>
      </c>
      <c r="B84" s="2" t="s">
        <v>426</v>
      </c>
      <c r="C84" s="2" t="s">
        <v>416</v>
      </c>
      <c r="D84" s="2" t="s">
        <v>635</v>
      </c>
      <c r="E84" s="2" t="s">
        <v>194</v>
      </c>
      <c r="F84" s="2">
        <v>21.0</v>
      </c>
      <c r="G84" s="2">
        <v>2032.0</v>
      </c>
      <c r="H84" s="2">
        <v>2032.0</v>
      </c>
      <c r="I84" s="2">
        <v>2028.0</v>
      </c>
      <c r="J84" s="2">
        <v>4.0</v>
      </c>
    </row>
    <row r="85">
      <c r="A85" s="2" t="s">
        <v>403</v>
      </c>
      <c r="B85" s="2" t="s">
        <v>426</v>
      </c>
      <c r="C85" s="2" t="s">
        <v>416</v>
      </c>
      <c r="D85" s="2" t="s">
        <v>636</v>
      </c>
      <c r="E85" s="2" t="s">
        <v>194</v>
      </c>
      <c r="F85" s="2">
        <v>22.0</v>
      </c>
      <c r="G85" s="2">
        <v>2028.0</v>
      </c>
      <c r="H85" s="2">
        <v>2028.0</v>
      </c>
      <c r="I85" s="2">
        <v>2026.0</v>
      </c>
      <c r="J85" s="2">
        <v>2.0</v>
      </c>
    </row>
    <row r="86">
      <c r="A86" s="2" t="s">
        <v>403</v>
      </c>
      <c r="B86" s="2" t="s">
        <v>426</v>
      </c>
      <c r="C86" s="2" t="s">
        <v>416</v>
      </c>
      <c r="D86" s="2" t="s">
        <v>637</v>
      </c>
      <c r="E86" s="2" t="s">
        <v>194</v>
      </c>
      <c r="F86" s="2">
        <v>140.0</v>
      </c>
      <c r="G86" s="2">
        <v>2028.0</v>
      </c>
      <c r="H86" s="2">
        <v>2028.0</v>
      </c>
      <c r="I86" s="2">
        <v>2025.0</v>
      </c>
      <c r="J86" s="2">
        <v>3.0</v>
      </c>
    </row>
    <row r="87">
      <c r="A87" s="2" t="s">
        <v>403</v>
      </c>
      <c r="B87" s="2" t="s">
        <v>426</v>
      </c>
      <c r="C87" s="2" t="s">
        <v>416</v>
      </c>
      <c r="D87" s="2" t="s">
        <v>638</v>
      </c>
      <c r="E87" s="2" t="s">
        <v>193</v>
      </c>
      <c r="F87" s="2">
        <v>5.31</v>
      </c>
      <c r="G87" s="2">
        <v>2027.0</v>
      </c>
      <c r="H87" s="2">
        <v>2027.0</v>
      </c>
      <c r="I87" s="2">
        <v>2025.0</v>
      </c>
      <c r="J87" s="2">
        <v>2.0</v>
      </c>
    </row>
    <row r="88">
      <c r="A88" s="2" t="s">
        <v>403</v>
      </c>
      <c r="B88" s="2" t="s">
        <v>426</v>
      </c>
      <c r="C88" s="2" t="s">
        <v>416</v>
      </c>
      <c r="D88" s="2" t="s">
        <v>639</v>
      </c>
      <c r="E88" s="2" t="s">
        <v>193</v>
      </c>
      <c r="F88" s="2">
        <v>2.67</v>
      </c>
      <c r="G88" s="2">
        <v>2027.0</v>
      </c>
      <c r="H88" s="2">
        <v>2027.0</v>
      </c>
      <c r="I88" s="2">
        <v>2025.0</v>
      </c>
      <c r="J88" s="2">
        <v>2.0</v>
      </c>
    </row>
    <row r="89">
      <c r="A89" s="2" t="s">
        <v>403</v>
      </c>
      <c r="B89" s="2" t="s">
        <v>426</v>
      </c>
      <c r="C89" s="2" t="s">
        <v>464</v>
      </c>
      <c r="D89" s="2" t="s">
        <v>569</v>
      </c>
      <c r="E89" s="2" t="s">
        <v>194</v>
      </c>
      <c r="F89" s="2">
        <v>200.0</v>
      </c>
      <c r="G89" s="2">
        <v>2028.0</v>
      </c>
      <c r="H89" s="2">
        <v>2028.0</v>
      </c>
      <c r="I89" s="2">
        <v>2028.0</v>
      </c>
      <c r="J89" s="2">
        <v>0.0</v>
      </c>
    </row>
    <row r="90">
      <c r="A90" s="2" t="s">
        <v>403</v>
      </c>
      <c r="B90" s="2" t="s">
        <v>426</v>
      </c>
      <c r="C90" s="2" t="s">
        <v>464</v>
      </c>
      <c r="D90" s="2" t="s">
        <v>569</v>
      </c>
      <c r="E90" s="2" t="s">
        <v>194</v>
      </c>
      <c r="F90" s="2">
        <v>200.0</v>
      </c>
      <c r="G90" s="2">
        <v>2029.0</v>
      </c>
      <c r="H90" s="2">
        <v>2029.0</v>
      </c>
      <c r="I90" s="2">
        <v>2029.0</v>
      </c>
      <c r="J90" s="2">
        <v>0.0</v>
      </c>
    </row>
    <row r="91">
      <c r="A91" s="2" t="s">
        <v>403</v>
      </c>
      <c r="B91" s="2" t="s">
        <v>426</v>
      </c>
      <c r="C91" s="2" t="s">
        <v>464</v>
      </c>
      <c r="D91" s="2" t="s">
        <v>569</v>
      </c>
      <c r="E91" s="2" t="s">
        <v>194</v>
      </c>
      <c r="F91" s="2">
        <v>200.0</v>
      </c>
      <c r="G91" s="2">
        <v>2030.0</v>
      </c>
      <c r="H91" s="2">
        <v>2030.0</v>
      </c>
      <c r="I91" s="2">
        <v>2030.0</v>
      </c>
      <c r="J91" s="2">
        <v>0.0</v>
      </c>
    </row>
    <row r="92">
      <c r="A92" s="2" t="s">
        <v>403</v>
      </c>
      <c r="B92" s="2" t="s">
        <v>426</v>
      </c>
      <c r="C92" s="2" t="s">
        <v>464</v>
      </c>
      <c r="D92" s="2" t="s">
        <v>569</v>
      </c>
      <c r="E92" s="2" t="s">
        <v>193</v>
      </c>
      <c r="F92" s="2">
        <v>70.0</v>
      </c>
      <c r="G92" s="2">
        <v>2028.0</v>
      </c>
      <c r="H92" s="2">
        <v>2028.0</v>
      </c>
    </row>
    <row r="93">
      <c r="A93" s="2" t="s">
        <v>403</v>
      </c>
      <c r="B93" s="2" t="s">
        <v>426</v>
      </c>
      <c r="C93" s="2" t="s">
        <v>464</v>
      </c>
      <c r="D93" s="2" t="s">
        <v>640</v>
      </c>
      <c r="E93" s="2" t="s">
        <v>193</v>
      </c>
      <c r="F93" s="2">
        <v>7.4</v>
      </c>
      <c r="G93" s="2">
        <v>2028.0</v>
      </c>
      <c r="H93" s="2">
        <v>2028.0</v>
      </c>
      <c r="I93" s="2">
        <v>2024.0</v>
      </c>
      <c r="J93" s="2">
        <v>4.0</v>
      </c>
    </row>
    <row r="94">
      <c r="A94" s="2" t="s">
        <v>403</v>
      </c>
      <c r="B94" s="2" t="s">
        <v>426</v>
      </c>
      <c r="C94" s="2" t="s">
        <v>464</v>
      </c>
      <c r="D94" s="2" t="s">
        <v>641</v>
      </c>
      <c r="E94" s="2" t="s">
        <v>194</v>
      </c>
      <c r="F94" s="2">
        <v>100.0</v>
      </c>
      <c r="G94" s="2">
        <v>2030.0</v>
      </c>
      <c r="H94" s="2">
        <v>2030.0</v>
      </c>
    </row>
    <row r="95">
      <c r="A95" s="2" t="s">
        <v>403</v>
      </c>
      <c r="B95" s="2" t="s">
        <v>426</v>
      </c>
      <c r="C95" s="2" t="s">
        <v>464</v>
      </c>
      <c r="D95" s="2" t="s">
        <v>641</v>
      </c>
      <c r="E95" s="2" t="s">
        <v>194</v>
      </c>
      <c r="F95" s="2">
        <v>200.0</v>
      </c>
      <c r="G95" s="2">
        <v>2031.0</v>
      </c>
      <c r="H95" s="2">
        <v>2031.0</v>
      </c>
    </row>
    <row r="96">
      <c r="A96" s="2" t="s">
        <v>403</v>
      </c>
      <c r="B96" s="2" t="s">
        <v>426</v>
      </c>
      <c r="C96" s="2" t="s">
        <v>464</v>
      </c>
      <c r="D96" s="2" t="s">
        <v>641</v>
      </c>
      <c r="E96" s="2" t="s">
        <v>194</v>
      </c>
      <c r="F96" s="2">
        <v>200.0</v>
      </c>
      <c r="G96" s="2">
        <v>2032.0</v>
      </c>
      <c r="H96" s="2">
        <v>2032.0</v>
      </c>
    </row>
    <row r="97">
      <c r="A97" s="2" t="s">
        <v>403</v>
      </c>
      <c r="B97" s="2" t="s">
        <v>426</v>
      </c>
      <c r="C97" s="2" t="s">
        <v>464</v>
      </c>
      <c r="D97" s="2" t="s">
        <v>641</v>
      </c>
      <c r="E97" s="2" t="s">
        <v>194</v>
      </c>
      <c r="F97" s="2">
        <v>300.0</v>
      </c>
      <c r="G97" s="2">
        <v>2033.0</v>
      </c>
      <c r="H97" s="2">
        <v>2033.0</v>
      </c>
    </row>
    <row r="98">
      <c r="A98" s="2" t="s">
        <v>403</v>
      </c>
      <c r="B98" s="2" t="s">
        <v>426</v>
      </c>
      <c r="C98" s="2" t="s">
        <v>464</v>
      </c>
      <c r="D98" s="2" t="s">
        <v>641</v>
      </c>
      <c r="E98" s="2" t="s">
        <v>194</v>
      </c>
      <c r="F98" s="2">
        <v>300.0</v>
      </c>
      <c r="G98" s="2">
        <v>2034.0</v>
      </c>
      <c r="H98" s="2">
        <v>2034.0</v>
      </c>
    </row>
    <row r="99">
      <c r="A99" s="2" t="s">
        <v>403</v>
      </c>
      <c r="B99" s="2" t="s">
        <v>426</v>
      </c>
      <c r="C99" s="2" t="s">
        <v>464</v>
      </c>
      <c r="D99" s="2" t="s">
        <v>642</v>
      </c>
      <c r="E99" s="2" t="s">
        <v>194</v>
      </c>
      <c r="F99" s="2">
        <v>800.0</v>
      </c>
      <c r="G99" s="2">
        <v>2031.0</v>
      </c>
      <c r="H99" s="2">
        <v>2031.0</v>
      </c>
    </row>
    <row r="100">
      <c r="A100" s="2" t="s">
        <v>403</v>
      </c>
      <c r="B100" s="2" t="s">
        <v>426</v>
      </c>
      <c r="C100" s="2" t="s">
        <v>464</v>
      </c>
      <c r="D100" s="2" t="s">
        <v>642</v>
      </c>
      <c r="E100" s="2" t="s">
        <v>194</v>
      </c>
      <c r="F100" s="2">
        <v>600.0</v>
      </c>
      <c r="G100" s="2">
        <v>2032.0</v>
      </c>
      <c r="H100" s="2">
        <v>2032.0</v>
      </c>
    </row>
    <row r="101">
      <c r="A101" s="2" t="s">
        <v>403</v>
      </c>
      <c r="B101" s="2" t="s">
        <v>426</v>
      </c>
      <c r="C101" s="2" t="s">
        <v>464</v>
      </c>
      <c r="D101" s="2" t="s">
        <v>642</v>
      </c>
      <c r="E101" s="2" t="s">
        <v>194</v>
      </c>
      <c r="F101" s="2">
        <v>400.0</v>
      </c>
      <c r="G101" s="2">
        <v>2033.0</v>
      </c>
      <c r="H101" s="2">
        <v>2033.0</v>
      </c>
    </row>
    <row r="102">
      <c r="A102" s="2" t="s">
        <v>403</v>
      </c>
      <c r="B102" s="2" t="s">
        <v>426</v>
      </c>
      <c r="C102" s="2" t="s">
        <v>464</v>
      </c>
      <c r="D102" s="2" t="s">
        <v>585</v>
      </c>
      <c r="E102" s="2" t="s">
        <v>193</v>
      </c>
      <c r="F102" s="2">
        <v>100.0</v>
      </c>
      <c r="G102" s="2">
        <v>2029.0</v>
      </c>
      <c r="H102" s="2">
        <v>2029.0</v>
      </c>
    </row>
    <row r="103">
      <c r="A103" s="2" t="s">
        <v>403</v>
      </c>
      <c r="B103" s="2" t="s">
        <v>426</v>
      </c>
      <c r="C103" s="2" t="s">
        <v>464</v>
      </c>
      <c r="D103" s="2" t="s">
        <v>585</v>
      </c>
      <c r="E103" s="2" t="s">
        <v>193</v>
      </c>
      <c r="F103" s="2">
        <v>100.0</v>
      </c>
      <c r="G103" s="2">
        <v>2030.0</v>
      </c>
      <c r="H103" s="2">
        <v>2030.0</v>
      </c>
    </row>
    <row r="104">
      <c r="A104" s="2" t="s">
        <v>403</v>
      </c>
      <c r="B104" s="2" t="s">
        <v>515</v>
      </c>
      <c r="C104" s="2" t="s">
        <v>416</v>
      </c>
      <c r="D104" s="2" t="s">
        <v>643</v>
      </c>
      <c r="E104" s="2" t="s">
        <v>193</v>
      </c>
      <c r="F104" s="2">
        <v>1.0</v>
      </c>
      <c r="G104" s="2">
        <v>2032.0</v>
      </c>
      <c r="H104" s="2">
        <v>2032.0</v>
      </c>
      <c r="I104" s="2">
        <v>2028.0</v>
      </c>
      <c r="J104" s="2">
        <v>4.0</v>
      </c>
    </row>
    <row r="105">
      <c r="A105" s="2" t="s">
        <v>437</v>
      </c>
      <c r="B105" s="2" t="s">
        <v>521</v>
      </c>
      <c r="C105" s="2" t="s">
        <v>416</v>
      </c>
      <c r="D105" s="2" t="s">
        <v>644</v>
      </c>
      <c r="E105" s="2" t="s">
        <v>193</v>
      </c>
      <c r="F105" s="2">
        <v>6.4</v>
      </c>
      <c r="G105" s="2">
        <v>2027.0</v>
      </c>
      <c r="H105" s="2">
        <v>2027.0</v>
      </c>
    </row>
    <row r="106">
      <c r="A106" s="2" t="s">
        <v>403</v>
      </c>
      <c r="B106" s="2" t="s">
        <v>645</v>
      </c>
      <c r="C106" s="2" t="s">
        <v>416</v>
      </c>
      <c r="D106" s="2" t="s">
        <v>646</v>
      </c>
      <c r="E106" s="2" t="s">
        <v>194</v>
      </c>
      <c r="F106" s="2">
        <v>10.0</v>
      </c>
      <c r="G106" s="2">
        <v>2030.0</v>
      </c>
      <c r="H106" s="2">
        <v>2030.0</v>
      </c>
    </row>
    <row r="107">
      <c r="A107" s="2" t="s">
        <v>403</v>
      </c>
      <c r="B107" s="2" t="s">
        <v>645</v>
      </c>
      <c r="C107" s="2" t="s">
        <v>416</v>
      </c>
      <c r="D107" s="2" t="s">
        <v>647</v>
      </c>
      <c r="E107" s="2" t="s">
        <v>193</v>
      </c>
      <c r="F107" s="2">
        <v>3.8</v>
      </c>
      <c r="G107" s="2">
        <v>2029.0</v>
      </c>
      <c r="H107" s="2">
        <v>2029.0</v>
      </c>
    </row>
    <row r="108">
      <c r="A108" s="2" t="s">
        <v>403</v>
      </c>
      <c r="B108" s="2" t="s">
        <v>645</v>
      </c>
      <c r="C108" s="2" t="s">
        <v>416</v>
      </c>
      <c r="D108" s="2" t="s">
        <v>648</v>
      </c>
      <c r="E108" s="2" t="s">
        <v>193</v>
      </c>
      <c r="F108" s="2">
        <v>6.0</v>
      </c>
      <c r="G108" s="2">
        <v>2029.0</v>
      </c>
      <c r="H108" s="2">
        <v>2029.0</v>
      </c>
    </row>
    <row r="109">
      <c r="A109" s="2" t="s">
        <v>403</v>
      </c>
      <c r="B109" s="2" t="s">
        <v>645</v>
      </c>
      <c r="C109" s="2" t="s">
        <v>416</v>
      </c>
      <c r="D109" s="2" t="s">
        <v>649</v>
      </c>
      <c r="E109" s="2" t="s">
        <v>193</v>
      </c>
      <c r="F109" s="2">
        <v>1.5</v>
      </c>
      <c r="G109" s="2">
        <v>2027.0</v>
      </c>
      <c r="H109" s="2">
        <v>2027.0</v>
      </c>
    </row>
    <row r="110">
      <c r="A110" s="2" t="s">
        <v>403</v>
      </c>
      <c r="B110" s="2" t="s">
        <v>537</v>
      </c>
      <c r="C110" s="2" t="s">
        <v>416</v>
      </c>
      <c r="D110" s="2" t="s">
        <v>650</v>
      </c>
      <c r="E110" s="2" t="s">
        <v>193</v>
      </c>
      <c r="F110" s="2">
        <v>4.6</v>
      </c>
      <c r="G110" s="2">
        <v>2027.0</v>
      </c>
      <c r="H110" s="2">
        <v>2027.0</v>
      </c>
    </row>
    <row r="111">
      <c r="A111" s="2" t="s">
        <v>437</v>
      </c>
      <c r="B111" s="2" t="s">
        <v>421</v>
      </c>
      <c r="C111" s="2" t="s">
        <v>464</v>
      </c>
      <c r="D111" s="2" t="s">
        <v>651</v>
      </c>
      <c r="E111" s="2" t="s">
        <v>193</v>
      </c>
      <c r="F111" s="2">
        <v>2.3</v>
      </c>
      <c r="G111" s="2">
        <v>2027.0</v>
      </c>
      <c r="H111" s="2">
        <v>2027.0</v>
      </c>
      <c r="I111" s="2">
        <v>2023.0</v>
      </c>
      <c r="J111" s="2">
        <v>4.0</v>
      </c>
    </row>
    <row r="112">
      <c r="A112" s="2" t="s">
        <v>437</v>
      </c>
      <c r="B112" s="2" t="s">
        <v>421</v>
      </c>
      <c r="C112" s="2" t="s">
        <v>464</v>
      </c>
      <c r="D112" s="2" t="s">
        <v>652</v>
      </c>
      <c r="E112" s="2" t="s">
        <v>193</v>
      </c>
      <c r="F112" s="2">
        <v>1.3</v>
      </c>
      <c r="G112" s="2">
        <v>2025.0</v>
      </c>
      <c r="H112" s="2">
        <v>2025.0</v>
      </c>
      <c r="I112" s="2">
        <v>2021.0</v>
      </c>
      <c r="J112" s="2">
        <v>4.0</v>
      </c>
    </row>
    <row r="113">
      <c r="A113" s="2" t="s">
        <v>437</v>
      </c>
      <c r="B113" s="2" t="s">
        <v>421</v>
      </c>
      <c r="C113" s="2" t="s">
        <v>464</v>
      </c>
      <c r="D113" s="2" t="s">
        <v>653</v>
      </c>
      <c r="E113" s="2" t="s">
        <v>193</v>
      </c>
      <c r="F113" s="2">
        <v>0.6</v>
      </c>
      <c r="G113" s="2">
        <v>2025.0</v>
      </c>
      <c r="H113" s="2">
        <v>2025.0</v>
      </c>
    </row>
    <row r="114">
      <c r="A114" s="2" t="s">
        <v>403</v>
      </c>
      <c r="B114" s="2" t="s">
        <v>421</v>
      </c>
      <c r="C114" s="2" t="s">
        <v>464</v>
      </c>
      <c r="D114" s="2" t="s">
        <v>575</v>
      </c>
      <c r="E114" s="2" t="s">
        <v>193</v>
      </c>
      <c r="F114" s="2">
        <v>6.3</v>
      </c>
      <c r="G114" s="2">
        <v>2028.0</v>
      </c>
      <c r="H114" s="2">
        <v>2028.0</v>
      </c>
      <c r="I114" s="2">
        <v>2024.0</v>
      </c>
      <c r="J114" s="2">
        <v>4.0</v>
      </c>
    </row>
    <row r="115">
      <c r="A115" s="2" t="s">
        <v>403</v>
      </c>
      <c r="B115" s="2" t="s">
        <v>433</v>
      </c>
      <c r="C115" s="2" t="s">
        <v>464</v>
      </c>
      <c r="D115" s="2" t="s">
        <v>576</v>
      </c>
      <c r="E115" s="2" t="s">
        <v>193</v>
      </c>
      <c r="F115" s="2">
        <v>1.4</v>
      </c>
      <c r="G115" s="2">
        <v>2029.0</v>
      </c>
      <c r="H115" s="2">
        <v>2029.0</v>
      </c>
    </row>
  </sheetData>
  <hyperlinks>
    <hyperlink r:id="rId1" ref="K24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9.88"/>
    <col customWidth="1" min="3" max="3" width="12.0"/>
    <col customWidth="1" min="4" max="4" width="10.63"/>
    <col customWidth="1" min="5" max="14" width="9.13"/>
    <col customWidth="1" min="15" max="15" width="4.5"/>
    <col customWidth="1" min="16" max="16" width="3.25"/>
    <col customWidth="1" min="17" max="17" width="19.88"/>
    <col customWidth="1" min="18" max="18" width="12.88"/>
    <col customWidth="1" min="19" max="19" width="8.0"/>
    <col customWidth="1" min="20" max="29" width="8.38"/>
  </cols>
  <sheetData>
    <row r="1">
      <c r="A1" s="58" t="s">
        <v>654</v>
      </c>
      <c r="B1" s="58" t="s">
        <v>655</v>
      </c>
      <c r="C1" s="58" t="s">
        <v>656</v>
      </c>
      <c r="D1" s="58" t="s">
        <v>657</v>
      </c>
      <c r="E1" s="59">
        <v>2021.0</v>
      </c>
      <c r="F1" s="59">
        <v>2022.0</v>
      </c>
      <c r="G1" s="59">
        <v>2023.0</v>
      </c>
      <c r="H1" s="59">
        <v>2024.0</v>
      </c>
      <c r="I1" s="59">
        <v>2025.0</v>
      </c>
      <c r="J1" s="59">
        <v>2026.0</v>
      </c>
      <c r="K1" s="59">
        <v>2027.0</v>
      </c>
      <c r="L1" s="59">
        <v>2028.0</v>
      </c>
      <c r="M1" s="59">
        <v>2029.0</v>
      </c>
      <c r="N1" s="59">
        <v>2030.0</v>
      </c>
      <c r="O1" s="60"/>
      <c r="P1" s="58" t="s">
        <v>654</v>
      </c>
      <c r="Q1" s="58" t="s">
        <v>655</v>
      </c>
      <c r="R1" s="58" t="s">
        <v>656</v>
      </c>
      <c r="S1" s="58" t="s">
        <v>657</v>
      </c>
      <c r="T1" s="59">
        <v>2025.0</v>
      </c>
      <c r="U1" s="59">
        <v>2026.0</v>
      </c>
      <c r="V1" s="59">
        <v>2027.0</v>
      </c>
      <c r="W1" s="59">
        <v>2028.0</v>
      </c>
      <c r="X1" s="59">
        <v>2029.0</v>
      </c>
      <c r="Y1" s="59">
        <v>2030.0</v>
      </c>
      <c r="Z1" s="59">
        <v>2031.0</v>
      </c>
      <c r="AA1" s="59">
        <v>2032.0</v>
      </c>
      <c r="AB1" s="59">
        <v>2033.0</v>
      </c>
      <c r="AC1" s="59">
        <v>2034.0</v>
      </c>
      <c r="AD1" s="61"/>
    </row>
    <row r="2">
      <c r="A2" s="35">
        <v>1.0</v>
      </c>
      <c r="B2" s="33" t="s">
        <v>334</v>
      </c>
      <c r="C2" s="33" t="s">
        <v>3</v>
      </c>
      <c r="D2" s="62" t="s">
        <v>357</v>
      </c>
      <c r="E2" s="63">
        <v>18750.0</v>
      </c>
      <c r="F2" s="63">
        <v>18629.0</v>
      </c>
      <c r="G2" s="63">
        <v>20531.0</v>
      </c>
      <c r="H2" s="63">
        <v>22454.0</v>
      </c>
      <c r="I2" s="63">
        <v>28291.0</v>
      </c>
      <c r="J2" s="63">
        <v>31802.0</v>
      </c>
      <c r="K2" s="63">
        <v>33615.0</v>
      </c>
      <c r="L2" s="63">
        <v>37350.0</v>
      </c>
      <c r="M2" s="63">
        <v>41574.0</v>
      </c>
      <c r="N2" s="63">
        <v>44256.0</v>
      </c>
      <c r="O2" s="64"/>
      <c r="P2" s="35">
        <v>1.0</v>
      </c>
      <c r="Q2" s="62" t="s">
        <v>333</v>
      </c>
      <c r="R2" s="62" t="s">
        <v>332</v>
      </c>
      <c r="S2" s="62" t="s">
        <v>355</v>
      </c>
      <c r="T2" s="63">
        <v>49244.0</v>
      </c>
      <c r="U2" s="63">
        <v>55075.0</v>
      </c>
      <c r="V2" s="63">
        <v>61333.0</v>
      </c>
      <c r="W2" s="63">
        <v>72893.0</v>
      </c>
      <c r="X2" s="63">
        <v>80364.0</v>
      </c>
      <c r="Y2" s="63">
        <v>90435.0</v>
      </c>
      <c r="Z2" s="63">
        <v>117182.0</v>
      </c>
      <c r="AA2" s="63">
        <v>138820.0</v>
      </c>
      <c r="AB2" s="63">
        <v>159170.0</v>
      </c>
      <c r="AC2" s="63">
        <v>172219.0</v>
      </c>
      <c r="AD2" s="65"/>
    </row>
    <row r="3">
      <c r="A3" s="35">
        <v>2.0</v>
      </c>
      <c r="B3" s="33" t="s">
        <v>335</v>
      </c>
      <c r="C3" s="33" t="s">
        <v>4</v>
      </c>
      <c r="D3" s="62" t="s">
        <v>357</v>
      </c>
      <c r="E3" s="63">
        <v>15849.0</v>
      </c>
      <c r="F3" s="63">
        <v>16571.0</v>
      </c>
      <c r="G3" s="63">
        <v>18009.0</v>
      </c>
      <c r="H3" s="63">
        <v>18875.0</v>
      </c>
      <c r="I3" s="63">
        <v>26785.0</v>
      </c>
      <c r="J3" s="63">
        <v>30550.0</v>
      </c>
      <c r="K3" s="63">
        <v>31441.0</v>
      </c>
      <c r="L3" s="63">
        <v>34380.0</v>
      </c>
      <c r="M3" s="63">
        <v>36173.0</v>
      </c>
      <c r="N3" s="63">
        <v>43215.0</v>
      </c>
      <c r="O3" s="64"/>
      <c r="P3" s="33" t="s">
        <v>658</v>
      </c>
      <c r="Q3" s="62" t="s">
        <v>334</v>
      </c>
      <c r="R3" s="62" t="s">
        <v>3</v>
      </c>
      <c r="S3" s="62" t="s">
        <v>355</v>
      </c>
      <c r="T3" s="63">
        <v>24742.0</v>
      </c>
      <c r="U3" s="63">
        <v>27339.0</v>
      </c>
      <c r="V3" s="63">
        <v>30154.0</v>
      </c>
      <c r="W3" s="63">
        <v>35833.0</v>
      </c>
      <c r="X3" s="63">
        <v>38822.0</v>
      </c>
      <c r="Y3" s="63">
        <v>42826.0</v>
      </c>
      <c r="Z3" s="63">
        <v>56772.0</v>
      </c>
      <c r="AA3" s="63">
        <v>70897.0</v>
      </c>
      <c r="AB3" s="63">
        <v>80670.0</v>
      </c>
      <c r="AC3" s="63">
        <v>84447.0</v>
      </c>
      <c r="AD3" s="65"/>
    </row>
    <row r="4">
      <c r="A4" s="35">
        <v>3.0</v>
      </c>
      <c r="B4" s="33" t="s">
        <v>342</v>
      </c>
      <c r="C4" s="33" t="s">
        <v>659</v>
      </c>
      <c r="D4" s="62" t="s">
        <v>357</v>
      </c>
      <c r="E4" s="63">
        <v>2031.0</v>
      </c>
      <c r="F4" s="63">
        <v>3541.0</v>
      </c>
      <c r="G4" s="63">
        <v>6044.0</v>
      </c>
      <c r="H4" s="63">
        <v>8958.0</v>
      </c>
      <c r="I4" s="63">
        <v>26449.0</v>
      </c>
      <c r="J4" s="63">
        <v>22681.0</v>
      </c>
      <c r="K4" s="63">
        <v>22516.0</v>
      </c>
      <c r="L4" s="63">
        <v>19240.0</v>
      </c>
      <c r="M4" s="63">
        <v>16519.0</v>
      </c>
      <c r="N4" s="63">
        <v>9655.0</v>
      </c>
      <c r="O4" s="64"/>
      <c r="P4" s="33" t="s">
        <v>660</v>
      </c>
      <c r="Q4" s="62" t="s">
        <v>335</v>
      </c>
      <c r="R4" s="62" t="s">
        <v>4</v>
      </c>
      <c r="S4" s="62" t="s">
        <v>355</v>
      </c>
      <c r="T4" s="63">
        <v>17122.0</v>
      </c>
      <c r="U4" s="63">
        <v>18154.0</v>
      </c>
      <c r="V4" s="63">
        <v>19473.0</v>
      </c>
      <c r="W4" s="63">
        <v>21941.0</v>
      </c>
      <c r="X4" s="63">
        <v>23791.0</v>
      </c>
      <c r="Y4" s="63">
        <v>26635.0</v>
      </c>
      <c r="Z4" s="63">
        <v>36768.0</v>
      </c>
      <c r="AA4" s="63">
        <v>42717.0</v>
      </c>
      <c r="AB4" s="63">
        <v>51475.0</v>
      </c>
      <c r="AC4" s="63">
        <v>57470.0</v>
      </c>
      <c r="AD4" s="65"/>
    </row>
    <row r="5">
      <c r="A5" s="33" t="s">
        <v>661</v>
      </c>
      <c r="B5" s="33" t="s">
        <v>340</v>
      </c>
      <c r="C5" s="33" t="s">
        <v>5</v>
      </c>
      <c r="D5" s="33" t="s">
        <v>357</v>
      </c>
      <c r="E5" s="35">
        <v>106.0</v>
      </c>
      <c r="F5" s="63">
        <v>823.0</v>
      </c>
      <c r="G5" s="63">
        <v>1241.0</v>
      </c>
      <c r="H5" s="63">
        <v>1547.0</v>
      </c>
      <c r="I5" s="63">
        <v>2255.0</v>
      </c>
      <c r="J5" s="63">
        <v>2339.0</v>
      </c>
      <c r="K5" s="63">
        <v>2399.0</v>
      </c>
      <c r="L5" s="63">
        <v>2469.0</v>
      </c>
      <c r="M5" s="63">
        <v>2551.0</v>
      </c>
      <c r="N5" s="63">
        <v>2630.0</v>
      </c>
      <c r="O5" s="64"/>
      <c r="P5" s="33" t="s">
        <v>662</v>
      </c>
      <c r="Q5" s="62" t="s">
        <v>663</v>
      </c>
      <c r="R5" s="62" t="s">
        <v>338</v>
      </c>
      <c r="S5" s="62" t="s">
        <v>355</v>
      </c>
      <c r="T5" s="63">
        <v>3871.0</v>
      </c>
      <c r="U5" s="63">
        <v>5001.0</v>
      </c>
      <c r="V5" s="63">
        <v>5622.0</v>
      </c>
      <c r="W5" s="63">
        <v>5927.0</v>
      </c>
      <c r="X5" s="63">
        <v>6915.0</v>
      </c>
      <c r="Y5" s="63">
        <v>7151.0</v>
      </c>
      <c r="Z5" s="63">
        <v>7979.0</v>
      </c>
      <c r="AA5" s="63">
        <v>8153.0</v>
      </c>
      <c r="AB5" s="63">
        <v>8083.0</v>
      </c>
      <c r="AC5" s="63">
        <v>8103.0</v>
      </c>
      <c r="AD5" s="65"/>
    </row>
    <row r="6">
      <c r="A6" s="33" t="s">
        <v>664</v>
      </c>
      <c r="B6" s="33" t="s">
        <v>341</v>
      </c>
      <c r="C6" s="33" t="s">
        <v>6</v>
      </c>
      <c r="D6" s="33" t="s">
        <v>357</v>
      </c>
      <c r="E6" s="35">
        <v>477.0</v>
      </c>
      <c r="F6" s="35">
        <v>477.0</v>
      </c>
      <c r="G6" s="63">
        <v>567.0</v>
      </c>
      <c r="H6" s="63">
        <v>1880.0</v>
      </c>
      <c r="I6" s="63">
        <v>2839.0</v>
      </c>
      <c r="J6" s="63">
        <v>2898.0</v>
      </c>
      <c r="K6" s="63">
        <v>3088.0</v>
      </c>
      <c r="L6" s="63">
        <v>3087.0</v>
      </c>
      <c r="M6" s="63">
        <v>3088.0</v>
      </c>
      <c r="N6" s="63">
        <v>3087.0</v>
      </c>
      <c r="O6" s="64"/>
      <c r="P6" s="33" t="s">
        <v>665</v>
      </c>
      <c r="Q6" s="33" t="s">
        <v>666</v>
      </c>
      <c r="R6" s="62" t="s">
        <v>667</v>
      </c>
      <c r="S6" s="33" t="s">
        <v>355</v>
      </c>
      <c r="T6" s="35">
        <v>98.0</v>
      </c>
      <c r="U6" s="35">
        <v>119.0</v>
      </c>
      <c r="V6" s="35">
        <v>183.0</v>
      </c>
      <c r="W6" s="63">
        <v>712.0</v>
      </c>
      <c r="X6" s="63">
        <v>1495.0</v>
      </c>
      <c r="Y6" s="63">
        <v>2216.0</v>
      </c>
      <c r="Z6" s="63">
        <v>2385.0</v>
      </c>
      <c r="AA6" s="63">
        <v>2391.0</v>
      </c>
      <c r="AB6" s="63">
        <v>2485.0</v>
      </c>
      <c r="AC6" s="63">
        <v>2485.0</v>
      </c>
      <c r="AD6" s="65"/>
    </row>
    <row r="7">
      <c r="A7" s="33" t="s">
        <v>668</v>
      </c>
      <c r="B7" s="33" t="s">
        <v>666</v>
      </c>
      <c r="C7" s="33" t="s">
        <v>667</v>
      </c>
      <c r="D7" s="33" t="s">
        <v>357</v>
      </c>
      <c r="E7" s="35">
        <v>59.0</v>
      </c>
      <c r="F7" s="35">
        <v>91.0</v>
      </c>
      <c r="G7" s="35">
        <v>91.0</v>
      </c>
      <c r="H7" s="63">
        <v>285.0</v>
      </c>
      <c r="I7" s="63">
        <v>1615.0</v>
      </c>
      <c r="J7" s="63">
        <v>1601.0</v>
      </c>
      <c r="K7" s="63">
        <v>1624.0</v>
      </c>
      <c r="L7" s="63">
        <v>1605.0</v>
      </c>
      <c r="M7" s="63">
        <v>1603.0</v>
      </c>
      <c r="N7" s="63">
        <v>1596.0</v>
      </c>
      <c r="O7" s="64"/>
      <c r="P7" s="33" t="s">
        <v>669</v>
      </c>
      <c r="Q7" s="62" t="s">
        <v>340</v>
      </c>
      <c r="R7" s="62" t="s">
        <v>5</v>
      </c>
      <c r="S7" s="62" t="s">
        <v>355</v>
      </c>
      <c r="T7" s="63">
        <v>2357.0</v>
      </c>
      <c r="U7" s="63">
        <v>2843.0</v>
      </c>
      <c r="V7" s="63">
        <v>3937.0</v>
      </c>
      <c r="W7" s="63">
        <v>6363.0</v>
      </c>
      <c r="X7" s="63">
        <v>7.0</v>
      </c>
      <c r="Y7" s="63">
        <v>9027.0</v>
      </c>
      <c r="Z7" s="63">
        <v>10144.0</v>
      </c>
      <c r="AA7" s="63">
        <v>11010.0</v>
      </c>
      <c r="AB7" s="63">
        <v>12374.0</v>
      </c>
      <c r="AC7" s="63">
        <v>14394.0</v>
      </c>
      <c r="AD7" s="65"/>
    </row>
    <row r="8">
      <c r="A8" s="33" t="s">
        <v>670</v>
      </c>
      <c r="B8" s="33" t="s">
        <v>671</v>
      </c>
      <c r="C8" s="33" t="s">
        <v>338</v>
      </c>
      <c r="D8" s="33" t="s">
        <v>357</v>
      </c>
      <c r="E8" s="63">
        <v>777.0</v>
      </c>
      <c r="F8" s="63">
        <v>1879.0</v>
      </c>
      <c r="G8" s="63">
        <v>3874.0</v>
      </c>
      <c r="H8" s="63">
        <v>5003.0</v>
      </c>
      <c r="I8" s="63">
        <v>19666.0</v>
      </c>
      <c r="J8" s="63">
        <v>15763.0</v>
      </c>
      <c r="K8" s="63">
        <v>15323.0</v>
      </c>
      <c r="L8" s="63">
        <v>11991.0</v>
      </c>
      <c r="M8" s="63">
        <v>9182.0</v>
      </c>
      <c r="N8" s="63">
        <v>2248.0</v>
      </c>
      <c r="O8" s="64"/>
      <c r="P8" s="33" t="s">
        <v>672</v>
      </c>
      <c r="Q8" s="33" t="s">
        <v>341</v>
      </c>
      <c r="R8" s="62" t="s">
        <v>6</v>
      </c>
      <c r="S8" s="33" t="s">
        <v>355</v>
      </c>
      <c r="T8" s="63">
        <v>477.0</v>
      </c>
      <c r="U8" s="63">
        <v>1057.0</v>
      </c>
      <c r="V8" s="63">
        <v>1582.0</v>
      </c>
      <c r="W8" s="63">
        <v>1864.0</v>
      </c>
      <c r="X8" s="63">
        <v>2191.0</v>
      </c>
      <c r="Y8" s="63">
        <v>2428.0</v>
      </c>
      <c r="Z8" s="63">
        <v>2970.0</v>
      </c>
      <c r="AA8" s="63">
        <v>3493.0</v>
      </c>
      <c r="AB8" s="63">
        <v>3931.0</v>
      </c>
      <c r="AC8" s="63">
        <v>5200.0</v>
      </c>
      <c r="AD8" s="65"/>
    </row>
    <row r="9">
      <c r="A9" s="33" t="s">
        <v>673</v>
      </c>
      <c r="B9" s="33" t="s">
        <v>674</v>
      </c>
      <c r="C9" s="33" t="s">
        <v>7</v>
      </c>
      <c r="D9" s="33" t="s">
        <v>357</v>
      </c>
      <c r="E9" s="35">
        <v>612.0</v>
      </c>
      <c r="F9" s="35">
        <v>271.0</v>
      </c>
      <c r="G9" s="35">
        <v>271.0</v>
      </c>
      <c r="H9" s="35">
        <v>243.0</v>
      </c>
      <c r="I9" s="35">
        <v>74.0</v>
      </c>
      <c r="J9" s="35">
        <v>80.0</v>
      </c>
      <c r="K9" s="35">
        <v>82.0</v>
      </c>
      <c r="L9" s="35">
        <v>88.0</v>
      </c>
      <c r="M9" s="35">
        <v>95.0</v>
      </c>
      <c r="N9" s="35">
        <v>94.0</v>
      </c>
      <c r="O9" s="64"/>
      <c r="P9" s="33" t="s">
        <v>675</v>
      </c>
      <c r="Q9" s="33" t="s">
        <v>674</v>
      </c>
      <c r="R9" s="62" t="s">
        <v>7</v>
      </c>
      <c r="S9" s="33" t="s">
        <v>355</v>
      </c>
      <c r="T9" s="35">
        <v>578.0</v>
      </c>
      <c r="U9" s="35">
        <v>561.0</v>
      </c>
      <c r="V9" s="35">
        <v>382.0</v>
      </c>
      <c r="W9" s="35">
        <v>254.0</v>
      </c>
      <c r="X9" s="35">
        <v>150.0</v>
      </c>
      <c r="Y9" s="35">
        <v>154.0</v>
      </c>
      <c r="Z9" s="35">
        <v>164.0</v>
      </c>
      <c r="AA9" s="35">
        <v>159.0</v>
      </c>
      <c r="AB9" s="35">
        <v>153.0</v>
      </c>
      <c r="AC9" s="35">
        <v>119.0</v>
      </c>
      <c r="AD9" s="65"/>
    </row>
    <row r="10">
      <c r="A10" s="35">
        <v>4.0</v>
      </c>
      <c r="B10" s="33" t="s">
        <v>2</v>
      </c>
      <c r="C10" s="33" t="s">
        <v>2</v>
      </c>
      <c r="D10" s="62" t="s">
        <v>357</v>
      </c>
      <c r="E10" s="63">
        <v>45464.0</v>
      </c>
      <c r="F10" s="63">
        <v>50914.0</v>
      </c>
      <c r="G10" s="63">
        <v>50953.0</v>
      </c>
      <c r="H10" s="63">
        <v>52489.0</v>
      </c>
      <c r="I10" s="63">
        <v>51485.0</v>
      </c>
      <c r="J10" s="63">
        <v>51956.0</v>
      </c>
      <c r="K10" s="63">
        <v>53233.0</v>
      </c>
      <c r="L10" s="63">
        <v>53513.0</v>
      </c>
      <c r="M10" s="63">
        <v>54945.0</v>
      </c>
      <c r="N10" s="63">
        <v>56282.0</v>
      </c>
      <c r="O10" s="64"/>
      <c r="P10" s="35">
        <v>2.0</v>
      </c>
      <c r="Q10" s="62" t="s">
        <v>2</v>
      </c>
      <c r="R10" s="62" t="s">
        <v>2</v>
      </c>
      <c r="S10" s="62" t="s">
        <v>355</v>
      </c>
      <c r="T10" s="63">
        <v>56912.0</v>
      </c>
      <c r="U10" s="63">
        <v>67008.0</v>
      </c>
      <c r="V10" s="63">
        <v>80044.0</v>
      </c>
      <c r="W10" s="63">
        <v>86513.0</v>
      </c>
      <c r="X10" s="63">
        <v>97606.0</v>
      </c>
      <c r="Y10" s="63">
        <v>106620.0</v>
      </c>
      <c r="Z10" s="63">
        <v>108351.0</v>
      </c>
      <c r="AA10" s="63">
        <v>113056.0</v>
      </c>
      <c r="AB10" s="63">
        <v>116112.0</v>
      </c>
      <c r="AC10" s="63">
        <v>132318.0</v>
      </c>
      <c r="AD10" s="65"/>
    </row>
    <row r="11">
      <c r="A11" s="33" t="s">
        <v>676</v>
      </c>
      <c r="B11" s="33" t="s">
        <v>2</v>
      </c>
      <c r="C11" s="33" t="s">
        <v>2</v>
      </c>
      <c r="D11" s="62" t="s">
        <v>357</v>
      </c>
      <c r="E11" s="63">
        <v>23811.0</v>
      </c>
      <c r="F11" s="63">
        <v>24509.0</v>
      </c>
      <c r="G11" s="63">
        <v>22105.0</v>
      </c>
      <c r="H11" s="63">
        <v>20768.0</v>
      </c>
      <c r="I11" s="63">
        <v>20506.0</v>
      </c>
      <c r="J11" s="63">
        <v>20903.0</v>
      </c>
      <c r="K11" s="63">
        <v>20708.0</v>
      </c>
      <c r="L11" s="63">
        <v>20070.0</v>
      </c>
      <c r="M11" s="63">
        <v>20491.0</v>
      </c>
      <c r="N11" s="63">
        <v>19986.0</v>
      </c>
      <c r="O11" s="64"/>
      <c r="P11" s="33" t="s">
        <v>677</v>
      </c>
      <c r="Q11" s="62" t="s">
        <v>2</v>
      </c>
      <c r="R11" s="62" t="s">
        <v>2</v>
      </c>
      <c r="S11" s="62" t="s">
        <v>355</v>
      </c>
      <c r="T11" s="63">
        <v>30932.0</v>
      </c>
      <c r="U11" s="63">
        <v>33851.0</v>
      </c>
      <c r="V11" s="63">
        <v>32582.0</v>
      </c>
      <c r="W11" s="63">
        <v>33324.0</v>
      </c>
      <c r="X11" s="63">
        <v>34984.0</v>
      </c>
      <c r="Y11" s="63">
        <v>36271.0</v>
      </c>
      <c r="Z11" s="63">
        <v>35405.0</v>
      </c>
      <c r="AA11" s="63">
        <v>35275.0</v>
      </c>
      <c r="AB11" s="63">
        <v>36432.0</v>
      </c>
      <c r="AC11" s="63">
        <v>45703.0</v>
      </c>
      <c r="AD11" s="65"/>
    </row>
    <row r="12">
      <c r="A12" s="33" t="s">
        <v>678</v>
      </c>
      <c r="B12" s="33" t="s">
        <v>679</v>
      </c>
      <c r="C12" s="33" t="s">
        <v>679</v>
      </c>
      <c r="D12" s="62" t="s">
        <v>357</v>
      </c>
      <c r="E12" s="63">
        <v>21653.0</v>
      </c>
      <c r="F12" s="63">
        <v>26405.0</v>
      </c>
      <c r="G12" s="63">
        <v>28848.0</v>
      </c>
      <c r="H12" s="63">
        <v>31721.0</v>
      </c>
      <c r="I12" s="63">
        <v>30979.0</v>
      </c>
      <c r="J12" s="63">
        <v>31053.0</v>
      </c>
      <c r="K12" s="63">
        <v>32525.0</v>
      </c>
      <c r="L12" s="63">
        <v>33443.0</v>
      </c>
      <c r="M12" s="63">
        <v>34454.0</v>
      </c>
      <c r="N12" s="63">
        <v>36296.0</v>
      </c>
      <c r="O12" s="64"/>
      <c r="P12" s="33" t="s">
        <v>680</v>
      </c>
      <c r="Q12" s="62" t="s">
        <v>679</v>
      </c>
      <c r="R12" s="62" t="s">
        <v>679</v>
      </c>
      <c r="S12" s="62" t="s">
        <v>355</v>
      </c>
      <c r="T12" s="63">
        <v>25980.0</v>
      </c>
      <c r="U12" s="63">
        <v>33157.0</v>
      </c>
      <c r="V12" s="63">
        <v>47462.0</v>
      </c>
      <c r="W12" s="63">
        <v>53189.0</v>
      </c>
      <c r="X12" s="63">
        <v>62622.0</v>
      </c>
      <c r="Y12" s="63">
        <v>70348.0</v>
      </c>
      <c r="Z12" s="63">
        <v>72945.0</v>
      </c>
      <c r="AA12" s="63">
        <v>77780.0</v>
      </c>
      <c r="AB12" s="63">
        <v>79680.0</v>
      </c>
      <c r="AC12" s="63">
        <v>86615.0</v>
      </c>
      <c r="AD12" s="65"/>
    </row>
    <row r="13">
      <c r="A13" s="35">
        <v>5.0</v>
      </c>
      <c r="B13" s="33" t="s">
        <v>344</v>
      </c>
      <c r="C13" s="33" t="s">
        <v>343</v>
      </c>
      <c r="D13" s="62" t="s">
        <v>357</v>
      </c>
      <c r="E13" s="63">
        <v>9326.0</v>
      </c>
      <c r="F13" s="63">
        <v>5622.0</v>
      </c>
      <c r="G13" s="63">
        <v>4069.0</v>
      </c>
      <c r="H13" s="63">
        <v>1839.0</v>
      </c>
      <c r="I13" s="63">
        <v>1417.0</v>
      </c>
      <c r="J13" s="63">
        <v>1432.0</v>
      </c>
      <c r="K13" s="63">
        <v>1502.0</v>
      </c>
      <c r="L13" s="63">
        <v>1606.0</v>
      </c>
      <c r="M13" s="63">
        <v>1697.0</v>
      </c>
      <c r="N13" s="63">
        <v>1805.0</v>
      </c>
      <c r="O13" s="64"/>
      <c r="P13" s="35">
        <v>3.0</v>
      </c>
      <c r="Q13" s="62" t="s">
        <v>344</v>
      </c>
      <c r="R13" s="62" t="s">
        <v>343</v>
      </c>
      <c r="S13" s="62" t="s">
        <v>355</v>
      </c>
      <c r="T13" s="63">
        <v>14035.0</v>
      </c>
      <c r="U13" s="63">
        <v>10319.0</v>
      </c>
      <c r="V13" s="63">
        <v>4113.0</v>
      </c>
      <c r="W13" s="63">
        <v>2231.0</v>
      </c>
      <c r="X13" s="63">
        <v>1692.0</v>
      </c>
      <c r="Y13" s="63">
        <v>1368.0</v>
      </c>
      <c r="Z13" s="63">
        <v>1404.0</v>
      </c>
      <c r="AA13" s="63">
        <v>1376.0</v>
      </c>
      <c r="AB13" s="63">
        <v>1333.0</v>
      </c>
      <c r="AC13" s="63">
        <v>1337.0</v>
      </c>
      <c r="AD13" s="65"/>
    </row>
    <row r="14">
      <c r="A14" s="33" t="s">
        <v>681</v>
      </c>
      <c r="B14" s="33" t="s">
        <v>345</v>
      </c>
      <c r="C14" s="33" t="s">
        <v>682</v>
      </c>
      <c r="D14" s="62" t="s">
        <v>357</v>
      </c>
      <c r="E14" s="63">
        <v>8142.0</v>
      </c>
      <c r="F14" s="63">
        <v>5384.0</v>
      </c>
      <c r="G14" s="63">
        <v>3831.0</v>
      </c>
      <c r="H14" s="63">
        <v>1601.0</v>
      </c>
      <c r="I14" s="63">
        <v>1417.0</v>
      </c>
      <c r="J14" s="63">
        <v>1432.0</v>
      </c>
      <c r="K14" s="63">
        <v>1502.0</v>
      </c>
      <c r="L14" s="63">
        <v>1606.0</v>
      </c>
      <c r="M14" s="63">
        <v>1697.0</v>
      </c>
      <c r="N14" s="63">
        <v>1805.0</v>
      </c>
      <c r="O14" s="64"/>
      <c r="P14" s="33" t="s">
        <v>661</v>
      </c>
      <c r="Q14" s="33" t="s">
        <v>345</v>
      </c>
      <c r="R14" s="62" t="s">
        <v>682</v>
      </c>
      <c r="S14" s="62" t="s">
        <v>355</v>
      </c>
      <c r="T14" s="63">
        <v>13976.0</v>
      </c>
      <c r="U14" s="63">
        <v>10281.0</v>
      </c>
      <c r="V14" s="63">
        <v>4070.0</v>
      </c>
      <c r="W14" s="63">
        <v>2189.0</v>
      </c>
      <c r="X14" s="63">
        <v>1692.0</v>
      </c>
      <c r="Y14" s="63">
        <v>1368.0</v>
      </c>
      <c r="Z14" s="63">
        <v>1404.0</v>
      </c>
      <c r="AA14" s="63">
        <v>1376.0</v>
      </c>
      <c r="AB14" s="63">
        <v>1333.0</v>
      </c>
      <c r="AC14" s="63">
        <v>1337.0</v>
      </c>
      <c r="AD14" s="65"/>
    </row>
    <row r="15">
      <c r="A15" s="33" t="s">
        <v>683</v>
      </c>
      <c r="B15" s="33" t="s">
        <v>346</v>
      </c>
      <c r="C15" s="33" t="s">
        <v>684</v>
      </c>
      <c r="D15" s="62" t="s">
        <v>357</v>
      </c>
      <c r="E15" s="63">
        <v>1184.0</v>
      </c>
      <c r="F15" s="35">
        <v>238.0</v>
      </c>
      <c r="G15" s="35">
        <v>238.0</v>
      </c>
      <c r="H15" s="35">
        <v>238.0</v>
      </c>
      <c r="I15" s="65"/>
      <c r="J15" s="65"/>
      <c r="K15" s="65"/>
      <c r="L15" s="65"/>
      <c r="M15" s="65"/>
      <c r="N15" s="65"/>
      <c r="O15" s="64"/>
      <c r="P15" s="33" t="s">
        <v>664</v>
      </c>
      <c r="Q15" s="33" t="s">
        <v>346</v>
      </c>
      <c r="R15" s="62" t="s">
        <v>684</v>
      </c>
      <c r="S15" s="33" t="s">
        <v>355</v>
      </c>
      <c r="T15" s="35">
        <v>58.0</v>
      </c>
      <c r="U15" s="35">
        <v>38.0</v>
      </c>
      <c r="V15" s="35">
        <v>43.0</v>
      </c>
      <c r="W15" s="35">
        <v>42.0</v>
      </c>
      <c r="X15" s="65"/>
      <c r="Y15" s="65"/>
      <c r="Z15" s="65"/>
      <c r="AA15" s="65"/>
      <c r="AB15" s="65"/>
      <c r="AC15" s="65"/>
      <c r="AD15" s="65"/>
    </row>
    <row r="16">
      <c r="A16" s="33" t="s">
        <v>685</v>
      </c>
      <c r="B16" s="33" t="s">
        <v>347</v>
      </c>
      <c r="C16" s="33" t="s">
        <v>686</v>
      </c>
      <c r="D16" s="33" t="s">
        <v>357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4"/>
      <c r="P16" s="33" t="s">
        <v>668</v>
      </c>
      <c r="Q16" s="33" t="s">
        <v>347</v>
      </c>
      <c r="R16" s="62" t="s">
        <v>686</v>
      </c>
      <c r="S16" s="33" t="s">
        <v>355</v>
      </c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</row>
    <row r="17">
      <c r="A17" s="33" t="s">
        <v>687</v>
      </c>
      <c r="B17" s="33" t="s">
        <v>348</v>
      </c>
      <c r="C17" s="33" t="s">
        <v>688</v>
      </c>
      <c r="D17" s="33" t="s">
        <v>357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4"/>
      <c r="P17" s="33" t="s">
        <v>670</v>
      </c>
      <c r="Q17" s="33" t="s">
        <v>348</v>
      </c>
      <c r="R17" s="62" t="s">
        <v>688</v>
      </c>
      <c r="S17" s="33" t="s">
        <v>355</v>
      </c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</row>
    <row r="18">
      <c r="A18" s="35">
        <v>6.0</v>
      </c>
      <c r="B18" s="33" t="s">
        <v>350</v>
      </c>
      <c r="C18" s="33" t="s">
        <v>1</v>
      </c>
      <c r="D18" s="62" t="s">
        <v>357</v>
      </c>
      <c r="E18" s="63">
        <v>198103.0</v>
      </c>
      <c r="F18" s="63">
        <v>209128.0</v>
      </c>
      <c r="G18" s="63">
        <v>219795.0</v>
      </c>
      <c r="H18" s="63">
        <v>231446.0</v>
      </c>
      <c r="I18" s="63">
        <v>220032.0</v>
      </c>
      <c r="J18" s="63">
        <v>233074.0</v>
      </c>
      <c r="K18" s="63">
        <v>244352.0</v>
      </c>
      <c r="L18" s="63">
        <v>257953.0</v>
      </c>
      <c r="M18" s="63">
        <v>270940.0</v>
      </c>
      <c r="N18" s="63">
        <v>284637.0</v>
      </c>
      <c r="O18" s="64"/>
      <c r="P18" s="35">
        <v>4.0</v>
      </c>
      <c r="Q18" s="62" t="s">
        <v>350</v>
      </c>
      <c r="R18" s="62" t="s">
        <v>1</v>
      </c>
      <c r="S18" s="62" t="s">
        <v>355</v>
      </c>
      <c r="T18" s="63">
        <v>241418.0</v>
      </c>
      <c r="U18" s="63">
        <v>247629.0</v>
      </c>
      <c r="V18" s="63">
        <v>257342.0</v>
      </c>
      <c r="W18" s="63">
        <v>262556.0</v>
      </c>
      <c r="X18" s="63">
        <v>264648.0</v>
      </c>
      <c r="Y18" s="63">
        <v>268983.0</v>
      </c>
      <c r="Z18" s="63">
        <v>267428.0</v>
      </c>
      <c r="AA18" s="63">
        <v>274877.0</v>
      </c>
      <c r="AB18" s="63">
        <v>279861.0</v>
      </c>
      <c r="AC18" s="63">
        <v>273773.0</v>
      </c>
      <c r="AD18" s="65"/>
    </row>
    <row r="19">
      <c r="A19" s="35">
        <v>7.0</v>
      </c>
      <c r="B19" s="33" t="s">
        <v>689</v>
      </c>
      <c r="C19" s="33" t="s">
        <v>690</v>
      </c>
      <c r="D19" s="33" t="s">
        <v>357</v>
      </c>
      <c r="E19" s="65"/>
      <c r="F19" s="65"/>
      <c r="G19" s="65"/>
      <c r="H19" s="65"/>
      <c r="I19" s="64"/>
      <c r="J19" s="63">
        <v>534.0</v>
      </c>
      <c r="K19" s="63">
        <v>1765.0</v>
      </c>
      <c r="L19" s="63">
        <v>2545.0</v>
      </c>
      <c r="M19" s="63">
        <v>3585.0</v>
      </c>
      <c r="N19" s="63">
        <v>5246.0</v>
      </c>
      <c r="O19" s="64"/>
      <c r="P19" s="35">
        <v>5.0</v>
      </c>
      <c r="Q19" s="62" t="s">
        <v>691</v>
      </c>
      <c r="R19" s="62" t="s">
        <v>692</v>
      </c>
      <c r="S19" s="62" t="s">
        <v>355</v>
      </c>
      <c r="T19" s="63">
        <v>1306.0</v>
      </c>
      <c r="U19" s="63">
        <v>1333.0</v>
      </c>
      <c r="V19" s="63">
        <v>1375.0</v>
      </c>
      <c r="W19" s="63">
        <v>1408.0</v>
      </c>
      <c r="X19" s="63">
        <v>1427.0</v>
      </c>
      <c r="Y19" s="35">
        <v>843.0</v>
      </c>
      <c r="Z19" s="35">
        <v>868.0</v>
      </c>
      <c r="AA19" s="35">
        <v>921.0</v>
      </c>
      <c r="AB19" s="63">
        <v>980.0</v>
      </c>
      <c r="AC19" s="63">
        <v>1040.0</v>
      </c>
      <c r="AD19" s="65"/>
    </row>
    <row r="20">
      <c r="A20" s="35">
        <v>8.0</v>
      </c>
      <c r="B20" s="33" t="s">
        <v>691</v>
      </c>
      <c r="C20" s="33" t="s">
        <v>351</v>
      </c>
      <c r="D20" s="33" t="s">
        <v>357</v>
      </c>
      <c r="E20" s="35">
        <v>954.0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</row>
    <row r="21">
      <c r="A21" s="61"/>
      <c r="B21" s="60"/>
      <c r="C21" s="58" t="s">
        <v>315</v>
      </c>
      <c r="D21" s="66" t="s">
        <v>357</v>
      </c>
      <c r="E21" s="67">
        <v>290477.0</v>
      </c>
      <c r="F21" s="67">
        <v>304405.0</v>
      </c>
      <c r="G21" s="67">
        <v>319401.0</v>
      </c>
      <c r="H21" s="67">
        <v>336061.0</v>
      </c>
      <c r="I21" s="67">
        <v>354459.0</v>
      </c>
      <c r="J21" s="67">
        <v>372029.0</v>
      </c>
      <c r="K21" s="67">
        <v>388424.0</v>
      </c>
      <c r="L21" s="67">
        <v>406587.0</v>
      </c>
      <c r="M21" s="67">
        <v>425433.0</v>
      </c>
      <c r="N21" s="67">
        <v>445096.0</v>
      </c>
      <c r="O21" s="61"/>
      <c r="P21" s="61"/>
      <c r="Q21" s="68"/>
      <c r="R21" s="66" t="s">
        <v>315</v>
      </c>
      <c r="S21" s="66" t="s">
        <v>355</v>
      </c>
      <c r="T21" s="67">
        <v>362916.0</v>
      </c>
      <c r="U21" s="67">
        <v>381363.0</v>
      </c>
      <c r="V21" s="67">
        <v>404207.0</v>
      </c>
      <c r="W21" s="67">
        <v>425602.0</v>
      </c>
      <c r="X21" s="67">
        <v>445737.0</v>
      </c>
      <c r="Y21" s="67">
        <v>468249.0</v>
      </c>
      <c r="Z21" s="67">
        <v>495233.0</v>
      </c>
      <c r="AA21" s="67">
        <v>529049.0</v>
      </c>
      <c r="AB21" s="67">
        <v>557456.0</v>
      </c>
      <c r="AC21" s="67">
        <v>580687.0</v>
      </c>
      <c r="AD21" s="61"/>
    </row>
    <row r="2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>
      <c r="A23" s="58" t="s">
        <v>654</v>
      </c>
      <c r="B23" s="58" t="s">
        <v>655</v>
      </c>
      <c r="C23" s="58" t="s">
        <v>656</v>
      </c>
      <c r="D23" s="58" t="s">
        <v>657</v>
      </c>
      <c r="E23" s="59">
        <v>2021.0</v>
      </c>
      <c r="F23" s="59">
        <v>2022.0</v>
      </c>
      <c r="G23" s="59">
        <v>2023.0</v>
      </c>
      <c r="H23" s="59">
        <v>2024.0</v>
      </c>
      <c r="I23" s="59">
        <v>2025.0</v>
      </c>
      <c r="J23" s="59">
        <v>2026.0</v>
      </c>
      <c r="K23" s="59">
        <v>2027.0</v>
      </c>
      <c r="L23" s="59">
        <v>2028.0</v>
      </c>
      <c r="M23" s="59">
        <v>2029.0</v>
      </c>
      <c r="N23" s="59">
        <v>2030.0</v>
      </c>
      <c r="O23" s="60"/>
      <c r="P23" s="58" t="s">
        <v>654</v>
      </c>
      <c r="Q23" s="58" t="s">
        <v>655</v>
      </c>
      <c r="R23" s="58" t="s">
        <v>656</v>
      </c>
      <c r="S23" s="58" t="s">
        <v>657</v>
      </c>
      <c r="T23" s="59">
        <v>2025.0</v>
      </c>
      <c r="U23" s="59">
        <v>2026.0</v>
      </c>
      <c r="V23" s="59">
        <v>2027.0</v>
      </c>
      <c r="W23" s="59">
        <v>2028.0</v>
      </c>
      <c r="X23" s="59">
        <v>2029.0</v>
      </c>
      <c r="Y23" s="59">
        <v>2030.0</v>
      </c>
      <c r="Z23" s="59">
        <v>2031.0</v>
      </c>
      <c r="AA23" s="59">
        <v>2032.0</v>
      </c>
      <c r="AB23" s="59">
        <v>2033.0</v>
      </c>
      <c r="AC23" s="59">
        <v>2034.0</v>
      </c>
      <c r="AD23" s="61"/>
    </row>
    <row r="24">
      <c r="A24" s="35">
        <v>1.0</v>
      </c>
      <c r="B24" s="33" t="s">
        <v>334</v>
      </c>
      <c r="C24" s="33" t="s">
        <v>3</v>
      </c>
      <c r="D24" s="62" t="s">
        <v>358</v>
      </c>
      <c r="E24" s="63">
        <v>16867.0</v>
      </c>
      <c r="F24" s="63">
        <v>17017.0</v>
      </c>
      <c r="G24" s="63">
        <v>17690.0</v>
      </c>
      <c r="H24" s="63">
        <v>19658.0</v>
      </c>
      <c r="I24" s="63">
        <v>28327.0</v>
      </c>
      <c r="J24" s="63">
        <v>31829.0</v>
      </c>
      <c r="K24" s="63">
        <v>33444.0</v>
      </c>
      <c r="L24" s="63">
        <v>36761.0</v>
      </c>
      <c r="M24" s="63">
        <v>40381.0</v>
      </c>
      <c r="N24" s="63">
        <v>42516.0</v>
      </c>
      <c r="O24" s="64"/>
      <c r="P24" s="35">
        <v>1.0</v>
      </c>
      <c r="Q24" s="62" t="s">
        <v>333</v>
      </c>
      <c r="R24" s="62" t="s">
        <v>332</v>
      </c>
      <c r="S24" s="62" t="s">
        <v>356</v>
      </c>
      <c r="T24" s="63">
        <v>57595.0</v>
      </c>
      <c r="U24" s="63">
        <v>62657.0</v>
      </c>
      <c r="V24" s="63">
        <v>70002.0</v>
      </c>
      <c r="W24" s="63">
        <v>81161.0</v>
      </c>
      <c r="X24" s="63">
        <v>87678.0</v>
      </c>
      <c r="Y24" s="63">
        <v>98334.0</v>
      </c>
      <c r="Z24" s="63">
        <v>129141.0</v>
      </c>
      <c r="AA24" s="63">
        <v>153535.0</v>
      </c>
      <c r="AB24" s="63">
        <v>180952.0</v>
      </c>
      <c r="AC24" s="63">
        <v>199439.0</v>
      </c>
      <c r="AD24" s="65"/>
    </row>
    <row r="25">
      <c r="A25" s="35">
        <v>2.0</v>
      </c>
      <c r="B25" s="33" t="s">
        <v>335</v>
      </c>
      <c r="C25" s="33" t="s">
        <v>4</v>
      </c>
      <c r="D25" s="62" t="s">
        <v>358</v>
      </c>
      <c r="E25" s="63">
        <v>16954.0</v>
      </c>
      <c r="F25" s="63">
        <v>17558.0</v>
      </c>
      <c r="G25" s="63">
        <v>18792.0</v>
      </c>
      <c r="H25" s="63">
        <v>19700.0</v>
      </c>
      <c r="I25" s="63">
        <v>26041.0</v>
      </c>
      <c r="J25" s="63">
        <v>27380.0</v>
      </c>
      <c r="K25" s="63">
        <v>29801.0</v>
      </c>
      <c r="L25" s="63">
        <v>31619.0</v>
      </c>
      <c r="M25" s="63">
        <v>33897.0</v>
      </c>
      <c r="N25" s="63">
        <v>36485.0</v>
      </c>
      <c r="O25" s="64"/>
      <c r="P25" s="33" t="s">
        <v>658</v>
      </c>
      <c r="Q25" s="62" t="s">
        <v>334</v>
      </c>
      <c r="R25" s="62" t="s">
        <v>3</v>
      </c>
      <c r="S25" s="62" t="s">
        <v>356</v>
      </c>
      <c r="T25" s="63">
        <v>24742.0</v>
      </c>
      <c r="U25" s="63">
        <v>27339.0</v>
      </c>
      <c r="V25" s="63">
        <v>30157.0</v>
      </c>
      <c r="W25" s="63">
        <v>35835.0</v>
      </c>
      <c r="X25" s="63">
        <v>38825.0</v>
      </c>
      <c r="Y25" s="63">
        <v>42303.0</v>
      </c>
      <c r="Z25" s="63">
        <v>56775.0</v>
      </c>
      <c r="AA25" s="63">
        <v>70593.0</v>
      </c>
      <c r="AB25" s="63">
        <v>78920.0</v>
      </c>
      <c r="AC25" s="63">
        <v>83048.0</v>
      </c>
      <c r="AD25" s="65"/>
    </row>
    <row r="26">
      <c r="A26" s="35">
        <v>3.0</v>
      </c>
      <c r="B26" s="33" t="s">
        <v>342</v>
      </c>
      <c r="C26" s="33" t="s">
        <v>659</v>
      </c>
      <c r="D26" s="62" t="s">
        <v>358</v>
      </c>
      <c r="E26" s="63">
        <v>2766.0</v>
      </c>
      <c r="F26" s="63">
        <v>4503.0</v>
      </c>
      <c r="G26" s="63">
        <v>6398.0</v>
      </c>
      <c r="H26" s="63">
        <v>9050.0</v>
      </c>
      <c r="I26" s="63">
        <v>27158.0</v>
      </c>
      <c r="J26" s="63">
        <v>25966.0</v>
      </c>
      <c r="K26" s="63">
        <v>24722.0</v>
      </c>
      <c r="L26" s="63">
        <v>24554.0</v>
      </c>
      <c r="M26" s="63">
        <v>25335.0</v>
      </c>
      <c r="N26" s="63">
        <v>27353.0</v>
      </c>
      <c r="O26" s="64"/>
      <c r="P26" s="33" t="s">
        <v>660</v>
      </c>
      <c r="Q26" s="62" t="s">
        <v>335</v>
      </c>
      <c r="R26" s="62" t="s">
        <v>4</v>
      </c>
      <c r="S26" s="62" t="s">
        <v>356</v>
      </c>
      <c r="T26" s="63">
        <v>17122.0</v>
      </c>
      <c r="U26" s="63">
        <v>18173.0</v>
      </c>
      <c r="V26" s="63">
        <v>19473.0</v>
      </c>
      <c r="W26" s="63">
        <v>21941.0</v>
      </c>
      <c r="X26" s="63">
        <v>23791.0</v>
      </c>
      <c r="Y26" s="63">
        <v>26577.0</v>
      </c>
      <c r="Z26" s="63">
        <v>36163.0</v>
      </c>
      <c r="AA26" s="63">
        <v>41145.0</v>
      </c>
      <c r="AB26" s="63">
        <v>49094.0</v>
      </c>
      <c r="AC26" s="63">
        <v>55850.0</v>
      </c>
      <c r="AD26" s="65"/>
    </row>
    <row r="27">
      <c r="A27" s="33" t="s">
        <v>661</v>
      </c>
      <c r="B27" s="33" t="s">
        <v>340</v>
      </c>
      <c r="C27" s="33" t="s">
        <v>5</v>
      </c>
      <c r="D27" s="33" t="s">
        <v>358</v>
      </c>
      <c r="E27" s="35">
        <v>90.0</v>
      </c>
      <c r="F27" s="63">
        <v>505.0</v>
      </c>
      <c r="G27" s="63">
        <v>1382.0</v>
      </c>
      <c r="H27" s="63">
        <v>2303.0</v>
      </c>
      <c r="I27" s="63">
        <v>4564.0</v>
      </c>
      <c r="J27" s="63">
        <v>4833.0</v>
      </c>
      <c r="K27" s="63">
        <v>5130.0</v>
      </c>
      <c r="L27" s="63">
        <v>5447.0</v>
      </c>
      <c r="M27" s="63">
        <v>5788.0</v>
      </c>
      <c r="N27" s="63">
        <v>6135.0</v>
      </c>
      <c r="O27" s="64"/>
      <c r="P27" s="33" t="s">
        <v>662</v>
      </c>
      <c r="Q27" s="62" t="s">
        <v>671</v>
      </c>
      <c r="R27" s="62" t="s">
        <v>338</v>
      </c>
      <c r="S27" s="62" t="s">
        <v>356</v>
      </c>
      <c r="T27" s="63">
        <v>11908.0</v>
      </c>
      <c r="U27" s="63">
        <v>10919.0</v>
      </c>
      <c r="V27" s="63">
        <v>10902.0</v>
      </c>
      <c r="W27" s="63">
        <v>9576.0</v>
      </c>
      <c r="X27" s="63">
        <v>8273.0</v>
      </c>
      <c r="Y27" s="63">
        <v>7684.0</v>
      </c>
      <c r="Z27" s="63">
        <v>8490.0</v>
      </c>
      <c r="AA27" s="63">
        <v>8637.0</v>
      </c>
      <c r="AB27" s="63">
        <v>8474.0</v>
      </c>
      <c r="AC27" s="63">
        <v>8494.0</v>
      </c>
      <c r="AD27" s="65"/>
    </row>
    <row r="28">
      <c r="A28" s="33" t="s">
        <v>664</v>
      </c>
      <c r="B28" s="33" t="s">
        <v>341</v>
      </c>
      <c r="C28" s="33" t="s">
        <v>6</v>
      </c>
      <c r="D28" s="33" t="s">
        <v>358</v>
      </c>
      <c r="E28" s="35">
        <v>477.0</v>
      </c>
      <c r="F28" s="35">
        <v>480.0</v>
      </c>
      <c r="G28" s="63">
        <v>571.0</v>
      </c>
      <c r="H28" s="63">
        <v>1260.0</v>
      </c>
      <c r="I28" s="63">
        <v>1919.0</v>
      </c>
      <c r="J28" s="63">
        <v>2068.0</v>
      </c>
      <c r="K28" s="63">
        <v>2181.0</v>
      </c>
      <c r="L28" s="63">
        <v>2181.0</v>
      </c>
      <c r="M28" s="63">
        <v>2181.0</v>
      </c>
      <c r="N28" s="63">
        <v>2181.0</v>
      </c>
      <c r="O28" s="64"/>
      <c r="P28" s="33" t="s">
        <v>665</v>
      </c>
      <c r="Q28" s="33" t="s">
        <v>666</v>
      </c>
      <c r="R28" s="62" t="s">
        <v>667</v>
      </c>
      <c r="S28" s="33" t="s">
        <v>356</v>
      </c>
      <c r="T28" s="35">
        <v>98.0</v>
      </c>
      <c r="U28" s="35">
        <v>119.0</v>
      </c>
      <c r="V28" s="35">
        <v>183.0</v>
      </c>
      <c r="W28" s="63">
        <v>712.0</v>
      </c>
      <c r="X28" s="63">
        <v>1448.0</v>
      </c>
      <c r="Y28" s="63">
        <v>2169.0</v>
      </c>
      <c r="Z28" s="63">
        <v>2338.0</v>
      </c>
      <c r="AA28" s="63">
        <v>2344.0</v>
      </c>
      <c r="AB28" s="63">
        <v>2438.0</v>
      </c>
      <c r="AC28" s="63">
        <v>2485.0</v>
      </c>
      <c r="AD28" s="65"/>
    </row>
    <row r="29">
      <c r="A29" s="33" t="s">
        <v>668</v>
      </c>
      <c r="B29" s="33" t="s">
        <v>666</v>
      </c>
      <c r="C29" s="33" t="s">
        <v>667</v>
      </c>
      <c r="D29" s="33" t="s">
        <v>358</v>
      </c>
      <c r="E29" s="35">
        <v>59.0</v>
      </c>
      <c r="F29" s="35">
        <v>91.0</v>
      </c>
      <c r="G29" s="35">
        <v>91.0</v>
      </c>
      <c r="H29" s="63">
        <v>284.0</v>
      </c>
      <c r="I29" s="63">
        <v>1615.0</v>
      </c>
      <c r="J29" s="63">
        <v>1600.0</v>
      </c>
      <c r="K29" s="63">
        <v>1624.0</v>
      </c>
      <c r="L29" s="63">
        <v>1605.0</v>
      </c>
      <c r="M29" s="63">
        <v>1603.0</v>
      </c>
      <c r="N29" s="63">
        <v>1596.0</v>
      </c>
      <c r="O29" s="64"/>
      <c r="P29" s="33" t="s">
        <v>669</v>
      </c>
      <c r="Q29" s="62" t="s">
        <v>340</v>
      </c>
      <c r="R29" s="62" t="s">
        <v>5</v>
      </c>
      <c r="S29" s="62" t="s">
        <v>356</v>
      </c>
      <c r="T29" s="63">
        <v>2671.0</v>
      </c>
      <c r="U29" s="63">
        <v>4490.0</v>
      </c>
      <c r="V29" s="63">
        <v>7051.0</v>
      </c>
      <c r="W29" s="63">
        <v>9926.0</v>
      </c>
      <c r="X29" s="63">
        <v>11485.0</v>
      </c>
      <c r="Y29" s="63">
        <v>13800.0</v>
      </c>
      <c r="Z29" s="63">
        <v>17510.0</v>
      </c>
      <c r="AA29" s="63">
        <v>20925.0</v>
      </c>
      <c r="AB29" s="63">
        <v>26350.0</v>
      </c>
      <c r="AC29" s="63">
        <v>31149.0</v>
      </c>
      <c r="AD29" s="65"/>
    </row>
    <row r="30">
      <c r="A30" s="33" t="s">
        <v>670</v>
      </c>
      <c r="B30" s="33" t="s">
        <v>671</v>
      </c>
      <c r="C30" s="33" t="s">
        <v>338</v>
      </c>
      <c r="D30" s="33" t="s">
        <v>358</v>
      </c>
      <c r="E30" s="63">
        <v>749.0</v>
      </c>
      <c r="F30" s="63">
        <v>2049.0</v>
      </c>
      <c r="G30" s="63">
        <v>3963.0</v>
      </c>
      <c r="H30" s="63">
        <v>4919.0</v>
      </c>
      <c r="I30" s="63">
        <v>18836.0</v>
      </c>
      <c r="J30" s="63">
        <v>17202.0</v>
      </c>
      <c r="K30" s="63">
        <v>15517.0</v>
      </c>
      <c r="L30" s="63">
        <v>15041.0</v>
      </c>
      <c r="M30" s="63">
        <v>15266.0</v>
      </c>
      <c r="N30" s="63">
        <v>16132.0</v>
      </c>
      <c r="O30" s="64"/>
      <c r="P30" s="33" t="s">
        <v>672</v>
      </c>
      <c r="Q30" s="33" t="s">
        <v>341</v>
      </c>
      <c r="R30" s="62" t="s">
        <v>6</v>
      </c>
      <c r="S30" s="33" t="s">
        <v>356</v>
      </c>
      <c r="T30" s="63">
        <v>477.0</v>
      </c>
      <c r="U30" s="63">
        <v>1057.0</v>
      </c>
      <c r="V30" s="63">
        <v>1855.0</v>
      </c>
      <c r="W30" s="63">
        <v>2917.0</v>
      </c>
      <c r="X30" s="63">
        <v>3707.0</v>
      </c>
      <c r="Y30" s="63">
        <v>5648.0</v>
      </c>
      <c r="Z30" s="63">
        <v>7700.0</v>
      </c>
      <c r="AA30" s="63">
        <v>9294.0</v>
      </c>
      <c r="AB30" s="63">
        <v>12019.0</v>
      </c>
      <c r="AC30" s="63">
        <v>14678.0</v>
      </c>
      <c r="AD30" s="65"/>
    </row>
    <row r="31">
      <c r="A31" s="33" t="s">
        <v>673</v>
      </c>
      <c r="B31" s="33" t="s">
        <v>674</v>
      </c>
      <c r="C31" s="33" t="s">
        <v>7</v>
      </c>
      <c r="D31" s="62" t="s">
        <v>358</v>
      </c>
      <c r="E31" s="63">
        <v>1392.0</v>
      </c>
      <c r="F31" s="63">
        <v>1378.0</v>
      </c>
      <c r="G31" s="35">
        <v>391.0</v>
      </c>
      <c r="H31" s="35">
        <v>283.0</v>
      </c>
      <c r="I31" s="35">
        <v>224.0</v>
      </c>
      <c r="J31" s="35">
        <v>264.0</v>
      </c>
      <c r="K31" s="35">
        <v>270.0</v>
      </c>
      <c r="L31" s="35">
        <v>279.0</v>
      </c>
      <c r="M31" s="63">
        <v>496.0</v>
      </c>
      <c r="N31" s="63">
        <v>1309.0</v>
      </c>
      <c r="O31" s="64"/>
      <c r="P31" s="33" t="s">
        <v>675</v>
      </c>
      <c r="Q31" s="33" t="s">
        <v>693</v>
      </c>
      <c r="R31" s="62" t="s">
        <v>10</v>
      </c>
      <c r="S31" s="33" t="s">
        <v>356</v>
      </c>
      <c r="T31" s="65"/>
      <c r="U31" s="65"/>
      <c r="V31" s="65"/>
      <c r="W31" s="65"/>
      <c r="X31" s="65"/>
      <c r="Y31" s="65"/>
      <c r="Z31" s="64"/>
      <c r="AA31" s="63">
        <v>438.0</v>
      </c>
      <c r="AB31" s="63">
        <v>3504.0</v>
      </c>
      <c r="AC31" s="63">
        <v>3614.0</v>
      </c>
      <c r="AD31" s="65"/>
    </row>
    <row r="32">
      <c r="A32" s="35">
        <v>4.0</v>
      </c>
      <c r="B32" s="33" t="s">
        <v>2</v>
      </c>
      <c r="C32" s="33" t="s">
        <v>2</v>
      </c>
      <c r="D32" s="62" t="s">
        <v>358</v>
      </c>
      <c r="E32" s="63">
        <v>48154.0</v>
      </c>
      <c r="F32" s="63">
        <v>54811.0</v>
      </c>
      <c r="G32" s="63">
        <v>57816.0</v>
      </c>
      <c r="H32" s="63">
        <v>58379.0</v>
      </c>
      <c r="I32" s="63">
        <v>55446.0</v>
      </c>
      <c r="J32" s="63">
        <v>55232.0</v>
      </c>
      <c r="K32" s="63">
        <v>57844.0</v>
      </c>
      <c r="L32" s="63">
        <v>63987.0</v>
      </c>
      <c r="M32" s="63">
        <v>66125.0</v>
      </c>
      <c r="N32" s="63">
        <v>68724.0</v>
      </c>
      <c r="O32" s="64"/>
      <c r="P32" s="33" t="s">
        <v>694</v>
      </c>
      <c r="Q32" s="33" t="s">
        <v>674</v>
      </c>
      <c r="R32" s="62" t="s">
        <v>7</v>
      </c>
      <c r="S32" s="33" t="s">
        <v>356</v>
      </c>
      <c r="T32" s="35">
        <v>578.0</v>
      </c>
      <c r="U32" s="35">
        <v>561.0</v>
      </c>
      <c r="V32" s="35">
        <v>382.0</v>
      </c>
      <c r="W32" s="35">
        <v>254.0</v>
      </c>
      <c r="X32" s="35">
        <v>150.0</v>
      </c>
      <c r="Y32" s="35">
        <v>154.0</v>
      </c>
      <c r="Z32" s="35">
        <v>164.0</v>
      </c>
      <c r="AA32" s="35">
        <v>159.0</v>
      </c>
      <c r="AB32" s="35">
        <v>153.0</v>
      </c>
      <c r="AC32" s="35">
        <v>119.0</v>
      </c>
      <c r="AD32" s="65"/>
    </row>
    <row r="33">
      <c r="A33" s="33" t="s">
        <v>676</v>
      </c>
      <c r="B33" s="33" t="s">
        <v>2</v>
      </c>
      <c r="C33" s="33" t="s">
        <v>2</v>
      </c>
      <c r="D33" s="62" t="s">
        <v>358</v>
      </c>
      <c r="E33" s="63">
        <v>24793.0</v>
      </c>
      <c r="F33" s="63">
        <v>26186.0</v>
      </c>
      <c r="G33" s="63">
        <v>24880.0</v>
      </c>
      <c r="H33" s="63">
        <v>22477.0</v>
      </c>
      <c r="I33" s="63">
        <v>20624.0</v>
      </c>
      <c r="J33" s="63">
        <v>20976.0</v>
      </c>
      <c r="K33" s="63">
        <v>21567.0</v>
      </c>
      <c r="L33" s="63">
        <v>21787.0</v>
      </c>
      <c r="M33" s="63">
        <v>22964.0</v>
      </c>
      <c r="N33" s="63">
        <v>25429.0</v>
      </c>
      <c r="O33" s="64"/>
      <c r="P33" s="35">
        <v>2.0</v>
      </c>
      <c r="Q33" s="62" t="s">
        <v>2</v>
      </c>
      <c r="R33" s="62" t="s">
        <v>2</v>
      </c>
      <c r="S33" s="62" t="s">
        <v>356</v>
      </c>
      <c r="T33" s="63">
        <v>56912.0</v>
      </c>
      <c r="U33" s="63">
        <v>66304.0</v>
      </c>
      <c r="V33" s="63">
        <v>77535.0</v>
      </c>
      <c r="W33" s="63">
        <v>82728.0</v>
      </c>
      <c r="X33" s="63">
        <v>92701.0</v>
      </c>
      <c r="Y33" s="63">
        <v>100917.0</v>
      </c>
      <c r="Z33" s="63">
        <v>99160.0</v>
      </c>
      <c r="AA33" s="63">
        <v>101188.0</v>
      </c>
      <c r="AB33" s="63">
        <v>98131.0</v>
      </c>
      <c r="AC33" s="63">
        <v>106931.0</v>
      </c>
      <c r="AD33" s="65"/>
    </row>
    <row r="34">
      <c r="A34" s="33" t="s">
        <v>678</v>
      </c>
      <c r="B34" s="33" t="s">
        <v>679</v>
      </c>
      <c r="C34" s="33" t="s">
        <v>679</v>
      </c>
      <c r="D34" s="62" t="s">
        <v>358</v>
      </c>
      <c r="E34" s="63">
        <v>23361.0</v>
      </c>
      <c r="F34" s="63">
        <v>28625.0</v>
      </c>
      <c r="G34" s="63">
        <v>32936.0</v>
      </c>
      <c r="H34" s="63">
        <v>35902.0</v>
      </c>
      <c r="I34" s="63">
        <v>34822.0</v>
      </c>
      <c r="J34" s="63">
        <v>34255.0</v>
      </c>
      <c r="K34" s="63">
        <v>36277.0</v>
      </c>
      <c r="L34" s="63">
        <v>42200.0</v>
      </c>
      <c r="M34" s="63">
        <v>43161.0</v>
      </c>
      <c r="N34" s="63">
        <v>43295.0</v>
      </c>
      <c r="O34" s="64"/>
      <c r="P34" s="33" t="s">
        <v>677</v>
      </c>
      <c r="Q34" s="62" t="s">
        <v>2</v>
      </c>
      <c r="R34" s="62" t="s">
        <v>2</v>
      </c>
      <c r="S34" s="62" t="s">
        <v>356</v>
      </c>
      <c r="T34" s="63">
        <v>30938.0</v>
      </c>
      <c r="U34" s="63">
        <v>33851.0</v>
      </c>
      <c r="V34" s="63">
        <v>32574.0</v>
      </c>
      <c r="W34" s="63">
        <v>32034.0</v>
      </c>
      <c r="X34" s="63">
        <v>34682.0</v>
      </c>
      <c r="Y34" s="63">
        <v>35350.0</v>
      </c>
      <c r="Z34" s="63">
        <v>32672.0</v>
      </c>
      <c r="AA34" s="63">
        <v>33746.0</v>
      </c>
      <c r="AB34" s="63">
        <v>34044.0</v>
      </c>
      <c r="AC34" s="63">
        <v>37210.0</v>
      </c>
      <c r="AD34" s="65"/>
    </row>
    <row r="35">
      <c r="A35" s="35">
        <v>5.0</v>
      </c>
      <c r="B35" s="33" t="s">
        <v>344</v>
      </c>
      <c r="C35" s="33" t="s">
        <v>343</v>
      </c>
      <c r="D35" s="62" t="s">
        <v>358</v>
      </c>
      <c r="E35" s="63">
        <v>10222.0</v>
      </c>
      <c r="F35" s="63">
        <v>9243.0</v>
      </c>
      <c r="G35" s="63">
        <v>4870.0</v>
      </c>
      <c r="H35" s="63">
        <v>1729.0</v>
      </c>
      <c r="I35" s="63">
        <v>1451.0</v>
      </c>
      <c r="J35" s="63">
        <v>1520.0</v>
      </c>
      <c r="K35" s="63">
        <v>1575.0</v>
      </c>
      <c r="L35" s="63">
        <v>1656.0</v>
      </c>
      <c r="M35" s="63">
        <v>1719.0</v>
      </c>
      <c r="N35" s="63">
        <v>1798.0</v>
      </c>
      <c r="O35" s="64"/>
      <c r="P35" s="33" t="s">
        <v>680</v>
      </c>
      <c r="Q35" s="62" t="s">
        <v>679</v>
      </c>
      <c r="R35" s="62" t="s">
        <v>679</v>
      </c>
      <c r="S35" s="62" t="s">
        <v>356</v>
      </c>
      <c r="T35" s="63">
        <v>25974.0</v>
      </c>
      <c r="U35" s="63">
        <v>32454.0</v>
      </c>
      <c r="V35" s="63">
        <v>44962.0</v>
      </c>
      <c r="W35" s="63">
        <v>50694.0</v>
      </c>
      <c r="X35" s="63">
        <v>58019.0</v>
      </c>
      <c r="Y35" s="63">
        <v>65567.0</v>
      </c>
      <c r="Z35" s="63">
        <v>66487.0</v>
      </c>
      <c r="AA35" s="63">
        <v>67442.0</v>
      </c>
      <c r="AB35" s="63">
        <v>64087.0</v>
      </c>
      <c r="AC35" s="63">
        <v>69721.0</v>
      </c>
      <c r="AD35" s="65"/>
    </row>
    <row r="36">
      <c r="A36" s="33" t="s">
        <v>681</v>
      </c>
      <c r="B36" s="33" t="s">
        <v>345</v>
      </c>
      <c r="C36" s="33" t="s">
        <v>682</v>
      </c>
      <c r="D36" s="62" t="s">
        <v>358</v>
      </c>
      <c r="E36" s="63">
        <v>7914.0</v>
      </c>
      <c r="F36" s="63">
        <v>6718.0</v>
      </c>
      <c r="G36" s="63">
        <v>4632.0</v>
      </c>
      <c r="H36" s="63">
        <v>1491.0</v>
      </c>
      <c r="I36" s="63">
        <v>1212.0</v>
      </c>
      <c r="J36" s="63">
        <v>1282.0</v>
      </c>
      <c r="K36" s="63">
        <v>1337.0</v>
      </c>
      <c r="L36" s="63">
        <v>1418.0</v>
      </c>
      <c r="M36" s="63">
        <v>1481.0</v>
      </c>
      <c r="N36" s="63">
        <v>1560.0</v>
      </c>
      <c r="O36" s="64"/>
      <c r="P36" s="35">
        <v>3.0</v>
      </c>
      <c r="Q36" s="62" t="s">
        <v>344</v>
      </c>
      <c r="R36" s="62" t="s">
        <v>343</v>
      </c>
      <c r="S36" s="62" t="s">
        <v>356</v>
      </c>
      <c r="T36" s="63">
        <v>14035.0</v>
      </c>
      <c r="U36" s="63">
        <v>10147.0</v>
      </c>
      <c r="V36" s="63">
        <v>4629.0</v>
      </c>
      <c r="W36" s="63">
        <v>2078.0</v>
      </c>
      <c r="X36" s="63">
        <v>1585.0</v>
      </c>
      <c r="Y36" s="63">
        <v>1367.0</v>
      </c>
      <c r="Z36" s="63">
        <v>1402.0</v>
      </c>
      <c r="AA36" s="63">
        <v>1375.0</v>
      </c>
      <c r="AB36" s="63">
        <v>1333.0</v>
      </c>
      <c r="AC36" s="63">
        <v>1337.0</v>
      </c>
      <c r="AD36" s="65"/>
    </row>
    <row r="37">
      <c r="A37" s="33" t="s">
        <v>683</v>
      </c>
      <c r="B37" s="33" t="s">
        <v>346</v>
      </c>
      <c r="C37" s="33" t="s">
        <v>684</v>
      </c>
      <c r="D37" s="62" t="s">
        <v>358</v>
      </c>
      <c r="E37" s="63">
        <v>2308.0</v>
      </c>
      <c r="F37" s="63">
        <v>2524.0</v>
      </c>
      <c r="G37" s="35">
        <v>238.0</v>
      </c>
      <c r="H37" s="35">
        <v>238.0</v>
      </c>
      <c r="I37" s="35">
        <v>238.0</v>
      </c>
      <c r="J37" s="35">
        <v>238.0</v>
      </c>
      <c r="K37" s="35">
        <v>238.0</v>
      </c>
      <c r="L37" s="35">
        <v>238.0</v>
      </c>
      <c r="M37" s="35">
        <v>238.0</v>
      </c>
      <c r="N37" s="35">
        <v>238.0</v>
      </c>
      <c r="O37" s="64"/>
      <c r="P37" s="33" t="s">
        <v>661</v>
      </c>
      <c r="Q37" s="33" t="s">
        <v>345</v>
      </c>
      <c r="R37" s="62" t="s">
        <v>682</v>
      </c>
      <c r="S37" s="62" t="s">
        <v>356</v>
      </c>
      <c r="T37" s="63">
        <v>13976.0</v>
      </c>
      <c r="U37" s="63">
        <v>10109.0</v>
      </c>
      <c r="V37" s="63">
        <v>4586.0</v>
      </c>
      <c r="W37" s="63">
        <v>2035.0</v>
      </c>
      <c r="X37" s="63">
        <v>1585.0</v>
      </c>
      <c r="Y37" s="63">
        <v>1367.0</v>
      </c>
      <c r="Z37" s="63">
        <v>1402.0</v>
      </c>
      <c r="AA37" s="63">
        <v>1375.0</v>
      </c>
      <c r="AB37" s="63">
        <v>1333.0</v>
      </c>
      <c r="AC37" s="63">
        <v>1337.0</v>
      </c>
      <c r="AD37" s="65"/>
    </row>
    <row r="38">
      <c r="A38" s="33" t="s">
        <v>685</v>
      </c>
      <c r="B38" s="33" t="s">
        <v>347</v>
      </c>
      <c r="C38" s="33" t="s">
        <v>686</v>
      </c>
      <c r="D38" s="33" t="s">
        <v>358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4"/>
      <c r="P38" s="33" t="s">
        <v>664</v>
      </c>
      <c r="Q38" s="33" t="s">
        <v>346</v>
      </c>
      <c r="R38" s="62" t="s">
        <v>684</v>
      </c>
      <c r="S38" s="33" t="s">
        <v>356</v>
      </c>
      <c r="T38" s="35">
        <v>58.0</v>
      </c>
      <c r="U38" s="35">
        <v>38.0</v>
      </c>
      <c r="V38" s="35">
        <v>43.0</v>
      </c>
      <c r="W38" s="35">
        <v>42.0</v>
      </c>
      <c r="X38" s="65"/>
      <c r="Y38" s="65"/>
      <c r="Z38" s="65"/>
      <c r="AA38" s="65"/>
      <c r="AB38" s="65"/>
      <c r="AC38" s="65"/>
      <c r="AD38" s="65"/>
    </row>
    <row r="39">
      <c r="A39" s="33" t="s">
        <v>687</v>
      </c>
      <c r="B39" s="33" t="s">
        <v>348</v>
      </c>
      <c r="C39" s="33" t="s">
        <v>688</v>
      </c>
      <c r="D39" s="33" t="s">
        <v>358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4"/>
      <c r="P39" s="33" t="s">
        <v>668</v>
      </c>
      <c r="Q39" s="33" t="s">
        <v>347</v>
      </c>
      <c r="R39" s="62" t="s">
        <v>686</v>
      </c>
      <c r="S39" s="33" t="s">
        <v>356</v>
      </c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</row>
    <row r="40">
      <c r="A40" s="35">
        <v>6.0</v>
      </c>
      <c r="B40" s="33" t="s">
        <v>350</v>
      </c>
      <c r="C40" s="33" t="s">
        <v>1</v>
      </c>
      <c r="D40" s="62" t="s">
        <v>358</v>
      </c>
      <c r="E40" s="63">
        <v>194558.0</v>
      </c>
      <c r="F40" s="63">
        <v>201274.0</v>
      </c>
      <c r="G40" s="63">
        <v>213835.0</v>
      </c>
      <c r="H40" s="63">
        <v>227544.0</v>
      </c>
      <c r="I40" s="63">
        <v>216036.0</v>
      </c>
      <c r="J40" s="63">
        <v>229525.0</v>
      </c>
      <c r="K40" s="63">
        <v>239207.0</v>
      </c>
      <c r="L40" s="63">
        <v>245339.0</v>
      </c>
      <c r="M40" s="63">
        <v>254516.0</v>
      </c>
      <c r="N40" s="63">
        <v>264260.0</v>
      </c>
      <c r="O40" s="64"/>
      <c r="P40" s="33" t="s">
        <v>670</v>
      </c>
      <c r="Q40" s="33" t="s">
        <v>348</v>
      </c>
      <c r="R40" s="62" t="s">
        <v>688</v>
      </c>
      <c r="S40" s="33" t="s">
        <v>356</v>
      </c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</row>
    <row r="41">
      <c r="A41" s="35">
        <v>7.0</v>
      </c>
      <c r="B41" s="33" t="s">
        <v>689</v>
      </c>
      <c r="C41" s="33" t="s">
        <v>690</v>
      </c>
      <c r="D41" s="33" t="s">
        <v>358</v>
      </c>
      <c r="E41" s="65"/>
      <c r="F41" s="65"/>
      <c r="G41" s="65"/>
      <c r="H41" s="65"/>
      <c r="I41" s="64"/>
      <c r="J41" s="63">
        <v>578.0</v>
      </c>
      <c r="K41" s="63">
        <v>1831.0</v>
      </c>
      <c r="L41" s="63">
        <v>2672.0</v>
      </c>
      <c r="M41" s="63">
        <v>3460.0</v>
      </c>
      <c r="N41" s="63">
        <v>3960.0</v>
      </c>
      <c r="O41" s="64"/>
      <c r="P41" s="35">
        <v>4.0</v>
      </c>
      <c r="Q41" s="62" t="s">
        <v>350</v>
      </c>
      <c r="R41" s="62" t="s">
        <v>1</v>
      </c>
      <c r="S41" s="62" t="s">
        <v>356</v>
      </c>
      <c r="T41" s="63">
        <v>233068.0</v>
      </c>
      <c r="U41" s="63">
        <v>240922.0</v>
      </c>
      <c r="V41" s="63">
        <v>250665.0</v>
      </c>
      <c r="W41" s="63">
        <v>258227.0</v>
      </c>
      <c r="X41" s="63">
        <v>262346.0</v>
      </c>
      <c r="Y41" s="63">
        <v>266158.0</v>
      </c>
      <c r="Z41" s="63">
        <v>264662.0</v>
      </c>
      <c r="AA41" s="63">
        <v>272030.0</v>
      </c>
      <c r="AB41" s="63">
        <v>276060.0</v>
      </c>
      <c r="AC41" s="63">
        <v>271940.0</v>
      </c>
      <c r="AD41" s="65"/>
    </row>
    <row r="42">
      <c r="A42" s="35">
        <v>8.0</v>
      </c>
      <c r="B42" s="33" t="s">
        <v>691</v>
      </c>
      <c r="C42" s="33" t="s">
        <v>351</v>
      </c>
      <c r="D42" s="33" t="s">
        <v>358</v>
      </c>
      <c r="E42" s="35">
        <v>954.0</v>
      </c>
      <c r="F42" s="65"/>
      <c r="G42" s="65"/>
      <c r="H42" s="65"/>
      <c r="I42" s="65"/>
      <c r="J42" s="65"/>
      <c r="K42" s="65"/>
      <c r="L42" s="65"/>
      <c r="M42" s="65"/>
      <c r="N42" s="65"/>
      <c r="O42" s="64"/>
      <c r="P42" s="35">
        <v>5.0</v>
      </c>
      <c r="Q42" s="62" t="s">
        <v>691</v>
      </c>
      <c r="R42" s="62" t="s">
        <v>692</v>
      </c>
      <c r="S42" s="62" t="s">
        <v>356</v>
      </c>
      <c r="T42" s="63">
        <v>1306.0</v>
      </c>
      <c r="U42" s="63">
        <v>1333.0</v>
      </c>
      <c r="V42" s="63">
        <v>1375.0</v>
      </c>
      <c r="W42" s="63">
        <v>1408.0</v>
      </c>
      <c r="X42" s="63">
        <v>1427.0</v>
      </c>
      <c r="Y42" s="63">
        <v>1474.0</v>
      </c>
      <c r="Z42" s="35">
        <v>868.0</v>
      </c>
      <c r="AA42" s="35">
        <v>921.0</v>
      </c>
      <c r="AB42" s="63">
        <v>980.0</v>
      </c>
      <c r="AC42" s="63">
        <v>1040.0</v>
      </c>
      <c r="AD42" s="65"/>
    </row>
    <row r="43">
      <c r="A43" s="61"/>
      <c r="B43" s="60"/>
      <c r="C43" s="58" t="s">
        <v>315</v>
      </c>
      <c r="D43" s="66" t="s">
        <v>358</v>
      </c>
      <c r="E43" s="67">
        <v>290477.0</v>
      </c>
      <c r="F43" s="67">
        <v>304405.0</v>
      </c>
      <c r="G43" s="67">
        <v>319401.0</v>
      </c>
      <c r="H43" s="67">
        <v>336061.0</v>
      </c>
      <c r="I43" s="67">
        <v>354459.0</v>
      </c>
      <c r="J43" s="67">
        <v>372029.0</v>
      </c>
      <c r="K43" s="67">
        <v>388424.0</v>
      </c>
      <c r="L43" s="67">
        <v>406587.0</v>
      </c>
      <c r="M43" s="67">
        <v>425433.0</v>
      </c>
      <c r="N43" s="67">
        <v>445096.0</v>
      </c>
      <c r="O43" s="61"/>
      <c r="P43" s="64"/>
      <c r="Q43" s="69"/>
      <c r="R43" s="66" t="s">
        <v>315</v>
      </c>
      <c r="S43" s="66" t="s">
        <v>356</v>
      </c>
      <c r="T43" s="67">
        <v>362916.0</v>
      </c>
      <c r="U43" s="67">
        <v>381363.0</v>
      </c>
      <c r="V43" s="67">
        <v>404207.0</v>
      </c>
      <c r="W43" s="67">
        <v>425602.0</v>
      </c>
      <c r="X43" s="67">
        <v>445737.0</v>
      </c>
      <c r="Y43" s="67">
        <v>468249.0</v>
      </c>
      <c r="Z43" s="67">
        <v>495233.0</v>
      </c>
      <c r="AA43" s="67">
        <v>529049.0</v>
      </c>
      <c r="AB43" s="67">
        <v>557456.0</v>
      </c>
      <c r="AC43" s="67">
        <v>580687.0</v>
      </c>
      <c r="AD43" s="61"/>
    </row>
    <row r="4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</row>
    <row r="45">
      <c r="A45" s="65"/>
      <c r="B45" s="65"/>
      <c r="C45" s="65"/>
      <c r="D45" s="64"/>
      <c r="E45" s="59">
        <v>2021.0</v>
      </c>
      <c r="F45" s="59">
        <v>2022.0</v>
      </c>
      <c r="G45" s="59">
        <v>2023.0</v>
      </c>
      <c r="H45" s="59">
        <v>2024.0</v>
      </c>
      <c r="I45" s="59">
        <v>2025.0</v>
      </c>
      <c r="J45" s="59">
        <v>2026.0</v>
      </c>
      <c r="K45" s="59">
        <v>2027.0</v>
      </c>
      <c r="L45" s="59">
        <v>2028.0</v>
      </c>
      <c r="M45" s="59">
        <v>2029.0</v>
      </c>
      <c r="N45" s="59">
        <v>2030.0</v>
      </c>
      <c r="O45" s="65"/>
      <c r="P45" s="65"/>
      <c r="Q45" s="65"/>
      <c r="R45" s="65"/>
      <c r="S45" s="65"/>
      <c r="T45" s="59">
        <v>2025.0</v>
      </c>
      <c r="U45" s="59">
        <v>2026.0</v>
      </c>
      <c r="V45" s="59">
        <v>2027.0</v>
      </c>
      <c r="W45" s="59">
        <v>2028.0</v>
      </c>
      <c r="X45" s="59">
        <v>2029.0</v>
      </c>
      <c r="Y45" s="59">
        <v>2030.0</v>
      </c>
      <c r="Z45" s="59">
        <v>2031.0</v>
      </c>
      <c r="AA45" s="59">
        <v>2032.0</v>
      </c>
      <c r="AB45" s="59">
        <v>2033.0</v>
      </c>
      <c r="AC45" s="59">
        <v>2034.0</v>
      </c>
      <c r="AD45" s="65"/>
    </row>
    <row r="46">
      <c r="A46" s="64"/>
      <c r="B46" s="33" t="s">
        <v>230</v>
      </c>
      <c r="C46" s="33" t="s">
        <v>13</v>
      </c>
      <c r="D46" s="33" t="s">
        <v>357</v>
      </c>
      <c r="E46" s="68">
        <f t="shared" ref="E46:N46" si="1">sum(E18,E10,E13)</f>
        <v>252893</v>
      </c>
      <c r="F46" s="68">
        <f t="shared" si="1"/>
        <v>265664</v>
      </c>
      <c r="G46" s="68">
        <f t="shared" si="1"/>
        <v>274817</v>
      </c>
      <c r="H46" s="68">
        <f t="shared" si="1"/>
        <v>285774</v>
      </c>
      <c r="I46" s="68">
        <f t="shared" si="1"/>
        <v>272934</v>
      </c>
      <c r="J46" s="68">
        <f t="shared" si="1"/>
        <v>286462</v>
      </c>
      <c r="K46" s="68">
        <f t="shared" si="1"/>
        <v>299087</v>
      </c>
      <c r="L46" s="68">
        <f t="shared" si="1"/>
        <v>313072</v>
      </c>
      <c r="M46" s="68">
        <f t="shared" si="1"/>
        <v>327582</v>
      </c>
      <c r="N46" s="68">
        <f t="shared" si="1"/>
        <v>342724</v>
      </c>
      <c r="O46" s="65"/>
      <c r="P46" s="65"/>
      <c r="Q46" s="70" t="s">
        <v>232</v>
      </c>
      <c r="R46" s="33" t="s">
        <v>13</v>
      </c>
      <c r="S46" s="70" t="s">
        <v>355</v>
      </c>
      <c r="T46" s="71">
        <f t="shared" ref="T46:AC46" si="2">sum(T10,T13,T18)</f>
        <v>312365</v>
      </c>
      <c r="U46" s="71">
        <f t="shared" si="2"/>
        <v>324956</v>
      </c>
      <c r="V46" s="71">
        <f t="shared" si="2"/>
        <v>341499</v>
      </c>
      <c r="W46" s="71">
        <f t="shared" si="2"/>
        <v>351300</v>
      </c>
      <c r="X46" s="71">
        <f t="shared" si="2"/>
        <v>363946</v>
      </c>
      <c r="Y46" s="71">
        <f t="shared" si="2"/>
        <v>376971</v>
      </c>
      <c r="Z46" s="71">
        <f t="shared" si="2"/>
        <v>377183</v>
      </c>
      <c r="AA46" s="71">
        <f t="shared" si="2"/>
        <v>389309</v>
      </c>
      <c r="AB46" s="71">
        <f t="shared" si="2"/>
        <v>397306</v>
      </c>
      <c r="AC46" s="71">
        <f t="shared" si="2"/>
        <v>407428</v>
      </c>
      <c r="AD46" s="65"/>
    </row>
    <row r="47">
      <c r="A47" s="64"/>
      <c r="B47" s="33" t="s">
        <v>230</v>
      </c>
      <c r="C47" s="33" t="s">
        <v>14</v>
      </c>
      <c r="D47" s="33" t="s">
        <v>357</v>
      </c>
      <c r="E47" s="68">
        <f t="shared" ref="E47:N47" si="3">E2+E3+E4+E19</f>
        <v>36630</v>
      </c>
      <c r="F47" s="68">
        <f t="shared" si="3"/>
        <v>38741</v>
      </c>
      <c r="G47" s="68">
        <f t="shared" si="3"/>
        <v>44584</v>
      </c>
      <c r="H47" s="68">
        <f t="shared" si="3"/>
        <v>50287</v>
      </c>
      <c r="I47" s="68">
        <f t="shared" si="3"/>
        <v>81525</v>
      </c>
      <c r="J47" s="68">
        <f t="shared" si="3"/>
        <v>85567</v>
      </c>
      <c r="K47" s="68">
        <f t="shared" si="3"/>
        <v>89337</v>
      </c>
      <c r="L47" s="68">
        <f t="shared" si="3"/>
        <v>93515</v>
      </c>
      <c r="M47" s="68">
        <f t="shared" si="3"/>
        <v>97851</v>
      </c>
      <c r="N47" s="68">
        <f t="shared" si="3"/>
        <v>102372</v>
      </c>
      <c r="O47" s="65"/>
      <c r="P47" s="65"/>
      <c r="Q47" s="70" t="s">
        <v>232</v>
      </c>
      <c r="R47" s="33" t="s">
        <v>14</v>
      </c>
      <c r="S47" s="70" t="s">
        <v>355</v>
      </c>
      <c r="T47" s="68">
        <f t="shared" ref="T47:AC47" si="4">sum(T2)</f>
        <v>49244</v>
      </c>
      <c r="U47" s="68">
        <f t="shared" si="4"/>
        <v>55075</v>
      </c>
      <c r="V47" s="68">
        <f t="shared" si="4"/>
        <v>61333</v>
      </c>
      <c r="W47" s="68">
        <f t="shared" si="4"/>
        <v>72893</v>
      </c>
      <c r="X47" s="68">
        <f t="shared" si="4"/>
        <v>80364</v>
      </c>
      <c r="Y47" s="68">
        <f t="shared" si="4"/>
        <v>90435</v>
      </c>
      <c r="Z47" s="68">
        <f t="shared" si="4"/>
        <v>117182</v>
      </c>
      <c r="AA47" s="68">
        <f t="shared" si="4"/>
        <v>138820</v>
      </c>
      <c r="AB47" s="68">
        <f t="shared" si="4"/>
        <v>159170</v>
      </c>
      <c r="AC47" s="68">
        <f t="shared" si="4"/>
        <v>172219</v>
      </c>
      <c r="AD47" s="65"/>
    </row>
    <row r="48">
      <c r="A48" s="64"/>
      <c r="B48" s="33" t="s">
        <v>230</v>
      </c>
      <c r="C48" s="33" t="s">
        <v>695</v>
      </c>
      <c r="D48" s="33" t="s">
        <v>357</v>
      </c>
      <c r="E48" s="65">
        <f t="shared" ref="E48:N48" si="5">E20</f>
        <v>954</v>
      </c>
      <c r="F48" s="65" t="str">
        <f t="shared" si="5"/>
        <v/>
      </c>
      <c r="G48" s="65" t="str">
        <f t="shared" si="5"/>
        <v/>
      </c>
      <c r="H48" s="65" t="str">
        <f t="shared" si="5"/>
        <v/>
      </c>
      <c r="I48" s="65" t="str">
        <f t="shared" si="5"/>
        <v/>
      </c>
      <c r="J48" s="65" t="str">
        <f t="shared" si="5"/>
        <v/>
      </c>
      <c r="K48" s="65" t="str">
        <f t="shared" si="5"/>
        <v/>
      </c>
      <c r="L48" s="65" t="str">
        <f t="shared" si="5"/>
        <v/>
      </c>
      <c r="M48" s="65" t="str">
        <f t="shared" si="5"/>
        <v/>
      </c>
      <c r="N48" s="65" t="str">
        <f t="shared" si="5"/>
        <v/>
      </c>
      <c r="O48" s="65"/>
      <c r="P48" s="65"/>
      <c r="Q48" s="70" t="s">
        <v>232</v>
      </c>
      <c r="R48" s="33" t="s">
        <v>695</v>
      </c>
      <c r="S48" s="70" t="s">
        <v>355</v>
      </c>
      <c r="T48" s="68">
        <f t="shared" ref="T48:AC48" si="6">T19</f>
        <v>1306</v>
      </c>
      <c r="U48" s="68">
        <f t="shared" si="6"/>
        <v>1333</v>
      </c>
      <c r="V48" s="68">
        <f t="shared" si="6"/>
        <v>1375</v>
      </c>
      <c r="W48" s="68">
        <f t="shared" si="6"/>
        <v>1408</v>
      </c>
      <c r="X48" s="68">
        <f t="shared" si="6"/>
        <v>1427</v>
      </c>
      <c r="Y48" s="65">
        <f t="shared" si="6"/>
        <v>843</v>
      </c>
      <c r="Z48" s="65">
        <f t="shared" si="6"/>
        <v>868</v>
      </c>
      <c r="AA48" s="65">
        <f t="shared" si="6"/>
        <v>921</v>
      </c>
      <c r="AB48" s="68">
        <f t="shared" si="6"/>
        <v>980</v>
      </c>
      <c r="AC48" s="68">
        <f t="shared" si="6"/>
        <v>1040</v>
      </c>
      <c r="AD48" s="65"/>
    </row>
    <row r="49">
      <c r="A49" s="65"/>
      <c r="B49" s="65"/>
      <c r="C49" s="65"/>
      <c r="D49" s="64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</row>
    <row r="50">
      <c r="A50" s="65"/>
      <c r="B50" s="65"/>
      <c r="C50" s="65"/>
      <c r="D50" s="64"/>
      <c r="E50" s="59">
        <v>2021.0</v>
      </c>
      <c r="F50" s="59">
        <v>2022.0</v>
      </c>
      <c r="G50" s="59">
        <v>2023.0</v>
      </c>
      <c r="H50" s="59">
        <v>2024.0</v>
      </c>
      <c r="I50" s="59">
        <v>2025.0</v>
      </c>
      <c r="J50" s="59">
        <v>2026.0</v>
      </c>
      <c r="K50" s="59">
        <v>2027.0</v>
      </c>
      <c r="L50" s="59">
        <v>2028.0</v>
      </c>
      <c r="M50" s="59">
        <v>2029.0</v>
      </c>
      <c r="N50" s="59">
        <v>2030.0</v>
      </c>
      <c r="O50" s="65"/>
      <c r="P50" s="65"/>
      <c r="Q50" s="65"/>
      <c r="R50" s="65"/>
      <c r="S50" s="65"/>
      <c r="T50" s="59">
        <v>2025.0</v>
      </c>
      <c r="U50" s="59">
        <v>2026.0</v>
      </c>
      <c r="V50" s="59">
        <v>2027.0</v>
      </c>
      <c r="W50" s="59">
        <v>2028.0</v>
      </c>
      <c r="X50" s="59">
        <v>2029.0</v>
      </c>
      <c r="Y50" s="59">
        <v>2030.0</v>
      </c>
      <c r="Z50" s="59">
        <v>2031.0</v>
      </c>
      <c r="AA50" s="59">
        <v>2032.0</v>
      </c>
      <c r="AB50" s="59">
        <v>2033.0</v>
      </c>
      <c r="AC50" s="59">
        <v>2034.0</v>
      </c>
      <c r="AD50" s="65"/>
    </row>
    <row r="51">
      <c r="A51" s="64"/>
      <c r="B51" s="33" t="s">
        <v>230</v>
      </c>
      <c r="C51" s="33" t="s">
        <v>13</v>
      </c>
      <c r="D51" s="33" t="s">
        <v>358</v>
      </c>
      <c r="E51" s="68">
        <f t="shared" ref="E51:N51" si="7">E32+E35+E40</f>
        <v>252934</v>
      </c>
      <c r="F51" s="68">
        <f t="shared" si="7"/>
        <v>265328</v>
      </c>
      <c r="G51" s="68">
        <f t="shared" si="7"/>
        <v>276521</v>
      </c>
      <c r="H51" s="68">
        <f t="shared" si="7"/>
        <v>287652</v>
      </c>
      <c r="I51" s="68">
        <f t="shared" si="7"/>
        <v>272933</v>
      </c>
      <c r="J51" s="68">
        <f t="shared" si="7"/>
        <v>286277</v>
      </c>
      <c r="K51" s="68">
        <f t="shared" si="7"/>
        <v>298626</v>
      </c>
      <c r="L51" s="68">
        <f t="shared" si="7"/>
        <v>310982</v>
      </c>
      <c r="M51" s="68">
        <f t="shared" si="7"/>
        <v>322360</v>
      </c>
      <c r="N51" s="68">
        <f t="shared" si="7"/>
        <v>334782</v>
      </c>
      <c r="O51" s="65"/>
      <c r="P51" s="65"/>
      <c r="Q51" s="70" t="s">
        <v>232</v>
      </c>
      <c r="R51" s="33" t="s">
        <v>13</v>
      </c>
      <c r="S51" s="70" t="s">
        <v>356</v>
      </c>
      <c r="T51" s="68">
        <f t="shared" ref="T51:AC51" si="8">sum(T33,T36,T41)</f>
        <v>304015</v>
      </c>
      <c r="U51" s="68">
        <f t="shared" si="8"/>
        <v>317373</v>
      </c>
      <c r="V51" s="68">
        <f t="shared" si="8"/>
        <v>332829</v>
      </c>
      <c r="W51" s="68">
        <f t="shared" si="8"/>
        <v>343033</v>
      </c>
      <c r="X51" s="68">
        <f t="shared" si="8"/>
        <v>356632</v>
      </c>
      <c r="Y51" s="68">
        <f t="shared" si="8"/>
        <v>368442</v>
      </c>
      <c r="Z51" s="68">
        <f t="shared" si="8"/>
        <v>365224</v>
      </c>
      <c r="AA51" s="68">
        <f t="shared" si="8"/>
        <v>374593</v>
      </c>
      <c r="AB51" s="68">
        <f t="shared" si="8"/>
        <v>375524</v>
      </c>
      <c r="AC51" s="68">
        <f t="shared" si="8"/>
        <v>380208</v>
      </c>
      <c r="AD51" s="65"/>
    </row>
    <row r="52">
      <c r="A52" s="64"/>
      <c r="B52" s="33" t="s">
        <v>230</v>
      </c>
      <c r="C52" s="33" t="s">
        <v>14</v>
      </c>
      <c r="D52" s="33" t="s">
        <v>358</v>
      </c>
      <c r="E52" s="68">
        <f t="shared" ref="E52:N52" si="9">E24+E25+E26+E41</f>
        <v>36587</v>
      </c>
      <c r="F52" s="68">
        <f t="shared" si="9"/>
        <v>39078</v>
      </c>
      <c r="G52" s="68">
        <f t="shared" si="9"/>
        <v>42880</v>
      </c>
      <c r="H52" s="68">
        <f t="shared" si="9"/>
        <v>48408</v>
      </c>
      <c r="I52" s="68">
        <f t="shared" si="9"/>
        <v>81526</v>
      </c>
      <c r="J52" s="68">
        <f t="shared" si="9"/>
        <v>85753</v>
      </c>
      <c r="K52" s="68">
        <f t="shared" si="9"/>
        <v>89798</v>
      </c>
      <c r="L52" s="68">
        <f t="shared" si="9"/>
        <v>95606</v>
      </c>
      <c r="M52" s="68">
        <f t="shared" si="9"/>
        <v>103073</v>
      </c>
      <c r="N52" s="68">
        <f t="shared" si="9"/>
        <v>110314</v>
      </c>
      <c r="O52" s="65"/>
      <c r="P52" s="65"/>
      <c r="Q52" s="70" t="s">
        <v>232</v>
      </c>
      <c r="R52" s="33" t="s">
        <v>14</v>
      </c>
      <c r="S52" s="70" t="s">
        <v>356</v>
      </c>
      <c r="T52" s="68">
        <f t="shared" ref="T52:AC52" si="10">T24</f>
        <v>57595</v>
      </c>
      <c r="U52" s="68">
        <f t="shared" si="10"/>
        <v>62657</v>
      </c>
      <c r="V52" s="68">
        <f t="shared" si="10"/>
        <v>70002</v>
      </c>
      <c r="W52" s="68">
        <f t="shared" si="10"/>
        <v>81161</v>
      </c>
      <c r="X52" s="68">
        <f t="shared" si="10"/>
        <v>87678</v>
      </c>
      <c r="Y52" s="68">
        <f t="shared" si="10"/>
        <v>98334</v>
      </c>
      <c r="Z52" s="68">
        <f t="shared" si="10"/>
        <v>129141</v>
      </c>
      <c r="AA52" s="68">
        <f t="shared" si="10"/>
        <v>153535</v>
      </c>
      <c r="AB52" s="68">
        <f t="shared" si="10"/>
        <v>180952</v>
      </c>
      <c r="AC52" s="68">
        <f t="shared" si="10"/>
        <v>199439</v>
      </c>
      <c r="AD52" s="65"/>
    </row>
    <row r="53">
      <c r="A53" s="64"/>
      <c r="B53" s="33" t="s">
        <v>230</v>
      </c>
      <c r="C53" s="33" t="s">
        <v>695</v>
      </c>
      <c r="D53" s="33" t="s">
        <v>358</v>
      </c>
      <c r="E53" s="65">
        <f t="shared" ref="E53:N53" si="11">E42</f>
        <v>954</v>
      </c>
      <c r="F53" s="65" t="str">
        <f t="shared" si="11"/>
        <v/>
      </c>
      <c r="G53" s="65" t="str">
        <f t="shared" si="11"/>
        <v/>
      </c>
      <c r="H53" s="65" t="str">
        <f t="shared" si="11"/>
        <v/>
      </c>
      <c r="I53" s="65" t="str">
        <f t="shared" si="11"/>
        <v/>
      </c>
      <c r="J53" s="65" t="str">
        <f t="shared" si="11"/>
        <v/>
      </c>
      <c r="K53" s="65" t="str">
        <f t="shared" si="11"/>
        <v/>
      </c>
      <c r="L53" s="65" t="str">
        <f t="shared" si="11"/>
        <v/>
      </c>
      <c r="M53" s="65" t="str">
        <f t="shared" si="11"/>
        <v/>
      </c>
      <c r="N53" s="65" t="str">
        <f t="shared" si="11"/>
        <v/>
      </c>
      <c r="O53" s="65"/>
      <c r="P53" s="65"/>
      <c r="Q53" s="70" t="s">
        <v>232</v>
      </c>
      <c r="R53" s="33" t="s">
        <v>695</v>
      </c>
      <c r="S53" s="70" t="s">
        <v>356</v>
      </c>
      <c r="T53" s="68">
        <f t="shared" ref="T53:AC53" si="12">T42</f>
        <v>1306</v>
      </c>
      <c r="U53" s="68">
        <f t="shared" si="12"/>
        <v>1333</v>
      </c>
      <c r="V53" s="68">
        <f t="shared" si="12"/>
        <v>1375</v>
      </c>
      <c r="W53" s="68">
        <f t="shared" si="12"/>
        <v>1408</v>
      </c>
      <c r="X53" s="68">
        <f t="shared" si="12"/>
        <v>1427</v>
      </c>
      <c r="Y53" s="68">
        <f t="shared" si="12"/>
        <v>1474</v>
      </c>
      <c r="Z53" s="65">
        <f t="shared" si="12"/>
        <v>868</v>
      </c>
      <c r="AA53" s="65">
        <f t="shared" si="12"/>
        <v>921</v>
      </c>
      <c r="AB53" s="68">
        <f t="shared" si="12"/>
        <v>980</v>
      </c>
      <c r="AC53" s="68">
        <f t="shared" si="12"/>
        <v>1040</v>
      </c>
      <c r="AD53" s="65"/>
    </row>
    <row r="55">
      <c r="B55" s="2" t="s">
        <v>217</v>
      </c>
      <c r="C55" s="2" t="s">
        <v>696</v>
      </c>
      <c r="D55" s="2" t="s">
        <v>13</v>
      </c>
      <c r="E55" s="2" t="s">
        <v>14</v>
      </c>
      <c r="F55" s="2" t="s">
        <v>695</v>
      </c>
      <c r="G55" s="2" t="s">
        <v>657</v>
      </c>
      <c r="T55" s="2">
        <v>2025.0</v>
      </c>
      <c r="U55" s="2">
        <v>2026.0</v>
      </c>
      <c r="V55" s="2">
        <v>2027.0</v>
      </c>
      <c r="W55" s="2">
        <v>2028.0</v>
      </c>
      <c r="X55" s="2">
        <v>2029.0</v>
      </c>
      <c r="Y55" s="2">
        <v>2030.0</v>
      </c>
      <c r="Z55" s="2">
        <v>2031.0</v>
      </c>
      <c r="AA55" s="2">
        <v>2032.0</v>
      </c>
      <c r="AB55" s="2">
        <v>2033.0</v>
      </c>
      <c r="AC55" s="2">
        <v>2034.0</v>
      </c>
    </row>
    <row r="56">
      <c r="B56" s="2">
        <v>2022.0</v>
      </c>
      <c r="C56" s="2">
        <v>308.1</v>
      </c>
      <c r="D56" s="2">
        <v>265.1</v>
      </c>
      <c r="E56" s="2">
        <v>43.0</v>
      </c>
      <c r="G56" s="2" t="s">
        <v>697</v>
      </c>
      <c r="Q56" s="2" t="s">
        <v>232</v>
      </c>
      <c r="R56" s="2" t="s">
        <v>1</v>
      </c>
      <c r="S56" s="2" t="s">
        <v>355</v>
      </c>
      <c r="T56" s="13">
        <f t="shared" ref="T56:AC56" si="13">T18</f>
        <v>241418</v>
      </c>
      <c r="U56" s="13">
        <f t="shared" si="13"/>
        <v>247629</v>
      </c>
      <c r="V56" s="13">
        <f t="shared" si="13"/>
        <v>257342</v>
      </c>
      <c r="W56" s="13">
        <f t="shared" si="13"/>
        <v>262556</v>
      </c>
      <c r="X56" s="13">
        <f t="shared" si="13"/>
        <v>264648</v>
      </c>
      <c r="Y56" s="13">
        <f t="shared" si="13"/>
        <v>268983</v>
      </c>
      <c r="Z56" s="13">
        <f t="shared" si="13"/>
        <v>267428</v>
      </c>
      <c r="AA56" s="13">
        <f t="shared" si="13"/>
        <v>274877</v>
      </c>
      <c r="AB56" s="13">
        <f t="shared" si="13"/>
        <v>279861</v>
      </c>
      <c r="AC56" s="13">
        <f t="shared" si="13"/>
        <v>273773</v>
      </c>
    </row>
    <row r="57">
      <c r="B57" s="2">
        <v>2023.0</v>
      </c>
      <c r="C57" s="2">
        <v>331.7</v>
      </c>
      <c r="D57" s="2">
        <v>284.5</v>
      </c>
      <c r="E57" s="2">
        <v>47.2</v>
      </c>
      <c r="G57" s="2" t="s">
        <v>697</v>
      </c>
      <c r="Q57" s="2" t="s">
        <v>232</v>
      </c>
      <c r="R57" s="2" t="s">
        <v>2</v>
      </c>
      <c r="S57" s="2" t="s">
        <v>355</v>
      </c>
      <c r="T57" s="13">
        <f t="shared" ref="T57:AC57" si="14">T10</f>
        <v>56912</v>
      </c>
      <c r="U57" s="13">
        <f t="shared" si="14"/>
        <v>67008</v>
      </c>
      <c r="V57" s="13">
        <f t="shared" si="14"/>
        <v>80044</v>
      </c>
      <c r="W57" s="13">
        <f t="shared" si="14"/>
        <v>86513</v>
      </c>
      <c r="X57" s="13">
        <f t="shared" si="14"/>
        <v>97606</v>
      </c>
      <c r="Y57" s="13">
        <f t="shared" si="14"/>
        <v>106620</v>
      </c>
      <c r="Z57" s="13">
        <f t="shared" si="14"/>
        <v>108351</v>
      </c>
      <c r="AA57" s="13">
        <f t="shared" si="14"/>
        <v>113056</v>
      </c>
      <c r="AB57" s="13">
        <f t="shared" si="14"/>
        <v>116112</v>
      </c>
      <c r="AC57" s="13">
        <f t="shared" si="14"/>
        <v>132318</v>
      </c>
    </row>
    <row r="58">
      <c r="B58" s="2">
        <v>2024.0</v>
      </c>
      <c r="C58" s="2">
        <v>357.1</v>
      </c>
      <c r="D58" s="2">
        <v>304.8</v>
      </c>
      <c r="E58" s="2">
        <v>52.3</v>
      </c>
      <c r="G58" s="2" t="s">
        <v>697</v>
      </c>
      <c r="Q58" s="2" t="s">
        <v>232</v>
      </c>
      <c r="R58" s="2" t="s">
        <v>1</v>
      </c>
      <c r="S58" s="2" t="s">
        <v>356</v>
      </c>
      <c r="T58" s="13">
        <f t="shared" ref="T58:AC58" si="15">T41</f>
        <v>233068</v>
      </c>
      <c r="U58" s="13">
        <f t="shared" si="15"/>
        <v>240922</v>
      </c>
      <c r="V58" s="13">
        <f t="shared" si="15"/>
        <v>250665</v>
      </c>
      <c r="W58" s="13">
        <f t="shared" si="15"/>
        <v>258227</v>
      </c>
      <c r="X58" s="13">
        <f t="shared" si="15"/>
        <v>262346</v>
      </c>
      <c r="Y58" s="13">
        <f t="shared" si="15"/>
        <v>266158</v>
      </c>
      <c r="Z58" s="13">
        <f t="shared" si="15"/>
        <v>264662</v>
      </c>
      <c r="AA58" s="13">
        <f t="shared" si="15"/>
        <v>272030</v>
      </c>
      <c r="AB58" s="13">
        <f t="shared" si="15"/>
        <v>276060</v>
      </c>
      <c r="AC58" s="13">
        <f t="shared" si="15"/>
        <v>271940</v>
      </c>
    </row>
    <row r="59">
      <c r="B59" s="2">
        <v>2025.0</v>
      </c>
      <c r="C59" s="2">
        <v>384.5</v>
      </c>
      <c r="D59" s="2">
        <v>326.2</v>
      </c>
      <c r="E59" s="2">
        <v>58.3</v>
      </c>
      <c r="G59" s="2" t="s">
        <v>697</v>
      </c>
      <c r="Q59" s="2" t="s">
        <v>232</v>
      </c>
      <c r="R59" s="2" t="s">
        <v>2</v>
      </c>
      <c r="S59" s="2" t="s">
        <v>356</v>
      </c>
      <c r="T59" s="13">
        <f t="shared" ref="T59:AC59" si="16">T33</f>
        <v>56912</v>
      </c>
      <c r="U59" s="13">
        <f t="shared" si="16"/>
        <v>66304</v>
      </c>
      <c r="V59" s="13">
        <f t="shared" si="16"/>
        <v>77535</v>
      </c>
      <c r="W59" s="13">
        <f t="shared" si="16"/>
        <v>82728</v>
      </c>
      <c r="X59" s="13">
        <f t="shared" si="16"/>
        <v>92701</v>
      </c>
      <c r="Y59" s="13">
        <f t="shared" si="16"/>
        <v>100917</v>
      </c>
      <c r="Z59" s="13">
        <f t="shared" si="16"/>
        <v>99160</v>
      </c>
      <c r="AA59" s="13">
        <f t="shared" si="16"/>
        <v>101188</v>
      </c>
      <c r="AB59" s="13">
        <f t="shared" si="16"/>
        <v>98131</v>
      </c>
      <c r="AC59" s="13">
        <f t="shared" si="16"/>
        <v>106931</v>
      </c>
    </row>
    <row r="60">
      <c r="B60" s="2">
        <v>2026.0</v>
      </c>
      <c r="C60" s="2">
        <v>410.1</v>
      </c>
      <c r="D60" s="2">
        <v>345.2</v>
      </c>
      <c r="E60" s="2">
        <v>64.9</v>
      </c>
      <c r="G60" s="2" t="s">
        <v>697</v>
      </c>
      <c r="T60" s="2">
        <v>2021.0</v>
      </c>
      <c r="U60" s="2">
        <v>2022.0</v>
      </c>
      <c r="V60" s="2">
        <v>2023.0</v>
      </c>
      <c r="W60" s="2">
        <v>2024.0</v>
      </c>
      <c r="X60" s="2">
        <v>2025.0</v>
      </c>
      <c r="Y60" s="2">
        <v>2026.0</v>
      </c>
      <c r="Z60" s="2">
        <v>2027.0</v>
      </c>
      <c r="AA60" s="2">
        <v>2028.0</v>
      </c>
      <c r="AB60" s="2">
        <v>2029.0</v>
      </c>
      <c r="AC60" s="2">
        <v>2030.0</v>
      </c>
    </row>
    <row r="61">
      <c r="B61" s="2">
        <v>2027.0</v>
      </c>
      <c r="C61" s="2">
        <v>437.4</v>
      </c>
      <c r="D61" s="2">
        <v>365.5</v>
      </c>
      <c r="E61" s="2">
        <v>71.9</v>
      </c>
      <c r="G61" s="2" t="s">
        <v>697</v>
      </c>
      <c r="Q61" s="2" t="s">
        <v>230</v>
      </c>
      <c r="R61" s="2" t="s">
        <v>1</v>
      </c>
      <c r="S61" s="2" t="s">
        <v>357</v>
      </c>
      <c r="T61" s="13">
        <f t="shared" ref="T61:AC61" si="17">E18</f>
        <v>198103</v>
      </c>
      <c r="U61" s="13">
        <f t="shared" si="17"/>
        <v>209128</v>
      </c>
      <c r="V61" s="13">
        <f t="shared" si="17"/>
        <v>219795</v>
      </c>
      <c r="W61" s="13">
        <f t="shared" si="17"/>
        <v>231446</v>
      </c>
      <c r="X61" s="13">
        <f t="shared" si="17"/>
        <v>220032</v>
      </c>
      <c r="Y61" s="13">
        <f t="shared" si="17"/>
        <v>233074</v>
      </c>
      <c r="Z61" s="13">
        <f t="shared" si="17"/>
        <v>244352</v>
      </c>
      <c r="AA61" s="13">
        <f t="shared" si="17"/>
        <v>257953</v>
      </c>
      <c r="AB61" s="13">
        <f t="shared" si="17"/>
        <v>270940</v>
      </c>
      <c r="AC61" s="13">
        <f t="shared" si="17"/>
        <v>284637</v>
      </c>
    </row>
    <row r="62">
      <c r="B62" s="2">
        <v>2028.0</v>
      </c>
      <c r="C62" s="2">
        <v>466.5</v>
      </c>
      <c r="D62" s="2">
        <v>374.7</v>
      </c>
      <c r="E62" s="2">
        <v>91.8</v>
      </c>
      <c r="G62" s="2" t="s">
        <v>697</v>
      </c>
      <c r="Q62" s="2" t="s">
        <v>230</v>
      </c>
      <c r="R62" s="2" t="s">
        <v>2</v>
      </c>
      <c r="S62" s="2" t="s">
        <v>357</v>
      </c>
      <c r="T62" s="13">
        <f t="shared" ref="T62:AC62" si="18">E10</f>
        <v>45464</v>
      </c>
      <c r="U62" s="13">
        <f t="shared" si="18"/>
        <v>50914</v>
      </c>
      <c r="V62" s="13">
        <f t="shared" si="18"/>
        <v>50953</v>
      </c>
      <c r="W62" s="13">
        <f t="shared" si="18"/>
        <v>52489</v>
      </c>
      <c r="X62" s="13">
        <f t="shared" si="18"/>
        <v>51485</v>
      </c>
      <c r="Y62" s="13">
        <f t="shared" si="18"/>
        <v>51956</v>
      </c>
      <c r="Z62" s="13">
        <f t="shared" si="18"/>
        <v>53233</v>
      </c>
      <c r="AA62" s="13">
        <f t="shared" si="18"/>
        <v>53513</v>
      </c>
      <c r="AB62" s="13">
        <f t="shared" si="18"/>
        <v>54945</v>
      </c>
      <c r="AC62" s="13">
        <f t="shared" si="18"/>
        <v>56282</v>
      </c>
    </row>
    <row r="63">
      <c r="B63" s="2">
        <v>2029.0</v>
      </c>
      <c r="C63" s="2">
        <v>497.5</v>
      </c>
      <c r="D63" s="2">
        <v>396.6</v>
      </c>
      <c r="E63" s="2">
        <v>100.9</v>
      </c>
      <c r="G63" s="2" t="s">
        <v>697</v>
      </c>
      <c r="Q63" s="2" t="s">
        <v>230</v>
      </c>
      <c r="R63" s="2" t="s">
        <v>1</v>
      </c>
      <c r="S63" s="2" t="s">
        <v>358</v>
      </c>
      <c r="T63" s="13">
        <f t="shared" ref="T63:AC63" si="19">E40</f>
        <v>194558</v>
      </c>
      <c r="U63" s="13">
        <f t="shared" si="19"/>
        <v>201274</v>
      </c>
      <c r="V63" s="13">
        <f t="shared" si="19"/>
        <v>213835</v>
      </c>
      <c r="W63" s="13">
        <f t="shared" si="19"/>
        <v>227544</v>
      </c>
      <c r="X63" s="13">
        <f t="shared" si="19"/>
        <v>216036</v>
      </c>
      <c r="Y63" s="13">
        <f t="shared" si="19"/>
        <v>229525</v>
      </c>
      <c r="Z63" s="13">
        <f t="shared" si="19"/>
        <v>239207</v>
      </c>
      <c r="AA63" s="13">
        <f t="shared" si="19"/>
        <v>245339</v>
      </c>
      <c r="AB63" s="13">
        <f t="shared" si="19"/>
        <v>254516</v>
      </c>
      <c r="AC63" s="13">
        <f t="shared" si="19"/>
        <v>264260</v>
      </c>
    </row>
    <row r="64">
      <c r="B64" s="2">
        <v>2030.0</v>
      </c>
      <c r="C64" s="2">
        <v>530.6</v>
      </c>
      <c r="D64" s="2">
        <v>404.0</v>
      </c>
      <c r="E64" s="2">
        <v>126.6</v>
      </c>
      <c r="G64" s="2" t="s">
        <v>697</v>
      </c>
      <c r="Q64" s="2" t="s">
        <v>230</v>
      </c>
      <c r="R64" s="2" t="s">
        <v>2</v>
      </c>
      <c r="S64" s="2" t="s">
        <v>358</v>
      </c>
      <c r="T64" s="13">
        <f t="shared" ref="T64:AC64" si="20">E32</f>
        <v>48154</v>
      </c>
      <c r="U64" s="13">
        <f t="shared" si="20"/>
        <v>54811</v>
      </c>
      <c r="V64" s="13">
        <f t="shared" si="20"/>
        <v>57816</v>
      </c>
      <c r="W64" s="13">
        <f t="shared" si="20"/>
        <v>58379</v>
      </c>
      <c r="X64" s="13">
        <f t="shared" si="20"/>
        <v>55446</v>
      </c>
      <c r="Y64" s="13">
        <f t="shared" si="20"/>
        <v>55232</v>
      </c>
      <c r="Z64" s="13">
        <f t="shared" si="20"/>
        <v>57844</v>
      </c>
      <c r="AA64" s="13">
        <f t="shared" si="20"/>
        <v>63987</v>
      </c>
      <c r="AB64" s="13">
        <f t="shared" si="20"/>
        <v>66125</v>
      </c>
      <c r="AC64" s="13">
        <f t="shared" si="20"/>
        <v>68724</v>
      </c>
    </row>
    <row r="65">
      <c r="B65" s="2">
        <v>2031.0</v>
      </c>
      <c r="C65" s="2">
        <v>564.1</v>
      </c>
      <c r="D65" s="2">
        <v>416.2</v>
      </c>
      <c r="E65" s="2">
        <v>147.8</v>
      </c>
      <c r="G65" s="2" t="s">
        <v>697</v>
      </c>
    </row>
    <row r="66">
      <c r="B66" s="2">
        <v>2032.0</v>
      </c>
      <c r="C66" s="2">
        <v>599.6</v>
      </c>
      <c r="D66" s="2">
        <v>430.4</v>
      </c>
      <c r="E66" s="2">
        <v>169.3</v>
      </c>
      <c r="G66" s="2" t="s">
        <v>697</v>
      </c>
    </row>
    <row r="67">
      <c r="B67" s="2">
        <v>2033.0</v>
      </c>
      <c r="C67" s="2">
        <v>637.5</v>
      </c>
      <c r="D67" s="2">
        <v>447.2</v>
      </c>
      <c r="E67" s="2">
        <v>190.3</v>
      </c>
      <c r="G67" s="2" t="s">
        <v>697</v>
      </c>
    </row>
    <row r="68">
      <c r="B68" s="2">
        <v>2034.0</v>
      </c>
      <c r="C68" s="2">
        <v>677.7</v>
      </c>
      <c r="D68" s="2">
        <v>475.2</v>
      </c>
      <c r="E68" s="2">
        <v>202.4</v>
      </c>
      <c r="G68" s="2" t="s">
        <v>697</v>
      </c>
    </row>
    <row r="69">
      <c r="B69" s="2">
        <v>2035.0</v>
      </c>
      <c r="C69" s="2">
        <v>720.4</v>
      </c>
      <c r="D69" s="2">
        <v>499.1</v>
      </c>
      <c r="E69" s="2">
        <v>221.3</v>
      </c>
      <c r="G69" s="2" t="s">
        <v>697</v>
      </c>
    </row>
    <row r="70">
      <c r="B70" s="2">
        <v>2036.0</v>
      </c>
      <c r="C70" s="2">
        <v>770.1</v>
      </c>
      <c r="D70" s="2">
        <v>528.2</v>
      </c>
      <c r="E70" s="2">
        <v>241.8</v>
      </c>
      <c r="G70" s="2" t="s">
        <v>697</v>
      </c>
    </row>
    <row r="71">
      <c r="B71" s="2">
        <v>2037.0</v>
      </c>
      <c r="C71" s="2">
        <v>823.2</v>
      </c>
      <c r="D71" s="2">
        <v>558.8</v>
      </c>
      <c r="E71" s="2">
        <v>264.5</v>
      </c>
      <c r="G71" s="2" t="s">
        <v>697</v>
      </c>
    </row>
    <row r="72">
      <c r="B72" s="2">
        <v>2038.0</v>
      </c>
      <c r="C72" s="2">
        <v>880.0</v>
      </c>
      <c r="D72" s="2">
        <v>590.5</v>
      </c>
      <c r="E72" s="2">
        <v>289.5</v>
      </c>
      <c r="G72" s="2" t="s">
        <v>697</v>
      </c>
    </row>
    <row r="73">
      <c r="B73" s="2">
        <v>2039.0</v>
      </c>
      <c r="C73" s="2">
        <v>940.7</v>
      </c>
      <c r="D73" s="2">
        <v>623.2</v>
      </c>
      <c r="E73" s="2">
        <v>317.5</v>
      </c>
      <c r="G73" s="2" t="s">
        <v>697</v>
      </c>
    </row>
    <row r="74">
      <c r="B74" s="2">
        <v>2040.0</v>
      </c>
      <c r="C74" s="2">
        <v>1005.6</v>
      </c>
      <c r="D74" s="2">
        <v>656.6</v>
      </c>
      <c r="E74" s="2">
        <v>349.0</v>
      </c>
      <c r="G74" s="2" t="s">
        <v>697</v>
      </c>
    </row>
    <row r="75">
      <c r="B75" s="2">
        <v>2022.0</v>
      </c>
      <c r="C75" s="2">
        <v>308.1</v>
      </c>
      <c r="D75" s="2">
        <v>265.1</v>
      </c>
      <c r="E75" s="2">
        <v>43.0</v>
      </c>
      <c r="G75" s="2" t="s">
        <v>698</v>
      </c>
    </row>
    <row r="76">
      <c r="B76" s="2">
        <v>2023.0</v>
      </c>
      <c r="C76" s="2">
        <v>331.7</v>
      </c>
      <c r="D76" s="2">
        <v>282.9</v>
      </c>
      <c r="E76" s="2">
        <v>48.8</v>
      </c>
      <c r="G76" s="2" t="s">
        <v>698</v>
      </c>
    </row>
    <row r="77">
      <c r="B77" s="2">
        <v>2024.0</v>
      </c>
      <c r="C77" s="2">
        <v>357.1</v>
      </c>
      <c r="D77" s="2">
        <v>300.1</v>
      </c>
      <c r="E77" s="2">
        <v>57.0</v>
      </c>
      <c r="G77" s="2" t="s">
        <v>698</v>
      </c>
    </row>
    <row r="78">
      <c r="B78" s="2">
        <v>2025.0</v>
      </c>
      <c r="C78" s="2">
        <v>384.5</v>
      </c>
      <c r="D78" s="2">
        <v>313.9</v>
      </c>
      <c r="E78" s="2">
        <v>70.6</v>
      </c>
      <c r="G78" s="2" t="s">
        <v>698</v>
      </c>
    </row>
    <row r="79">
      <c r="B79" s="2">
        <v>2026.0</v>
      </c>
      <c r="C79" s="2">
        <v>410.1</v>
      </c>
      <c r="D79" s="2">
        <v>324.1</v>
      </c>
      <c r="E79" s="2">
        <v>85.9</v>
      </c>
      <c r="G79" s="2" t="s">
        <v>698</v>
      </c>
    </row>
    <row r="80">
      <c r="B80" s="2">
        <v>2027.0</v>
      </c>
      <c r="C80" s="2">
        <v>437.4</v>
      </c>
      <c r="D80" s="2">
        <v>331.5</v>
      </c>
      <c r="E80" s="2">
        <v>105.9</v>
      </c>
      <c r="G80" s="2" t="s">
        <v>698</v>
      </c>
    </row>
    <row r="81">
      <c r="B81" s="2">
        <v>2028.0</v>
      </c>
      <c r="C81" s="2">
        <v>466.5</v>
      </c>
      <c r="D81" s="2">
        <v>334.2</v>
      </c>
      <c r="E81" s="2">
        <v>132.3</v>
      </c>
      <c r="G81" s="2" t="s">
        <v>698</v>
      </c>
    </row>
    <row r="82">
      <c r="B82" s="2">
        <v>2029.0</v>
      </c>
      <c r="C82" s="2">
        <v>497.5</v>
      </c>
      <c r="D82" s="2">
        <v>329.5</v>
      </c>
      <c r="E82" s="2">
        <v>168.0</v>
      </c>
      <c r="G82" s="2" t="s">
        <v>698</v>
      </c>
    </row>
    <row r="83">
      <c r="B83" s="2">
        <v>2030.0</v>
      </c>
      <c r="C83" s="2">
        <v>530.6</v>
      </c>
      <c r="D83" s="2">
        <v>313.3</v>
      </c>
      <c r="E83" s="2">
        <v>217.3</v>
      </c>
      <c r="G83" s="2" t="s">
        <v>698</v>
      </c>
    </row>
    <row r="84">
      <c r="B84" s="2">
        <v>2031.0</v>
      </c>
      <c r="C84" s="2">
        <v>564.1</v>
      </c>
      <c r="D84" s="2">
        <v>311.4</v>
      </c>
      <c r="E84" s="2">
        <v>252.6</v>
      </c>
      <c r="G84" s="2" t="s">
        <v>698</v>
      </c>
    </row>
    <row r="85">
      <c r="B85" s="2">
        <v>2032.0</v>
      </c>
      <c r="C85" s="2">
        <v>599.6</v>
      </c>
      <c r="D85" s="2">
        <v>305.8</v>
      </c>
      <c r="E85" s="2">
        <v>293.9</v>
      </c>
      <c r="G85" s="2" t="s">
        <v>698</v>
      </c>
    </row>
    <row r="86">
      <c r="B86" s="2">
        <v>2033.0</v>
      </c>
      <c r="C86" s="2">
        <v>637.5</v>
      </c>
      <c r="D86" s="2">
        <v>295.2</v>
      </c>
      <c r="E86" s="2">
        <v>342.2</v>
      </c>
      <c r="G86" s="2" t="s">
        <v>698</v>
      </c>
    </row>
    <row r="87">
      <c r="B87" s="2">
        <v>2034.0</v>
      </c>
      <c r="C87" s="2">
        <v>677.7</v>
      </c>
      <c r="D87" s="2">
        <v>278.7</v>
      </c>
      <c r="E87" s="2">
        <v>399.0</v>
      </c>
      <c r="G87" s="2" t="s">
        <v>698</v>
      </c>
    </row>
    <row r="88">
      <c r="B88" s="2">
        <v>2035.0</v>
      </c>
      <c r="C88" s="2">
        <v>720.4</v>
      </c>
      <c r="D88" s="2">
        <v>254.5</v>
      </c>
      <c r="E88" s="2">
        <v>465.9</v>
      </c>
      <c r="G88" s="2" t="s">
        <v>698</v>
      </c>
    </row>
    <row r="89">
      <c r="B89" s="2">
        <v>2036.0</v>
      </c>
      <c r="C89" s="2">
        <v>770.1</v>
      </c>
      <c r="D89" s="2">
        <v>256.1</v>
      </c>
      <c r="E89" s="2">
        <v>514.0</v>
      </c>
      <c r="G89" s="2" t="s">
        <v>698</v>
      </c>
    </row>
    <row r="90">
      <c r="B90" s="2">
        <v>2037.0</v>
      </c>
      <c r="C90" s="2">
        <v>823.2</v>
      </c>
      <c r="D90" s="2">
        <v>253.3</v>
      </c>
      <c r="E90" s="2">
        <v>569.9</v>
      </c>
      <c r="G90" s="2" t="s">
        <v>698</v>
      </c>
    </row>
    <row r="91">
      <c r="B91" s="2">
        <v>2038.0</v>
      </c>
      <c r="C91" s="2">
        <v>880.0</v>
      </c>
      <c r="D91" s="2">
        <v>244.4</v>
      </c>
      <c r="E91" s="2">
        <v>635.6</v>
      </c>
      <c r="G91" s="2" t="s">
        <v>698</v>
      </c>
    </row>
    <row r="92">
      <c r="B92" s="2">
        <v>2039.0</v>
      </c>
      <c r="C92" s="2">
        <v>940.7</v>
      </c>
      <c r="D92" s="2">
        <v>227.3</v>
      </c>
      <c r="E92" s="2">
        <v>713.4</v>
      </c>
      <c r="G92" s="2" t="s">
        <v>698</v>
      </c>
    </row>
    <row r="93">
      <c r="B93" s="2">
        <v>2040.0</v>
      </c>
      <c r="C93" s="2">
        <v>1005.6</v>
      </c>
      <c r="D93" s="2">
        <v>199.2</v>
      </c>
      <c r="E93" s="2">
        <v>806.4</v>
      </c>
      <c r="G93" s="2" t="s">
        <v>698</v>
      </c>
    </row>
    <row r="94">
      <c r="B94" s="2">
        <v>2022.0</v>
      </c>
      <c r="C94" s="2">
        <v>308.1</v>
      </c>
      <c r="D94" s="2">
        <v>265.1</v>
      </c>
      <c r="E94" s="2">
        <v>43.0</v>
      </c>
      <c r="G94" s="2" t="s">
        <v>699</v>
      </c>
    </row>
    <row r="95">
      <c r="B95" s="2">
        <v>2023.0</v>
      </c>
      <c r="C95" s="2">
        <v>331.7</v>
      </c>
      <c r="D95" s="2">
        <v>282.9</v>
      </c>
      <c r="E95" s="2">
        <v>48.8</v>
      </c>
      <c r="G95" s="2" t="s">
        <v>699</v>
      </c>
    </row>
    <row r="96">
      <c r="B96" s="2">
        <v>2024.0</v>
      </c>
      <c r="C96" s="2">
        <v>357.1</v>
      </c>
      <c r="D96" s="2">
        <v>300.1</v>
      </c>
      <c r="E96" s="2">
        <v>57.0</v>
      </c>
      <c r="G96" s="2" t="s">
        <v>699</v>
      </c>
    </row>
    <row r="97">
      <c r="B97" s="2">
        <v>2025.0</v>
      </c>
      <c r="C97" s="2">
        <v>384.5</v>
      </c>
      <c r="D97" s="2">
        <v>313.9</v>
      </c>
      <c r="E97" s="2">
        <v>70.6</v>
      </c>
      <c r="G97" s="2" t="s">
        <v>699</v>
      </c>
    </row>
    <row r="98">
      <c r="B98" s="2">
        <v>2026.0</v>
      </c>
      <c r="C98" s="2">
        <v>410.1</v>
      </c>
      <c r="D98" s="2">
        <v>324.1</v>
      </c>
      <c r="E98" s="2">
        <v>85.9</v>
      </c>
      <c r="G98" s="2" t="s">
        <v>699</v>
      </c>
    </row>
    <row r="99">
      <c r="B99" s="2">
        <v>2027.0</v>
      </c>
      <c r="C99" s="2">
        <v>437.4</v>
      </c>
      <c r="D99" s="2">
        <v>331.5</v>
      </c>
      <c r="E99" s="2">
        <v>105.9</v>
      </c>
      <c r="G99" s="2" t="s">
        <v>699</v>
      </c>
    </row>
    <row r="100">
      <c r="B100" s="2">
        <v>2028.0</v>
      </c>
      <c r="C100" s="2">
        <v>466.5</v>
      </c>
      <c r="D100" s="2">
        <v>334.2</v>
      </c>
      <c r="E100" s="2">
        <v>132.3</v>
      </c>
      <c r="G100" s="2" t="s">
        <v>699</v>
      </c>
    </row>
    <row r="101">
      <c r="B101" s="2">
        <v>2029.0</v>
      </c>
      <c r="C101" s="2">
        <v>497.5</v>
      </c>
      <c r="D101" s="2">
        <v>329.5</v>
      </c>
      <c r="E101" s="2">
        <v>168.0</v>
      </c>
      <c r="G101" s="2" t="s">
        <v>699</v>
      </c>
    </row>
    <row r="102">
      <c r="B102" s="2">
        <v>2030.0</v>
      </c>
      <c r="C102" s="2">
        <v>530.6</v>
      </c>
      <c r="D102" s="2">
        <v>313.3</v>
      </c>
      <c r="E102" s="2">
        <v>217.3</v>
      </c>
      <c r="G102" s="2" t="s">
        <v>699</v>
      </c>
    </row>
    <row r="103">
      <c r="B103" s="2">
        <v>2031.0</v>
      </c>
      <c r="C103" s="2">
        <v>564.1</v>
      </c>
      <c r="D103" s="2">
        <v>311.4</v>
      </c>
      <c r="E103" s="2">
        <v>252.6</v>
      </c>
      <c r="G103" s="2" t="s">
        <v>699</v>
      </c>
    </row>
    <row r="104">
      <c r="B104" s="2">
        <v>2032.0</v>
      </c>
      <c r="C104" s="2">
        <v>599.6</v>
      </c>
      <c r="D104" s="2">
        <v>305.8</v>
      </c>
      <c r="E104" s="2">
        <v>293.9</v>
      </c>
      <c r="G104" s="2" t="s">
        <v>699</v>
      </c>
    </row>
    <row r="105">
      <c r="B105" s="2">
        <v>2033.0</v>
      </c>
      <c r="C105" s="2">
        <v>637.5</v>
      </c>
      <c r="D105" s="2">
        <v>295.2</v>
      </c>
      <c r="E105" s="2">
        <v>342.2</v>
      </c>
      <c r="G105" s="2" t="s">
        <v>699</v>
      </c>
    </row>
    <row r="106">
      <c r="B106" s="2">
        <v>2034.0</v>
      </c>
      <c r="C106" s="2">
        <v>677.7</v>
      </c>
      <c r="D106" s="2">
        <v>278.7</v>
      </c>
      <c r="E106" s="2">
        <v>399.0</v>
      </c>
      <c r="G106" s="2" t="s">
        <v>699</v>
      </c>
    </row>
    <row r="107">
      <c r="B107" s="2">
        <v>2035.0</v>
      </c>
      <c r="C107" s="2">
        <v>720.4</v>
      </c>
      <c r="D107" s="2">
        <v>254.5</v>
      </c>
      <c r="E107" s="2">
        <v>465.9</v>
      </c>
      <c r="G107" s="2" t="s">
        <v>699</v>
      </c>
    </row>
    <row r="108">
      <c r="B108" s="2">
        <v>2036.0</v>
      </c>
      <c r="C108" s="2">
        <v>770.1</v>
      </c>
      <c r="D108" s="2">
        <v>233.2</v>
      </c>
      <c r="E108" s="2">
        <v>536.9</v>
      </c>
      <c r="G108" s="2" t="s">
        <v>699</v>
      </c>
    </row>
    <row r="109">
      <c r="B109" s="2">
        <v>2037.0</v>
      </c>
      <c r="C109" s="2">
        <v>823.2</v>
      </c>
      <c r="D109" s="2">
        <v>189.2</v>
      </c>
      <c r="E109" s="2">
        <v>634.0</v>
      </c>
      <c r="G109" s="2" t="s">
        <v>699</v>
      </c>
    </row>
    <row r="110">
      <c r="B110" s="2">
        <v>2038.0</v>
      </c>
      <c r="C110" s="2">
        <v>880.0</v>
      </c>
      <c r="D110" s="2">
        <v>130.8</v>
      </c>
      <c r="E110" s="2">
        <v>749.2</v>
      </c>
      <c r="G110" s="2" t="s">
        <v>699</v>
      </c>
    </row>
    <row r="111">
      <c r="B111" s="2">
        <v>2039.0</v>
      </c>
      <c r="C111" s="2">
        <v>940.7</v>
      </c>
      <c r="D111" s="2">
        <v>64.7</v>
      </c>
      <c r="E111" s="2">
        <v>876.1</v>
      </c>
      <c r="G111" s="2" t="s">
        <v>699</v>
      </c>
    </row>
    <row r="112">
      <c r="B112" s="2">
        <v>2040.0</v>
      </c>
      <c r="C112" s="2">
        <v>1005.6</v>
      </c>
      <c r="D112" s="2">
        <v>0.0</v>
      </c>
      <c r="E112" s="2">
        <v>1005.6</v>
      </c>
      <c r="G112" s="2" t="s">
        <v>699</v>
      </c>
    </row>
    <row r="113">
      <c r="B113" s="2">
        <v>2021.0</v>
      </c>
      <c r="C113" s="4">
        <f t="shared" ref="C113:C132" si="21">sum(D113:F113)</f>
        <v>290.477</v>
      </c>
      <c r="D113" s="4">
        <v>252.893</v>
      </c>
      <c r="E113" s="4">
        <v>36.63</v>
      </c>
      <c r="F113" s="4">
        <v>0.954</v>
      </c>
      <c r="G113" s="2" t="s">
        <v>230</v>
      </c>
    </row>
    <row r="114">
      <c r="B114" s="2">
        <v>2022.0</v>
      </c>
      <c r="C114" s="4">
        <f t="shared" si="21"/>
        <v>304.405</v>
      </c>
      <c r="D114" s="4">
        <v>265.664</v>
      </c>
      <c r="E114" s="4">
        <v>38.741</v>
      </c>
      <c r="F114" s="4">
        <v>0.0</v>
      </c>
      <c r="G114" s="2" t="s">
        <v>230</v>
      </c>
    </row>
    <row r="115">
      <c r="B115" s="2">
        <v>2023.0</v>
      </c>
      <c r="C115" s="4">
        <f t="shared" si="21"/>
        <v>319.401</v>
      </c>
      <c r="D115" s="4">
        <v>274.817</v>
      </c>
      <c r="E115" s="4">
        <v>44.584</v>
      </c>
      <c r="F115" s="4">
        <v>0.0</v>
      </c>
      <c r="G115" s="2" t="s">
        <v>230</v>
      </c>
      <c r="H115" s="13"/>
      <c r="L115" s="13"/>
      <c r="M115" s="13"/>
      <c r="N115" s="13"/>
      <c r="O115" s="13"/>
      <c r="P115" s="13"/>
      <c r="Q115" s="13"/>
    </row>
    <row r="116">
      <c r="B116" s="2">
        <v>2024.0</v>
      </c>
      <c r="C116" s="4">
        <f t="shared" si="21"/>
        <v>336.061</v>
      </c>
      <c r="D116" s="4">
        <v>285.774</v>
      </c>
      <c r="E116" s="4">
        <v>50.287</v>
      </c>
      <c r="F116" s="4">
        <v>0.0</v>
      </c>
      <c r="G116" s="2" t="s">
        <v>230</v>
      </c>
      <c r="H116" s="13"/>
      <c r="L116" s="13"/>
      <c r="M116" s="13"/>
      <c r="N116" s="13"/>
      <c r="O116" s="13"/>
      <c r="P116" s="13"/>
      <c r="Q116" s="13"/>
    </row>
    <row r="117">
      <c r="B117" s="2">
        <v>2025.0</v>
      </c>
      <c r="C117" s="4">
        <f t="shared" si="21"/>
        <v>354.459</v>
      </c>
      <c r="D117" s="4">
        <v>272.934</v>
      </c>
      <c r="E117" s="4">
        <v>81.525</v>
      </c>
      <c r="F117" s="4">
        <v>0.0</v>
      </c>
      <c r="G117" s="2" t="s">
        <v>230</v>
      </c>
    </row>
    <row r="118">
      <c r="B118" s="2">
        <v>2026.0</v>
      </c>
      <c r="C118" s="4">
        <f t="shared" si="21"/>
        <v>372.029</v>
      </c>
      <c r="D118" s="4">
        <v>286.462</v>
      </c>
      <c r="E118" s="4">
        <v>85.567</v>
      </c>
      <c r="F118" s="4">
        <v>0.0</v>
      </c>
      <c r="G118" s="2" t="s">
        <v>230</v>
      </c>
    </row>
    <row r="119">
      <c r="B119" s="2">
        <v>2027.0</v>
      </c>
      <c r="C119" s="4">
        <f t="shared" si="21"/>
        <v>388.424</v>
      </c>
      <c r="D119" s="4">
        <v>299.087</v>
      </c>
      <c r="E119" s="4">
        <v>89.337</v>
      </c>
      <c r="F119" s="4">
        <v>0.0</v>
      </c>
      <c r="G119" s="2" t="s">
        <v>230</v>
      </c>
    </row>
    <row r="120">
      <c r="B120" s="2">
        <v>2028.0</v>
      </c>
      <c r="C120" s="4">
        <f t="shared" si="21"/>
        <v>406.587</v>
      </c>
      <c r="D120" s="4">
        <v>313.072</v>
      </c>
      <c r="E120" s="4">
        <v>93.515</v>
      </c>
      <c r="F120" s="4">
        <v>0.0</v>
      </c>
      <c r="G120" s="2" t="s">
        <v>230</v>
      </c>
    </row>
    <row r="121">
      <c r="B121" s="2">
        <v>2029.0</v>
      </c>
      <c r="C121" s="4">
        <f t="shared" si="21"/>
        <v>425.433</v>
      </c>
      <c r="D121" s="4">
        <v>327.582</v>
      </c>
      <c r="E121" s="4">
        <v>97.851</v>
      </c>
      <c r="F121" s="4">
        <v>0.0</v>
      </c>
      <c r="G121" s="2" t="s">
        <v>230</v>
      </c>
    </row>
    <row r="122">
      <c r="B122" s="2">
        <v>2030.0</v>
      </c>
      <c r="C122" s="4">
        <f t="shared" si="21"/>
        <v>445.096</v>
      </c>
      <c r="D122" s="4">
        <v>342.724</v>
      </c>
      <c r="E122" s="4">
        <v>102.372</v>
      </c>
      <c r="F122" s="4">
        <v>0.0</v>
      </c>
      <c r="G122" s="2" t="s">
        <v>230</v>
      </c>
    </row>
    <row r="123">
      <c r="B123" s="2">
        <v>2025.0</v>
      </c>
      <c r="C123" s="4">
        <f t="shared" si="21"/>
        <v>362.915</v>
      </c>
      <c r="D123" s="4">
        <v>312.365</v>
      </c>
      <c r="E123" s="4">
        <v>49.244</v>
      </c>
      <c r="F123" s="4">
        <v>1.306</v>
      </c>
      <c r="G123" s="2" t="s">
        <v>232</v>
      </c>
    </row>
    <row r="124">
      <c r="B124" s="2">
        <v>2026.0</v>
      </c>
      <c r="C124" s="4">
        <f t="shared" si="21"/>
        <v>381.364</v>
      </c>
      <c r="D124" s="4">
        <v>324.956</v>
      </c>
      <c r="E124" s="4">
        <v>55.075</v>
      </c>
      <c r="F124" s="4">
        <v>1.333</v>
      </c>
      <c r="G124" s="2" t="s">
        <v>232</v>
      </c>
      <c r="L124" s="14"/>
      <c r="M124" s="14"/>
      <c r="N124" s="14"/>
      <c r="O124" s="14"/>
      <c r="P124" s="14"/>
      <c r="Q124" s="14"/>
      <c r="R124" s="14"/>
    </row>
    <row r="125">
      <c r="B125" s="2">
        <v>2027.0</v>
      </c>
      <c r="C125" s="4">
        <f t="shared" si="21"/>
        <v>404.207</v>
      </c>
      <c r="D125" s="4">
        <v>341.499</v>
      </c>
      <c r="E125" s="4">
        <v>61.333</v>
      </c>
      <c r="F125" s="4">
        <v>1.375</v>
      </c>
      <c r="G125" s="2" t="s">
        <v>232</v>
      </c>
      <c r="L125" s="13"/>
      <c r="M125" s="13"/>
      <c r="N125" s="13"/>
      <c r="O125" s="13"/>
      <c r="P125" s="13"/>
      <c r="Q125" s="13"/>
      <c r="R125" s="13"/>
    </row>
    <row r="126">
      <c r="B126" s="2">
        <v>2028.0</v>
      </c>
      <c r="C126" s="4">
        <f t="shared" si="21"/>
        <v>425.601</v>
      </c>
      <c r="D126" s="4">
        <v>351.3</v>
      </c>
      <c r="E126" s="4">
        <v>72.893</v>
      </c>
      <c r="F126" s="4">
        <v>1.408</v>
      </c>
      <c r="G126" s="2" t="s">
        <v>232</v>
      </c>
      <c r="L126" s="13"/>
      <c r="M126" s="13"/>
      <c r="Q126" s="13"/>
      <c r="R126" s="13"/>
    </row>
    <row r="127">
      <c r="B127" s="2">
        <v>2029.0</v>
      </c>
      <c r="C127" s="4">
        <f t="shared" si="21"/>
        <v>445.737</v>
      </c>
      <c r="D127" s="4">
        <v>363.946</v>
      </c>
      <c r="E127" s="4">
        <v>80.364</v>
      </c>
      <c r="F127" s="4">
        <v>1.427</v>
      </c>
      <c r="G127" s="2" t="s">
        <v>232</v>
      </c>
    </row>
    <row r="128">
      <c r="B128" s="2">
        <v>2030.0</v>
      </c>
      <c r="C128" s="4">
        <f t="shared" si="21"/>
        <v>468.249</v>
      </c>
      <c r="D128" s="4">
        <v>376.971</v>
      </c>
      <c r="E128" s="4">
        <v>90.435</v>
      </c>
      <c r="F128" s="4">
        <v>0.843</v>
      </c>
      <c r="G128" s="2" t="s">
        <v>232</v>
      </c>
    </row>
    <row r="129">
      <c r="B129" s="2">
        <v>2031.0</v>
      </c>
      <c r="C129" s="4">
        <f t="shared" si="21"/>
        <v>495.233</v>
      </c>
      <c r="D129" s="4">
        <v>377.183</v>
      </c>
      <c r="E129" s="4">
        <v>117.182</v>
      </c>
      <c r="F129" s="4">
        <v>0.868</v>
      </c>
      <c r="G129" s="2" t="s">
        <v>232</v>
      </c>
    </row>
    <row r="130">
      <c r="B130" s="2">
        <v>2032.0</v>
      </c>
      <c r="C130" s="4">
        <f t="shared" si="21"/>
        <v>529.05</v>
      </c>
      <c r="D130" s="4">
        <v>389.309</v>
      </c>
      <c r="E130" s="4">
        <v>138.82</v>
      </c>
      <c r="F130" s="4">
        <v>0.921</v>
      </c>
      <c r="G130" s="2" t="s">
        <v>232</v>
      </c>
    </row>
    <row r="131">
      <c r="B131" s="2">
        <v>2033.0</v>
      </c>
      <c r="C131" s="4">
        <f t="shared" si="21"/>
        <v>557.456</v>
      </c>
      <c r="D131" s="4">
        <v>397.306</v>
      </c>
      <c r="E131" s="4">
        <v>159.17</v>
      </c>
      <c r="F131" s="4">
        <v>0.98</v>
      </c>
      <c r="G131" s="2" t="s">
        <v>232</v>
      </c>
    </row>
    <row r="132">
      <c r="B132" s="2">
        <v>2034.0</v>
      </c>
      <c r="C132" s="4">
        <f t="shared" si="21"/>
        <v>580.687</v>
      </c>
      <c r="D132" s="4">
        <v>407.428</v>
      </c>
      <c r="E132" s="4">
        <v>172.219</v>
      </c>
      <c r="F132" s="4">
        <v>1.04</v>
      </c>
      <c r="G132" s="2" t="s">
        <v>232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5.13"/>
    <col customWidth="1" min="3" max="3" width="9.0"/>
    <col customWidth="1" min="5" max="23" width="8.13"/>
    <col customWidth="1" min="25" max="27" width="6.75"/>
    <col customWidth="1" min="28" max="28" width="5.88"/>
    <col customWidth="1" min="29" max="29" width="6.75"/>
    <col customWidth="1" min="30" max="41" width="5.88"/>
    <col customWidth="1" min="42" max="45" width="7.0"/>
  </cols>
  <sheetData>
    <row r="1">
      <c r="A1" s="17"/>
      <c r="B1" s="17"/>
      <c r="C1" s="17"/>
      <c r="D1" s="18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7"/>
      <c r="R1" s="19" t="s">
        <v>13</v>
      </c>
      <c r="S1" s="19" t="s">
        <v>14</v>
      </c>
      <c r="T1" s="19" t="s">
        <v>15</v>
      </c>
      <c r="U1" s="17"/>
      <c r="V1" s="19" t="s">
        <v>16</v>
      </c>
      <c r="W1" s="19" t="s">
        <v>17</v>
      </c>
      <c r="X1" s="17"/>
      <c r="Y1" s="19" t="s">
        <v>187</v>
      </c>
      <c r="Z1" s="19" t="s">
        <v>188</v>
      </c>
      <c r="AA1" s="19" t="s">
        <v>189</v>
      </c>
      <c r="AB1" s="19" t="s">
        <v>190</v>
      </c>
      <c r="AC1" s="19" t="s">
        <v>191</v>
      </c>
      <c r="AD1" s="19" t="s">
        <v>192</v>
      </c>
      <c r="AE1" s="19" t="s">
        <v>193</v>
      </c>
      <c r="AF1" s="19" t="s">
        <v>194</v>
      </c>
      <c r="AG1" s="19" t="s">
        <v>195</v>
      </c>
      <c r="AH1" s="19" t="s">
        <v>196</v>
      </c>
      <c r="AI1" s="19" t="s">
        <v>197</v>
      </c>
      <c r="AJ1" s="19" t="s">
        <v>198</v>
      </c>
      <c r="AK1" s="19" t="s">
        <v>199</v>
      </c>
      <c r="AL1" s="19" t="s">
        <v>200</v>
      </c>
      <c r="AM1" s="19" t="s">
        <v>201</v>
      </c>
      <c r="AN1" s="19" t="s">
        <v>202</v>
      </c>
      <c r="AO1" s="19" t="s">
        <v>203</v>
      </c>
      <c r="AP1" s="19" t="s">
        <v>204</v>
      </c>
      <c r="AQ1" s="19" t="s">
        <v>205</v>
      </c>
      <c r="AR1" s="19" t="s">
        <v>206</v>
      </c>
      <c r="AS1" s="19" t="s">
        <v>207</v>
      </c>
    </row>
    <row r="2">
      <c r="B2" s="2" t="s">
        <v>208</v>
      </c>
      <c r="C2" s="2">
        <v>2025.0</v>
      </c>
      <c r="D2" s="11">
        <f t="shared" ref="D2:D14" si="1">sum(E2:P2)</f>
        <v>1700</v>
      </c>
      <c r="E2" s="2">
        <v>900.0</v>
      </c>
      <c r="F2" s="4">
        <f t="shared" ref="F2:F11" si="2">sum(AA2:AC2)</f>
        <v>0</v>
      </c>
      <c r="G2" s="4">
        <f t="shared" ref="G2:G11" si="3">AE2+AF2</f>
        <v>697</v>
      </c>
      <c r="H2" s="2">
        <f t="shared" ref="H2:H11" si="4">AP2</f>
        <v>88</v>
      </c>
      <c r="I2" s="4">
        <f t="shared" ref="I2:I11" si="5">AH2+AI2</f>
        <v>5</v>
      </c>
      <c r="J2" s="4">
        <f t="shared" ref="J2:J11" si="6">AJ2</f>
        <v>0</v>
      </c>
      <c r="M2" s="4">
        <f t="shared" ref="M2:M11" si="7">sum(AL2:AN2)</f>
        <v>10</v>
      </c>
      <c r="N2" s="4" t="str">
        <f t="shared" ref="N2:N11" si="8">AQ2</f>
        <v/>
      </c>
      <c r="O2" s="4">
        <f t="shared" ref="O2:O11" si="9">AO2</f>
        <v>0</v>
      </c>
      <c r="P2" s="4" t="str">
        <f t="shared" ref="P2:P11" si="10">AG2</f>
        <v/>
      </c>
      <c r="Y2" s="2"/>
      <c r="Z2" s="2"/>
      <c r="AA2" s="2">
        <v>0.0</v>
      </c>
      <c r="AB2" s="2">
        <v>0.0</v>
      </c>
      <c r="AC2" s="2">
        <v>0.0</v>
      </c>
      <c r="AE2" s="2">
        <v>85.0</v>
      </c>
      <c r="AF2" s="2">
        <v>612.0</v>
      </c>
      <c r="AH2" s="2">
        <v>5.0</v>
      </c>
      <c r="AJ2" s="2">
        <v>0.0</v>
      </c>
      <c r="AL2" s="2">
        <v>0.0</v>
      </c>
      <c r="AM2" s="2">
        <v>0.0</v>
      </c>
      <c r="AN2" s="2">
        <v>10.0</v>
      </c>
      <c r="AO2" s="2">
        <v>0.0</v>
      </c>
      <c r="AP2" s="2">
        <v>88.0</v>
      </c>
    </row>
    <row r="3">
      <c r="B3" s="2" t="s">
        <v>208</v>
      </c>
      <c r="C3" s="2">
        <v>2026.0</v>
      </c>
      <c r="D3" s="11">
        <f t="shared" si="1"/>
        <v>947</v>
      </c>
      <c r="E3" s="2">
        <v>0.0</v>
      </c>
      <c r="F3" s="4">
        <f t="shared" si="2"/>
        <v>200</v>
      </c>
      <c r="G3" s="4">
        <f t="shared" si="3"/>
        <v>557</v>
      </c>
      <c r="H3" s="2">
        <f t="shared" si="4"/>
        <v>0</v>
      </c>
      <c r="I3" s="4">
        <f t="shared" si="5"/>
        <v>64</v>
      </c>
      <c r="J3" s="4">
        <f t="shared" si="6"/>
        <v>55</v>
      </c>
      <c r="M3" s="4">
        <f t="shared" si="7"/>
        <v>21</v>
      </c>
      <c r="N3" s="4" t="str">
        <f t="shared" si="8"/>
        <v/>
      </c>
      <c r="O3" s="4">
        <f t="shared" si="9"/>
        <v>50</v>
      </c>
      <c r="P3" s="4" t="str">
        <f t="shared" si="10"/>
        <v/>
      </c>
      <c r="Y3" s="2"/>
      <c r="Z3" s="2"/>
      <c r="AA3" s="2">
        <v>0.0</v>
      </c>
      <c r="AB3" s="2">
        <v>0.0</v>
      </c>
      <c r="AC3" s="2">
        <v>200.0</v>
      </c>
      <c r="AE3" s="2">
        <v>47.0</v>
      </c>
      <c r="AF3" s="2">
        <v>510.0</v>
      </c>
      <c r="AH3" s="2">
        <v>64.0</v>
      </c>
      <c r="AJ3" s="2">
        <v>55.0</v>
      </c>
      <c r="AL3" s="2">
        <v>18.0</v>
      </c>
      <c r="AM3" s="2">
        <v>3.0</v>
      </c>
      <c r="AN3" s="2">
        <v>0.0</v>
      </c>
      <c r="AO3" s="2">
        <v>50.0</v>
      </c>
      <c r="AP3" s="2">
        <v>0.0</v>
      </c>
    </row>
    <row r="4">
      <c r="B4" s="2" t="s">
        <v>208</v>
      </c>
      <c r="C4" s="2">
        <v>2027.0</v>
      </c>
      <c r="D4" s="11">
        <f t="shared" si="1"/>
        <v>339</v>
      </c>
      <c r="E4" s="2">
        <v>0.0</v>
      </c>
      <c r="F4" s="4">
        <f t="shared" si="2"/>
        <v>46</v>
      </c>
      <c r="G4" s="4">
        <f t="shared" si="3"/>
        <v>68</v>
      </c>
      <c r="H4" s="2">
        <f t="shared" si="4"/>
        <v>105</v>
      </c>
      <c r="I4" s="4">
        <f t="shared" si="5"/>
        <v>57</v>
      </c>
      <c r="J4" s="4">
        <f t="shared" si="6"/>
        <v>0</v>
      </c>
      <c r="M4" s="4">
        <f t="shared" si="7"/>
        <v>13</v>
      </c>
      <c r="N4" s="4" t="str">
        <f t="shared" si="8"/>
        <v/>
      </c>
      <c r="O4" s="4">
        <f t="shared" si="9"/>
        <v>50</v>
      </c>
      <c r="P4" s="4" t="str">
        <f t="shared" si="10"/>
        <v/>
      </c>
      <c r="Y4" s="2"/>
      <c r="Z4" s="2"/>
      <c r="AA4" s="2">
        <v>0.0</v>
      </c>
      <c r="AB4" s="2">
        <v>0.0</v>
      </c>
      <c r="AC4" s="2">
        <v>46.0</v>
      </c>
      <c r="AE4" s="2">
        <v>68.0</v>
      </c>
      <c r="AF4" s="2">
        <v>0.0</v>
      </c>
      <c r="AH4" s="2">
        <v>57.0</v>
      </c>
      <c r="AJ4" s="2">
        <v>0.0</v>
      </c>
      <c r="AM4" s="2">
        <v>0.0</v>
      </c>
      <c r="AN4" s="2">
        <v>13.0</v>
      </c>
      <c r="AO4" s="2">
        <v>50.0</v>
      </c>
      <c r="AP4" s="2">
        <v>105.0</v>
      </c>
    </row>
    <row r="5">
      <c r="B5" s="2" t="s">
        <v>208</v>
      </c>
      <c r="C5" s="2">
        <v>2028.0</v>
      </c>
      <c r="D5" s="11">
        <f t="shared" si="1"/>
        <v>783</v>
      </c>
      <c r="E5" s="2">
        <v>0.0</v>
      </c>
      <c r="F5" s="4">
        <f t="shared" si="2"/>
        <v>135</v>
      </c>
      <c r="G5" s="4">
        <f t="shared" si="3"/>
        <v>268</v>
      </c>
      <c r="H5" s="2">
        <f t="shared" si="4"/>
        <v>195</v>
      </c>
      <c r="I5" s="4">
        <f t="shared" si="5"/>
        <v>27</v>
      </c>
      <c r="J5" s="4">
        <f t="shared" si="6"/>
        <v>55</v>
      </c>
      <c r="M5" s="4">
        <f t="shared" si="7"/>
        <v>3</v>
      </c>
      <c r="N5" s="4" t="str">
        <f t="shared" si="8"/>
        <v/>
      </c>
      <c r="O5" s="4">
        <f t="shared" si="9"/>
        <v>100</v>
      </c>
      <c r="P5" s="4" t="str">
        <f t="shared" si="10"/>
        <v/>
      </c>
      <c r="Y5" s="2"/>
      <c r="Z5" s="2"/>
      <c r="AA5" s="2">
        <v>80.0</v>
      </c>
      <c r="AB5" s="2">
        <v>0.0</v>
      </c>
      <c r="AC5" s="2">
        <v>55.0</v>
      </c>
      <c r="AE5" s="2">
        <v>18.0</v>
      </c>
      <c r="AF5" s="2">
        <v>250.0</v>
      </c>
      <c r="AH5" s="2">
        <v>27.0</v>
      </c>
      <c r="AJ5" s="2">
        <v>55.0</v>
      </c>
      <c r="AM5" s="2">
        <v>0.0</v>
      </c>
      <c r="AN5" s="2">
        <v>3.0</v>
      </c>
      <c r="AO5" s="2">
        <v>100.0</v>
      </c>
      <c r="AP5" s="2">
        <v>195.0</v>
      </c>
    </row>
    <row r="6">
      <c r="B6" s="2" t="s">
        <v>208</v>
      </c>
      <c r="C6" s="2">
        <v>2029.0</v>
      </c>
      <c r="D6" s="11">
        <f t="shared" si="1"/>
        <v>1138</v>
      </c>
      <c r="E6" s="2">
        <v>0.0</v>
      </c>
      <c r="F6" s="4">
        <f t="shared" si="2"/>
        <v>300</v>
      </c>
      <c r="G6" s="4">
        <f t="shared" si="3"/>
        <v>154</v>
      </c>
      <c r="H6" s="2">
        <f t="shared" si="4"/>
        <v>0</v>
      </c>
      <c r="I6" s="4">
        <f t="shared" si="5"/>
        <v>314</v>
      </c>
      <c r="J6" s="4">
        <f t="shared" si="6"/>
        <v>0</v>
      </c>
      <c r="M6" s="4">
        <f t="shared" si="7"/>
        <v>20</v>
      </c>
      <c r="N6" s="4" t="str">
        <f t="shared" si="8"/>
        <v/>
      </c>
      <c r="O6" s="4">
        <f t="shared" si="9"/>
        <v>350</v>
      </c>
      <c r="P6" s="4" t="str">
        <f t="shared" si="10"/>
        <v/>
      </c>
      <c r="Y6" s="2"/>
      <c r="Z6" s="2"/>
      <c r="AA6" s="2">
        <v>0.0</v>
      </c>
      <c r="AB6" s="2">
        <v>300.0</v>
      </c>
      <c r="AC6" s="2">
        <v>0.0</v>
      </c>
      <c r="AE6" s="2">
        <v>25.0</v>
      </c>
      <c r="AF6" s="2">
        <v>129.0</v>
      </c>
      <c r="AH6" s="2">
        <v>314.0</v>
      </c>
      <c r="AJ6" s="2">
        <v>0.0</v>
      </c>
      <c r="AM6" s="2">
        <v>2.0</v>
      </c>
      <c r="AN6" s="2">
        <v>18.0</v>
      </c>
      <c r="AO6" s="2">
        <v>350.0</v>
      </c>
      <c r="AP6" s="2">
        <v>0.0</v>
      </c>
    </row>
    <row r="7">
      <c r="B7" s="2" t="s">
        <v>208</v>
      </c>
      <c r="C7" s="2">
        <v>2030.0</v>
      </c>
      <c r="D7" s="11">
        <f t="shared" si="1"/>
        <v>1526</v>
      </c>
      <c r="E7" s="2">
        <v>600.0</v>
      </c>
      <c r="F7" s="4">
        <f t="shared" si="2"/>
        <v>0</v>
      </c>
      <c r="G7" s="4">
        <f t="shared" si="3"/>
        <v>204</v>
      </c>
      <c r="H7" s="2">
        <f t="shared" si="4"/>
        <v>244</v>
      </c>
      <c r="I7" s="4">
        <f t="shared" si="5"/>
        <v>193</v>
      </c>
      <c r="J7" s="4">
        <f t="shared" si="6"/>
        <v>110</v>
      </c>
      <c r="M7" s="4">
        <f t="shared" si="7"/>
        <v>0</v>
      </c>
      <c r="N7" s="4" t="str">
        <f t="shared" si="8"/>
        <v/>
      </c>
      <c r="O7" s="4">
        <f t="shared" si="9"/>
        <v>175</v>
      </c>
      <c r="P7" s="4" t="str">
        <f t="shared" si="10"/>
        <v/>
      </c>
      <c r="Y7" s="2"/>
      <c r="Z7" s="2"/>
      <c r="AA7" s="2">
        <v>0.0</v>
      </c>
      <c r="AB7" s="2">
        <v>0.0</v>
      </c>
      <c r="AC7" s="2">
        <v>0.0</v>
      </c>
      <c r="AE7" s="2">
        <v>4.0</v>
      </c>
      <c r="AF7" s="2">
        <v>200.0</v>
      </c>
      <c r="AH7" s="2">
        <v>193.0</v>
      </c>
      <c r="AJ7" s="2">
        <v>110.0</v>
      </c>
      <c r="AM7" s="2">
        <v>0.0</v>
      </c>
      <c r="AN7" s="2">
        <v>0.0</v>
      </c>
      <c r="AO7" s="2">
        <v>175.0</v>
      </c>
      <c r="AP7" s="2">
        <v>244.0</v>
      </c>
    </row>
    <row r="8">
      <c r="B8" s="2" t="s">
        <v>208</v>
      </c>
      <c r="C8" s="2">
        <v>2031.0</v>
      </c>
      <c r="D8" s="11">
        <f t="shared" si="1"/>
        <v>2769</v>
      </c>
      <c r="E8" s="2">
        <v>0.0</v>
      </c>
      <c r="F8" s="4">
        <f t="shared" si="2"/>
        <v>10</v>
      </c>
      <c r="G8" s="4">
        <f t="shared" si="3"/>
        <v>1891</v>
      </c>
      <c r="H8" s="2">
        <f t="shared" si="4"/>
        <v>815</v>
      </c>
      <c r="I8" s="4">
        <f t="shared" si="5"/>
        <v>53</v>
      </c>
      <c r="J8" s="4">
        <f t="shared" si="6"/>
        <v>0</v>
      </c>
      <c r="M8" s="4">
        <f t="shared" si="7"/>
        <v>0</v>
      </c>
      <c r="N8" s="4" t="str">
        <f t="shared" si="8"/>
        <v/>
      </c>
      <c r="O8" s="4">
        <f t="shared" si="9"/>
        <v>0</v>
      </c>
      <c r="P8" s="4" t="str">
        <f t="shared" si="10"/>
        <v/>
      </c>
      <c r="Y8" s="2"/>
      <c r="Z8" s="2"/>
      <c r="AA8" s="2">
        <v>0.0</v>
      </c>
      <c r="AB8" s="2">
        <v>0.0</v>
      </c>
      <c r="AC8" s="2">
        <v>10.0</v>
      </c>
      <c r="AE8" s="2">
        <v>20.0</v>
      </c>
      <c r="AF8" s="2">
        <v>1871.0</v>
      </c>
      <c r="AH8" s="2">
        <v>53.0</v>
      </c>
      <c r="AJ8" s="2">
        <v>0.0</v>
      </c>
      <c r="AM8" s="2">
        <v>0.0</v>
      </c>
      <c r="AN8" s="2">
        <v>0.0</v>
      </c>
      <c r="AO8" s="2">
        <v>0.0</v>
      </c>
      <c r="AP8" s="2">
        <v>815.0</v>
      </c>
    </row>
    <row r="9">
      <c r="B9" s="2" t="s">
        <v>208</v>
      </c>
      <c r="C9" s="2">
        <v>2032.0</v>
      </c>
      <c r="D9" s="11">
        <f t="shared" si="1"/>
        <v>2065</v>
      </c>
      <c r="E9" s="2">
        <v>1200.0</v>
      </c>
      <c r="F9" s="4">
        <f t="shared" si="2"/>
        <v>0</v>
      </c>
      <c r="G9" s="4">
        <f t="shared" si="3"/>
        <v>607</v>
      </c>
      <c r="H9" s="2">
        <f t="shared" si="4"/>
        <v>0</v>
      </c>
      <c r="I9" s="4">
        <f t="shared" si="5"/>
        <v>179</v>
      </c>
      <c r="J9" s="4">
        <f t="shared" si="6"/>
        <v>0</v>
      </c>
      <c r="M9" s="4">
        <f t="shared" si="7"/>
        <v>4</v>
      </c>
      <c r="N9" s="4" t="str">
        <f t="shared" si="8"/>
        <v/>
      </c>
      <c r="O9" s="4">
        <f t="shared" si="9"/>
        <v>75</v>
      </c>
      <c r="P9" s="4" t="str">
        <f t="shared" si="10"/>
        <v/>
      </c>
      <c r="Y9" s="2"/>
      <c r="Z9" s="2"/>
      <c r="AA9" s="2">
        <v>0.0</v>
      </c>
      <c r="AB9" s="2">
        <v>0.0</v>
      </c>
      <c r="AC9" s="2">
        <v>0.0</v>
      </c>
      <c r="AE9" s="2">
        <v>0.0</v>
      </c>
      <c r="AF9" s="2">
        <v>607.0</v>
      </c>
      <c r="AH9" s="2">
        <v>179.0</v>
      </c>
      <c r="AJ9" s="2">
        <v>0.0</v>
      </c>
      <c r="AM9" s="2">
        <v>4.0</v>
      </c>
      <c r="AN9" s="2">
        <v>0.0</v>
      </c>
      <c r="AO9" s="2">
        <v>75.0</v>
      </c>
      <c r="AP9" s="2">
        <v>0.0</v>
      </c>
    </row>
    <row r="10">
      <c r="B10" s="2" t="s">
        <v>208</v>
      </c>
      <c r="C10" s="2">
        <v>2033.0</v>
      </c>
      <c r="D10" s="11">
        <f t="shared" si="1"/>
        <v>3229</v>
      </c>
      <c r="E10" s="2">
        <v>600.0</v>
      </c>
      <c r="F10" s="4">
        <f t="shared" si="2"/>
        <v>10</v>
      </c>
      <c r="G10" s="4">
        <f t="shared" si="3"/>
        <v>394</v>
      </c>
      <c r="H10" s="2">
        <f t="shared" si="4"/>
        <v>570</v>
      </c>
      <c r="I10" s="4">
        <f t="shared" si="5"/>
        <v>603</v>
      </c>
      <c r="J10" s="4">
        <f t="shared" si="6"/>
        <v>270</v>
      </c>
      <c r="M10" s="4">
        <f t="shared" si="7"/>
        <v>7</v>
      </c>
      <c r="N10" s="4" t="str">
        <f t="shared" si="8"/>
        <v/>
      </c>
      <c r="O10" s="4">
        <f t="shared" si="9"/>
        <v>275</v>
      </c>
      <c r="P10" s="4">
        <f t="shared" si="10"/>
        <v>500</v>
      </c>
      <c r="Y10" s="2"/>
      <c r="Z10" s="2"/>
      <c r="AA10" s="2">
        <v>0.0</v>
      </c>
      <c r="AB10" s="2">
        <v>0.0</v>
      </c>
      <c r="AC10" s="2">
        <v>10.0</v>
      </c>
      <c r="AE10" s="2">
        <v>0.0</v>
      </c>
      <c r="AF10" s="2">
        <v>394.0</v>
      </c>
      <c r="AG10" s="2">
        <v>500.0</v>
      </c>
      <c r="AH10" s="2">
        <v>603.0</v>
      </c>
      <c r="AJ10" s="2">
        <v>270.0</v>
      </c>
      <c r="AM10" s="2">
        <v>4.0</v>
      </c>
      <c r="AN10" s="2">
        <v>3.0</v>
      </c>
      <c r="AO10" s="2">
        <v>275.0</v>
      </c>
      <c r="AP10" s="2">
        <v>570.0</v>
      </c>
    </row>
    <row r="11">
      <c r="B11" s="2" t="s">
        <v>208</v>
      </c>
      <c r="C11" s="2">
        <v>2034.0</v>
      </c>
      <c r="D11" s="11">
        <f t="shared" si="1"/>
        <v>311</v>
      </c>
      <c r="E11" s="2">
        <v>0.0</v>
      </c>
      <c r="F11" s="4">
        <f t="shared" si="2"/>
        <v>0</v>
      </c>
      <c r="G11" s="4">
        <f t="shared" si="3"/>
        <v>100</v>
      </c>
      <c r="H11" s="2">
        <f t="shared" si="4"/>
        <v>0</v>
      </c>
      <c r="I11" s="4">
        <f t="shared" si="5"/>
        <v>111</v>
      </c>
      <c r="J11" s="4">
        <f t="shared" si="6"/>
        <v>100</v>
      </c>
      <c r="M11" s="4">
        <f t="shared" si="7"/>
        <v>0</v>
      </c>
      <c r="N11" s="4" t="str">
        <f t="shared" si="8"/>
        <v/>
      </c>
      <c r="O11" s="4">
        <f t="shared" si="9"/>
        <v>0</v>
      </c>
      <c r="P11" s="4" t="str">
        <f t="shared" si="10"/>
        <v/>
      </c>
      <c r="Y11" s="2"/>
      <c r="Z11" s="2"/>
      <c r="AA11" s="2">
        <v>0.0</v>
      </c>
      <c r="AB11" s="2">
        <v>0.0</v>
      </c>
      <c r="AC11" s="2">
        <v>0.0</v>
      </c>
      <c r="AE11" s="2">
        <v>0.0</v>
      </c>
      <c r="AF11" s="2">
        <v>100.0</v>
      </c>
      <c r="AH11" s="2">
        <v>111.0</v>
      </c>
      <c r="AJ11" s="2">
        <v>100.0</v>
      </c>
      <c r="AM11" s="2">
        <v>0.0</v>
      </c>
      <c r="AN11" s="2">
        <v>0.0</v>
      </c>
      <c r="AO11" s="2">
        <v>0.0</v>
      </c>
      <c r="AP11" s="2">
        <v>0.0</v>
      </c>
    </row>
    <row r="12">
      <c r="B12" s="2" t="s">
        <v>208</v>
      </c>
      <c r="C12" s="2" t="s">
        <v>209</v>
      </c>
      <c r="D12" s="11">
        <f t="shared" si="1"/>
        <v>4907</v>
      </c>
      <c r="E12" s="4">
        <f t="shared" ref="E12:P12" si="11">sum(E2:E6)</f>
        <v>900</v>
      </c>
      <c r="F12" s="4">
        <f t="shared" si="11"/>
        <v>681</v>
      </c>
      <c r="G12" s="4">
        <f t="shared" si="11"/>
        <v>1744</v>
      </c>
      <c r="H12" s="4">
        <f t="shared" si="11"/>
        <v>388</v>
      </c>
      <c r="I12" s="4">
        <f t="shared" si="11"/>
        <v>467</v>
      </c>
      <c r="J12" s="4">
        <f t="shared" si="11"/>
        <v>110</v>
      </c>
      <c r="K12" s="4">
        <f t="shared" si="11"/>
        <v>0</v>
      </c>
      <c r="L12" s="4">
        <f t="shared" si="11"/>
        <v>0</v>
      </c>
      <c r="M12" s="4">
        <f t="shared" si="11"/>
        <v>67</v>
      </c>
      <c r="N12" s="4">
        <f t="shared" si="11"/>
        <v>0</v>
      </c>
      <c r="O12" s="4">
        <f t="shared" si="11"/>
        <v>550</v>
      </c>
      <c r="P12" s="4">
        <f t="shared" si="11"/>
        <v>0</v>
      </c>
    </row>
    <row r="13">
      <c r="B13" s="2" t="s">
        <v>208</v>
      </c>
      <c r="C13" s="2" t="s">
        <v>210</v>
      </c>
      <c r="D13" s="11">
        <f t="shared" si="1"/>
        <v>9900</v>
      </c>
      <c r="E13" s="4">
        <f t="shared" ref="E13:P13" si="12">sum(E7:E11)</f>
        <v>2400</v>
      </c>
      <c r="F13" s="4">
        <f t="shared" si="12"/>
        <v>20</v>
      </c>
      <c r="G13" s="4">
        <f t="shared" si="12"/>
        <v>3196</v>
      </c>
      <c r="H13" s="4">
        <f t="shared" si="12"/>
        <v>1629</v>
      </c>
      <c r="I13" s="4">
        <f t="shared" si="12"/>
        <v>1139</v>
      </c>
      <c r="J13" s="4">
        <f t="shared" si="12"/>
        <v>480</v>
      </c>
      <c r="K13" s="4">
        <f t="shared" si="12"/>
        <v>0</v>
      </c>
      <c r="L13" s="4">
        <f t="shared" si="12"/>
        <v>0</v>
      </c>
      <c r="M13" s="4">
        <f t="shared" si="12"/>
        <v>11</v>
      </c>
      <c r="N13" s="4">
        <f t="shared" si="12"/>
        <v>0</v>
      </c>
      <c r="O13" s="4">
        <f t="shared" si="12"/>
        <v>525</v>
      </c>
      <c r="P13" s="4">
        <f t="shared" si="12"/>
        <v>500</v>
      </c>
    </row>
    <row r="14">
      <c r="B14" s="2" t="s">
        <v>208</v>
      </c>
      <c r="C14" s="2" t="s">
        <v>26</v>
      </c>
      <c r="D14" s="11">
        <f t="shared" si="1"/>
        <v>14807</v>
      </c>
      <c r="E14" s="4">
        <f t="shared" ref="E14:P14" si="13">E12+E13</f>
        <v>3300</v>
      </c>
      <c r="F14" s="4">
        <f t="shared" si="13"/>
        <v>701</v>
      </c>
      <c r="G14" s="4">
        <f t="shared" si="13"/>
        <v>4940</v>
      </c>
      <c r="H14" s="4">
        <f t="shared" si="13"/>
        <v>2017</v>
      </c>
      <c r="I14" s="4">
        <f t="shared" si="13"/>
        <v>1606</v>
      </c>
      <c r="J14" s="4">
        <f t="shared" si="13"/>
        <v>590</v>
      </c>
      <c r="K14" s="4">
        <f t="shared" si="13"/>
        <v>0</v>
      </c>
      <c r="L14" s="4">
        <f t="shared" si="13"/>
        <v>0</v>
      </c>
      <c r="M14" s="4">
        <f t="shared" si="13"/>
        <v>78</v>
      </c>
      <c r="N14" s="4">
        <f t="shared" si="13"/>
        <v>0</v>
      </c>
      <c r="O14" s="4">
        <f t="shared" si="13"/>
        <v>1075</v>
      </c>
      <c r="P14" s="4">
        <f t="shared" si="13"/>
        <v>500</v>
      </c>
      <c r="AA14" s="4">
        <f t="shared" ref="AA14:AR14" si="14">sum(AA2:AA11)</f>
        <v>80</v>
      </c>
      <c r="AB14" s="4">
        <f t="shared" si="14"/>
        <v>300</v>
      </c>
      <c r="AC14" s="4">
        <f t="shared" si="14"/>
        <v>321</v>
      </c>
      <c r="AD14" s="4">
        <f t="shared" si="14"/>
        <v>0</v>
      </c>
      <c r="AE14" s="4">
        <f t="shared" si="14"/>
        <v>267</v>
      </c>
      <c r="AF14" s="4">
        <f t="shared" si="14"/>
        <v>4673</v>
      </c>
      <c r="AG14" s="4">
        <f t="shared" si="14"/>
        <v>500</v>
      </c>
      <c r="AH14" s="4">
        <f t="shared" si="14"/>
        <v>1606</v>
      </c>
      <c r="AI14" s="4">
        <f t="shared" si="14"/>
        <v>0</v>
      </c>
      <c r="AJ14" s="4">
        <f t="shared" si="14"/>
        <v>590</v>
      </c>
      <c r="AK14" s="4">
        <f t="shared" si="14"/>
        <v>0</v>
      </c>
      <c r="AL14" s="4">
        <f t="shared" si="14"/>
        <v>18</v>
      </c>
      <c r="AM14" s="4">
        <f t="shared" si="14"/>
        <v>13</v>
      </c>
      <c r="AN14" s="4">
        <f t="shared" si="14"/>
        <v>47</v>
      </c>
      <c r="AO14" s="4">
        <f t="shared" si="14"/>
        <v>1075</v>
      </c>
      <c r="AP14" s="4">
        <f t="shared" si="14"/>
        <v>2017</v>
      </c>
      <c r="AQ14" s="4">
        <f t="shared" si="14"/>
        <v>0</v>
      </c>
      <c r="AR14" s="4">
        <f t="shared" si="14"/>
        <v>0</v>
      </c>
    </row>
    <row r="15">
      <c r="D15" s="11"/>
    </row>
    <row r="16">
      <c r="B16" s="2" t="s">
        <v>211</v>
      </c>
      <c r="C16" s="2">
        <v>2025.0</v>
      </c>
      <c r="D16" s="11">
        <f t="shared" ref="D16:D28" si="15">sum(E16:P16)</f>
        <v>70.2</v>
      </c>
      <c r="F16" s="4">
        <f t="shared" ref="F16:F25" si="16">sum(AA16:AC16)</f>
        <v>10</v>
      </c>
      <c r="G16" s="4">
        <f t="shared" ref="G16:G25" si="17">AF16+AE16</f>
        <v>0</v>
      </c>
      <c r="H16" s="2" t="str">
        <f t="shared" ref="H16:H25" si="18">AP16</f>
        <v/>
      </c>
      <c r="I16" s="4">
        <f t="shared" ref="I16:I25" si="19">AH16+AI16</f>
        <v>55.2</v>
      </c>
      <c r="J16" s="4">
        <f t="shared" ref="J16:J25" si="20">AJ16</f>
        <v>0</v>
      </c>
      <c r="M16" s="4">
        <f t="shared" ref="M16:M25" si="21">sum(AL16:AN16)</f>
        <v>5</v>
      </c>
      <c r="N16" s="4" t="str">
        <f t="shared" ref="N16:N25" si="22">AQ16</f>
        <v/>
      </c>
      <c r="O16" s="4">
        <f t="shared" ref="O16:O25" si="23">AO16</f>
        <v>0</v>
      </c>
      <c r="Y16" s="2"/>
      <c r="Z16" s="2"/>
      <c r="AA16" s="2">
        <v>0.0</v>
      </c>
      <c r="AB16" s="2">
        <v>0.0</v>
      </c>
      <c r="AC16" s="2">
        <v>10.0</v>
      </c>
      <c r="AE16" s="2">
        <v>0.0</v>
      </c>
      <c r="AF16" s="2">
        <v>0.0</v>
      </c>
      <c r="AH16" s="2">
        <v>55.2</v>
      </c>
      <c r="AI16" s="2">
        <v>0.0</v>
      </c>
      <c r="AJ16" s="2">
        <v>0.0</v>
      </c>
      <c r="AM16" s="2">
        <v>0.0</v>
      </c>
      <c r="AN16" s="2">
        <v>5.0</v>
      </c>
      <c r="AO16" s="2">
        <v>0.0</v>
      </c>
      <c r="AP16" s="2"/>
      <c r="AQ16" s="2"/>
      <c r="AR16" s="2"/>
      <c r="AS16" s="2"/>
    </row>
    <row r="17">
      <c r="B17" s="2" t="s">
        <v>211</v>
      </c>
      <c r="C17" s="2">
        <v>2026.0</v>
      </c>
      <c r="D17" s="11">
        <f t="shared" si="15"/>
        <v>687.4</v>
      </c>
      <c r="F17" s="4">
        <f t="shared" si="16"/>
        <v>600</v>
      </c>
      <c r="G17" s="4">
        <f t="shared" si="17"/>
        <v>0</v>
      </c>
      <c r="H17" s="2" t="str">
        <f t="shared" si="18"/>
        <v/>
      </c>
      <c r="I17" s="4">
        <f t="shared" si="19"/>
        <v>17.4</v>
      </c>
      <c r="J17" s="4">
        <f t="shared" si="20"/>
        <v>70</v>
      </c>
      <c r="M17" s="4">
        <f t="shared" si="21"/>
        <v>0</v>
      </c>
      <c r="N17" s="4" t="str">
        <f t="shared" si="22"/>
        <v/>
      </c>
      <c r="O17" s="4">
        <f t="shared" si="23"/>
        <v>0</v>
      </c>
      <c r="Y17" s="2"/>
      <c r="Z17" s="2"/>
      <c r="AA17" s="2">
        <v>500.0</v>
      </c>
      <c r="AB17" s="2">
        <v>100.0</v>
      </c>
      <c r="AC17" s="2">
        <v>0.0</v>
      </c>
      <c r="AE17" s="2">
        <v>0.0</v>
      </c>
      <c r="AF17" s="2">
        <v>0.0</v>
      </c>
      <c r="AH17" s="2">
        <v>17.4</v>
      </c>
      <c r="AI17" s="2">
        <v>0.0</v>
      </c>
      <c r="AJ17" s="2">
        <v>70.0</v>
      </c>
      <c r="AM17" s="2">
        <v>0.0</v>
      </c>
      <c r="AN17" s="2">
        <v>0.0</v>
      </c>
      <c r="AO17" s="2">
        <v>0.0</v>
      </c>
      <c r="AP17" s="2"/>
      <c r="AQ17" s="2"/>
      <c r="AR17" s="2"/>
      <c r="AS17" s="2"/>
    </row>
    <row r="18">
      <c r="B18" s="2" t="s">
        <v>211</v>
      </c>
      <c r="C18" s="2">
        <v>2027.0</v>
      </c>
      <c r="D18" s="11">
        <f t="shared" si="15"/>
        <v>736.7</v>
      </c>
      <c r="F18" s="4">
        <f t="shared" si="16"/>
        <v>530</v>
      </c>
      <c r="G18" s="4">
        <f t="shared" si="17"/>
        <v>11</v>
      </c>
      <c r="H18" s="2" t="str">
        <f t="shared" si="18"/>
        <v/>
      </c>
      <c r="I18" s="4">
        <f t="shared" si="19"/>
        <v>145.7</v>
      </c>
      <c r="J18" s="4">
        <f t="shared" si="20"/>
        <v>0</v>
      </c>
      <c r="M18" s="4">
        <f t="shared" si="21"/>
        <v>0</v>
      </c>
      <c r="N18" s="4" t="str">
        <f t="shared" si="22"/>
        <v/>
      </c>
      <c r="O18" s="4">
        <f t="shared" si="23"/>
        <v>50</v>
      </c>
      <c r="Y18" s="2"/>
      <c r="Z18" s="2"/>
      <c r="AA18" s="2">
        <v>80.0</v>
      </c>
      <c r="AB18" s="2">
        <v>400.0</v>
      </c>
      <c r="AC18" s="2">
        <v>50.0</v>
      </c>
      <c r="AE18" s="2">
        <v>11.0</v>
      </c>
      <c r="AF18" s="2">
        <v>0.0</v>
      </c>
      <c r="AH18" s="2">
        <v>145.7</v>
      </c>
      <c r="AI18" s="2">
        <v>0.0</v>
      </c>
      <c r="AJ18" s="2">
        <v>0.0</v>
      </c>
      <c r="AM18" s="2">
        <v>0.0</v>
      </c>
      <c r="AN18" s="2">
        <v>0.0</v>
      </c>
      <c r="AO18" s="2">
        <v>50.0</v>
      </c>
      <c r="AP18" s="2"/>
      <c r="AQ18" s="2"/>
      <c r="AR18" s="2"/>
      <c r="AS18" s="2"/>
    </row>
    <row r="19">
      <c r="B19" s="2" t="s">
        <v>211</v>
      </c>
      <c r="C19" s="2">
        <v>2028.0</v>
      </c>
      <c r="D19" s="11">
        <f t="shared" si="15"/>
        <v>216</v>
      </c>
      <c r="F19" s="4">
        <f t="shared" si="16"/>
        <v>150</v>
      </c>
      <c r="G19" s="4">
        <f t="shared" si="17"/>
        <v>16</v>
      </c>
      <c r="H19" s="2" t="str">
        <f t="shared" si="18"/>
        <v/>
      </c>
      <c r="I19" s="4">
        <f t="shared" si="19"/>
        <v>50</v>
      </c>
      <c r="J19" s="4">
        <f t="shared" si="20"/>
        <v>0</v>
      </c>
      <c r="M19" s="4">
        <f t="shared" si="21"/>
        <v>0</v>
      </c>
      <c r="N19" s="4" t="str">
        <f t="shared" si="22"/>
        <v/>
      </c>
      <c r="O19" s="4" t="str">
        <f t="shared" si="23"/>
        <v/>
      </c>
      <c r="Y19" s="2"/>
      <c r="Z19" s="2"/>
      <c r="AA19" s="20">
        <v>150.0</v>
      </c>
      <c r="AB19" s="2">
        <v>0.0</v>
      </c>
      <c r="AC19" s="2">
        <v>0.0</v>
      </c>
      <c r="AE19" s="2">
        <v>16.0</v>
      </c>
      <c r="AF19" s="2">
        <v>0.0</v>
      </c>
      <c r="AH19" s="2">
        <v>50.0</v>
      </c>
      <c r="AI19" s="2">
        <v>0.0</v>
      </c>
      <c r="AJ19" s="2">
        <v>0.0</v>
      </c>
      <c r="AM19" s="2">
        <v>0.0</v>
      </c>
      <c r="AN19" s="2">
        <v>0.0</v>
      </c>
    </row>
    <row r="20">
      <c r="B20" s="2" t="s">
        <v>211</v>
      </c>
      <c r="C20" s="2">
        <v>2029.0</v>
      </c>
      <c r="D20" s="11">
        <f t="shared" si="15"/>
        <v>381.2</v>
      </c>
      <c r="E20" s="2">
        <v>200.0</v>
      </c>
      <c r="F20" s="4">
        <f t="shared" si="16"/>
        <v>150</v>
      </c>
      <c r="G20" s="4">
        <f t="shared" si="17"/>
        <v>4.9</v>
      </c>
      <c r="H20" s="2" t="str">
        <f t="shared" si="18"/>
        <v/>
      </c>
      <c r="I20" s="4">
        <f t="shared" si="19"/>
        <v>15</v>
      </c>
      <c r="J20" s="4">
        <f t="shared" si="20"/>
        <v>0</v>
      </c>
      <c r="M20" s="4">
        <f t="shared" si="21"/>
        <v>11.3</v>
      </c>
      <c r="N20" s="4" t="str">
        <f t="shared" si="22"/>
        <v/>
      </c>
      <c r="O20" s="4" t="str">
        <f t="shared" si="23"/>
        <v/>
      </c>
      <c r="Y20" s="2"/>
      <c r="Z20" s="2"/>
      <c r="AA20" s="2">
        <v>0.0</v>
      </c>
      <c r="AB20" s="2">
        <v>100.0</v>
      </c>
      <c r="AC20" s="2">
        <v>50.0</v>
      </c>
      <c r="AE20" s="2">
        <v>4.9</v>
      </c>
      <c r="AF20" s="2">
        <v>0.0</v>
      </c>
      <c r="AH20" s="2">
        <v>15.0</v>
      </c>
      <c r="AI20" s="2">
        <v>0.0</v>
      </c>
      <c r="AJ20" s="2">
        <v>0.0</v>
      </c>
      <c r="AM20" s="2">
        <v>11.3</v>
      </c>
      <c r="AN20" s="2">
        <v>0.0</v>
      </c>
    </row>
    <row r="21">
      <c r="B21" s="2" t="s">
        <v>211</v>
      </c>
      <c r="C21" s="2">
        <v>2030.0</v>
      </c>
      <c r="D21" s="11">
        <f t="shared" si="15"/>
        <v>467.8</v>
      </c>
      <c r="E21" s="2">
        <v>247.0</v>
      </c>
      <c r="F21" s="4">
        <f t="shared" si="16"/>
        <v>0</v>
      </c>
      <c r="G21" s="4">
        <f t="shared" si="17"/>
        <v>150</v>
      </c>
      <c r="H21" s="2" t="str">
        <f t="shared" si="18"/>
        <v/>
      </c>
      <c r="I21" s="4">
        <f t="shared" si="19"/>
        <v>43.8</v>
      </c>
      <c r="J21" s="4">
        <f t="shared" si="20"/>
        <v>0</v>
      </c>
      <c r="M21" s="4">
        <f t="shared" si="21"/>
        <v>27</v>
      </c>
      <c r="N21" s="4" t="str">
        <f t="shared" si="22"/>
        <v/>
      </c>
      <c r="O21" s="4" t="str">
        <f t="shared" si="23"/>
        <v/>
      </c>
      <c r="Y21" s="2"/>
      <c r="Z21" s="2"/>
      <c r="AA21" s="2">
        <v>0.0</v>
      </c>
      <c r="AB21" s="2">
        <v>0.0</v>
      </c>
      <c r="AC21" s="2">
        <v>0.0</v>
      </c>
      <c r="AE21" s="2">
        <v>0.0</v>
      </c>
      <c r="AF21" s="2">
        <v>150.0</v>
      </c>
      <c r="AH21" s="2">
        <v>43.8</v>
      </c>
      <c r="AI21" s="2">
        <v>0.0</v>
      </c>
      <c r="AJ21" s="2">
        <v>0.0</v>
      </c>
      <c r="AM21" s="2">
        <v>0.0</v>
      </c>
      <c r="AN21" s="2">
        <v>27.0</v>
      </c>
    </row>
    <row r="22">
      <c r="B22" s="2" t="s">
        <v>211</v>
      </c>
      <c r="C22" s="2">
        <v>2031.0</v>
      </c>
      <c r="D22" s="11">
        <f t="shared" si="15"/>
        <v>514</v>
      </c>
      <c r="F22" s="4">
        <f t="shared" si="16"/>
        <v>0</v>
      </c>
      <c r="G22" s="4">
        <f t="shared" si="17"/>
        <v>500</v>
      </c>
      <c r="H22" s="2" t="str">
        <f t="shared" si="18"/>
        <v/>
      </c>
      <c r="I22" s="4">
        <f t="shared" si="19"/>
        <v>0</v>
      </c>
      <c r="J22" s="4">
        <f t="shared" si="20"/>
        <v>0</v>
      </c>
      <c r="M22" s="4">
        <f t="shared" si="21"/>
        <v>14</v>
      </c>
      <c r="N22" s="4" t="str">
        <f t="shared" si="22"/>
        <v/>
      </c>
      <c r="O22" s="4" t="str">
        <f t="shared" si="23"/>
        <v/>
      </c>
      <c r="Y22" s="2"/>
      <c r="Z22" s="2"/>
      <c r="AA22" s="2">
        <v>0.0</v>
      </c>
      <c r="AB22" s="2">
        <v>0.0</v>
      </c>
      <c r="AC22" s="2">
        <v>0.0</v>
      </c>
      <c r="AE22" s="2">
        <v>0.0</v>
      </c>
      <c r="AF22" s="2">
        <v>500.0</v>
      </c>
      <c r="AH22" s="2">
        <v>0.0</v>
      </c>
      <c r="AI22" s="2">
        <v>0.0</v>
      </c>
      <c r="AJ22" s="2">
        <v>0.0</v>
      </c>
      <c r="AM22" s="2">
        <v>4.0</v>
      </c>
      <c r="AN22" s="2">
        <v>10.0</v>
      </c>
    </row>
    <row r="23">
      <c r="B23" s="2" t="s">
        <v>211</v>
      </c>
      <c r="C23" s="2">
        <v>2032.0</v>
      </c>
      <c r="D23" s="11">
        <f t="shared" si="15"/>
        <v>992</v>
      </c>
      <c r="E23" s="2">
        <v>200.0</v>
      </c>
      <c r="F23" s="4">
        <f t="shared" si="16"/>
        <v>0</v>
      </c>
      <c r="G23" s="4">
        <f t="shared" si="17"/>
        <v>711</v>
      </c>
      <c r="H23" s="2" t="str">
        <f t="shared" si="18"/>
        <v/>
      </c>
      <c r="I23" s="4">
        <f t="shared" si="19"/>
        <v>40</v>
      </c>
      <c r="J23" s="4">
        <f t="shared" si="20"/>
        <v>0</v>
      </c>
      <c r="M23" s="4">
        <f t="shared" si="21"/>
        <v>16</v>
      </c>
      <c r="N23" s="4" t="str">
        <f t="shared" si="22"/>
        <v/>
      </c>
      <c r="O23" s="4">
        <f t="shared" si="23"/>
        <v>25</v>
      </c>
      <c r="Y23" s="2"/>
      <c r="Z23" s="2"/>
      <c r="AA23" s="2">
        <v>0.0</v>
      </c>
      <c r="AB23" s="2">
        <v>0.0</v>
      </c>
      <c r="AC23" s="2">
        <v>0.0</v>
      </c>
      <c r="AE23" s="2">
        <v>0.0</v>
      </c>
      <c r="AF23" s="2">
        <v>711.0</v>
      </c>
      <c r="AH23" s="2">
        <v>40.0</v>
      </c>
      <c r="AI23" s="2">
        <v>0.0</v>
      </c>
      <c r="AJ23" s="2">
        <v>0.0</v>
      </c>
      <c r="AM23" s="2">
        <v>0.0</v>
      </c>
      <c r="AN23" s="2">
        <v>16.0</v>
      </c>
      <c r="AO23" s="2">
        <v>25.0</v>
      </c>
      <c r="AP23" s="2"/>
      <c r="AQ23" s="2"/>
      <c r="AR23" s="2"/>
      <c r="AS23" s="2"/>
    </row>
    <row r="24">
      <c r="B24" s="2" t="s">
        <v>211</v>
      </c>
      <c r="C24" s="2">
        <v>2033.0</v>
      </c>
      <c r="D24" s="11">
        <f t="shared" si="15"/>
        <v>187.65</v>
      </c>
      <c r="F24" s="4">
        <f t="shared" si="16"/>
        <v>0</v>
      </c>
      <c r="G24" s="4">
        <f t="shared" si="17"/>
        <v>114.55</v>
      </c>
      <c r="H24" s="2" t="str">
        <f t="shared" si="18"/>
        <v/>
      </c>
      <c r="I24" s="4">
        <f t="shared" si="19"/>
        <v>66.9</v>
      </c>
      <c r="J24" s="4">
        <f t="shared" si="20"/>
        <v>0</v>
      </c>
      <c r="M24" s="4">
        <f t="shared" si="21"/>
        <v>6.2</v>
      </c>
      <c r="N24" s="4" t="str">
        <f t="shared" si="22"/>
        <v/>
      </c>
      <c r="O24" s="4" t="str">
        <f t="shared" si="23"/>
        <v/>
      </c>
      <c r="Y24" s="2"/>
      <c r="Z24" s="2"/>
      <c r="AA24" s="2">
        <v>0.0</v>
      </c>
      <c r="AB24" s="2">
        <v>0.0</v>
      </c>
      <c r="AC24" s="2">
        <v>0.0</v>
      </c>
      <c r="AE24" s="2">
        <v>0.0</v>
      </c>
      <c r="AF24" s="2">
        <v>114.55</v>
      </c>
      <c r="AH24" s="2">
        <v>50.0</v>
      </c>
      <c r="AI24" s="2">
        <v>16.9</v>
      </c>
      <c r="AJ24" s="2">
        <v>0.0</v>
      </c>
      <c r="AM24" s="2">
        <v>1.2</v>
      </c>
      <c r="AN24" s="2">
        <v>5.0</v>
      </c>
    </row>
    <row r="25">
      <c r="B25" s="2" t="s">
        <v>211</v>
      </c>
      <c r="C25" s="2">
        <v>2034.0</v>
      </c>
      <c r="D25" s="11">
        <f t="shared" si="15"/>
        <v>275</v>
      </c>
      <c r="F25" s="4">
        <f t="shared" si="16"/>
        <v>0</v>
      </c>
      <c r="G25" s="4">
        <f t="shared" si="17"/>
        <v>225</v>
      </c>
      <c r="H25" s="2" t="str">
        <f t="shared" si="18"/>
        <v/>
      </c>
      <c r="I25" s="4">
        <f t="shared" si="19"/>
        <v>50</v>
      </c>
      <c r="J25" s="4">
        <f t="shared" si="20"/>
        <v>0</v>
      </c>
      <c r="M25" s="4">
        <f t="shared" si="21"/>
        <v>0</v>
      </c>
      <c r="N25" s="4" t="str">
        <f t="shared" si="22"/>
        <v/>
      </c>
      <c r="O25" s="4" t="str">
        <f t="shared" si="23"/>
        <v/>
      </c>
      <c r="Y25" s="2"/>
      <c r="Z25" s="2"/>
      <c r="AA25" s="2">
        <v>0.0</v>
      </c>
      <c r="AB25" s="2">
        <v>0.0</v>
      </c>
      <c r="AC25" s="2">
        <v>0.0</v>
      </c>
      <c r="AE25" s="2">
        <v>0.0</v>
      </c>
      <c r="AF25" s="2">
        <v>225.0</v>
      </c>
      <c r="AH25" s="2">
        <v>50.0</v>
      </c>
      <c r="AI25" s="2">
        <v>0.0</v>
      </c>
      <c r="AJ25" s="2">
        <v>0.0</v>
      </c>
      <c r="AM25" s="2">
        <v>0.0</v>
      </c>
    </row>
    <row r="26">
      <c r="B26" s="2" t="s">
        <v>211</v>
      </c>
      <c r="C26" s="2" t="s">
        <v>209</v>
      </c>
      <c r="D26" s="11">
        <f t="shared" si="15"/>
        <v>2091.5</v>
      </c>
      <c r="E26" s="4">
        <f t="shared" ref="E26:P26" si="24">sum(E16:E20)</f>
        <v>200</v>
      </c>
      <c r="F26" s="4">
        <f t="shared" si="24"/>
        <v>1440</v>
      </c>
      <c r="G26" s="4">
        <f t="shared" si="24"/>
        <v>31.9</v>
      </c>
      <c r="H26" s="4">
        <f t="shared" si="24"/>
        <v>0</v>
      </c>
      <c r="I26" s="4">
        <f t="shared" si="24"/>
        <v>283.3</v>
      </c>
      <c r="J26" s="4">
        <f t="shared" si="24"/>
        <v>70</v>
      </c>
      <c r="K26" s="4">
        <f t="shared" si="24"/>
        <v>0</v>
      </c>
      <c r="L26" s="4">
        <f t="shared" si="24"/>
        <v>0</v>
      </c>
      <c r="M26" s="4">
        <f t="shared" si="24"/>
        <v>16.3</v>
      </c>
      <c r="N26" s="4">
        <f t="shared" si="24"/>
        <v>0</v>
      </c>
      <c r="O26" s="4">
        <f t="shared" si="24"/>
        <v>50</v>
      </c>
      <c r="P26" s="4">
        <f t="shared" si="24"/>
        <v>0</v>
      </c>
    </row>
    <row r="27">
      <c r="B27" s="2" t="s">
        <v>211</v>
      </c>
      <c r="C27" s="2" t="s">
        <v>210</v>
      </c>
      <c r="D27" s="11">
        <f t="shared" si="15"/>
        <v>2436.45</v>
      </c>
      <c r="E27" s="4">
        <f t="shared" ref="E27:P27" si="25">sum(E21:E25)</f>
        <v>447</v>
      </c>
      <c r="F27" s="4">
        <f t="shared" si="25"/>
        <v>0</v>
      </c>
      <c r="G27" s="4">
        <f t="shared" si="25"/>
        <v>1700.55</v>
      </c>
      <c r="H27" s="4">
        <f t="shared" si="25"/>
        <v>0</v>
      </c>
      <c r="I27" s="4">
        <f t="shared" si="25"/>
        <v>200.7</v>
      </c>
      <c r="J27" s="4">
        <f t="shared" si="25"/>
        <v>0</v>
      </c>
      <c r="K27" s="4">
        <f t="shared" si="25"/>
        <v>0</v>
      </c>
      <c r="L27" s="4">
        <f t="shared" si="25"/>
        <v>0</v>
      </c>
      <c r="M27" s="4">
        <f t="shared" si="25"/>
        <v>63.2</v>
      </c>
      <c r="N27" s="4">
        <f t="shared" si="25"/>
        <v>0</v>
      </c>
      <c r="O27" s="4">
        <f t="shared" si="25"/>
        <v>25</v>
      </c>
      <c r="P27" s="4">
        <f t="shared" si="25"/>
        <v>0</v>
      </c>
    </row>
    <row r="28">
      <c r="B28" s="2" t="s">
        <v>211</v>
      </c>
      <c r="C28" s="2" t="s">
        <v>26</v>
      </c>
      <c r="D28" s="11">
        <f t="shared" si="15"/>
        <v>4527.95</v>
      </c>
      <c r="E28" s="4">
        <f t="shared" ref="E28:P28" si="26">E26+E27</f>
        <v>647</v>
      </c>
      <c r="F28" s="4">
        <f t="shared" si="26"/>
        <v>1440</v>
      </c>
      <c r="G28" s="4">
        <f t="shared" si="26"/>
        <v>1732.45</v>
      </c>
      <c r="H28" s="4">
        <f t="shared" si="26"/>
        <v>0</v>
      </c>
      <c r="I28" s="4">
        <f t="shared" si="26"/>
        <v>484</v>
      </c>
      <c r="J28" s="4">
        <f t="shared" si="26"/>
        <v>70</v>
      </c>
      <c r="K28" s="4">
        <f t="shared" si="26"/>
        <v>0</v>
      </c>
      <c r="L28" s="4">
        <f t="shared" si="26"/>
        <v>0</v>
      </c>
      <c r="M28" s="4">
        <f t="shared" si="26"/>
        <v>79.5</v>
      </c>
      <c r="N28" s="4">
        <f t="shared" si="26"/>
        <v>0</v>
      </c>
      <c r="O28" s="4">
        <f t="shared" si="26"/>
        <v>75</v>
      </c>
      <c r="P28" s="4">
        <f t="shared" si="26"/>
        <v>0</v>
      </c>
      <c r="AA28" s="4">
        <f t="shared" ref="AA28:AJ28" si="27">sum(AA16:AA25)</f>
        <v>730</v>
      </c>
      <c r="AB28" s="4">
        <f t="shared" si="27"/>
        <v>600</v>
      </c>
      <c r="AC28" s="4">
        <f t="shared" si="27"/>
        <v>110</v>
      </c>
      <c r="AD28" s="4">
        <f t="shared" si="27"/>
        <v>0</v>
      </c>
      <c r="AE28" s="4">
        <f t="shared" si="27"/>
        <v>31.9</v>
      </c>
      <c r="AF28" s="4">
        <f t="shared" si="27"/>
        <v>1700.55</v>
      </c>
      <c r="AG28" s="4">
        <f t="shared" si="27"/>
        <v>0</v>
      </c>
      <c r="AH28" s="4">
        <f t="shared" si="27"/>
        <v>467.1</v>
      </c>
      <c r="AI28" s="4">
        <f t="shared" si="27"/>
        <v>16.9</v>
      </c>
      <c r="AJ28" s="4">
        <f t="shared" si="27"/>
        <v>70</v>
      </c>
      <c r="AL28" s="4">
        <f t="shared" ref="AL28:AO28" si="28">sum(AL16:AL25)</f>
        <v>0</v>
      </c>
      <c r="AM28" s="4">
        <f t="shared" si="28"/>
        <v>16.5</v>
      </c>
      <c r="AN28" s="4">
        <f t="shared" si="28"/>
        <v>63</v>
      </c>
      <c r="AO28" s="4">
        <f t="shared" si="28"/>
        <v>75</v>
      </c>
    </row>
    <row r="29">
      <c r="D29" s="11"/>
    </row>
    <row r="30">
      <c r="B30" s="2" t="s">
        <v>212</v>
      </c>
      <c r="C30" s="2">
        <v>2025.0</v>
      </c>
      <c r="D30" s="11">
        <f t="shared" ref="D30:D42" si="29">sum(E30:P30)</f>
        <v>2775</v>
      </c>
      <c r="E30" s="2">
        <v>2000.0</v>
      </c>
      <c r="F30" s="4">
        <f t="shared" ref="F30:F39" si="30">sum(AA30:AC30)</f>
        <v>0</v>
      </c>
      <c r="G30" s="4">
        <f t="shared" ref="G30:G39" si="31">AF30+AE30</f>
        <v>14</v>
      </c>
      <c r="H30" s="2">
        <f t="shared" ref="H30:H39" si="32">AP30</f>
        <v>45</v>
      </c>
      <c r="I30" s="4">
        <f t="shared" ref="I30:I39" si="33">AH30+AI30</f>
        <v>666</v>
      </c>
      <c r="J30" s="4">
        <f t="shared" ref="J30:J39" si="34">AJ30</f>
        <v>0</v>
      </c>
      <c r="M30" s="4">
        <f t="shared" ref="M30:M39" si="35">sum(AL30:AN30)</f>
        <v>0</v>
      </c>
      <c r="N30" s="4" t="str">
        <f t="shared" ref="N30:N39" si="36">AQ30</f>
        <v/>
      </c>
      <c r="O30" s="4">
        <f t="shared" ref="O30:O39" si="37">AO30</f>
        <v>50</v>
      </c>
      <c r="P30" s="4">
        <f t="shared" ref="P30:P39" si="38">AG30</f>
        <v>0</v>
      </c>
      <c r="Y30" s="2"/>
      <c r="Z30" s="2"/>
      <c r="AA30" s="2">
        <v>0.0</v>
      </c>
      <c r="AB30" s="2">
        <v>0.0</v>
      </c>
      <c r="AC30" s="2">
        <v>0.0</v>
      </c>
      <c r="AD30" s="2">
        <v>0.0</v>
      </c>
      <c r="AE30" s="2">
        <v>14.0</v>
      </c>
      <c r="AF30" s="2">
        <v>0.0</v>
      </c>
      <c r="AG30" s="2">
        <v>0.0</v>
      </c>
      <c r="AH30" s="2">
        <v>666.0</v>
      </c>
      <c r="AI30" s="2">
        <v>0.0</v>
      </c>
      <c r="AJ30" s="2">
        <v>0.0</v>
      </c>
      <c r="AK30" s="2"/>
      <c r="AL30" s="2">
        <v>0.0</v>
      </c>
      <c r="AM30" s="2"/>
      <c r="AN30" s="2"/>
      <c r="AO30" s="2">
        <v>50.0</v>
      </c>
      <c r="AP30" s="2">
        <v>45.0</v>
      </c>
      <c r="AQ30" s="2"/>
      <c r="AR30" s="2"/>
      <c r="AS30" s="2"/>
    </row>
    <row r="31">
      <c r="B31" s="2" t="s">
        <v>212</v>
      </c>
      <c r="C31" s="2">
        <v>2026.0</v>
      </c>
      <c r="D31" s="11">
        <f t="shared" si="29"/>
        <v>652</v>
      </c>
      <c r="E31" s="2">
        <v>0.0</v>
      </c>
      <c r="F31" s="4">
        <f t="shared" si="30"/>
        <v>200</v>
      </c>
      <c r="G31" s="4">
        <f t="shared" si="31"/>
        <v>21</v>
      </c>
      <c r="H31" s="2">
        <f t="shared" si="32"/>
        <v>95</v>
      </c>
      <c r="I31" s="4">
        <f t="shared" si="33"/>
        <v>113</v>
      </c>
      <c r="J31" s="4">
        <f t="shared" si="34"/>
        <v>162</v>
      </c>
      <c r="M31" s="4">
        <f t="shared" si="35"/>
        <v>0</v>
      </c>
      <c r="N31" s="4" t="str">
        <f t="shared" si="36"/>
        <v/>
      </c>
      <c r="O31" s="4">
        <f t="shared" si="37"/>
        <v>61</v>
      </c>
      <c r="P31" s="4">
        <f t="shared" si="38"/>
        <v>0</v>
      </c>
      <c r="Y31" s="2"/>
      <c r="Z31" s="2"/>
      <c r="AA31" s="2">
        <v>0.0</v>
      </c>
      <c r="AB31" s="2">
        <v>0.0</v>
      </c>
      <c r="AC31" s="2">
        <v>200.0</v>
      </c>
      <c r="AD31" s="2">
        <v>0.0</v>
      </c>
      <c r="AE31" s="2">
        <v>21.0</v>
      </c>
      <c r="AF31" s="2">
        <v>0.0</v>
      </c>
      <c r="AG31" s="2">
        <v>0.0</v>
      </c>
      <c r="AH31" s="2">
        <v>113.0</v>
      </c>
      <c r="AI31" s="2">
        <v>0.0</v>
      </c>
      <c r="AJ31" s="2">
        <v>162.0</v>
      </c>
      <c r="AK31" s="2"/>
      <c r="AL31" s="2">
        <v>0.0</v>
      </c>
      <c r="AM31" s="2"/>
      <c r="AN31" s="2"/>
      <c r="AO31" s="2">
        <v>61.0</v>
      </c>
      <c r="AP31" s="2">
        <v>95.0</v>
      </c>
      <c r="AQ31" s="2"/>
      <c r="AR31" s="2"/>
      <c r="AS31" s="2"/>
    </row>
    <row r="32">
      <c r="B32" s="2" t="s">
        <v>212</v>
      </c>
      <c r="C32" s="2">
        <v>2027.0</v>
      </c>
      <c r="D32" s="11">
        <f t="shared" si="29"/>
        <v>2030</v>
      </c>
      <c r="E32" s="2">
        <v>0.0</v>
      </c>
      <c r="F32" s="4">
        <f t="shared" si="30"/>
        <v>1250</v>
      </c>
      <c r="G32" s="4">
        <f t="shared" si="31"/>
        <v>301</v>
      </c>
      <c r="H32" s="2">
        <f t="shared" si="32"/>
        <v>170</v>
      </c>
      <c r="I32" s="4">
        <f t="shared" si="33"/>
        <v>257</v>
      </c>
      <c r="J32" s="4">
        <f t="shared" si="34"/>
        <v>0</v>
      </c>
      <c r="M32" s="4">
        <f t="shared" si="35"/>
        <v>0</v>
      </c>
      <c r="N32" s="4" t="str">
        <f t="shared" si="36"/>
        <v/>
      </c>
      <c r="O32" s="4">
        <f t="shared" si="37"/>
        <v>52</v>
      </c>
      <c r="P32" s="4">
        <f t="shared" si="38"/>
        <v>0</v>
      </c>
      <c r="Y32" s="2"/>
      <c r="Z32" s="2"/>
      <c r="AA32" s="2">
        <v>1250.0</v>
      </c>
      <c r="AB32" s="2">
        <v>0.0</v>
      </c>
      <c r="AC32" s="2">
        <v>0.0</v>
      </c>
      <c r="AD32" s="2">
        <v>0.0</v>
      </c>
      <c r="AE32" s="2">
        <v>301.0</v>
      </c>
      <c r="AF32" s="2">
        <v>0.0</v>
      </c>
      <c r="AG32" s="2">
        <v>0.0</v>
      </c>
      <c r="AH32" s="2">
        <v>157.0</v>
      </c>
      <c r="AI32" s="2">
        <v>100.0</v>
      </c>
      <c r="AJ32" s="2">
        <v>0.0</v>
      </c>
      <c r="AK32" s="2"/>
      <c r="AL32" s="2">
        <v>0.0</v>
      </c>
      <c r="AM32" s="2"/>
      <c r="AN32" s="2"/>
      <c r="AO32" s="2">
        <v>52.0</v>
      </c>
      <c r="AP32" s="2">
        <v>170.0</v>
      </c>
      <c r="AQ32" s="2"/>
      <c r="AR32" s="2"/>
      <c r="AS32" s="2"/>
    </row>
    <row r="33">
      <c r="B33" s="2" t="s">
        <v>212</v>
      </c>
      <c r="C33" s="2">
        <v>2028.0</v>
      </c>
      <c r="D33" s="11">
        <f t="shared" si="29"/>
        <v>2388</v>
      </c>
      <c r="E33" s="2">
        <v>0.0</v>
      </c>
      <c r="F33" s="4">
        <f t="shared" si="30"/>
        <v>450</v>
      </c>
      <c r="G33" s="4">
        <f t="shared" si="31"/>
        <v>33</v>
      </c>
      <c r="H33" s="2">
        <f t="shared" si="32"/>
        <v>80</v>
      </c>
      <c r="I33" s="4">
        <f t="shared" si="33"/>
        <v>520</v>
      </c>
      <c r="J33" s="4">
        <f t="shared" si="34"/>
        <v>100</v>
      </c>
      <c r="M33" s="4">
        <f t="shared" si="35"/>
        <v>165</v>
      </c>
      <c r="N33" s="4" t="str">
        <f t="shared" si="36"/>
        <v/>
      </c>
      <c r="O33" s="4">
        <f t="shared" si="37"/>
        <v>0</v>
      </c>
      <c r="P33" s="4">
        <f t="shared" si="38"/>
        <v>1040</v>
      </c>
      <c r="Y33" s="2"/>
      <c r="Z33" s="2"/>
      <c r="AA33" s="2">
        <v>450.0</v>
      </c>
      <c r="AB33" s="2">
        <v>0.0</v>
      </c>
      <c r="AC33" s="2">
        <v>0.0</v>
      </c>
      <c r="AD33" s="2">
        <v>0.0</v>
      </c>
      <c r="AE33" s="2">
        <v>33.0</v>
      </c>
      <c r="AF33" s="2">
        <v>0.0</v>
      </c>
      <c r="AG33" s="2">
        <v>1040.0</v>
      </c>
      <c r="AH33" s="2">
        <v>230.0</v>
      </c>
      <c r="AI33" s="2">
        <v>290.0</v>
      </c>
      <c r="AJ33" s="2">
        <v>100.0</v>
      </c>
      <c r="AK33" s="2"/>
      <c r="AL33" s="2">
        <v>165.0</v>
      </c>
      <c r="AM33" s="2"/>
      <c r="AN33" s="2"/>
      <c r="AO33" s="2">
        <v>0.0</v>
      </c>
      <c r="AP33" s="2">
        <v>80.0</v>
      </c>
      <c r="AQ33" s="2"/>
      <c r="AR33" s="2"/>
      <c r="AS33" s="2"/>
    </row>
    <row r="34">
      <c r="B34" s="2" t="s">
        <v>212</v>
      </c>
      <c r="C34" s="2">
        <v>2029.0</v>
      </c>
      <c r="D34" s="11">
        <f t="shared" si="29"/>
        <v>2379</v>
      </c>
      <c r="E34" s="2">
        <v>0.0</v>
      </c>
      <c r="F34" s="4">
        <f t="shared" si="30"/>
        <v>2050</v>
      </c>
      <c r="G34" s="4">
        <f t="shared" si="31"/>
        <v>51</v>
      </c>
      <c r="H34" s="2">
        <f t="shared" si="32"/>
        <v>25</v>
      </c>
      <c r="I34" s="4">
        <f t="shared" si="33"/>
        <v>3</v>
      </c>
      <c r="J34" s="4">
        <f t="shared" si="34"/>
        <v>100</v>
      </c>
      <c r="M34" s="4">
        <f t="shared" si="35"/>
        <v>150</v>
      </c>
      <c r="N34" s="4" t="str">
        <f t="shared" si="36"/>
        <v/>
      </c>
      <c r="O34" s="4">
        <f t="shared" si="37"/>
        <v>0</v>
      </c>
      <c r="P34" s="4">
        <f t="shared" si="38"/>
        <v>0</v>
      </c>
      <c r="Y34" s="2"/>
      <c r="Z34" s="2"/>
      <c r="AA34" s="2">
        <v>1450.0</v>
      </c>
      <c r="AB34" s="2">
        <v>600.0</v>
      </c>
      <c r="AC34" s="2">
        <v>0.0</v>
      </c>
      <c r="AD34" s="2">
        <v>0.0</v>
      </c>
      <c r="AE34" s="2">
        <v>1.0</v>
      </c>
      <c r="AF34" s="2">
        <v>50.0</v>
      </c>
      <c r="AG34" s="2">
        <v>0.0</v>
      </c>
      <c r="AH34" s="2">
        <v>0.0</v>
      </c>
      <c r="AI34" s="2">
        <v>3.0</v>
      </c>
      <c r="AJ34" s="2">
        <v>100.0</v>
      </c>
      <c r="AK34" s="2"/>
      <c r="AL34" s="2">
        <v>150.0</v>
      </c>
      <c r="AM34" s="2"/>
      <c r="AN34" s="2"/>
      <c r="AO34" s="2">
        <v>0.0</v>
      </c>
      <c r="AP34" s="2">
        <v>25.0</v>
      </c>
      <c r="AQ34" s="2"/>
      <c r="AR34" s="2"/>
      <c r="AS34" s="2"/>
    </row>
    <row r="35">
      <c r="B35" s="2" t="s">
        <v>212</v>
      </c>
      <c r="C35" s="2">
        <v>2030.0</v>
      </c>
      <c r="D35" s="11">
        <f t="shared" si="29"/>
        <v>1552</v>
      </c>
      <c r="E35" s="2">
        <v>0.0</v>
      </c>
      <c r="F35" s="4">
        <f t="shared" si="30"/>
        <v>500</v>
      </c>
      <c r="G35" s="4">
        <f t="shared" si="31"/>
        <v>12</v>
      </c>
      <c r="H35" s="2">
        <f t="shared" si="32"/>
        <v>280</v>
      </c>
      <c r="I35" s="4">
        <f t="shared" si="33"/>
        <v>614</v>
      </c>
      <c r="J35" s="4">
        <f t="shared" si="34"/>
        <v>80</v>
      </c>
      <c r="M35" s="4">
        <f t="shared" si="35"/>
        <v>65</v>
      </c>
      <c r="N35" s="4" t="str">
        <f t="shared" si="36"/>
        <v/>
      </c>
      <c r="O35" s="4">
        <f t="shared" si="37"/>
        <v>1</v>
      </c>
      <c r="P35" s="4">
        <f t="shared" si="38"/>
        <v>0</v>
      </c>
      <c r="Y35" s="2"/>
      <c r="Z35" s="2"/>
      <c r="AA35" s="20">
        <v>500.0</v>
      </c>
      <c r="AB35" s="2">
        <v>0.0</v>
      </c>
      <c r="AC35" s="2">
        <v>0.0</v>
      </c>
      <c r="AD35" s="2">
        <v>0.0</v>
      </c>
      <c r="AE35" s="2">
        <v>12.0</v>
      </c>
      <c r="AF35" s="2">
        <v>0.0</v>
      </c>
      <c r="AG35" s="2">
        <v>0.0</v>
      </c>
      <c r="AH35" s="2">
        <v>444.0</v>
      </c>
      <c r="AI35" s="2">
        <v>170.0</v>
      </c>
      <c r="AJ35" s="2">
        <v>80.0</v>
      </c>
      <c r="AK35" s="2"/>
      <c r="AL35" s="2">
        <v>65.0</v>
      </c>
      <c r="AM35" s="2"/>
      <c r="AN35" s="2"/>
      <c r="AO35" s="2">
        <v>1.0</v>
      </c>
      <c r="AP35" s="2">
        <v>280.0</v>
      </c>
      <c r="AQ35" s="2"/>
      <c r="AR35" s="2"/>
      <c r="AS35" s="2"/>
    </row>
    <row r="36">
      <c r="B36" s="2" t="s">
        <v>212</v>
      </c>
      <c r="C36" s="2">
        <v>2031.0</v>
      </c>
      <c r="D36" s="11">
        <f t="shared" si="29"/>
        <v>1415</v>
      </c>
      <c r="E36" s="2">
        <v>0.0</v>
      </c>
      <c r="F36" s="4">
        <f t="shared" si="30"/>
        <v>0</v>
      </c>
      <c r="G36" s="4">
        <f t="shared" si="31"/>
        <v>0</v>
      </c>
      <c r="H36" s="2">
        <f t="shared" si="32"/>
        <v>390</v>
      </c>
      <c r="I36" s="4">
        <f t="shared" si="33"/>
        <v>130</v>
      </c>
      <c r="J36" s="4">
        <f t="shared" si="34"/>
        <v>135</v>
      </c>
      <c r="M36" s="4">
        <f t="shared" si="35"/>
        <v>0</v>
      </c>
      <c r="N36" s="4" t="str">
        <f t="shared" si="36"/>
        <v/>
      </c>
      <c r="O36" s="4">
        <f t="shared" si="37"/>
        <v>0</v>
      </c>
      <c r="P36" s="4">
        <f t="shared" si="38"/>
        <v>760</v>
      </c>
      <c r="Y36" s="2"/>
      <c r="Z36" s="2"/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760.0</v>
      </c>
      <c r="AH36" s="2">
        <v>80.0</v>
      </c>
      <c r="AI36" s="2">
        <v>50.0</v>
      </c>
      <c r="AJ36" s="2">
        <v>135.0</v>
      </c>
      <c r="AK36" s="2"/>
      <c r="AL36" s="2">
        <v>0.0</v>
      </c>
      <c r="AM36" s="2"/>
      <c r="AN36" s="2"/>
      <c r="AO36" s="2">
        <v>0.0</v>
      </c>
      <c r="AP36" s="2">
        <v>390.0</v>
      </c>
      <c r="AQ36" s="2"/>
      <c r="AR36" s="2"/>
      <c r="AS36" s="2"/>
    </row>
    <row r="37">
      <c r="B37" s="2" t="s">
        <v>212</v>
      </c>
      <c r="C37" s="2">
        <v>2032.0</v>
      </c>
      <c r="D37" s="11">
        <f t="shared" si="29"/>
        <v>1574</v>
      </c>
      <c r="E37" s="2">
        <v>0.0</v>
      </c>
      <c r="F37" s="4">
        <f t="shared" si="30"/>
        <v>3</v>
      </c>
      <c r="G37" s="4">
        <f t="shared" si="31"/>
        <v>0</v>
      </c>
      <c r="H37" s="2">
        <f t="shared" si="32"/>
        <v>378</v>
      </c>
      <c r="I37" s="4">
        <f t="shared" si="33"/>
        <v>0</v>
      </c>
      <c r="J37" s="4">
        <f t="shared" si="34"/>
        <v>250</v>
      </c>
      <c r="M37" s="4">
        <f t="shared" si="35"/>
        <v>0</v>
      </c>
      <c r="N37" s="4" t="str">
        <f t="shared" si="36"/>
        <v/>
      </c>
      <c r="O37" s="4">
        <f t="shared" si="37"/>
        <v>0</v>
      </c>
      <c r="P37" s="4">
        <f t="shared" si="38"/>
        <v>943</v>
      </c>
      <c r="Y37" s="2"/>
      <c r="Z37" s="2"/>
      <c r="AA37" s="2">
        <v>0.0</v>
      </c>
      <c r="AB37" s="2">
        <v>0.0</v>
      </c>
      <c r="AC37" s="2">
        <v>3.0</v>
      </c>
      <c r="AD37" s="2">
        <v>0.0</v>
      </c>
      <c r="AE37" s="2">
        <v>0.0</v>
      </c>
      <c r="AF37" s="2">
        <v>0.0</v>
      </c>
      <c r="AG37" s="2">
        <v>943.0</v>
      </c>
      <c r="AH37" s="2">
        <v>0.0</v>
      </c>
      <c r="AI37" s="2">
        <v>0.0</v>
      </c>
      <c r="AJ37" s="2">
        <v>250.0</v>
      </c>
      <c r="AK37" s="2"/>
      <c r="AL37" s="2">
        <v>0.0</v>
      </c>
      <c r="AM37" s="2"/>
      <c r="AN37" s="2"/>
      <c r="AO37" s="2">
        <v>0.0</v>
      </c>
      <c r="AP37" s="2">
        <v>378.0</v>
      </c>
      <c r="AQ37" s="2"/>
      <c r="AR37" s="2"/>
      <c r="AS37" s="2"/>
    </row>
    <row r="38">
      <c r="B38" s="2" t="s">
        <v>212</v>
      </c>
      <c r="C38" s="2">
        <v>2033.0</v>
      </c>
      <c r="D38" s="11">
        <f t="shared" si="29"/>
        <v>2209</v>
      </c>
      <c r="E38" s="2">
        <v>0.0</v>
      </c>
      <c r="F38" s="4">
        <f t="shared" si="30"/>
        <v>0</v>
      </c>
      <c r="G38" s="4">
        <f t="shared" si="31"/>
        <v>0</v>
      </c>
      <c r="H38" s="2">
        <f t="shared" si="32"/>
        <v>1040</v>
      </c>
      <c r="I38" s="4">
        <f t="shared" si="33"/>
        <v>0</v>
      </c>
      <c r="J38" s="4">
        <f t="shared" si="34"/>
        <v>150</v>
      </c>
      <c r="M38" s="4">
        <f t="shared" si="35"/>
        <v>19</v>
      </c>
      <c r="N38" s="4" t="str">
        <f t="shared" si="36"/>
        <v/>
      </c>
      <c r="O38" s="4">
        <f t="shared" si="37"/>
        <v>0</v>
      </c>
      <c r="P38" s="4">
        <f t="shared" si="38"/>
        <v>1000</v>
      </c>
      <c r="Y38" s="2"/>
      <c r="Z38" s="2"/>
      <c r="AA38" s="2">
        <v>0.0</v>
      </c>
      <c r="AB38" s="2">
        <v>0.0</v>
      </c>
      <c r="AC38" s="2">
        <v>0.0</v>
      </c>
      <c r="AD38" s="2">
        <v>0.0</v>
      </c>
      <c r="AE38" s="2">
        <v>0.0</v>
      </c>
      <c r="AF38" s="2">
        <v>0.0</v>
      </c>
      <c r="AG38" s="2">
        <v>1000.0</v>
      </c>
      <c r="AH38" s="2">
        <v>0.0</v>
      </c>
      <c r="AI38" s="2">
        <v>0.0</v>
      </c>
      <c r="AJ38" s="2">
        <v>150.0</v>
      </c>
      <c r="AK38" s="2"/>
      <c r="AL38" s="2">
        <v>19.0</v>
      </c>
      <c r="AM38" s="2"/>
      <c r="AN38" s="2"/>
      <c r="AO38" s="2">
        <v>0.0</v>
      </c>
      <c r="AP38" s="2">
        <v>1040.0</v>
      </c>
      <c r="AQ38" s="2"/>
      <c r="AR38" s="2"/>
      <c r="AS38" s="2"/>
    </row>
    <row r="39">
      <c r="B39" s="2" t="s">
        <v>212</v>
      </c>
      <c r="C39" s="2">
        <v>2034.0</v>
      </c>
      <c r="D39" s="11">
        <f t="shared" si="29"/>
        <v>3324</v>
      </c>
      <c r="E39" s="2">
        <v>0.0</v>
      </c>
      <c r="F39" s="4">
        <f t="shared" si="30"/>
        <v>1000</v>
      </c>
      <c r="G39" s="4">
        <f t="shared" si="31"/>
        <v>0</v>
      </c>
      <c r="H39" s="2">
        <f t="shared" si="32"/>
        <v>0</v>
      </c>
      <c r="I39" s="4">
        <f t="shared" si="33"/>
        <v>874</v>
      </c>
      <c r="J39" s="4">
        <f t="shared" si="34"/>
        <v>300</v>
      </c>
      <c r="M39" s="4">
        <f t="shared" si="35"/>
        <v>0</v>
      </c>
      <c r="N39" s="4" t="str">
        <f t="shared" si="36"/>
        <v/>
      </c>
      <c r="O39" s="4">
        <f t="shared" si="37"/>
        <v>1150</v>
      </c>
      <c r="P39" s="4">
        <f t="shared" si="38"/>
        <v>0</v>
      </c>
      <c r="Y39" s="2"/>
      <c r="Z39" s="2"/>
      <c r="AA39" s="20">
        <v>1000.0</v>
      </c>
      <c r="AB39" s="2">
        <v>0.0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874.0</v>
      </c>
      <c r="AI39" s="2">
        <v>0.0</v>
      </c>
      <c r="AJ39" s="2">
        <v>300.0</v>
      </c>
      <c r="AK39" s="2"/>
      <c r="AL39" s="2">
        <v>0.0</v>
      </c>
      <c r="AM39" s="2"/>
      <c r="AN39" s="2"/>
      <c r="AO39" s="2">
        <v>1150.0</v>
      </c>
      <c r="AP39" s="2">
        <v>0.0</v>
      </c>
      <c r="AQ39" s="2"/>
      <c r="AR39" s="2"/>
      <c r="AS39" s="2"/>
    </row>
    <row r="40">
      <c r="B40" s="2" t="s">
        <v>212</v>
      </c>
      <c r="C40" s="2" t="s">
        <v>209</v>
      </c>
      <c r="D40" s="11">
        <f t="shared" si="29"/>
        <v>10224</v>
      </c>
      <c r="E40" s="4">
        <f t="shared" ref="E40:P40" si="39">sum(E30:E34)</f>
        <v>2000</v>
      </c>
      <c r="F40" s="4">
        <f t="shared" si="39"/>
        <v>3950</v>
      </c>
      <c r="G40" s="4">
        <f t="shared" si="39"/>
        <v>420</v>
      </c>
      <c r="H40" s="4">
        <f t="shared" si="39"/>
        <v>415</v>
      </c>
      <c r="I40" s="4">
        <f t="shared" si="39"/>
        <v>1559</v>
      </c>
      <c r="J40" s="4">
        <f t="shared" si="39"/>
        <v>362</v>
      </c>
      <c r="K40" s="4">
        <f t="shared" si="39"/>
        <v>0</v>
      </c>
      <c r="L40" s="4">
        <f t="shared" si="39"/>
        <v>0</v>
      </c>
      <c r="M40" s="4">
        <f t="shared" si="39"/>
        <v>315</v>
      </c>
      <c r="N40" s="4">
        <f t="shared" si="39"/>
        <v>0</v>
      </c>
      <c r="O40" s="4">
        <f t="shared" si="39"/>
        <v>163</v>
      </c>
      <c r="P40" s="4">
        <f t="shared" si="39"/>
        <v>1040</v>
      </c>
    </row>
    <row r="41">
      <c r="B41" s="2" t="s">
        <v>212</v>
      </c>
      <c r="C41" s="2" t="s">
        <v>210</v>
      </c>
      <c r="D41" s="11">
        <f t="shared" si="29"/>
        <v>10074</v>
      </c>
      <c r="E41" s="4">
        <f t="shared" ref="E41:P41" si="40">sum(E35:E39)</f>
        <v>0</v>
      </c>
      <c r="F41" s="4">
        <f t="shared" si="40"/>
        <v>1503</v>
      </c>
      <c r="G41" s="4">
        <f t="shared" si="40"/>
        <v>12</v>
      </c>
      <c r="H41" s="4">
        <f t="shared" si="40"/>
        <v>2088</v>
      </c>
      <c r="I41" s="4">
        <f t="shared" si="40"/>
        <v>1618</v>
      </c>
      <c r="J41" s="4">
        <f t="shared" si="40"/>
        <v>915</v>
      </c>
      <c r="K41" s="4">
        <f t="shared" si="40"/>
        <v>0</v>
      </c>
      <c r="L41" s="4">
        <f t="shared" si="40"/>
        <v>0</v>
      </c>
      <c r="M41" s="4">
        <f t="shared" si="40"/>
        <v>84</v>
      </c>
      <c r="N41" s="4">
        <f t="shared" si="40"/>
        <v>0</v>
      </c>
      <c r="O41" s="4">
        <f t="shared" si="40"/>
        <v>1151</v>
      </c>
      <c r="P41" s="4">
        <f t="shared" si="40"/>
        <v>2703</v>
      </c>
    </row>
    <row r="42">
      <c r="B42" s="2" t="s">
        <v>212</v>
      </c>
      <c r="C42" s="2" t="s">
        <v>26</v>
      </c>
      <c r="D42" s="11">
        <f t="shared" si="29"/>
        <v>20298</v>
      </c>
      <c r="E42" s="4">
        <f t="shared" ref="E42:P42" si="41">E40+E41</f>
        <v>2000</v>
      </c>
      <c r="F42" s="4">
        <f t="shared" si="41"/>
        <v>5453</v>
      </c>
      <c r="G42" s="4">
        <f t="shared" si="41"/>
        <v>432</v>
      </c>
      <c r="H42" s="4">
        <f t="shared" si="41"/>
        <v>2503</v>
      </c>
      <c r="I42" s="4">
        <f t="shared" si="41"/>
        <v>3177</v>
      </c>
      <c r="J42" s="4">
        <f t="shared" si="41"/>
        <v>1277</v>
      </c>
      <c r="K42" s="4">
        <f t="shared" si="41"/>
        <v>0</v>
      </c>
      <c r="L42" s="4">
        <f t="shared" si="41"/>
        <v>0</v>
      </c>
      <c r="M42" s="4">
        <f t="shared" si="41"/>
        <v>399</v>
      </c>
      <c r="N42" s="4">
        <f t="shared" si="41"/>
        <v>0</v>
      </c>
      <c r="O42" s="4">
        <f t="shared" si="41"/>
        <v>1314</v>
      </c>
      <c r="P42" s="4">
        <f t="shared" si="41"/>
        <v>3743</v>
      </c>
      <c r="AA42" s="4">
        <f t="shared" ref="AA42:AJ42" si="42">sum(AA30:AA39)</f>
        <v>4650</v>
      </c>
      <c r="AB42" s="4">
        <f t="shared" si="42"/>
        <v>600</v>
      </c>
      <c r="AC42" s="4">
        <f t="shared" si="42"/>
        <v>203</v>
      </c>
      <c r="AD42" s="4">
        <f t="shared" si="42"/>
        <v>0</v>
      </c>
      <c r="AE42" s="4">
        <f t="shared" si="42"/>
        <v>382</v>
      </c>
      <c r="AF42" s="4">
        <f t="shared" si="42"/>
        <v>50</v>
      </c>
      <c r="AG42" s="4">
        <f t="shared" si="42"/>
        <v>3743</v>
      </c>
      <c r="AH42" s="4">
        <f t="shared" si="42"/>
        <v>2564</v>
      </c>
      <c r="AI42" s="4">
        <f t="shared" si="42"/>
        <v>613</v>
      </c>
      <c r="AJ42" s="4">
        <f t="shared" si="42"/>
        <v>1277</v>
      </c>
      <c r="AL42" s="4">
        <f t="shared" ref="AL42:AP42" si="43">sum(AL30:AL39)</f>
        <v>399</v>
      </c>
      <c r="AM42" s="4">
        <f t="shared" si="43"/>
        <v>0</v>
      </c>
      <c r="AN42" s="4">
        <f t="shared" si="43"/>
        <v>0</v>
      </c>
      <c r="AO42" s="4">
        <f t="shared" si="43"/>
        <v>1314</v>
      </c>
      <c r="AP42" s="4">
        <f t="shared" si="43"/>
        <v>2503</v>
      </c>
    </row>
    <row r="43">
      <c r="D43" s="11"/>
    </row>
    <row r="44">
      <c r="B44" s="2" t="s">
        <v>213</v>
      </c>
      <c r="C44" s="2">
        <v>2025.0</v>
      </c>
      <c r="D44" s="11">
        <f t="shared" ref="D44:D56" si="44">sum(E44:P44)</f>
        <v>416</v>
      </c>
      <c r="E44" s="2">
        <v>206.0</v>
      </c>
      <c r="F44" s="4">
        <f t="shared" ref="F44:F53" si="45">sum(AA44:AC44)</f>
        <v>160</v>
      </c>
      <c r="G44" s="4">
        <f t="shared" ref="G44:G53" si="46">AF44+AE44</f>
        <v>37</v>
      </c>
      <c r="H44" s="2">
        <f t="shared" ref="H44:H53" si="47">AP44</f>
        <v>0</v>
      </c>
      <c r="I44" s="4">
        <f t="shared" ref="I44:I53" si="48">AH44+AI44</f>
        <v>13</v>
      </c>
      <c r="J44" s="4">
        <f t="shared" ref="J44:J53" si="49">AJ44+AK44</f>
        <v>0</v>
      </c>
      <c r="M44" s="4">
        <f t="shared" ref="M44:M53" si="50">sum(AL44:AN44)</f>
        <v>0</v>
      </c>
      <c r="N44" s="4" t="str">
        <f t="shared" ref="N44:N53" si="51">AQ44</f>
        <v/>
      </c>
      <c r="O44" s="4" t="str">
        <f t="shared" ref="O44:O53" si="52">AO44</f>
        <v/>
      </c>
      <c r="P44" s="4" t="str">
        <f t="shared" ref="P44:P53" si="53">AG44</f>
        <v/>
      </c>
      <c r="Y44" s="2"/>
      <c r="Z44" s="2"/>
      <c r="AA44" s="2">
        <v>0.0</v>
      </c>
      <c r="AC44" s="2">
        <v>160.0</v>
      </c>
      <c r="AE44" s="2">
        <v>37.0</v>
      </c>
      <c r="AF44" s="2">
        <v>0.0</v>
      </c>
      <c r="AI44" s="2">
        <v>13.0</v>
      </c>
      <c r="AK44" s="2">
        <v>0.0</v>
      </c>
      <c r="AP44" s="2">
        <v>0.0</v>
      </c>
      <c r="AS44" s="2">
        <v>3.0</v>
      </c>
    </row>
    <row r="45">
      <c r="B45" s="2" t="s">
        <v>213</v>
      </c>
      <c r="C45" s="2">
        <v>2026.0</v>
      </c>
      <c r="D45" s="11">
        <f t="shared" si="44"/>
        <v>222</v>
      </c>
      <c r="E45" s="2">
        <v>0.0</v>
      </c>
      <c r="F45" s="4">
        <f t="shared" si="45"/>
        <v>135</v>
      </c>
      <c r="G45" s="4">
        <f t="shared" si="46"/>
        <v>12</v>
      </c>
      <c r="H45" s="2">
        <f t="shared" si="47"/>
        <v>0</v>
      </c>
      <c r="I45" s="4">
        <f t="shared" si="48"/>
        <v>15</v>
      </c>
      <c r="J45" s="4">
        <f t="shared" si="49"/>
        <v>60</v>
      </c>
      <c r="M45" s="4">
        <f t="shared" si="50"/>
        <v>0</v>
      </c>
      <c r="N45" s="4" t="str">
        <f t="shared" si="51"/>
        <v/>
      </c>
      <c r="O45" s="4" t="str">
        <f t="shared" si="52"/>
        <v/>
      </c>
      <c r="P45" s="4" t="str">
        <f t="shared" si="53"/>
        <v/>
      </c>
      <c r="Y45" s="2"/>
      <c r="Z45" s="2"/>
      <c r="AA45" s="2">
        <v>0.0</v>
      </c>
      <c r="AC45" s="2">
        <v>135.0</v>
      </c>
      <c r="AE45" s="2">
        <v>12.0</v>
      </c>
      <c r="AF45" s="2">
        <v>0.0</v>
      </c>
      <c r="AI45" s="2">
        <v>15.0</v>
      </c>
      <c r="AK45" s="2">
        <v>60.0</v>
      </c>
      <c r="AP45" s="2">
        <v>0.0</v>
      </c>
      <c r="AS45" s="2">
        <v>15.0</v>
      </c>
    </row>
    <row r="46">
      <c r="B46" s="2" t="s">
        <v>213</v>
      </c>
      <c r="C46" s="2">
        <v>2027.0</v>
      </c>
      <c r="D46" s="11">
        <f t="shared" si="44"/>
        <v>1833</v>
      </c>
      <c r="E46" s="2">
        <v>0.0</v>
      </c>
      <c r="F46" s="4">
        <f t="shared" si="45"/>
        <v>1615</v>
      </c>
      <c r="G46" s="4">
        <f t="shared" si="46"/>
        <v>39</v>
      </c>
      <c r="H46" s="2">
        <f t="shared" si="47"/>
        <v>30</v>
      </c>
      <c r="I46" s="4">
        <f t="shared" si="48"/>
        <v>79</v>
      </c>
      <c r="J46" s="4">
        <f t="shared" si="49"/>
        <v>70</v>
      </c>
      <c r="M46" s="4">
        <f t="shared" si="50"/>
        <v>0</v>
      </c>
      <c r="N46" s="4" t="str">
        <f t="shared" si="51"/>
        <v/>
      </c>
      <c r="O46" s="4" t="str">
        <f t="shared" si="52"/>
        <v/>
      </c>
      <c r="P46" s="4" t="str">
        <f t="shared" si="53"/>
        <v/>
      </c>
      <c r="Y46" s="2"/>
      <c r="Z46" s="2"/>
      <c r="AA46" s="2">
        <v>1500.0</v>
      </c>
      <c r="AC46" s="2">
        <v>115.0</v>
      </c>
      <c r="AE46" s="2">
        <v>39.0</v>
      </c>
      <c r="AF46" s="2">
        <v>0.0</v>
      </c>
      <c r="AI46" s="2">
        <v>79.0</v>
      </c>
      <c r="AK46" s="2">
        <v>70.0</v>
      </c>
      <c r="AP46" s="2">
        <v>30.0</v>
      </c>
      <c r="AS46" s="2">
        <v>30.0</v>
      </c>
    </row>
    <row r="47">
      <c r="B47" s="2" t="s">
        <v>213</v>
      </c>
      <c r="C47" s="2">
        <v>2028.0</v>
      </c>
      <c r="D47" s="11">
        <f t="shared" si="44"/>
        <v>673</v>
      </c>
      <c r="E47" s="2">
        <v>0.0</v>
      </c>
      <c r="F47" s="4">
        <f t="shared" si="45"/>
        <v>20</v>
      </c>
      <c r="G47" s="4">
        <f t="shared" si="46"/>
        <v>491</v>
      </c>
      <c r="H47" s="2">
        <f t="shared" si="47"/>
        <v>40</v>
      </c>
      <c r="I47" s="4">
        <f t="shared" si="48"/>
        <v>72</v>
      </c>
      <c r="J47" s="4">
        <f t="shared" si="49"/>
        <v>0</v>
      </c>
      <c r="M47" s="4">
        <f t="shared" si="50"/>
        <v>50</v>
      </c>
      <c r="N47" s="4" t="str">
        <f t="shared" si="51"/>
        <v/>
      </c>
      <c r="O47" s="4" t="str">
        <f t="shared" si="52"/>
        <v/>
      </c>
      <c r="P47" s="4" t="str">
        <f t="shared" si="53"/>
        <v/>
      </c>
      <c r="Y47" s="2"/>
      <c r="Z47" s="2"/>
      <c r="AA47" s="2">
        <v>0.0</v>
      </c>
      <c r="AC47" s="2">
        <v>20.0</v>
      </c>
      <c r="AE47" s="2">
        <v>129.0</v>
      </c>
      <c r="AF47" s="2">
        <v>362.0</v>
      </c>
      <c r="AI47" s="2">
        <v>72.0</v>
      </c>
      <c r="AK47" s="2">
        <v>0.0</v>
      </c>
      <c r="AN47" s="2">
        <v>50.0</v>
      </c>
      <c r="AP47" s="2">
        <v>40.0</v>
      </c>
      <c r="AS47" s="2">
        <v>14.0</v>
      </c>
    </row>
    <row r="48">
      <c r="B48" s="2" t="s">
        <v>213</v>
      </c>
      <c r="C48" s="2">
        <v>2029.0</v>
      </c>
      <c r="D48" s="11">
        <f t="shared" si="44"/>
        <v>402</v>
      </c>
      <c r="E48" s="2">
        <v>0.0</v>
      </c>
      <c r="F48" s="4">
        <f t="shared" si="45"/>
        <v>0</v>
      </c>
      <c r="G48" s="4">
        <f t="shared" si="46"/>
        <v>330</v>
      </c>
      <c r="H48" s="2">
        <f t="shared" si="47"/>
        <v>10</v>
      </c>
      <c r="I48" s="4">
        <f t="shared" si="48"/>
        <v>22</v>
      </c>
      <c r="J48" s="4">
        <f t="shared" si="49"/>
        <v>0</v>
      </c>
      <c r="M48" s="4">
        <f t="shared" si="50"/>
        <v>40</v>
      </c>
      <c r="N48" s="4" t="str">
        <f t="shared" si="51"/>
        <v/>
      </c>
      <c r="O48" s="4" t="str">
        <f t="shared" si="52"/>
        <v/>
      </c>
      <c r="P48" s="4" t="str">
        <f t="shared" si="53"/>
        <v/>
      </c>
      <c r="Y48" s="2"/>
      <c r="Z48" s="2"/>
      <c r="AA48" s="2">
        <v>0.0</v>
      </c>
      <c r="AC48" s="2">
        <v>0.0</v>
      </c>
      <c r="AE48" s="2">
        <v>100.0</v>
      </c>
      <c r="AF48" s="2">
        <v>230.0</v>
      </c>
      <c r="AI48" s="2">
        <v>22.0</v>
      </c>
      <c r="AK48" s="2">
        <v>0.0</v>
      </c>
      <c r="AN48" s="2">
        <v>40.0</v>
      </c>
      <c r="AP48" s="2">
        <v>10.0</v>
      </c>
      <c r="AS48" s="2">
        <v>4.0</v>
      </c>
    </row>
    <row r="49">
      <c r="B49" s="2" t="s">
        <v>213</v>
      </c>
      <c r="C49" s="2">
        <v>2030.0</v>
      </c>
      <c r="D49" s="11">
        <f t="shared" si="44"/>
        <v>1298</v>
      </c>
      <c r="E49" s="2">
        <v>0.0</v>
      </c>
      <c r="F49" s="4">
        <f t="shared" si="45"/>
        <v>600</v>
      </c>
      <c r="G49" s="4">
        <f t="shared" si="46"/>
        <v>547</v>
      </c>
      <c r="H49" s="2">
        <f t="shared" si="47"/>
        <v>0</v>
      </c>
      <c r="I49" s="4">
        <f t="shared" si="48"/>
        <v>5</v>
      </c>
      <c r="J49" s="4">
        <f t="shared" si="49"/>
        <v>0</v>
      </c>
      <c r="M49" s="4">
        <f t="shared" si="50"/>
        <v>146</v>
      </c>
      <c r="N49" s="4" t="str">
        <f t="shared" si="51"/>
        <v/>
      </c>
      <c r="O49" s="4" t="str">
        <f t="shared" si="52"/>
        <v/>
      </c>
      <c r="P49" s="4" t="str">
        <f t="shared" si="53"/>
        <v/>
      </c>
      <c r="Y49" s="2"/>
      <c r="Z49" s="2"/>
      <c r="AA49" s="2">
        <v>600.0</v>
      </c>
      <c r="AC49" s="2">
        <v>0.0</v>
      </c>
      <c r="AE49" s="2">
        <v>106.0</v>
      </c>
      <c r="AF49" s="2">
        <v>441.0</v>
      </c>
      <c r="AI49" s="2">
        <v>5.0</v>
      </c>
      <c r="AK49" s="2">
        <v>0.0</v>
      </c>
      <c r="AL49" s="2">
        <v>36.0</v>
      </c>
      <c r="AN49" s="2">
        <v>110.0</v>
      </c>
      <c r="AP49" s="2">
        <v>0.0</v>
      </c>
      <c r="AS49" s="2">
        <v>1.0</v>
      </c>
    </row>
    <row r="50">
      <c r="B50" s="2" t="s">
        <v>213</v>
      </c>
      <c r="C50" s="2">
        <v>2031.0</v>
      </c>
      <c r="D50" s="11">
        <f t="shared" si="44"/>
        <v>1124</v>
      </c>
      <c r="E50" s="2">
        <v>0.0</v>
      </c>
      <c r="F50" s="4">
        <f t="shared" si="45"/>
        <v>0</v>
      </c>
      <c r="G50" s="4">
        <f t="shared" si="46"/>
        <v>1030</v>
      </c>
      <c r="H50" s="2">
        <f t="shared" si="47"/>
        <v>20</v>
      </c>
      <c r="I50" s="4">
        <f t="shared" si="48"/>
        <v>74</v>
      </c>
      <c r="J50" s="4">
        <f t="shared" si="49"/>
        <v>0</v>
      </c>
      <c r="M50" s="4">
        <f t="shared" si="50"/>
        <v>0</v>
      </c>
      <c r="N50" s="4" t="str">
        <f t="shared" si="51"/>
        <v/>
      </c>
      <c r="O50" s="4" t="str">
        <f t="shared" si="52"/>
        <v/>
      </c>
      <c r="P50" s="4" t="str">
        <f t="shared" si="53"/>
        <v/>
      </c>
      <c r="Y50" s="2"/>
      <c r="Z50" s="2"/>
      <c r="AA50" s="2">
        <v>0.0</v>
      </c>
      <c r="AC50" s="2">
        <v>0.0</v>
      </c>
      <c r="AE50" s="2">
        <v>0.0</v>
      </c>
      <c r="AF50" s="2">
        <v>1030.0</v>
      </c>
      <c r="AI50" s="2">
        <v>74.0</v>
      </c>
      <c r="AK50" s="2">
        <v>0.0</v>
      </c>
      <c r="AP50" s="2">
        <v>20.0</v>
      </c>
      <c r="AS50" s="2">
        <v>15.0</v>
      </c>
    </row>
    <row r="51">
      <c r="B51" s="2" t="s">
        <v>213</v>
      </c>
      <c r="C51" s="2">
        <v>2032.0</v>
      </c>
      <c r="D51" s="11">
        <f t="shared" si="44"/>
        <v>933</v>
      </c>
      <c r="E51" s="2">
        <v>0.0</v>
      </c>
      <c r="F51" s="4">
        <f t="shared" si="45"/>
        <v>0</v>
      </c>
      <c r="G51" s="4">
        <f t="shared" si="46"/>
        <v>821</v>
      </c>
      <c r="H51" s="2">
        <f t="shared" si="47"/>
        <v>65</v>
      </c>
      <c r="I51" s="4">
        <f t="shared" si="48"/>
        <v>47</v>
      </c>
      <c r="J51" s="4">
        <f t="shared" si="49"/>
        <v>0</v>
      </c>
      <c r="M51" s="4">
        <f t="shared" si="50"/>
        <v>0</v>
      </c>
      <c r="N51" s="4" t="str">
        <f t="shared" si="51"/>
        <v/>
      </c>
      <c r="O51" s="4" t="str">
        <f t="shared" si="52"/>
        <v/>
      </c>
      <c r="P51" s="4" t="str">
        <f t="shared" si="53"/>
        <v/>
      </c>
      <c r="Y51" s="2"/>
      <c r="Z51" s="2"/>
      <c r="AA51" s="2">
        <v>0.0</v>
      </c>
      <c r="AC51" s="2">
        <v>0.0</v>
      </c>
      <c r="AE51" s="2">
        <v>0.0</v>
      </c>
      <c r="AF51" s="2">
        <v>821.0</v>
      </c>
      <c r="AI51" s="2">
        <v>47.0</v>
      </c>
      <c r="AK51" s="2">
        <v>0.0</v>
      </c>
      <c r="AP51" s="2">
        <v>65.0</v>
      </c>
      <c r="AS51" s="2">
        <v>9.0</v>
      </c>
    </row>
    <row r="52">
      <c r="B52" s="2" t="s">
        <v>213</v>
      </c>
      <c r="C52" s="2">
        <v>2033.0</v>
      </c>
      <c r="D52" s="11">
        <f t="shared" si="44"/>
        <v>1120</v>
      </c>
      <c r="E52" s="2">
        <v>0.0</v>
      </c>
      <c r="F52" s="4">
        <f t="shared" si="45"/>
        <v>0</v>
      </c>
      <c r="G52" s="4">
        <f t="shared" si="46"/>
        <v>900</v>
      </c>
      <c r="H52" s="2">
        <f t="shared" si="47"/>
        <v>140</v>
      </c>
      <c r="I52" s="4">
        <f t="shared" si="48"/>
        <v>80</v>
      </c>
      <c r="J52" s="4">
        <f t="shared" si="49"/>
        <v>0</v>
      </c>
      <c r="M52" s="4">
        <f t="shared" si="50"/>
        <v>0</v>
      </c>
      <c r="N52" s="4" t="str">
        <f t="shared" si="51"/>
        <v/>
      </c>
      <c r="O52" s="4" t="str">
        <f t="shared" si="52"/>
        <v/>
      </c>
      <c r="P52" s="4" t="str">
        <f t="shared" si="53"/>
        <v/>
      </c>
      <c r="Y52" s="2"/>
      <c r="Z52" s="2"/>
      <c r="AA52" s="2">
        <v>0.0</v>
      </c>
      <c r="AC52" s="2">
        <v>0.0</v>
      </c>
      <c r="AE52" s="2">
        <v>0.0</v>
      </c>
      <c r="AF52" s="2">
        <v>900.0</v>
      </c>
      <c r="AI52" s="2">
        <v>80.0</v>
      </c>
      <c r="AK52" s="2">
        <v>0.0</v>
      </c>
      <c r="AP52" s="2">
        <v>140.0</v>
      </c>
      <c r="AS52" s="2">
        <v>16.0</v>
      </c>
    </row>
    <row r="53">
      <c r="B53" s="2" t="s">
        <v>213</v>
      </c>
      <c r="C53" s="2">
        <v>2034.0</v>
      </c>
      <c r="D53" s="11">
        <f t="shared" si="44"/>
        <v>400</v>
      </c>
      <c r="E53" s="2">
        <v>0.0</v>
      </c>
      <c r="F53" s="4">
        <f t="shared" si="45"/>
        <v>0</v>
      </c>
      <c r="G53" s="4">
        <f t="shared" si="46"/>
        <v>400</v>
      </c>
      <c r="H53" s="2">
        <f t="shared" si="47"/>
        <v>0</v>
      </c>
      <c r="I53" s="4">
        <f t="shared" si="48"/>
        <v>0</v>
      </c>
      <c r="J53" s="4">
        <f t="shared" si="49"/>
        <v>0</v>
      </c>
      <c r="M53" s="4">
        <f t="shared" si="50"/>
        <v>0</v>
      </c>
      <c r="N53" s="4" t="str">
        <f t="shared" si="51"/>
        <v/>
      </c>
      <c r="O53" s="4" t="str">
        <f t="shared" si="52"/>
        <v/>
      </c>
      <c r="P53" s="4" t="str">
        <f t="shared" si="53"/>
        <v/>
      </c>
      <c r="Y53" s="2"/>
      <c r="Z53" s="2"/>
      <c r="AA53" s="2">
        <v>0.0</v>
      </c>
      <c r="AC53" s="2">
        <v>0.0</v>
      </c>
      <c r="AE53" s="2">
        <v>0.0</v>
      </c>
      <c r="AF53" s="2">
        <v>400.0</v>
      </c>
      <c r="AI53" s="2">
        <v>0.0</v>
      </c>
      <c r="AK53" s="2">
        <v>0.0</v>
      </c>
      <c r="AP53" s="2">
        <v>0.0</v>
      </c>
      <c r="AS53" s="2">
        <v>0.0</v>
      </c>
    </row>
    <row r="54">
      <c r="B54" s="2" t="s">
        <v>213</v>
      </c>
      <c r="C54" s="2" t="s">
        <v>209</v>
      </c>
      <c r="D54" s="11">
        <f t="shared" si="44"/>
        <v>3546</v>
      </c>
      <c r="E54" s="4">
        <f t="shared" ref="E54:P54" si="54">sum(E44:E48)</f>
        <v>206</v>
      </c>
      <c r="F54" s="4">
        <f t="shared" si="54"/>
        <v>1930</v>
      </c>
      <c r="G54" s="4">
        <f t="shared" si="54"/>
        <v>909</v>
      </c>
      <c r="H54" s="4">
        <f t="shared" si="54"/>
        <v>80</v>
      </c>
      <c r="I54" s="4">
        <f t="shared" si="54"/>
        <v>201</v>
      </c>
      <c r="J54" s="4">
        <f t="shared" si="54"/>
        <v>130</v>
      </c>
      <c r="K54" s="4">
        <f t="shared" si="54"/>
        <v>0</v>
      </c>
      <c r="L54" s="4">
        <f t="shared" si="54"/>
        <v>0</v>
      </c>
      <c r="M54" s="4">
        <f t="shared" si="54"/>
        <v>90</v>
      </c>
      <c r="N54" s="4">
        <f t="shared" si="54"/>
        <v>0</v>
      </c>
      <c r="O54" s="4">
        <f t="shared" si="54"/>
        <v>0</v>
      </c>
      <c r="P54" s="4">
        <f t="shared" si="54"/>
        <v>0</v>
      </c>
    </row>
    <row r="55">
      <c r="B55" s="2" t="s">
        <v>213</v>
      </c>
      <c r="C55" s="2" t="s">
        <v>210</v>
      </c>
      <c r="D55" s="11">
        <f t="shared" si="44"/>
        <v>4875</v>
      </c>
      <c r="E55" s="4">
        <f t="shared" ref="E55:P55" si="55">sum(E49:E53)</f>
        <v>0</v>
      </c>
      <c r="F55" s="4">
        <f t="shared" si="55"/>
        <v>600</v>
      </c>
      <c r="G55" s="4">
        <f t="shared" si="55"/>
        <v>3698</v>
      </c>
      <c r="H55" s="4">
        <f t="shared" si="55"/>
        <v>225</v>
      </c>
      <c r="I55" s="4">
        <f t="shared" si="55"/>
        <v>206</v>
      </c>
      <c r="J55" s="4">
        <f t="shared" si="55"/>
        <v>0</v>
      </c>
      <c r="K55" s="4">
        <f t="shared" si="55"/>
        <v>0</v>
      </c>
      <c r="L55" s="4">
        <f t="shared" si="55"/>
        <v>0</v>
      </c>
      <c r="M55" s="4">
        <f t="shared" si="55"/>
        <v>146</v>
      </c>
      <c r="N55" s="4">
        <f t="shared" si="55"/>
        <v>0</v>
      </c>
      <c r="O55" s="4">
        <f t="shared" si="55"/>
        <v>0</v>
      </c>
      <c r="P55" s="4">
        <f t="shared" si="55"/>
        <v>0</v>
      </c>
    </row>
    <row r="56">
      <c r="B56" s="2" t="s">
        <v>213</v>
      </c>
      <c r="C56" s="2" t="s">
        <v>26</v>
      </c>
      <c r="D56" s="11">
        <f t="shared" si="44"/>
        <v>8421</v>
      </c>
      <c r="E56" s="4">
        <f t="shared" ref="E56:P56" si="56">E54+E55</f>
        <v>206</v>
      </c>
      <c r="F56" s="4">
        <f t="shared" si="56"/>
        <v>2530</v>
      </c>
      <c r="G56" s="4">
        <f t="shared" si="56"/>
        <v>4607</v>
      </c>
      <c r="H56" s="4">
        <f t="shared" si="56"/>
        <v>305</v>
      </c>
      <c r="I56" s="4">
        <f t="shared" si="56"/>
        <v>407</v>
      </c>
      <c r="J56" s="4">
        <f t="shared" si="56"/>
        <v>130</v>
      </c>
      <c r="K56" s="4">
        <f t="shared" si="56"/>
        <v>0</v>
      </c>
      <c r="L56" s="4">
        <f t="shared" si="56"/>
        <v>0</v>
      </c>
      <c r="M56" s="4">
        <f t="shared" si="56"/>
        <v>236</v>
      </c>
      <c r="N56" s="4">
        <f t="shared" si="56"/>
        <v>0</v>
      </c>
      <c r="O56" s="4">
        <f t="shared" si="56"/>
        <v>0</v>
      </c>
      <c r="P56" s="4">
        <f t="shared" si="56"/>
        <v>0</v>
      </c>
      <c r="AA56" s="4">
        <f t="shared" ref="AA56:AQ56" si="57">sum(AA44:AA53)</f>
        <v>2100</v>
      </c>
      <c r="AB56" s="4">
        <f t="shared" si="57"/>
        <v>0</v>
      </c>
      <c r="AC56" s="4">
        <f t="shared" si="57"/>
        <v>430</v>
      </c>
      <c r="AD56" s="4">
        <f t="shared" si="57"/>
        <v>0</v>
      </c>
      <c r="AE56" s="4">
        <f t="shared" si="57"/>
        <v>423</v>
      </c>
      <c r="AF56" s="4">
        <f t="shared" si="57"/>
        <v>4184</v>
      </c>
      <c r="AG56" s="4">
        <f t="shared" si="57"/>
        <v>0</v>
      </c>
      <c r="AH56" s="4">
        <f t="shared" si="57"/>
        <v>0</v>
      </c>
      <c r="AI56" s="4">
        <f t="shared" si="57"/>
        <v>407</v>
      </c>
      <c r="AJ56" s="4">
        <f t="shared" si="57"/>
        <v>0</v>
      </c>
      <c r="AK56" s="4">
        <f t="shared" si="57"/>
        <v>130</v>
      </c>
      <c r="AL56" s="4">
        <f t="shared" si="57"/>
        <v>36</v>
      </c>
      <c r="AM56" s="4">
        <f t="shared" si="57"/>
        <v>0</v>
      </c>
      <c r="AN56" s="4">
        <f t="shared" si="57"/>
        <v>200</v>
      </c>
      <c r="AO56" s="4">
        <f t="shared" si="57"/>
        <v>0</v>
      </c>
      <c r="AP56" s="4">
        <f t="shared" si="57"/>
        <v>305</v>
      </c>
      <c r="AQ56" s="4">
        <f t="shared" si="57"/>
        <v>0</v>
      </c>
    </row>
    <row r="57">
      <c r="D57" s="11"/>
    </row>
    <row r="58">
      <c r="B58" s="2" t="s">
        <v>214</v>
      </c>
      <c r="C58" s="2">
        <v>2025.0</v>
      </c>
      <c r="D58" s="11">
        <f t="shared" ref="D58:D70" si="58">sum(E58:P58)</f>
        <v>363</v>
      </c>
      <c r="E58" s="2">
        <v>120.0</v>
      </c>
      <c r="F58" s="4">
        <f t="shared" ref="F58:F67" si="59">sum(AA58:AC58)</f>
        <v>200</v>
      </c>
      <c r="G58" s="4">
        <f t="shared" ref="G58:G67" si="60">AF58+AE58</f>
        <v>5</v>
      </c>
      <c r="H58" s="2">
        <f t="shared" ref="H58:H67" si="61">AP58</f>
        <v>0</v>
      </c>
      <c r="I58" s="4">
        <f t="shared" ref="I58:I67" si="62">AH58+AI58</f>
        <v>38</v>
      </c>
      <c r="J58" s="4">
        <f t="shared" ref="J58:J67" si="63">AJ58</f>
        <v>0</v>
      </c>
      <c r="K58" s="4" t="str">
        <f t="shared" ref="K58:K67" si="64">AR58</f>
        <v/>
      </c>
      <c r="M58" s="4">
        <f t="shared" ref="M58:M67" si="65">sum(AL58:AN58)</f>
        <v>0</v>
      </c>
      <c r="N58" s="4" t="str">
        <f t="shared" ref="N58:N67" si="66">AQ58</f>
        <v/>
      </c>
      <c r="O58" s="4" t="str">
        <f t="shared" ref="O58:O67" si="67">AO58</f>
        <v/>
      </c>
      <c r="P58" s="4" t="str">
        <f t="shared" ref="P58:P67" si="68">AG58</f>
        <v/>
      </c>
      <c r="AB58" s="2">
        <v>0.0</v>
      </c>
      <c r="AC58" s="2">
        <v>200.0</v>
      </c>
      <c r="AE58" s="2">
        <v>5.0</v>
      </c>
      <c r="AF58" s="2">
        <v>0.0</v>
      </c>
      <c r="AI58" s="2">
        <v>38.0</v>
      </c>
      <c r="AJ58" s="2">
        <v>0.0</v>
      </c>
      <c r="AN58" s="2">
        <v>0.0</v>
      </c>
      <c r="AP58" s="2">
        <v>0.0</v>
      </c>
      <c r="AS58" s="2">
        <v>8.0</v>
      </c>
    </row>
    <row r="59">
      <c r="B59" s="2" t="s">
        <v>214</v>
      </c>
      <c r="C59" s="2">
        <v>2026.0</v>
      </c>
      <c r="D59" s="11">
        <f t="shared" si="58"/>
        <v>572</v>
      </c>
      <c r="E59" s="2">
        <v>34.0</v>
      </c>
      <c r="F59" s="4">
        <f t="shared" si="59"/>
        <v>455</v>
      </c>
      <c r="G59" s="4">
        <f t="shared" si="60"/>
        <v>2</v>
      </c>
      <c r="H59" s="2">
        <f t="shared" si="61"/>
        <v>0</v>
      </c>
      <c r="I59" s="4">
        <f t="shared" si="62"/>
        <v>78</v>
      </c>
      <c r="J59" s="4">
        <f t="shared" si="63"/>
        <v>3</v>
      </c>
      <c r="K59" s="4" t="str">
        <f t="shared" si="64"/>
        <v/>
      </c>
      <c r="M59" s="4">
        <f t="shared" si="65"/>
        <v>0</v>
      </c>
      <c r="N59" s="4" t="str">
        <f t="shared" si="66"/>
        <v/>
      </c>
      <c r="O59" s="4" t="str">
        <f t="shared" si="67"/>
        <v/>
      </c>
      <c r="P59" s="4" t="str">
        <f t="shared" si="68"/>
        <v/>
      </c>
      <c r="AB59" s="2">
        <v>0.0</v>
      </c>
      <c r="AC59" s="2">
        <v>455.0</v>
      </c>
      <c r="AD59" s="2">
        <v>5.0</v>
      </c>
      <c r="AE59" s="2">
        <v>2.0</v>
      </c>
      <c r="AF59" s="2">
        <v>0.0</v>
      </c>
      <c r="AI59" s="2">
        <v>78.0</v>
      </c>
      <c r="AJ59" s="2">
        <v>3.0</v>
      </c>
      <c r="AN59" s="2">
        <v>0.0</v>
      </c>
      <c r="AP59" s="2">
        <v>0.0</v>
      </c>
      <c r="AS59" s="2">
        <v>16.0</v>
      </c>
    </row>
    <row r="60">
      <c r="B60" s="2" t="s">
        <v>214</v>
      </c>
      <c r="C60" s="2">
        <v>2027.0</v>
      </c>
      <c r="D60" s="11">
        <f t="shared" si="58"/>
        <v>1029</v>
      </c>
      <c r="E60" s="2">
        <v>0.0</v>
      </c>
      <c r="F60" s="4">
        <f t="shared" si="59"/>
        <v>530</v>
      </c>
      <c r="G60" s="4">
        <f t="shared" si="60"/>
        <v>21</v>
      </c>
      <c r="H60" s="2">
        <f t="shared" si="61"/>
        <v>0</v>
      </c>
      <c r="I60" s="4">
        <f t="shared" si="62"/>
        <v>426</v>
      </c>
      <c r="J60" s="4">
        <f t="shared" si="63"/>
        <v>52</v>
      </c>
      <c r="K60" s="4" t="str">
        <f t="shared" si="64"/>
        <v/>
      </c>
      <c r="M60" s="4">
        <f t="shared" si="65"/>
        <v>0</v>
      </c>
      <c r="N60" s="4" t="str">
        <f t="shared" si="66"/>
        <v/>
      </c>
      <c r="O60" s="4" t="str">
        <f t="shared" si="67"/>
        <v/>
      </c>
      <c r="P60" s="4" t="str">
        <f t="shared" si="68"/>
        <v/>
      </c>
      <c r="AB60" s="2">
        <v>0.0</v>
      </c>
      <c r="AC60" s="2">
        <v>530.0</v>
      </c>
      <c r="AE60" s="2">
        <v>21.0</v>
      </c>
      <c r="AF60" s="2">
        <v>0.0</v>
      </c>
      <c r="AI60" s="2">
        <v>426.0</v>
      </c>
      <c r="AJ60" s="2">
        <v>52.0</v>
      </c>
      <c r="AN60" s="2">
        <v>0.0</v>
      </c>
      <c r="AP60" s="2">
        <v>0.0</v>
      </c>
      <c r="AS60" s="2">
        <v>96.0</v>
      </c>
    </row>
    <row r="61">
      <c r="B61" s="2" t="s">
        <v>214</v>
      </c>
      <c r="C61" s="2">
        <v>2028.0</v>
      </c>
      <c r="D61" s="11">
        <f t="shared" si="58"/>
        <v>969</v>
      </c>
      <c r="E61" s="2">
        <v>0.0</v>
      </c>
      <c r="F61" s="4">
        <f t="shared" si="59"/>
        <v>480</v>
      </c>
      <c r="G61" s="4">
        <f t="shared" si="60"/>
        <v>16</v>
      </c>
      <c r="H61" s="2">
        <f t="shared" si="61"/>
        <v>31</v>
      </c>
      <c r="I61" s="4">
        <f t="shared" si="62"/>
        <v>372</v>
      </c>
      <c r="J61" s="4">
        <f t="shared" si="63"/>
        <v>30</v>
      </c>
      <c r="K61" s="4">
        <f t="shared" si="64"/>
        <v>40</v>
      </c>
      <c r="M61" s="4">
        <f t="shared" si="65"/>
        <v>0</v>
      </c>
      <c r="N61" s="4" t="str">
        <f t="shared" si="66"/>
        <v/>
      </c>
      <c r="O61" s="4" t="str">
        <f t="shared" si="67"/>
        <v/>
      </c>
      <c r="P61" s="4" t="str">
        <f t="shared" si="68"/>
        <v/>
      </c>
      <c r="AB61" s="2">
        <v>350.0</v>
      </c>
      <c r="AC61" s="2">
        <v>130.0</v>
      </c>
      <c r="AE61" s="2">
        <v>16.0</v>
      </c>
      <c r="AF61" s="2">
        <v>0.0</v>
      </c>
      <c r="AI61" s="2">
        <v>372.0</v>
      </c>
      <c r="AJ61" s="2">
        <v>30.0</v>
      </c>
      <c r="AN61" s="2">
        <v>0.0</v>
      </c>
      <c r="AP61" s="2">
        <v>31.0</v>
      </c>
      <c r="AR61" s="2">
        <v>40.0</v>
      </c>
      <c r="AS61" s="2">
        <v>80.0</v>
      </c>
    </row>
    <row r="62">
      <c r="B62" s="2" t="s">
        <v>214</v>
      </c>
      <c r="C62" s="2">
        <v>2029.0</v>
      </c>
      <c r="D62" s="11">
        <f t="shared" si="58"/>
        <v>326</v>
      </c>
      <c r="E62" s="2">
        <v>6.0</v>
      </c>
      <c r="F62" s="4">
        <f t="shared" si="59"/>
        <v>30</v>
      </c>
      <c r="G62" s="4">
        <f t="shared" si="60"/>
        <v>48</v>
      </c>
      <c r="H62" s="2">
        <f t="shared" si="61"/>
        <v>36</v>
      </c>
      <c r="I62" s="4">
        <f t="shared" si="62"/>
        <v>117</v>
      </c>
      <c r="J62" s="4">
        <f t="shared" si="63"/>
        <v>3</v>
      </c>
      <c r="K62" s="4" t="str">
        <f t="shared" si="64"/>
        <v/>
      </c>
      <c r="M62" s="4">
        <f t="shared" si="65"/>
        <v>86</v>
      </c>
      <c r="N62" s="4" t="str">
        <f t="shared" si="66"/>
        <v/>
      </c>
      <c r="O62" s="4" t="str">
        <f t="shared" si="67"/>
        <v/>
      </c>
      <c r="P62" s="4" t="str">
        <f t="shared" si="68"/>
        <v/>
      </c>
      <c r="AB62" s="2">
        <v>0.0</v>
      </c>
      <c r="AC62" s="2">
        <v>30.0</v>
      </c>
      <c r="AE62" s="2">
        <v>32.0</v>
      </c>
      <c r="AF62" s="2">
        <v>16.0</v>
      </c>
      <c r="AI62" s="2">
        <v>117.0</v>
      </c>
      <c r="AJ62" s="2">
        <v>3.0</v>
      </c>
      <c r="AN62" s="2">
        <v>86.0</v>
      </c>
      <c r="AP62" s="2">
        <v>36.0</v>
      </c>
      <c r="AS62" s="2">
        <v>24.0</v>
      </c>
    </row>
    <row r="63">
      <c r="B63" s="2" t="s">
        <v>214</v>
      </c>
      <c r="C63" s="2">
        <v>2030.0</v>
      </c>
      <c r="D63" s="11">
        <f t="shared" si="58"/>
        <v>387</v>
      </c>
      <c r="E63" s="2">
        <v>24.0</v>
      </c>
      <c r="F63" s="4">
        <f t="shared" si="59"/>
        <v>120</v>
      </c>
      <c r="G63" s="4">
        <f t="shared" si="60"/>
        <v>31</v>
      </c>
      <c r="H63" s="2">
        <f t="shared" si="61"/>
        <v>40</v>
      </c>
      <c r="I63" s="4">
        <f t="shared" si="62"/>
        <v>132</v>
      </c>
      <c r="J63" s="4">
        <f t="shared" si="63"/>
        <v>0</v>
      </c>
      <c r="K63" s="4" t="str">
        <f t="shared" si="64"/>
        <v/>
      </c>
      <c r="M63" s="4">
        <f t="shared" si="65"/>
        <v>40</v>
      </c>
      <c r="N63" s="4" t="str">
        <f t="shared" si="66"/>
        <v/>
      </c>
      <c r="O63" s="4" t="str">
        <f t="shared" si="67"/>
        <v/>
      </c>
      <c r="P63" s="4" t="str">
        <f t="shared" si="68"/>
        <v/>
      </c>
      <c r="AB63" s="2">
        <v>0.0</v>
      </c>
      <c r="AC63" s="2">
        <v>120.0</v>
      </c>
      <c r="AE63" s="2">
        <v>9.0</v>
      </c>
      <c r="AF63" s="2">
        <v>22.0</v>
      </c>
      <c r="AI63" s="2">
        <v>132.0</v>
      </c>
      <c r="AJ63" s="2">
        <v>0.0</v>
      </c>
      <c r="AN63" s="2">
        <v>40.0</v>
      </c>
      <c r="AP63" s="2">
        <v>40.0</v>
      </c>
      <c r="AS63" s="2">
        <v>26.0</v>
      </c>
    </row>
    <row r="64">
      <c r="B64" s="2" t="s">
        <v>214</v>
      </c>
      <c r="C64" s="2">
        <v>2031.0</v>
      </c>
      <c r="D64" s="11">
        <f t="shared" si="58"/>
        <v>239</v>
      </c>
      <c r="E64" s="2">
        <v>0.0</v>
      </c>
      <c r="F64" s="4">
        <f t="shared" si="59"/>
        <v>80</v>
      </c>
      <c r="G64" s="4">
        <f t="shared" si="60"/>
        <v>0</v>
      </c>
      <c r="H64" s="2">
        <f t="shared" si="61"/>
        <v>40</v>
      </c>
      <c r="I64" s="4">
        <f t="shared" si="62"/>
        <v>79</v>
      </c>
      <c r="J64" s="4">
        <f t="shared" si="63"/>
        <v>30</v>
      </c>
      <c r="K64" s="4" t="str">
        <f t="shared" si="64"/>
        <v/>
      </c>
      <c r="M64" s="4">
        <f t="shared" si="65"/>
        <v>10</v>
      </c>
      <c r="N64" s="4" t="str">
        <f t="shared" si="66"/>
        <v/>
      </c>
      <c r="O64" s="4" t="str">
        <f t="shared" si="67"/>
        <v/>
      </c>
      <c r="P64" s="4" t="str">
        <f t="shared" si="68"/>
        <v/>
      </c>
      <c r="AB64" s="2">
        <v>0.0</v>
      </c>
      <c r="AC64" s="2">
        <v>80.0</v>
      </c>
      <c r="AE64" s="2">
        <v>0.0</v>
      </c>
      <c r="AF64" s="2">
        <v>0.0</v>
      </c>
      <c r="AI64" s="2">
        <v>79.0</v>
      </c>
      <c r="AJ64" s="2">
        <v>30.0</v>
      </c>
      <c r="AN64" s="2">
        <v>10.0</v>
      </c>
      <c r="AP64" s="2">
        <v>40.0</v>
      </c>
      <c r="AS64" s="2">
        <v>22.0</v>
      </c>
    </row>
    <row r="65">
      <c r="B65" s="2" t="s">
        <v>214</v>
      </c>
      <c r="C65" s="2">
        <v>2032.0</v>
      </c>
      <c r="D65" s="11">
        <f t="shared" si="58"/>
        <v>328</v>
      </c>
      <c r="E65" s="2">
        <v>6.0</v>
      </c>
      <c r="F65" s="4">
        <f t="shared" si="59"/>
        <v>90</v>
      </c>
      <c r="G65" s="4">
        <f t="shared" si="60"/>
        <v>55</v>
      </c>
      <c r="H65" s="2">
        <f t="shared" si="61"/>
        <v>130</v>
      </c>
      <c r="I65" s="4">
        <f t="shared" si="62"/>
        <v>20</v>
      </c>
      <c r="J65" s="4">
        <f t="shared" si="63"/>
        <v>22</v>
      </c>
      <c r="K65" s="4" t="str">
        <f t="shared" si="64"/>
        <v/>
      </c>
      <c r="M65" s="4">
        <f t="shared" si="65"/>
        <v>5</v>
      </c>
      <c r="N65" s="4" t="str">
        <f t="shared" si="66"/>
        <v/>
      </c>
      <c r="O65" s="4" t="str">
        <f t="shared" si="67"/>
        <v/>
      </c>
      <c r="P65" s="4" t="str">
        <f t="shared" si="68"/>
        <v/>
      </c>
      <c r="AB65" s="2">
        <v>0.0</v>
      </c>
      <c r="AC65" s="2">
        <v>90.0</v>
      </c>
      <c r="AE65" s="2">
        <v>1.0</v>
      </c>
      <c r="AF65" s="2">
        <v>54.0</v>
      </c>
      <c r="AI65" s="2">
        <v>20.0</v>
      </c>
      <c r="AJ65" s="2">
        <v>22.0</v>
      </c>
      <c r="AN65" s="2">
        <v>5.0</v>
      </c>
      <c r="AP65" s="2">
        <v>130.0</v>
      </c>
      <c r="AS65" s="2">
        <v>8.0</v>
      </c>
    </row>
    <row r="66">
      <c r="B66" s="2" t="s">
        <v>214</v>
      </c>
      <c r="C66" s="2">
        <v>2033.0</v>
      </c>
      <c r="D66" s="11">
        <f t="shared" si="58"/>
        <v>293</v>
      </c>
      <c r="E66" s="2">
        <v>0.0</v>
      </c>
      <c r="F66" s="4">
        <f t="shared" si="59"/>
        <v>80</v>
      </c>
      <c r="G66" s="4">
        <f t="shared" si="60"/>
        <v>1</v>
      </c>
      <c r="H66" s="2">
        <f t="shared" si="61"/>
        <v>55</v>
      </c>
      <c r="I66" s="4">
        <f t="shared" si="62"/>
        <v>157</v>
      </c>
      <c r="J66" s="4">
        <f t="shared" si="63"/>
        <v>0</v>
      </c>
      <c r="K66" s="4" t="str">
        <f t="shared" si="64"/>
        <v/>
      </c>
      <c r="M66" s="4">
        <f t="shared" si="65"/>
        <v>0</v>
      </c>
      <c r="N66" s="4" t="str">
        <f t="shared" si="66"/>
        <v/>
      </c>
      <c r="O66" s="4" t="str">
        <f t="shared" si="67"/>
        <v/>
      </c>
      <c r="P66" s="4" t="str">
        <f t="shared" si="68"/>
        <v/>
      </c>
      <c r="AB66" s="2">
        <v>0.0</v>
      </c>
      <c r="AC66" s="2">
        <v>80.0</v>
      </c>
      <c r="AE66" s="2">
        <v>1.0</v>
      </c>
      <c r="AF66" s="2">
        <v>0.0</v>
      </c>
      <c r="AI66" s="2">
        <v>157.0</v>
      </c>
      <c r="AJ66" s="2">
        <v>0.0</v>
      </c>
      <c r="AN66" s="2">
        <v>0.0</v>
      </c>
      <c r="AP66" s="2">
        <v>55.0</v>
      </c>
      <c r="AS66" s="2">
        <v>31.0</v>
      </c>
    </row>
    <row r="67">
      <c r="B67" s="2" t="s">
        <v>214</v>
      </c>
      <c r="C67" s="2">
        <v>2034.0</v>
      </c>
      <c r="D67" s="11">
        <f t="shared" si="58"/>
        <v>200</v>
      </c>
      <c r="E67" s="2">
        <v>0.0</v>
      </c>
      <c r="F67" s="4">
        <f t="shared" si="59"/>
        <v>150</v>
      </c>
      <c r="G67" s="4">
        <f t="shared" si="60"/>
        <v>0</v>
      </c>
      <c r="H67" s="2">
        <f t="shared" si="61"/>
        <v>0</v>
      </c>
      <c r="I67" s="4">
        <f t="shared" si="62"/>
        <v>50</v>
      </c>
      <c r="J67" s="4">
        <f t="shared" si="63"/>
        <v>0</v>
      </c>
      <c r="K67" s="4" t="str">
        <f t="shared" si="64"/>
        <v/>
      </c>
      <c r="M67" s="4">
        <f t="shared" si="65"/>
        <v>0</v>
      </c>
      <c r="N67" s="4" t="str">
        <f t="shared" si="66"/>
        <v/>
      </c>
      <c r="O67" s="4" t="str">
        <f t="shared" si="67"/>
        <v/>
      </c>
      <c r="P67" s="4" t="str">
        <f t="shared" si="68"/>
        <v/>
      </c>
      <c r="AB67" s="2">
        <v>0.0</v>
      </c>
      <c r="AC67" s="2">
        <v>150.0</v>
      </c>
      <c r="AE67" s="2">
        <v>0.0</v>
      </c>
      <c r="AF67" s="2">
        <v>0.0</v>
      </c>
      <c r="AI67" s="2">
        <v>50.0</v>
      </c>
      <c r="AJ67" s="2">
        <v>0.0</v>
      </c>
      <c r="AN67" s="2">
        <v>0.0</v>
      </c>
      <c r="AP67" s="2">
        <v>0.0</v>
      </c>
      <c r="AS67" s="2">
        <v>10.0</v>
      </c>
    </row>
    <row r="68">
      <c r="B68" s="2" t="s">
        <v>214</v>
      </c>
      <c r="C68" s="2" t="s">
        <v>209</v>
      </c>
      <c r="D68" s="11">
        <f t="shared" si="58"/>
        <v>3259</v>
      </c>
      <c r="E68" s="4">
        <f t="shared" ref="E68:P68" si="69">sum(E58:E62)</f>
        <v>160</v>
      </c>
      <c r="F68" s="4">
        <f t="shared" si="69"/>
        <v>1695</v>
      </c>
      <c r="G68" s="4">
        <f t="shared" si="69"/>
        <v>92</v>
      </c>
      <c r="H68" s="4">
        <f t="shared" si="69"/>
        <v>67</v>
      </c>
      <c r="I68" s="4">
        <f t="shared" si="69"/>
        <v>1031</v>
      </c>
      <c r="J68" s="4">
        <f t="shared" si="69"/>
        <v>88</v>
      </c>
      <c r="K68" s="4">
        <f t="shared" si="69"/>
        <v>40</v>
      </c>
      <c r="L68" s="4">
        <f t="shared" si="69"/>
        <v>0</v>
      </c>
      <c r="M68" s="4">
        <f t="shared" si="69"/>
        <v>86</v>
      </c>
      <c r="N68" s="4">
        <f t="shared" si="69"/>
        <v>0</v>
      </c>
      <c r="O68" s="4">
        <f t="shared" si="69"/>
        <v>0</v>
      </c>
      <c r="P68" s="4">
        <f t="shared" si="69"/>
        <v>0</v>
      </c>
    </row>
    <row r="69">
      <c r="B69" s="2" t="s">
        <v>214</v>
      </c>
      <c r="C69" s="2" t="s">
        <v>210</v>
      </c>
      <c r="D69" s="11">
        <f t="shared" si="58"/>
        <v>1447</v>
      </c>
      <c r="E69" s="4">
        <f t="shared" ref="E69:P69" si="70">sum(E63:E67)</f>
        <v>30</v>
      </c>
      <c r="F69" s="4">
        <f t="shared" si="70"/>
        <v>520</v>
      </c>
      <c r="G69" s="4">
        <f t="shared" si="70"/>
        <v>87</v>
      </c>
      <c r="H69" s="4">
        <f t="shared" si="70"/>
        <v>265</v>
      </c>
      <c r="I69" s="4">
        <f t="shared" si="70"/>
        <v>438</v>
      </c>
      <c r="J69" s="4">
        <f t="shared" si="70"/>
        <v>52</v>
      </c>
      <c r="K69" s="4">
        <f t="shared" si="70"/>
        <v>0</v>
      </c>
      <c r="L69" s="4">
        <f t="shared" si="70"/>
        <v>0</v>
      </c>
      <c r="M69" s="4">
        <f t="shared" si="70"/>
        <v>55</v>
      </c>
      <c r="N69" s="4">
        <f t="shared" si="70"/>
        <v>0</v>
      </c>
      <c r="O69" s="4">
        <f t="shared" si="70"/>
        <v>0</v>
      </c>
      <c r="P69" s="4">
        <f t="shared" si="70"/>
        <v>0</v>
      </c>
    </row>
    <row r="70">
      <c r="B70" s="2" t="s">
        <v>214</v>
      </c>
      <c r="C70" s="2" t="s">
        <v>26</v>
      </c>
      <c r="D70" s="11">
        <f t="shared" si="58"/>
        <v>4706</v>
      </c>
      <c r="E70" s="4">
        <f t="shared" ref="E70:P70" si="71">E68+E69</f>
        <v>190</v>
      </c>
      <c r="F70" s="4">
        <f t="shared" si="71"/>
        <v>2215</v>
      </c>
      <c r="G70" s="4">
        <f t="shared" si="71"/>
        <v>179</v>
      </c>
      <c r="H70" s="4">
        <f t="shared" si="71"/>
        <v>332</v>
      </c>
      <c r="I70" s="4">
        <f t="shared" si="71"/>
        <v>1469</v>
      </c>
      <c r="J70" s="4">
        <f t="shared" si="71"/>
        <v>140</v>
      </c>
      <c r="K70" s="4">
        <f t="shared" si="71"/>
        <v>40</v>
      </c>
      <c r="L70" s="4">
        <f t="shared" si="71"/>
        <v>0</v>
      </c>
      <c r="M70" s="4">
        <f t="shared" si="71"/>
        <v>141</v>
      </c>
      <c r="N70" s="4">
        <f t="shared" si="71"/>
        <v>0</v>
      </c>
      <c r="O70" s="4">
        <f t="shared" si="71"/>
        <v>0</v>
      </c>
      <c r="P70" s="4">
        <f t="shared" si="71"/>
        <v>0</v>
      </c>
      <c r="AA70" s="4">
        <f t="shared" ref="AA70:AR70" si="72">sum(AA58:AA67)</f>
        <v>0</v>
      </c>
      <c r="AB70" s="4">
        <f t="shared" si="72"/>
        <v>350</v>
      </c>
      <c r="AC70" s="4">
        <f t="shared" si="72"/>
        <v>1865</v>
      </c>
      <c r="AD70" s="4">
        <f t="shared" si="72"/>
        <v>5</v>
      </c>
      <c r="AE70" s="4">
        <f t="shared" si="72"/>
        <v>87</v>
      </c>
      <c r="AF70" s="4">
        <f t="shared" si="72"/>
        <v>92</v>
      </c>
      <c r="AG70" s="4">
        <f t="shared" si="72"/>
        <v>0</v>
      </c>
      <c r="AH70" s="4">
        <f t="shared" si="72"/>
        <v>0</v>
      </c>
      <c r="AI70" s="4">
        <f t="shared" si="72"/>
        <v>1469</v>
      </c>
      <c r="AJ70" s="4">
        <f t="shared" si="72"/>
        <v>140</v>
      </c>
      <c r="AK70" s="4">
        <f t="shared" si="72"/>
        <v>0</v>
      </c>
      <c r="AL70" s="4">
        <f t="shared" si="72"/>
        <v>0</v>
      </c>
      <c r="AM70" s="4">
        <f t="shared" si="72"/>
        <v>0</v>
      </c>
      <c r="AN70" s="4">
        <f t="shared" si="72"/>
        <v>141</v>
      </c>
      <c r="AO70" s="4">
        <f t="shared" si="72"/>
        <v>0</v>
      </c>
      <c r="AP70" s="4">
        <f t="shared" si="72"/>
        <v>332</v>
      </c>
      <c r="AQ70" s="4">
        <f t="shared" si="72"/>
        <v>0</v>
      </c>
      <c r="AR70" s="4">
        <f t="shared" si="72"/>
        <v>40</v>
      </c>
    </row>
    <row r="71">
      <c r="D71" s="11"/>
    </row>
    <row r="72">
      <c r="B72" s="2" t="s">
        <v>215</v>
      </c>
      <c r="C72" s="2">
        <v>2025.0</v>
      </c>
      <c r="D72" s="11">
        <f t="shared" ref="D72:D84" si="76">sum(E72:P72)</f>
        <v>5324.2</v>
      </c>
      <c r="E72" s="21">
        <f t="shared" ref="E72:P72" si="73">E2+E16+E30+E44+E58</f>
        <v>3226</v>
      </c>
      <c r="F72" s="21">
        <f t="shared" si="73"/>
        <v>370</v>
      </c>
      <c r="G72" s="21">
        <f t="shared" si="73"/>
        <v>753</v>
      </c>
      <c r="H72" s="21">
        <f t="shared" si="73"/>
        <v>133</v>
      </c>
      <c r="I72" s="21">
        <f t="shared" si="73"/>
        <v>777.2</v>
      </c>
      <c r="J72" s="21">
        <f t="shared" si="73"/>
        <v>0</v>
      </c>
      <c r="K72" s="21">
        <f t="shared" si="73"/>
        <v>0</v>
      </c>
      <c r="L72" s="21">
        <f t="shared" si="73"/>
        <v>0</v>
      </c>
      <c r="M72" s="21">
        <f t="shared" si="73"/>
        <v>15</v>
      </c>
      <c r="N72" s="21">
        <f t="shared" si="73"/>
        <v>0</v>
      </c>
      <c r="O72" s="21">
        <f t="shared" si="73"/>
        <v>50</v>
      </c>
      <c r="P72" s="21">
        <f t="shared" si="73"/>
        <v>0</v>
      </c>
      <c r="AA72" s="21">
        <f t="shared" ref="AA72:AN72" si="74">AA2+AA16+AA30+AA44+AA58</f>
        <v>0</v>
      </c>
      <c r="AB72" s="21">
        <f t="shared" si="74"/>
        <v>0</v>
      </c>
      <c r="AC72" s="21">
        <f t="shared" si="74"/>
        <v>370</v>
      </c>
      <c r="AD72" s="21">
        <f t="shared" si="74"/>
        <v>0</v>
      </c>
      <c r="AE72" s="21">
        <f t="shared" si="74"/>
        <v>141</v>
      </c>
      <c r="AF72" s="21">
        <f t="shared" si="74"/>
        <v>612</v>
      </c>
      <c r="AG72" s="21">
        <f t="shared" si="74"/>
        <v>0</v>
      </c>
      <c r="AH72" s="21">
        <f t="shared" si="74"/>
        <v>726.2</v>
      </c>
      <c r="AI72" s="21">
        <f t="shared" si="74"/>
        <v>51</v>
      </c>
      <c r="AJ72" s="21">
        <f t="shared" si="74"/>
        <v>0</v>
      </c>
      <c r="AK72" s="21">
        <f t="shared" si="74"/>
        <v>0</v>
      </c>
      <c r="AL72" s="21">
        <f t="shared" si="74"/>
        <v>0</v>
      </c>
      <c r="AM72" s="21">
        <f t="shared" si="74"/>
        <v>0</v>
      </c>
      <c r="AN72" s="21">
        <f t="shared" si="74"/>
        <v>15</v>
      </c>
      <c r="AO72" s="21">
        <f t="shared" ref="AO72:AO84" si="79">AO2+AO16+AO30</f>
        <v>50</v>
      </c>
      <c r="AP72" s="21">
        <f t="shared" ref="AP72:AR72" si="75">AP2+AP16+AP30+AP44+AP58</f>
        <v>133</v>
      </c>
      <c r="AQ72" s="21">
        <f t="shared" si="75"/>
        <v>0</v>
      </c>
      <c r="AR72" s="21">
        <f t="shared" si="75"/>
        <v>0</v>
      </c>
      <c r="AS72" s="21"/>
    </row>
    <row r="73">
      <c r="B73" s="2" t="s">
        <v>215</v>
      </c>
      <c r="C73" s="2">
        <v>2026.0</v>
      </c>
      <c r="D73" s="11">
        <f t="shared" si="76"/>
        <v>3080.4</v>
      </c>
      <c r="E73" s="21">
        <f t="shared" ref="E73:P73" si="77">E3+E17+E31+E45+E59</f>
        <v>34</v>
      </c>
      <c r="F73" s="21">
        <f t="shared" si="77"/>
        <v>1590</v>
      </c>
      <c r="G73" s="21">
        <f t="shared" si="77"/>
        <v>592</v>
      </c>
      <c r="H73" s="21">
        <f t="shared" si="77"/>
        <v>95</v>
      </c>
      <c r="I73" s="21">
        <f t="shared" si="77"/>
        <v>287.4</v>
      </c>
      <c r="J73" s="21">
        <f t="shared" si="77"/>
        <v>350</v>
      </c>
      <c r="K73" s="21">
        <f t="shared" si="77"/>
        <v>0</v>
      </c>
      <c r="L73" s="21">
        <f t="shared" si="77"/>
        <v>0</v>
      </c>
      <c r="M73" s="21">
        <f t="shared" si="77"/>
        <v>21</v>
      </c>
      <c r="N73" s="21">
        <f t="shared" si="77"/>
        <v>0</v>
      </c>
      <c r="O73" s="21">
        <f t="shared" si="77"/>
        <v>111</v>
      </c>
      <c r="P73" s="21">
        <f t="shared" si="77"/>
        <v>0</v>
      </c>
      <c r="AA73" s="21">
        <f t="shared" ref="AA73:AN73" si="78">AA3+AA17+AA31+AA45+AA59</f>
        <v>500</v>
      </c>
      <c r="AB73" s="21">
        <f t="shared" si="78"/>
        <v>100</v>
      </c>
      <c r="AC73" s="21">
        <f t="shared" si="78"/>
        <v>990</v>
      </c>
      <c r="AD73" s="21">
        <f t="shared" si="78"/>
        <v>5</v>
      </c>
      <c r="AE73" s="21">
        <f t="shared" si="78"/>
        <v>82</v>
      </c>
      <c r="AF73" s="21">
        <f t="shared" si="78"/>
        <v>510</v>
      </c>
      <c r="AG73" s="21">
        <f t="shared" si="78"/>
        <v>0</v>
      </c>
      <c r="AH73" s="21">
        <f t="shared" si="78"/>
        <v>194.4</v>
      </c>
      <c r="AI73" s="21">
        <f t="shared" si="78"/>
        <v>93</v>
      </c>
      <c r="AJ73" s="21">
        <f t="shared" si="78"/>
        <v>290</v>
      </c>
      <c r="AK73" s="21">
        <f t="shared" si="78"/>
        <v>60</v>
      </c>
      <c r="AL73" s="21">
        <f t="shared" si="78"/>
        <v>18</v>
      </c>
      <c r="AM73" s="21">
        <f t="shared" si="78"/>
        <v>3</v>
      </c>
      <c r="AN73" s="21">
        <f t="shared" si="78"/>
        <v>0</v>
      </c>
      <c r="AO73" s="21">
        <f t="shared" si="79"/>
        <v>111</v>
      </c>
      <c r="AP73" s="21">
        <f t="shared" ref="AP73:AR73" si="80">AP3+AP17+AP31+AP45+AP59</f>
        <v>95</v>
      </c>
      <c r="AQ73" s="21">
        <f t="shared" si="80"/>
        <v>0</v>
      </c>
      <c r="AR73" s="21">
        <f t="shared" si="80"/>
        <v>0</v>
      </c>
      <c r="AS73" s="21"/>
    </row>
    <row r="74">
      <c r="B74" s="2" t="s">
        <v>215</v>
      </c>
      <c r="C74" s="2">
        <v>2027.0</v>
      </c>
      <c r="D74" s="11">
        <f t="shared" si="76"/>
        <v>5967.7</v>
      </c>
      <c r="E74" s="21">
        <f t="shared" ref="E74:P74" si="81">E4+E18+E32+E46+E60</f>
        <v>0</v>
      </c>
      <c r="F74" s="21">
        <f t="shared" si="81"/>
        <v>3971</v>
      </c>
      <c r="G74" s="21">
        <f t="shared" si="81"/>
        <v>440</v>
      </c>
      <c r="H74" s="21">
        <f t="shared" si="81"/>
        <v>305</v>
      </c>
      <c r="I74" s="21">
        <f t="shared" si="81"/>
        <v>964.7</v>
      </c>
      <c r="J74" s="21">
        <f t="shared" si="81"/>
        <v>122</v>
      </c>
      <c r="K74" s="21">
        <f t="shared" si="81"/>
        <v>0</v>
      </c>
      <c r="L74" s="21">
        <f t="shared" si="81"/>
        <v>0</v>
      </c>
      <c r="M74" s="21">
        <f t="shared" si="81"/>
        <v>13</v>
      </c>
      <c r="N74" s="21">
        <f t="shared" si="81"/>
        <v>0</v>
      </c>
      <c r="O74" s="21">
        <f t="shared" si="81"/>
        <v>152</v>
      </c>
      <c r="P74" s="21">
        <f t="shared" si="81"/>
        <v>0</v>
      </c>
      <c r="AA74" s="21">
        <f t="shared" ref="AA74:AN74" si="82">AA4+AA18+AA32+AA46+AA60</f>
        <v>2830</v>
      </c>
      <c r="AB74" s="21">
        <f t="shared" si="82"/>
        <v>400</v>
      </c>
      <c r="AC74" s="21">
        <f t="shared" si="82"/>
        <v>741</v>
      </c>
      <c r="AD74" s="21">
        <f t="shared" si="82"/>
        <v>0</v>
      </c>
      <c r="AE74" s="21">
        <f t="shared" si="82"/>
        <v>440</v>
      </c>
      <c r="AF74" s="21">
        <f t="shared" si="82"/>
        <v>0</v>
      </c>
      <c r="AG74" s="21">
        <f t="shared" si="82"/>
        <v>0</v>
      </c>
      <c r="AH74" s="21">
        <f t="shared" si="82"/>
        <v>359.7</v>
      </c>
      <c r="AI74" s="21">
        <f t="shared" si="82"/>
        <v>605</v>
      </c>
      <c r="AJ74" s="21">
        <f t="shared" si="82"/>
        <v>52</v>
      </c>
      <c r="AK74" s="21">
        <f t="shared" si="82"/>
        <v>70</v>
      </c>
      <c r="AL74" s="21">
        <f t="shared" si="82"/>
        <v>0</v>
      </c>
      <c r="AM74" s="21">
        <f t="shared" si="82"/>
        <v>0</v>
      </c>
      <c r="AN74" s="21">
        <f t="shared" si="82"/>
        <v>13</v>
      </c>
      <c r="AO74" s="21">
        <f t="shared" si="79"/>
        <v>152</v>
      </c>
      <c r="AP74" s="21">
        <f t="shared" ref="AP74:AR74" si="83">AP4+AP18+AP32+AP46+AP60</f>
        <v>305</v>
      </c>
      <c r="AQ74" s="21">
        <f t="shared" si="83"/>
        <v>0</v>
      </c>
      <c r="AR74" s="21">
        <f t="shared" si="83"/>
        <v>0</v>
      </c>
      <c r="AS74" s="21"/>
    </row>
    <row r="75">
      <c r="B75" s="2" t="s">
        <v>215</v>
      </c>
      <c r="C75" s="2">
        <v>2028.0</v>
      </c>
      <c r="D75" s="11">
        <f t="shared" si="76"/>
        <v>5029</v>
      </c>
      <c r="E75" s="21">
        <f t="shared" ref="E75:P75" si="84">E5+E19+E33+E47+E61</f>
        <v>0</v>
      </c>
      <c r="F75" s="21">
        <f t="shared" si="84"/>
        <v>1235</v>
      </c>
      <c r="G75" s="21">
        <f t="shared" si="84"/>
        <v>824</v>
      </c>
      <c r="H75" s="21">
        <f t="shared" si="84"/>
        <v>346</v>
      </c>
      <c r="I75" s="21">
        <f t="shared" si="84"/>
        <v>1041</v>
      </c>
      <c r="J75" s="21">
        <f t="shared" si="84"/>
        <v>185</v>
      </c>
      <c r="K75" s="21">
        <f t="shared" si="84"/>
        <v>40</v>
      </c>
      <c r="L75" s="21">
        <f t="shared" si="84"/>
        <v>0</v>
      </c>
      <c r="M75" s="21">
        <f t="shared" si="84"/>
        <v>218</v>
      </c>
      <c r="N75" s="21">
        <f t="shared" si="84"/>
        <v>0</v>
      </c>
      <c r="O75" s="21">
        <f t="shared" si="84"/>
        <v>100</v>
      </c>
      <c r="P75" s="21">
        <f t="shared" si="84"/>
        <v>1040</v>
      </c>
      <c r="AA75" s="21">
        <f t="shared" ref="AA75:AN75" si="85">AA5+AA19+AA33+AA47+AA61</f>
        <v>680</v>
      </c>
      <c r="AB75" s="21">
        <f t="shared" si="85"/>
        <v>350</v>
      </c>
      <c r="AC75" s="21">
        <f t="shared" si="85"/>
        <v>205</v>
      </c>
      <c r="AD75" s="21">
        <f t="shared" si="85"/>
        <v>0</v>
      </c>
      <c r="AE75" s="21">
        <f t="shared" si="85"/>
        <v>212</v>
      </c>
      <c r="AF75" s="21">
        <f t="shared" si="85"/>
        <v>612</v>
      </c>
      <c r="AG75" s="21">
        <f t="shared" si="85"/>
        <v>1040</v>
      </c>
      <c r="AH75" s="21">
        <f t="shared" si="85"/>
        <v>307</v>
      </c>
      <c r="AI75" s="21">
        <f t="shared" si="85"/>
        <v>734</v>
      </c>
      <c r="AJ75" s="21">
        <f t="shared" si="85"/>
        <v>185</v>
      </c>
      <c r="AK75" s="21">
        <f t="shared" si="85"/>
        <v>0</v>
      </c>
      <c r="AL75" s="21">
        <f t="shared" si="85"/>
        <v>165</v>
      </c>
      <c r="AM75" s="21">
        <f t="shared" si="85"/>
        <v>0</v>
      </c>
      <c r="AN75" s="21">
        <f t="shared" si="85"/>
        <v>53</v>
      </c>
      <c r="AO75" s="21">
        <f t="shared" si="79"/>
        <v>100</v>
      </c>
      <c r="AP75" s="21">
        <f t="shared" ref="AP75:AR75" si="86">AP5+AP19+AP33+AP47+AP61</f>
        <v>346</v>
      </c>
      <c r="AQ75" s="21">
        <f t="shared" si="86"/>
        <v>0</v>
      </c>
      <c r="AR75" s="21">
        <f t="shared" si="86"/>
        <v>40</v>
      </c>
      <c r="AS75" s="21"/>
    </row>
    <row r="76">
      <c r="B76" s="2" t="s">
        <v>215</v>
      </c>
      <c r="C76" s="2">
        <v>2029.0</v>
      </c>
      <c r="D76" s="11">
        <f t="shared" si="76"/>
        <v>4626.2</v>
      </c>
      <c r="E76" s="21">
        <f t="shared" ref="E76:P76" si="87">E6+E20+E34+E48+E62</f>
        <v>206</v>
      </c>
      <c r="F76" s="21">
        <f t="shared" si="87"/>
        <v>2530</v>
      </c>
      <c r="G76" s="21">
        <f t="shared" si="87"/>
        <v>587.9</v>
      </c>
      <c r="H76" s="21">
        <f t="shared" si="87"/>
        <v>71</v>
      </c>
      <c r="I76" s="21">
        <f t="shared" si="87"/>
        <v>471</v>
      </c>
      <c r="J76" s="21">
        <f t="shared" si="87"/>
        <v>103</v>
      </c>
      <c r="K76" s="21">
        <f t="shared" si="87"/>
        <v>0</v>
      </c>
      <c r="L76" s="21">
        <f t="shared" si="87"/>
        <v>0</v>
      </c>
      <c r="M76" s="21">
        <f t="shared" si="87"/>
        <v>307.3</v>
      </c>
      <c r="N76" s="21">
        <f t="shared" si="87"/>
        <v>0</v>
      </c>
      <c r="O76" s="21">
        <f t="shared" si="87"/>
        <v>350</v>
      </c>
      <c r="P76" s="21">
        <f t="shared" si="87"/>
        <v>0</v>
      </c>
      <c r="AA76" s="21">
        <f t="shared" ref="AA76:AN76" si="88">AA6+AA20+AA34+AA48+AA62</f>
        <v>1450</v>
      </c>
      <c r="AB76" s="21">
        <f t="shared" si="88"/>
        <v>1000</v>
      </c>
      <c r="AC76" s="21">
        <f t="shared" si="88"/>
        <v>80</v>
      </c>
      <c r="AD76" s="21">
        <f t="shared" si="88"/>
        <v>0</v>
      </c>
      <c r="AE76" s="21">
        <f t="shared" si="88"/>
        <v>162.9</v>
      </c>
      <c r="AF76" s="21">
        <f t="shared" si="88"/>
        <v>425</v>
      </c>
      <c r="AG76" s="21">
        <f t="shared" si="88"/>
        <v>0</v>
      </c>
      <c r="AH76" s="21">
        <f t="shared" si="88"/>
        <v>329</v>
      </c>
      <c r="AI76" s="21">
        <f t="shared" si="88"/>
        <v>142</v>
      </c>
      <c r="AJ76" s="21">
        <f t="shared" si="88"/>
        <v>103</v>
      </c>
      <c r="AK76" s="21">
        <f t="shared" si="88"/>
        <v>0</v>
      </c>
      <c r="AL76" s="21">
        <f t="shared" si="88"/>
        <v>150</v>
      </c>
      <c r="AM76" s="21">
        <f t="shared" si="88"/>
        <v>13.3</v>
      </c>
      <c r="AN76" s="21">
        <f t="shared" si="88"/>
        <v>144</v>
      </c>
      <c r="AO76" s="21">
        <f t="shared" si="79"/>
        <v>350</v>
      </c>
      <c r="AP76" s="21">
        <f t="shared" ref="AP76:AR76" si="89">AP6+AP20+AP34+AP48+AP62</f>
        <v>71</v>
      </c>
      <c r="AQ76" s="21">
        <f t="shared" si="89"/>
        <v>0</v>
      </c>
      <c r="AR76" s="21">
        <f t="shared" si="89"/>
        <v>0</v>
      </c>
      <c r="AS76" s="21"/>
    </row>
    <row r="77">
      <c r="B77" s="2" t="s">
        <v>215</v>
      </c>
      <c r="C77" s="2">
        <v>2030.0</v>
      </c>
      <c r="D77" s="11">
        <f t="shared" si="76"/>
        <v>5230.8</v>
      </c>
      <c r="E77" s="21">
        <f t="shared" ref="E77:P77" si="90">E7+E21+E35+E49+E63</f>
        <v>871</v>
      </c>
      <c r="F77" s="21">
        <f t="shared" si="90"/>
        <v>1220</v>
      </c>
      <c r="G77" s="21">
        <f t="shared" si="90"/>
        <v>944</v>
      </c>
      <c r="H77" s="21">
        <f t="shared" si="90"/>
        <v>564</v>
      </c>
      <c r="I77" s="21">
        <f t="shared" si="90"/>
        <v>987.8</v>
      </c>
      <c r="J77" s="21">
        <f t="shared" si="90"/>
        <v>190</v>
      </c>
      <c r="K77" s="21">
        <f t="shared" si="90"/>
        <v>0</v>
      </c>
      <c r="L77" s="21">
        <f t="shared" si="90"/>
        <v>0</v>
      </c>
      <c r="M77" s="21">
        <f t="shared" si="90"/>
        <v>278</v>
      </c>
      <c r="N77" s="21">
        <f t="shared" si="90"/>
        <v>0</v>
      </c>
      <c r="O77" s="21">
        <f t="shared" si="90"/>
        <v>176</v>
      </c>
      <c r="P77" s="21">
        <f t="shared" si="90"/>
        <v>0</v>
      </c>
      <c r="AA77" s="21">
        <f t="shared" ref="AA77:AN77" si="91">AA7+AA21+AA35+AA49+AA63</f>
        <v>1100</v>
      </c>
      <c r="AB77" s="21">
        <f t="shared" si="91"/>
        <v>0</v>
      </c>
      <c r="AC77" s="21">
        <f t="shared" si="91"/>
        <v>120</v>
      </c>
      <c r="AD77" s="21">
        <f t="shared" si="91"/>
        <v>0</v>
      </c>
      <c r="AE77" s="21">
        <f t="shared" si="91"/>
        <v>131</v>
      </c>
      <c r="AF77" s="21">
        <f t="shared" si="91"/>
        <v>813</v>
      </c>
      <c r="AG77" s="21">
        <f t="shared" si="91"/>
        <v>0</v>
      </c>
      <c r="AH77" s="21">
        <f t="shared" si="91"/>
        <v>680.8</v>
      </c>
      <c r="AI77" s="21">
        <f t="shared" si="91"/>
        <v>307</v>
      </c>
      <c r="AJ77" s="21">
        <f t="shared" si="91"/>
        <v>190</v>
      </c>
      <c r="AK77" s="21">
        <f t="shared" si="91"/>
        <v>0</v>
      </c>
      <c r="AL77" s="21">
        <f t="shared" si="91"/>
        <v>101</v>
      </c>
      <c r="AM77" s="21">
        <f t="shared" si="91"/>
        <v>0</v>
      </c>
      <c r="AN77" s="21">
        <f t="shared" si="91"/>
        <v>177</v>
      </c>
      <c r="AO77" s="21">
        <f t="shared" si="79"/>
        <v>176</v>
      </c>
      <c r="AP77" s="21">
        <f t="shared" ref="AP77:AR77" si="92">AP7+AP21+AP35+AP49+AP63</f>
        <v>564</v>
      </c>
      <c r="AQ77" s="21">
        <f t="shared" si="92"/>
        <v>0</v>
      </c>
      <c r="AR77" s="21">
        <f t="shared" si="92"/>
        <v>0</v>
      </c>
      <c r="AS77" s="21"/>
    </row>
    <row r="78">
      <c r="B78" s="2" t="s">
        <v>215</v>
      </c>
      <c r="C78" s="2">
        <v>2031.0</v>
      </c>
      <c r="D78" s="11">
        <f t="shared" si="76"/>
        <v>6061</v>
      </c>
      <c r="E78" s="21">
        <f t="shared" ref="E78:P78" si="93">E8+E22+E36+E50+E64</f>
        <v>0</v>
      </c>
      <c r="F78" s="21">
        <f t="shared" si="93"/>
        <v>90</v>
      </c>
      <c r="G78" s="21">
        <f t="shared" si="93"/>
        <v>3421</v>
      </c>
      <c r="H78" s="21">
        <f t="shared" si="93"/>
        <v>1265</v>
      </c>
      <c r="I78" s="21">
        <f t="shared" si="93"/>
        <v>336</v>
      </c>
      <c r="J78" s="21">
        <f t="shared" si="93"/>
        <v>165</v>
      </c>
      <c r="K78" s="21">
        <f t="shared" si="93"/>
        <v>0</v>
      </c>
      <c r="L78" s="21">
        <f t="shared" si="93"/>
        <v>0</v>
      </c>
      <c r="M78" s="21">
        <f t="shared" si="93"/>
        <v>24</v>
      </c>
      <c r="N78" s="21">
        <f t="shared" si="93"/>
        <v>0</v>
      </c>
      <c r="O78" s="21">
        <f t="shared" si="93"/>
        <v>0</v>
      </c>
      <c r="P78" s="21">
        <f t="shared" si="93"/>
        <v>760</v>
      </c>
      <c r="AA78" s="21">
        <f t="shared" ref="AA78:AN78" si="94">AA8+AA22+AA36+AA50+AA64</f>
        <v>0</v>
      </c>
      <c r="AB78" s="21">
        <f t="shared" si="94"/>
        <v>0</v>
      </c>
      <c r="AC78" s="21">
        <f t="shared" si="94"/>
        <v>90</v>
      </c>
      <c r="AD78" s="21">
        <f t="shared" si="94"/>
        <v>0</v>
      </c>
      <c r="AE78" s="21">
        <f t="shared" si="94"/>
        <v>20</v>
      </c>
      <c r="AF78" s="21">
        <f t="shared" si="94"/>
        <v>3401</v>
      </c>
      <c r="AG78" s="21">
        <f t="shared" si="94"/>
        <v>760</v>
      </c>
      <c r="AH78" s="21">
        <f t="shared" si="94"/>
        <v>133</v>
      </c>
      <c r="AI78" s="21">
        <f t="shared" si="94"/>
        <v>203</v>
      </c>
      <c r="AJ78" s="21">
        <f t="shared" si="94"/>
        <v>165</v>
      </c>
      <c r="AK78" s="21">
        <f t="shared" si="94"/>
        <v>0</v>
      </c>
      <c r="AL78" s="21">
        <f t="shared" si="94"/>
        <v>0</v>
      </c>
      <c r="AM78" s="21">
        <f t="shared" si="94"/>
        <v>4</v>
      </c>
      <c r="AN78" s="21">
        <f t="shared" si="94"/>
        <v>20</v>
      </c>
      <c r="AO78" s="21">
        <f t="shared" si="79"/>
        <v>0</v>
      </c>
      <c r="AP78" s="21">
        <f t="shared" ref="AP78:AR78" si="95">AP8+AP22+AP36+AP50+AP64</f>
        <v>1265</v>
      </c>
      <c r="AQ78" s="21">
        <f t="shared" si="95"/>
        <v>0</v>
      </c>
      <c r="AR78" s="21">
        <f t="shared" si="95"/>
        <v>0</v>
      </c>
      <c r="AS78" s="21"/>
    </row>
    <row r="79">
      <c r="B79" s="2" t="s">
        <v>215</v>
      </c>
      <c r="C79" s="2">
        <v>2032.0</v>
      </c>
      <c r="D79" s="11">
        <f t="shared" si="76"/>
        <v>5892</v>
      </c>
      <c r="E79" s="21">
        <f t="shared" ref="E79:P79" si="96">E9+E23+E37+E51+E65</f>
        <v>1406</v>
      </c>
      <c r="F79" s="21">
        <f t="shared" si="96"/>
        <v>93</v>
      </c>
      <c r="G79" s="21">
        <f t="shared" si="96"/>
        <v>2194</v>
      </c>
      <c r="H79" s="21">
        <f t="shared" si="96"/>
        <v>573</v>
      </c>
      <c r="I79" s="21">
        <f t="shared" si="96"/>
        <v>286</v>
      </c>
      <c r="J79" s="21">
        <f t="shared" si="96"/>
        <v>272</v>
      </c>
      <c r="K79" s="21">
        <f t="shared" si="96"/>
        <v>0</v>
      </c>
      <c r="L79" s="21">
        <f t="shared" si="96"/>
        <v>0</v>
      </c>
      <c r="M79" s="21">
        <f t="shared" si="96"/>
        <v>25</v>
      </c>
      <c r="N79" s="21">
        <f t="shared" si="96"/>
        <v>0</v>
      </c>
      <c r="O79" s="21">
        <f t="shared" si="96"/>
        <v>100</v>
      </c>
      <c r="P79" s="21">
        <f t="shared" si="96"/>
        <v>943</v>
      </c>
      <c r="AA79" s="21">
        <f t="shared" ref="AA79:AN79" si="97">AA9+AA23+AA37+AA51+AA65</f>
        <v>0</v>
      </c>
      <c r="AB79" s="21">
        <f t="shared" si="97"/>
        <v>0</v>
      </c>
      <c r="AC79" s="21">
        <f t="shared" si="97"/>
        <v>93</v>
      </c>
      <c r="AD79" s="21">
        <f t="shared" si="97"/>
        <v>0</v>
      </c>
      <c r="AE79" s="21">
        <f t="shared" si="97"/>
        <v>1</v>
      </c>
      <c r="AF79" s="21">
        <f t="shared" si="97"/>
        <v>2193</v>
      </c>
      <c r="AG79" s="21">
        <f t="shared" si="97"/>
        <v>943</v>
      </c>
      <c r="AH79" s="21">
        <f t="shared" si="97"/>
        <v>219</v>
      </c>
      <c r="AI79" s="21">
        <f t="shared" si="97"/>
        <v>67</v>
      </c>
      <c r="AJ79" s="21">
        <f t="shared" si="97"/>
        <v>272</v>
      </c>
      <c r="AK79" s="21">
        <f t="shared" si="97"/>
        <v>0</v>
      </c>
      <c r="AL79" s="21">
        <f t="shared" si="97"/>
        <v>0</v>
      </c>
      <c r="AM79" s="21">
        <f t="shared" si="97"/>
        <v>4</v>
      </c>
      <c r="AN79" s="21">
        <f t="shared" si="97"/>
        <v>21</v>
      </c>
      <c r="AO79" s="21">
        <f t="shared" si="79"/>
        <v>100</v>
      </c>
      <c r="AP79" s="21">
        <f t="shared" ref="AP79:AR79" si="98">AP9+AP23+AP37+AP51+AP65</f>
        <v>573</v>
      </c>
      <c r="AQ79" s="21">
        <f t="shared" si="98"/>
        <v>0</v>
      </c>
      <c r="AR79" s="21">
        <f t="shared" si="98"/>
        <v>0</v>
      </c>
      <c r="AS79" s="21"/>
    </row>
    <row r="80">
      <c r="B80" s="2" t="s">
        <v>215</v>
      </c>
      <c r="C80" s="2">
        <v>2033.0</v>
      </c>
      <c r="D80" s="11">
        <f t="shared" si="76"/>
        <v>7038.65</v>
      </c>
      <c r="E80" s="21">
        <f t="shared" ref="E80:P80" si="99">E10+E24+E38+E52+E66</f>
        <v>600</v>
      </c>
      <c r="F80" s="21">
        <f t="shared" si="99"/>
        <v>90</v>
      </c>
      <c r="G80" s="21">
        <f t="shared" si="99"/>
        <v>1409.55</v>
      </c>
      <c r="H80" s="21">
        <f t="shared" si="99"/>
        <v>1805</v>
      </c>
      <c r="I80" s="21">
        <f t="shared" si="99"/>
        <v>906.9</v>
      </c>
      <c r="J80" s="21">
        <f t="shared" si="99"/>
        <v>420</v>
      </c>
      <c r="K80" s="21">
        <f t="shared" si="99"/>
        <v>0</v>
      </c>
      <c r="L80" s="21">
        <f t="shared" si="99"/>
        <v>0</v>
      </c>
      <c r="M80" s="21">
        <f t="shared" si="99"/>
        <v>32.2</v>
      </c>
      <c r="N80" s="21">
        <f t="shared" si="99"/>
        <v>0</v>
      </c>
      <c r="O80" s="21">
        <f t="shared" si="99"/>
        <v>275</v>
      </c>
      <c r="P80" s="21">
        <f t="shared" si="99"/>
        <v>1500</v>
      </c>
      <c r="AA80" s="21">
        <f t="shared" ref="AA80:AN80" si="100">AA10+AA24+AA38+AA52+AA66</f>
        <v>0</v>
      </c>
      <c r="AB80" s="21">
        <f t="shared" si="100"/>
        <v>0</v>
      </c>
      <c r="AC80" s="21">
        <f t="shared" si="100"/>
        <v>90</v>
      </c>
      <c r="AD80" s="21">
        <f t="shared" si="100"/>
        <v>0</v>
      </c>
      <c r="AE80" s="21">
        <f t="shared" si="100"/>
        <v>1</v>
      </c>
      <c r="AF80" s="21">
        <f t="shared" si="100"/>
        <v>1408.55</v>
      </c>
      <c r="AG80" s="21">
        <f t="shared" si="100"/>
        <v>1500</v>
      </c>
      <c r="AH80" s="21">
        <f t="shared" si="100"/>
        <v>653</v>
      </c>
      <c r="AI80" s="21">
        <f t="shared" si="100"/>
        <v>253.9</v>
      </c>
      <c r="AJ80" s="21">
        <f t="shared" si="100"/>
        <v>420</v>
      </c>
      <c r="AK80" s="21">
        <f t="shared" si="100"/>
        <v>0</v>
      </c>
      <c r="AL80" s="21">
        <f t="shared" si="100"/>
        <v>19</v>
      </c>
      <c r="AM80" s="21">
        <f t="shared" si="100"/>
        <v>5.2</v>
      </c>
      <c r="AN80" s="21">
        <f t="shared" si="100"/>
        <v>8</v>
      </c>
      <c r="AO80" s="21">
        <f t="shared" si="79"/>
        <v>275</v>
      </c>
      <c r="AP80" s="21">
        <f t="shared" ref="AP80:AR80" si="101">AP10+AP24+AP38+AP52+AP66</f>
        <v>1805</v>
      </c>
      <c r="AQ80" s="21">
        <f t="shared" si="101"/>
        <v>0</v>
      </c>
      <c r="AR80" s="21">
        <f t="shared" si="101"/>
        <v>0</v>
      </c>
      <c r="AS80" s="21"/>
    </row>
    <row r="81">
      <c r="B81" s="2" t="s">
        <v>215</v>
      </c>
      <c r="C81" s="2">
        <v>2034.0</v>
      </c>
      <c r="D81" s="11">
        <f t="shared" si="76"/>
        <v>4510</v>
      </c>
      <c r="E81" s="21">
        <f t="shared" ref="E81:P81" si="102">E11+E25+E39+E53+E67</f>
        <v>0</v>
      </c>
      <c r="F81" s="21">
        <f t="shared" si="102"/>
        <v>1150</v>
      </c>
      <c r="G81" s="21">
        <f t="shared" si="102"/>
        <v>725</v>
      </c>
      <c r="H81" s="21">
        <f t="shared" si="102"/>
        <v>0</v>
      </c>
      <c r="I81" s="21">
        <f t="shared" si="102"/>
        <v>1085</v>
      </c>
      <c r="J81" s="21">
        <f t="shared" si="102"/>
        <v>400</v>
      </c>
      <c r="K81" s="21">
        <f t="shared" si="102"/>
        <v>0</v>
      </c>
      <c r="L81" s="21">
        <f t="shared" si="102"/>
        <v>0</v>
      </c>
      <c r="M81" s="21">
        <f t="shared" si="102"/>
        <v>0</v>
      </c>
      <c r="N81" s="21">
        <f t="shared" si="102"/>
        <v>0</v>
      </c>
      <c r="O81" s="21">
        <f t="shared" si="102"/>
        <v>1150</v>
      </c>
      <c r="P81" s="21">
        <f t="shared" si="102"/>
        <v>0</v>
      </c>
      <c r="AA81" s="21">
        <f t="shared" ref="AA81:AN81" si="103">AA11+AA25+AA39+AA53+AA67</f>
        <v>1000</v>
      </c>
      <c r="AB81" s="21">
        <f t="shared" si="103"/>
        <v>0</v>
      </c>
      <c r="AC81" s="21">
        <f t="shared" si="103"/>
        <v>150</v>
      </c>
      <c r="AD81" s="21">
        <f t="shared" si="103"/>
        <v>0</v>
      </c>
      <c r="AE81" s="21">
        <f t="shared" si="103"/>
        <v>0</v>
      </c>
      <c r="AF81" s="21">
        <f t="shared" si="103"/>
        <v>725</v>
      </c>
      <c r="AG81" s="21">
        <f t="shared" si="103"/>
        <v>0</v>
      </c>
      <c r="AH81" s="21">
        <f t="shared" si="103"/>
        <v>1035</v>
      </c>
      <c r="AI81" s="21">
        <f t="shared" si="103"/>
        <v>50</v>
      </c>
      <c r="AJ81" s="21">
        <f t="shared" si="103"/>
        <v>400</v>
      </c>
      <c r="AK81" s="21">
        <f t="shared" si="103"/>
        <v>0</v>
      </c>
      <c r="AL81" s="21">
        <f t="shared" si="103"/>
        <v>0</v>
      </c>
      <c r="AM81" s="21">
        <f t="shared" si="103"/>
        <v>0</v>
      </c>
      <c r="AN81" s="21">
        <f t="shared" si="103"/>
        <v>0</v>
      </c>
      <c r="AO81" s="21">
        <f t="shared" si="79"/>
        <v>1150</v>
      </c>
      <c r="AP81" s="21">
        <f t="shared" ref="AP81:AR81" si="104">AP11+AP25+AP39+AP53+AP67</f>
        <v>0</v>
      </c>
      <c r="AQ81" s="21">
        <f t="shared" si="104"/>
        <v>0</v>
      </c>
      <c r="AR81" s="21">
        <f t="shared" si="104"/>
        <v>0</v>
      </c>
      <c r="AS81" s="21"/>
    </row>
    <row r="82">
      <c r="B82" s="2" t="s">
        <v>215</v>
      </c>
      <c r="C82" s="2" t="s">
        <v>209</v>
      </c>
      <c r="D82" s="11">
        <f t="shared" si="76"/>
        <v>24027.5</v>
      </c>
      <c r="E82" s="21">
        <f t="shared" ref="E82:P82" si="105">E12+E26+E40+E54+E68</f>
        <v>3466</v>
      </c>
      <c r="F82" s="21">
        <f t="shared" si="105"/>
        <v>9696</v>
      </c>
      <c r="G82" s="21">
        <f t="shared" si="105"/>
        <v>3196.9</v>
      </c>
      <c r="H82" s="21">
        <f t="shared" si="105"/>
        <v>950</v>
      </c>
      <c r="I82" s="21">
        <f t="shared" si="105"/>
        <v>3541.3</v>
      </c>
      <c r="J82" s="21">
        <f t="shared" si="105"/>
        <v>760</v>
      </c>
      <c r="K82" s="21">
        <f t="shared" si="105"/>
        <v>40</v>
      </c>
      <c r="L82" s="21">
        <f t="shared" si="105"/>
        <v>0</v>
      </c>
      <c r="M82" s="21">
        <f t="shared" si="105"/>
        <v>574.3</v>
      </c>
      <c r="N82" s="21">
        <f t="shared" si="105"/>
        <v>0</v>
      </c>
      <c r="O82" s="21">
        <f t="shared" si="105"/>
        <v>763</v>
      </c>
      <c r="P82" s="21">
        <f t="shared" si="105"/>
        <v>1040</v>
      </c>
      <c r="AA82" s="21">
        <f t="shared" ref="AA82:AN82" si="106">AA12+AA26+AA40+AA54+AA68</f>
        <v>0</v>
      </c>
      <c r="AB82" s="21">
        <f t="shared" si="106"/>
        <v>0</v>
      </c>
      <c r="AC82" s="21">
        <f t="shared" si="106"/>
        <v>0</v>
      </c>
      <c r="AD82" s="21">
        <f t="shared" si="106"/>
        <v>0</v>
      </c>
      <c r="AE82" s="21">
        <f t="shared" si="106"/>
        <v>0</v>
      </c>
      <c r="AF82" s="21">
        <f t="shared" si="106"/>
        <v>0</v>
      </c>
      <c r="AG82" s="21">
        <f t="shared" si="106"/>
        <v>0</v>
      </c>
      <c r="AH82" s="21">
        <f t="shared" si="106"/>
        <v>0</v>
      </c>
      <c r="AI82" s="21">
        <f t="shared" si="106"/>
        <v>0</v>
      </c>
      <c r="AJ82" s="21">
        <f t="shared" si="106"/>
        <v>0</v>
      </c>
      <c r="AK82" s="21">
        <f t="shared" si="106"/>
        <v>0</v>
      </c>
      <c r="AL82" s="21">
        <f t="shared" si="106"/>
        <v>0</v>
      </c>
      <c r="AM82" s="21">
        <f t="shared" si="106"/>
        <v>0</v>
      </c>
      <c r="AN82" s="21">
        <f t="shared" si="106"/>
        <v>0</v>
      </c>
      <c r="AO82" s="21">
        <f t="shared" si="79"/>
        <v>0</v>
      </c>
      <c r="AP82" s="21">
        <f t="shared" ref="AP82:AR82" si="107">AP12+AP26+AP40+AP54+AP68</f>
        <v>0</v>
      </c>
      <c r="AQ82" s="21">
        <f t="shared" si="107"/>
        <v>0</v>
      </c>
      <c r="AR82" s="21">
        <f t="shared" si="107"/>
        <v>0</v>
      </c>
      <c r="AS82" s="21"/>
    </row>
    <row r="83">
      <c r="B83" s="2" t="s">
        <v>215</v>
      </c>
      <c r="C83" s="2" t="s">
        <v>210</v>
      </c>
      <c r="D83" s="11">
        <f t="shared" si="76"/>
        <v>28732.45</v>
      </c>
      <c r="E83" s="21">
        <f t="shared" ref="E83:P83" si="108">E13+E27+E41+E55+E69</f>
        <v>2877</v>
      </c>
      <c r="F83" s="21">
        <f t="shared" si="108"/>
        <v>2643</v>
      </c>
      <c r="G83" s="21">
        <f t="shared" si="108"/>
        <v>8693.55</v>
      </c>
      <c r="H83" s="21">
        <f t="shared" si="108"/>
        <v>4207</v>
      </c>
      <c r="I83" s="21">
        <f t="shared" si="108"/>
        <v>3601.7</v>
      </c>
      <c r="J83" s="21">
        <f t="shared" si="108"/>
        <v>1447</v>
      </c>
      <c r="K83" s="21">
        <f t="shared" si="108"/>
        <v>0</v>
      </c>
      <c r="L83" s="21">
        <f t="shared" si="108"/>
        <v>0</v>
      </c>
      <c r="M83" s="21">
        <f t="shared" si="108"/>
        <v>359.2</v>
      </c>
      <c r="N83" s="21">
        <f t="shared" si="108"/>
        <v>0</v>
      </c>
      <c r="O83" s="21">
        <f t="shared" si="108"/>
        <v>1701</v>
      </c>
      <c r="P83" s="21">
        <f t="shared" si="108"/>
        <v>3203</v>
      </c>
      <c r="AA83" s="21">
        <f t="shared" ref="AA83:AN83" si="109">AA13+AA27+AA41+AA55+AA69</f>
        <v>0</v>
      </c>
      <c r="AB83" s="21">
        <f t="shared" si="109"/>
        <v>0</v>
      </c>
      <c r="AC83" s="21">
        <f t="shared" si="109"/>
        <v>0</v>
      </c>
      <c r="AD83" s="21">
        <f t="shared" si="109"/>
        <v>0</v>
      </c>
      <c r="AE83" s="21">
        <f t="shared" si="109"/>
        <v>0</v>
      </c>
      <c r="AF83" s="21">
        <f t="shared" si="109"/>
        <v>0</v>
      </c>
      <c r="AG83" s="21">
        <f t="shared" si="109"/>
        <v>0</v>
      </c>
      <c r="AH83" s="21">
        <f t="shared" si="109"/>
        <v>0</v>
      </c>
      <c r="AI83" s="21">
        <f t="shared" si="109"/>
        <v>0</v>
      </c>
      <c r="AJ83" s="21">
        <f t="shared" si="109"/>
        <v>0</v>
      </c>
      <c r="AK83" s="21">
        <f t="shared" si="109"/>
        <v>0</v>
      </c>
      <c r="AL83" s="21">
        <f t="shared" si="109"/>
        <v>0</v>
      </c>
      <c r="AM83" s="21">
        <f t="shared" si="109"/>
        <v>0</v>
      </c>
      <c r="AN83" s="21">
        <f t="shared" si="109"/>
        <v>0</v>
      </c>
      <c r="AO83" s="21">
        <f t="shared" si="79"/>
        <v>0</v>
      </c>
      <c r="AP83" s="21">
        <f t="shared" ref="AP83:AR83" si="110">AP13+AP27+AP41+AP55+AP69</f>
        <v>0</v>
      </c>
      <c r="AQ83" s="21">
        <f t="shared" si="110"/>
        <v>0</v>
      </c>
      <c r="AR83" s="21">
        <f t="shared" si="110"/>
        <v>0</v>
      </c>
      <c r="AS83" s="21"/>
    </row>
    <row r="84">
      <c r="B84" s="2" t="s">
        <v>215</v>
      </c>
      <c r="C84" s="2" t="s">
        <v>26</v>
      </c>
      <c r="D84" s="11">
        <f t="shared" si="76"/>
        <v>52759.95</v>
      </c>
      <c r="E84" s="21">
        <f t="shared" ref="E84:P84" si="111">E14+E28+E42+E56+E70</f>
        <v>6343</v>
      </c>
      <c r="F84" s="21">
        <f t="shared" si="111"/>
        <v>12339</v>
      </c>
      <c r="G84" s="21">
        <f t="shared" si="111"/>
        <v>11890.45</v>
      </c>
      <c r="H84" s="21">
        <f t="shared" si="111"/>
        <v>5157</v>
      </c>
      <c r="I84" s="21">
        <f t="shared" si="111"/>
        <v>7143</v>
      </c>
      <c r="J84" s="21">
        <f t="shared" si="111"/>
        <v>2207</v>
      </c>
      <c r="K84" s="21">
        <f t="shared" si="111"/>
        <v>40</v>
      </c>
      <c r="L84" s="21">
        <f t="shared" si="111"/>
        <v>0</v>
      </c>
      <c r="M84" s="21">
        <f t="shared" si="111"/>
        <v>933.5</v>
      </c>
      <c r="N84" s="21">
        <f t="shared" si="111"/>
        <v>0</v>
      </c>
      <c r="O84" s="21">
        <f t="shared" si="111"/>
        <v>2464</v>
      </c>
      <c r="P84" s="21">
        <f t="shared" si="111"/>
        <v>4243</v>
      </c>
      <c r="AA84" s="22">
        <f t="shared" ref="AA84:AN84" si="112">AA14+AA28+AA42+AA56+AA70</f>
        <v>7560</v>
      </c>
      <c r="AB84" s="22">
        <f t="shared" si="112"/>
        <v>1850</v>
      </c>
      <c r="AC84" s="22">
        <f t="shared" si="112"/>
        <v>2929</v>
      </c>
      <c r="AD84" s="22">
        <f t="shared" si="112"/>
        <v>5</v>
      </c>
      <c r="AE84" s="22">
        <f t="shared" si="112"/>
        <v>1190.9</v>
      </c>
      <c r="AF84" s="22">
        <f t="shared" si="112"/>
        <v>10699.55</v>
      </c>
      <c r="AG84" s="22">
        <f t="shared" si="112"/>
        <v>4243</v>
      </c>
      <c r="AH84" s="22">
        <f t="shared" si="112"/>
        <v>4637.1</v>
      </c>
      <c r="AI84" s="22">
        <f t="shared" si="112"/>
        <v>2505.9</v>
      </c>
      <c r="AJ84" s="22">
        <f t="shared" si="112"/>
        <v>2077</v>
      </c>
      <c r="AK84" s="22">
        <f t="shared" si="112"/>
        <v>130</v>
      </c>
      <c r="AL84" s="22">
        <f t="shared" si="112"/>
        <v>453</v>
      </c>
      <c r="AM84" s="22">
        <f t="shared" si="112"/>
        <v>29.5</v>
      </c>
      <c r="AN84" s="22">
        <f t="shared" si="112"/>
        <v>451</v>
      </c>
      <c r="AO84" s="22">
        <f t="shared" si="79"/>
        <v>2464</v>
      </c>
      <c r="AP84" s="22">
        <f t="shared" ref="AP84:AR84" si="113">AP14+AP28+AP42+AP56+AP70</f>
        <v>5157</v>
      </c>
      <c r="AQ84" s="22">
        <f t="shared" si="113"/>
        <v>0</v>
      </c>
      <c r="AR84" s="22">
        <f t="shared" si="113"/>
        <v>40</v>
      </c>
      <c r="AS84" s="22"/>
    </row>
    <row r="85">
      <c r="D85" s="11"/>
      <c r="AC85" s="21">
        <f>sum(AA84:AC84)</f>
        <v>12339</v>
      </c>
    </row>
    <row r="86">
      <c r="A86" s="2"/>
      <c r="B86" s="2" t="s">
        <v>25</v>
      </c>
      <c r="C86" s="2">
        <v>2025.0</v>
      </c>
      <c r="D86" s="11">
        <v>5300.0</v>
      </c>
      <c r="E86" s="4">
        <v>3200.0</v>
      </c>
      <c r="F86" s="4">
        <v>400.0</v>
      </c>
      <c r="G86" s="4">
        <v>800.0</v>
      </c>
      <c r="H86" s="4">
        <v>100.0</v>
      </c>
      <c r="I86" s="4">
        <v>800.0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R86" s="4">
        <v>3600.0</v>
      </c>
      <c r="S86" s="4">
        <v>1700.0</v>
      </c>
      <c r="T86" s="4">
        <v>0.0</v>
      </c>
    </row>
    <row r="87">
      <c r="B87" s="2" t="s">
        <v>25</v>
      </c>
      <c r="C87" s="2">
        <v>2026.0</v>
      </c>
      <c r="D87" s="11">
        <v>4000.0</v>
      </c>
      <c r="E87" s="4">
        <v>0.0</v>
      </c>
      <c r="F87" s="4">
        <v>1600.0</v>
      </c>
      <c r="G87" s="4">
        <v>600.0</v>
      </c>
      <c r="H87" s="4">
        <v>100.0</v>
      </c>
      <c r="I87" s="4">
        <v>1000.0</v>
      </c>
      <c r="J87" s="4">
        <v>400.0</v>
      </c>
      <c r="K87" s="4">
        <v>0.0</v>
      </c>
      <c r="L87" s="4">
        <v>0.0</v>
      </c>
      <c r="M87" s="4">
        <v>0.0</v>
      </c>
      <c r="N87" s="4">
        <v>0.0</v>
      </c>
      <c r="O87" s="4">
        <v>300.0</v>
      </c>
      <c r="P87" s="4">
        <v>0.0</v>
      </c>
      <c r="R87" s="4">
        <v>1600.0</v>
      </c>
      <c r="S87" s="4">
        <v>2100.0</v>
      </c>
      <c r="T87" s="4">
        <v>300.0</v>
      </c>
    </row>
    <row r="88">
      <c r="B88" s="2" t="s">
        <v>25</v>
      </c>
      <c r="C88" s="2">
        <v>2027.0</v>
      </c>
      <c r="D88" s="11">
        <v>6950.0</v>
      </c>
      <c r="E88" s="4">
        <v>0.0</v>
      </c>
      <c r="F88" s="4">
        <v>3800.0</v>
      </c>
      <c r="G88" s="4">
        <v>400.0</v>
      </c>
      <c r="H88" s="4">
        <v>300.0</v>
      </c>
      <c r="I88" s="4">
        <v>1600.0</v>
      </c>
      <c r="J88" s="4">
        <v>400.0</v>
      </c>
      <c r="K88" s="4">
        <v>0.0</v>
      </c>
      <c r="L88" s="4">
        <v>0.0</v>
      </c>
      <c r="M88" s="4">
        <v>0.0</v>
      </c>
      <c r="N88" s="4">
        <v>0.0</v>
      </c>
      <c r="O88" s="4">
        <v>450.0</v>
      </c>
      <c r="P88" s="4">
        <v>0.0</v>
      </c>
      <c r="R88" s="4">
        <v>3800.0</v>
      </c>
      <c r="S88" s="4">
        <v>2700.0</v>
      </c>
      <c r="T88" s="4">
        <v>450.0</v>
      </c>
    </row>
    <row r="89">
      <c r="B89" s="2" t="s">
        <v>25</v>
      </c>
      <c r="C89" s="2">
        <v>2028.0</v>
      </c>
      <c r="D89" s="11">
        <v>5850.0</v>
      </c>
      <c r="E89" s="4">
        <v>0.0</v>
      </c>
      <c r="F89" s="4">
        <v>1100.0</v>
      </c>
      <c r="G89" s="4">
        <v>800.0</v>
      </c>
      <c r="H89" s="4">
        <v>300.0</v>
      </c>
      <c r="I89" s="4">
        <v>1500.0</v>
      </c>
      <c r="J89" s="4">
        <v>500.0</v>
      </c>
      <c r="K89" s="4">
        <v>0.0</v>
      </c>
      <c r="L89" s="4">
        <v>0.0</v>
      </c>
      <c r="M89" s="4">
        <v>200.0</v>
      </c>
      <c r="N89" s="4">
        <v>0.0</v>
      </c>
      <c r="O89" s="4">
        <v>450.0</v>
      </c>
      <c r="P89" s="4">
        <v>1000.0</v>
      </c>
      <c r="R89" s="4">
        <v>1100.0</v>
      </c>
      <c r="S89" s="4">
        <v>3300.0</v>
      </c>
      <c r="T89" s="4">
        <v>1450.0</v>
      </c>
    </row>
    <row r="90">
      <c r="B90" s="2" t="s">
        <v>25</v>
      </c>
      <c r="C90" s="2">
        <v>2029.0</v>
      </c>
      <c r="D90" s="11">
        <v>5750.0</v>
      </c>
      <c r="E90" s="4">
        <v>200.0</v>
      </c>
      <c r="F90" s="4">
        <v>2350.0</v>
      </c>
      <c r="G90" s="4">
        <v>600.0</v>
      </c>
      <c r="H90" s="4">
        <v>100.0</v>
      </c>
      <c r="I90" s="4">
        <v>1100.0</v>
      </c>
      <c r="J90" s="4">
        <v>300.0</v>
      </c>
      <c r="K90" s="4">
        <v>0.0</v>
      </c>
      <c r="L90" s="4">
        <v>0.0</v>
      </c>
      <c r="M90" s="4">
        <v>400.0</v>
      </c>
      <c r="N90" s="4">
        <v>0.0</v>
      </c>
      <c r="O90" s="4">
        <v>700.0</v>
      </c>
      <c r="P90" s="4">
        <v>0.0</v>
      </c>
      <c r="R90" s="4">
        <v>2550.0</v>
      </c>
      <c r="S90" s="4">
        <v>2500.0</v>
      </c>
      <c r="T90" s="4">
        <v>700.0</v>
      </c>
    </row>
    <row r="91">
      <c r="B91" s="2" t="s">
        <v>25</v>
      </c>
      <c r="C91" s="2">
        <v>2030.0</v>
      </c>
      <c r="D91" s="11">
        <v>6450.0</v>
      </c>
      <c r="E91" s="4">
        <v>600.0</v>
      </c>
      <c r="F91" s="4">
        <v>650.0</v>
      </c>
      <c r="G91" s="4">
        <v>800.0</v>
      </c>
      <c r="H91" s="4">
        <v>600.0</v>
      </c>
      <c r="I91" s="4">
        <v>1700.0</v>
      </c>
      <c r="J91" s="4">
        <v>1300.0</v>
      </c>
      <c r="K91" s="4">
        <v>0.0</v>
      </c>
      <c r="L91" s="4">
        <v>0.0</v>
      </c>
      <c r="M91" s="4">
        <v>300.0</v>
      </c>
      <c r="N91" s="4">
        <v>0.0</v>
      </c>
      <c r="O91" s="4">
        <v>500.0</v>
      </c>
      <c r="P91" s="4">
        <v>0.0</v>
      </c>
      <c r="R91" s="4">
        <v>1250.0</v>
      </c>
      <c r="S91" s="4">
        <v>4700.0</v>
      </c>
      <c r="T91" s="4">
        <v>500.0</v>
      </c>
    </row>
    <row r="92">
      <c r="B92" s="2" t="s">
        <v>25</v>
      </c>
      <c r="C92" s="2">
        <v>2031.0</v>
      </c>
      <c r="D92" s="11">
        <v>9550.0</v>
      </c>
      <c r="E92" s="4">
        <v>0.0</v>
      </c>
      <c r="F92" s="4">
        <v>100.0</v>
      </c>
      <c r="G92" s="4">
        <v>3600.0</v>
      </c>
      <c r="H92" s="4">
        <v>1300.0</v>
      </c>
      <c r="I92" s="4">
        <v>2300.0</v>
      </c>
      <c r="J92" s="4">
        <v>850.0</v>
      </c>
      <c r="K92" s="4">
        <v>0.0</v>
      </c>
      <c r="L92" s="4">
        <v>0.0</v>
      </c>
      <c r="M92" s="4">
        <v>0.0</v>
      </c>
      <c r="N92" s="4">
        <v>0.0</v>
      </c>
      <c r="O92" s="4">
        <v>600.0</v>
      </c>
      <c r="P92" s="4">
        <v>800.0</v>
      </c>
      <c r="R92" s="4">
        <v>100.0</v>
      </c>
      <c r="S92" s="4">
        <v>8050.0</v>
      </c>
      <c r="T92" s="4">
        <v>1400.0</v>
      </c>
    </row>
    <row r="93">
      <c r="B93" s="2" t="s">
        <v>25</v>
      </c>
      <c r="C93" s="2">
        <v>2032.0</v>
      </c>
      <c r="D93" s="11">
        <v>9000.0</v>
      </c>
      <c r="E93" s="4">
        <v>1400.0</v>
      </c>
      <c r="F93" s="4">
        <v>100.0</v>
      </c>
      <c r="G93" s="4">
        <v>1900.0</v>
      </c>
      <c r="H93" s="4">
        <v>600.0</v>
      </c>
      <c r="I93" s="4">
        <v>2100.0</v>
      </c>
      <c r="J93" s="4">
        <v>850.0</v>
      </c>
      <c r="K93" s="4">
        <v>0.0</v>
      </c>
      <c r="L93" s="4">
        <v>0.0</v>
      </c>
      <c r="M93" s="4">
        <v>0.0</v>
      </c>
      <c r="N93" s="4">
        <v>250.0</v>
      </c>
      <c r="O93" s="4">
        <v>900.0</v>
      </c>
      <c r="P93" s="4">
        <v>900.0</v>
      </c>
      <c r="R93" s="4">
        <v>1500.0</v>
      </c>
      <c r="S93" s="4">
        <v>5700.0</v>
      </c>
      <c r="T93" s="4">
        <v>1800.0</v>
      </c>
    </row>
    <row r="94">
      <c r="B94" s="2" t="s">
        <v>25</v>
      </c>
      <c r="C94" s="2">
        <v>2033.0</v>
      </c>
      <c r="D94" s="11">
        <v>12300.0</v>
      </c>
      <c r="E94" s="4">
        <v>850.0</v>
      </c>
      <c r="F94" s="4">
        <v>100.0</v>
      </c>
      <c r="G94" s="4">
        <v>1400.0</v>
      </c>
      <c r="H94" s="4">
        <v>1800.0</v>
      </c>
      <c r="I94" s="4">
        <v>3900.0</v>
      </c>
      <c r="J94" s="4">
        <v>1600.0</v>
      </c>
      <c r="K94" s="4">
        <v>0.0</v>
      </c>
      <c r="L94" s="4">
        <v>0.0</v>
      </c>
      <c r="M94" s="4">
        <v>0.0</v>
      </c>
      <c r="N94" s="4">
        <v>250.0</v>
      </c>
      <c r="O94" s="4">
        <v>800.0</v>
      </c>
      <c r="P94" s="4">
        <v>1600.0</v>
      </c>
      <c r="R94" s="4">
        <v>950.0</v>
      </c>
      <c r="S94" s="4">
        <v>8950.0</v>
      </c>
      <c r="T94" s="4">
        <v>2400.0</v>
      </c>
    </row>
    <row r="95">
      <c r="B95" s="2" t="s">
        <v>25</v>
      </c>
      <c r="C95" s="2">
        <v>2034.0</v>
      </c>
      <c r="D95" s="11">
        <v>4300.0</v>
      </c>
      <c r="E95" s="4">
        <v>0.0</v>
      </c>
      <c r="F95" s="4">
        <v>100.0</v>
      </c>
      <c r="G95" s="4">
        <v>800.0</v>
      </c>
      <c r="H95" s="4">
        <v>0.0</v>
      </c>
      <c r="I95" s="4">
        <v>1100.0</v>
      </c>
      <c r="J95" s="4">
        <v>1000.0</v>
      </c>
      <c r="K95" s="4">
        <v>0.0</v>
      </c>
      <c r="L95" s="4">
        <v>0.0</v>
      </c>
      <c r="M95" s="4">
        <v>0.0</v>
      </c>
      <c r="N95" s="4">
        <v>0.0</v>
      </c>
      <c r="O95" s="4">
        <v>1300.0</v>
      </c>
      <c r="P95" s="4">
        <v>0.0</v>
      </c>
      <c r="R95" s="4">
        <v>100.0</v>
      </c>
      <c r="S95" s="4">
        <v>2900.0</v>
      </c>
      <c r="T95" s="4">
        <v>1300.0</v>
      </c>
    </row>
    <row r="96">
      <c r="B96" s="2" t="s">
        <v>25</v>
      </c>
      <c r="C96" s="2" t="s">
        <v>209</v>
      </c>
      <c r="D96" s="11">
        <f t="shared" ref="D96:D97" si="115">sum(E96:P96)</f>
        <v>27850</v>
      </c>
      <c r="E96" s="4">
        <f t="shared" ref="E96:P96" si="114">sum(E86:E90)</f>
        <v>3400</v>
      </c>
      <c r="F96" s="4">
        <f t="shared" si="114"/>
        <v>9250</v>
      </c>
      <c r="G96" s="4">
        <f t="shared" si="114"/>
        <v>3200</v>
      </c>
      <c r="H96" s="4">
        <f t="shared" si="114"/>
        <v>900</v>
      </c>
      <c r="I96" s="4">
        <f t="shared" si="114"/>
        <v>6000</v>
      </c>
      <c r="J96" s="4">
        <f t="shared" si="114"/>
        <v>1600</v>
      </c>
      <c r="K96" s="4">
        <f t="shared" si="114"/>
        <v>0</v>
      </c>
      <c r="L96" s="4">
        <f t="shared" si="114"/>
        <v>0</v>
      </c>
      <c r="M96" s="4">
        <f t="shared" si="114"/>
        <v>600</v>
      </c>
      <c r="N96" s="4">
        <f t="shared" si="114"/>
        <v>0</v>
      </c>
      <c r="O96" s="4">
        <f t="shared" si="114"/>
        <v>1900</v>
      </c>
      <c r="P96" s="4">
        <f t="shared" si="114"/>
        <v>1000</v>
      </c>
    </row>
    <row r="97">
      <c r="B97" s="2" t="s">
        <v>25</v>
      </c>
      <c r="C97" s="2" t="s">
        <v>210</v>
      </c>
      <c r="D97" s="11">
        <f t="shared" si="115"/>
        <v>41600</v>
      </c>
      <c r="E97" s="4">
        <f t="shared" ref="E97:P97" si="116">sum(E91:E95)</f>
        <v>2850</v>
      </c>
      <c r="F97" s="4">
        <f t="shared" si="116"/>
        <v>1050</v>
      </c>
      <c r="G97" s="4">
        <f t="shared" si="116"/>
        <v>8500</v>
      </c>
      <c r="H97" s="4">
        <f t="shared" si="116"/>
        <v>4300</v>
      </c>
      <c r="I97" s="4">
        <f t="shared" si="116"/>
        <v>11100</v>
      </c>
      <c r="J97" s="4">
        <f t="shared" si="116"/>
        <v>5600</v>
      </c>
      <c r="K97" s="4">
        <f t="shared" si="116"/>
        <v>0</v>
      </c>
      <c r="L97" s="4">
        <f t="shared" si="116"/>
        <v>0</v>
      </c>
      <c r="M97" s="4">
        <f t="shared" si="116"/>
        <v>300</v>
      </c>
      <c r="N97" s="4">
        <f t="shared" si="116"/>
        <v>500</v>
      </c>
      <c r="O97" s="4">
        <f t="shared" si="116"/>
        <v>4100</v>
      </c>
      <c r="P97" s="4">
        <f t="shared" si="116"/>
        <v>3300</v>
      </c>
    </row>
    <row r="98">
      <c r="B98" s="2" t="s">
        <v>25</v>
      </c>
      <c r="C98" s="2" t="s">
        <v>26</v>
      </c>
      <c r="D98" s="11">
        <v>69450.0</v>
      </c>
      <c r="E98" s="4">
        <f t="shared" ref="E98:P98" si="117">E96+E97</f>
        <v>6250</v>
      </c>
      <c r="F98" s="4">
        <f t="shared" si="117"/>
        <v>10300</v>
      </c>
      <c r="G98" s="4">
        <f t="shared" si="117"/>
        <v>11700</v>
      </c>
      <c r="H98" s="4">
        <f t="shared" si="117"/>
        <v>5200</v>
      </c>
      <c r="I98" s="4">
        <f t="shared" si="117"/>
        <v>17100</v>
      </c>
      <c r="J98" s="4">
        <f t="shared" si="117"/>
        <v>7200</v>
      </c>
      <c r="K98" s="4">
        <f t="shared" si="117"/>
        <v>0</v>
      </c>
      <c r="L98" s="4">
        <f t="shared" si="117"/>
        <v>0</v>
      </c>
      <c r="M98" s="4">
        <f t="shared" si="117"/>
        <v>900</v>
      </c>
      <c r="N98" s="4">
        <f t="shared" si="117"/>
        <v>500</v>
      </c>
      <c r="O98" s="4">
        <f t="shared" si="117"/>
        <v>6000</v>
      </c>
      <c r="P98" s="4">
        <f t="shared" si="117"/>
        <v>4300</v>
      </c>
      <c r="R98" s="4">
        <v>16550.0</v>
      </c>
      <c r="S98" s="4">
        <v>42600.0</v>
      </c>
      <c r="T98" s="4">
        <v>10300.0</v>
      </c>
    </row>
    <row r="99">
      <c r="D99" s="11"/>
    </row>
    <row r="100">
      <c r="D100" s="11"/>
    </row>
    <row r="101">
      <c r="A101" s="17"/>
      <c r="B101" s="17"/>
      <c r="C101" s="17"/>
      <c r="D101" s="18" t="s">
        <v>0</v>
      </c>
      <c r="E101" s="19" t="s">
        <v>1</v>
      </c>
      <c r="F101" s="19" t="s">
        <v>2</v>
      </c>
      <c r="G101" s="19" t="s">
        <v>3</v>
      </c>
      <c r="H101" s="19" t="s">
        <v>4</v>
      </c>
      <c r="I101" s="19" t="s">
        <v>5</v>
      </c>
      <c r="J101" s="19" t="s">
        <v>6</v>
      </c>
      <c r="K101" s="19" t="s">
        <v>7</v>
      </c>
      <c r="L101" s="19" t="s">
        <v>8</v>
      </c>
      <c r="M101" s="19" t="s">
        <v>9</v>
      </c>
      <c r="N101" s="19" t="s">
        <v>10</v>
      </c>
      <c r="O101" s="19" t="s">
        <v>11</v>
      </c>
      <c r="P101" s="19" t="s">
        <v>12</v>
      </c>
      <c r="Q101" s="17"/>
      <c r="R101" s="19"/>
      <c r="S101" s="19"/>
      <c r="T101" s="19"/>
      <c r="U101" s="17"/>
      <c r="V101" s="19"/>
      <c r="W101" s="19"/>
      <c r="X101" s="17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</row>
    <row r="102">
      <c r="B102" s="4" t="s">
        <v>215</v>
      </c>
      <c r="C102" s="4" t="s">
        <v>209</v>
      </c>
      <c r="D102" s="11">
        <f t="shared" ref="D102:P102" si="118">D82</f>
        <v>24027.5</v>
      </c>
      <c r="E102" s="21">
        <f t="shared" si="118"/>
        <v>3466</v>
      </c>
      <c r="F102" s="21">
        <f t="shared" si="118"/>
        <v>9696</v>
      </c>
      <c r="G102" s="21">
        <f t="shared" si="118"/>
        <v>3196.9</v>
      </c>
      <c r="H102" s="21">
        <f t="shared" si="118"/>
        <v>950</v>
      </c>
      <c r="I102" s="21">
        <f t="shared" si="118"/>
        <v>3541.3</v>
      </c>
      <c r="J102" s="21">
        <f t="shared" si="118"/>
        <v>760</v>
      </c>
      <c r="K102" s="21">
        <f t="shared" si="118"/>
        <v>40</v>
      </c>
      <c r="L102" s="21">
        <f t="shared" si="118"/>
        <v>0</v>
      </c>
      <c r="M102" s="21">
        <f t="shared" si="118"/>
        <v>574.3</v>
      </c>
      <c r="N102" s="21">
        <f t="shared" si="118"/>
        <v>0</v>
      </c>
      <c r="O102" s="21">
        <f t="shared" si="118"/>
        <v>763</v>
      </c>
      <c r="P102" s="21">
        <f t="shared" si="118"/>
        <v>1040</v>
      </c>
    </row>
    <row r="103">
      <c r="B103" s="4" t="s">
        <v>215</v>
      </c>
      <c r="C103" s="4" t="s">
        <v>210</v>
      </c>
      <c r="D103" s="11">
        <f t="shared" ref="D103:P103" si="119">D83</f>
        <v>28732.45</v>
      </c>
      <c r="E103" s="21">
        <f t="shared" si="119"/>
        <v>2877</v>
      </c>
      <c r="F103" s="21">
        <f t="shared" si="119"/>
        <v>2643</v>
      </c>
      <c r="G103" s="21">
        <f t="shared" si="119"/>
        <v>8693.55</v>
      </c>
      <c r="H103" s="21">
        <f t="shared" si="119"/>
        <v>4207</v>
      </c>
      <c r="I103" s="21">
        <f t="shared" si="119"/>
        <v>3601.7</v>
      </c>
      <c r="J103" s="21">
        <f t="shared" si="119"/>
        <v>1447</v>
      </c>
      <c r="K103" s="21">
        <f t="shared" si="119"/>
        <v>0</v>
      </c>
      <c r="L103" s="21">
        <f t="shared" si="119"/>
        <v>0</v>
      </c>
      <c r="M103" s="21">
        <f t="shared" si="119"/>
        <v>359.2</v>
      </c>
      <c r="N103" s="21">
        <f t="shared" si="119"/>
        <v>0</v>
      </c>
      <c r="O103" s="21">
        <f t="shared" si="119"/>
        <v>1701</v>
      </c>
      <c r="P103" s="21">
        <f t="shared" si="119"/>
        <v>3203</v>
      </c>
    </row>
    <row r="104">
      <c r="B104" s="4" t="s">
        <v>215</v>
      </c>
      <c r="C104" s="4" t="s">
        <v>26</v>
      </c>
      <c r="D104" s="11">
        <f t="shared" ref="D104:P104" si="120">D84</f>
        <v>52759.95</v>
      </c>
      <c r="E104" s="21">
        <f t="shared" si="120"/>
        <v>6343</v>
      </c>
      <c r="F104" s="21">
        <f t="shared" si="120"/>
        <v>12339</v>
      </c>
      <c r="G104" s="21">
        <f t="shared" si="120"/>
        <v>11890.45</v>
      </c>
      <c r="H104" s="21">
        <f t="shared" si="120"/>
        <v>5157</v>
      </c>
      <c r="I104" s="21">
        <f t="shared" si="120"/>
        <v>7143</v>
      </c>
      <c r="J104" s="21">
        <f t="shared" si="120"/>
        <v>2207</v>
      </c>
      <c r="K104" s="21">
        <f t="shared" si="120"/>
        <v>40</v>
      </c>
      <c r="L104" s="21">
        <f t="shared" si="120"/>
        <v>0</v>
      </c>
      <c r="M104" s="21">
        <f t="shared" si="120"/>
        <v>933.5</v>
      </c>
      <c r="N104" s="21">
        <f t="shared" si="120"/>
        <v>0</v>
      </c>
      <c r="O104" s="21">
        <f t="shared" si="120"/>
        <v>2464</v>
      </c>
      <c r="P104" s="21">
        <f t="shared" si="120"/>
        <v>4243</v>
      </c>
    </row>
    <row r="105">
      <c r="D105" s="11"/>
    </row>
    <row r="106">
      <c r="D106" s="11"/>
    </row>
    <row r="107">
      <c r="D107" s="11"/>
    </row>
    <row r="108">
      <c r="D108" s="11"/>
    </row>
    <row r="109">
      <c r="D109" s="11"/>
    </row>
    <row r="110">
      <c r="D110" s="11"/>
    </row>
    <row r="111">
      <c r="D111" s="11"/>
    </row>
    <row r="112">
      <c r="D112" s="11"/>
    </row>
    <row r="113">
      <c r="D113" s="11"/>
    </row>
    <row r="114">
      <c r="D114" s="11"/>
    </row>
    <row r="115">
      <c r="D115" s="11"/>
    </row>
    <row r="116">
      <c r="D116" s="11"/>
    </row>
    <row r="117">
      <c r="D117" s="11"/>
    </row>
    <row r="118">
      <c r="D118" s="11"/>
    </row>
    <row r="119">
      <c r="D119" s="11"/>
    </row>
    <row r="120">
      <c r="D120" s="11"/>
    </row>
    <row r="121">
      <c r="D121" s="11"/>
    </row>
    <row r="122">
      <c r="D122" s="11"/>
    </row>
    <row r="123">
      <c r="D123" s="11"/>
    </row>
    <row r="124">
      <c r="D124" s="11"/>
    </row>
    <row r="125">
      <c r="D125" s="11"/>
    </row>
    <row r="126">
      <c r="D126" s="11"/>
    </row>
    <row r="127">
      <c r="D127" s="11"/>
    </row>
    <row r="128">
      <c r="D128" s="11"/>
    </row>
    <row r="129">
      <c r="D129" s="11"/>
    </row>
    <row r="130">
      <c r="D130" s="11"/>
    </row>
    <row r="131">
      <c r="D131" s="11"/>
    </row>
    <row r="132">
      <c r="D132" s="11"/>
    </row>
    <row r="133">
      <c r="D133" s="11"/>
    </row>
    <row r="134">
      <c r="D134" s="11"/>
    </row>
    <row r="135">
      <c r="D135" s="11"/>
    </row>
    <row r="136">
      <c r="D136" s="11"/>
    </row>
    <row r="137">
      <c r="D137" s="11"/>
    </row>
    <row r="138">
      <c r="D138" s="11"/>
    </row>
    <row r="139">
      <c r="D139" s="11"/>
    </row>
    <row r="140">
      <c r="D140" s="11"/>
    </row>
    <row r="141">
      <c r="D141" s="11"/>
    </row>
    <row r="142">
      <c r="D142" s="11"/>
    </row>
    <row r="143">
      <c r="D143" s="11"/>
    </row>
    <row r="144">
      <c r="D144" s="11"/>
    </row>
    <row r="145">
      <c r="D145" s="11"/>
    </row>
    <row r="146">
      <c r="D146" s="11"/>
    </row>
    <row r="147">
      <c r="D147" s="11"/>
    </row>
    <row r="148">
      <c r="D148" s="11"/>
    </row>
    <row r="149">
      <c r="D149" s="11"/>
    </row>
    <row r="150">
      <c r="D150" s="11"/>
    </row>
    <row r="151">
      <c r="D151" s="11"/>
    </row>
    <row r="152">
      <c r="D152" s="11"/>
    </row>
    <row r="153">
      <c r="D153" s="11"/>
    </row>
    <row r="154">
      <c r="D154" s="11"/>
    </row>
    <row r="155">
      <c r="D155" s="11"/>
    </row>
    <row r="156">
      <c r="D156" s="11"/>
    </row>
    <row r="157">
      <c r="D157" s="11"/>
    </row>
    <row r="158">
      <c r="D158" s="11"/>
    </row>
    <row r="159">
      <c r="D159" s="11"/>
    </row>
    <row r="160">
      <c r="D160" s="11"/>
    </row>
    <row r="161">
      <c r="D161" s="11"/>
    </row>
    <row r="162">
      <c r="D162" s="11"/>
    </row>
    <row r="163">
      <c r="D163" s="11"/>
    </row>
    <row r="164">
      <c r="D164" s="11"/>
    </row>
    <row r="165">
      <c r="D165" s="11"/>
    </row>
    <row r="166">
      <c r="D166" s="11"/>
    </row>
    <row r="167">
      <c r="D167" s="11"/>
    </row>
    <row r="168">
      <c r="D168" s="11"/>
    </row>
    <row r="169">
      <c r="D169" s="11"/>
    </row>
    <row r="170">
      <c r="D170" s="11"/>
    </row>
    <row r="171">
      <c r="D171" s="11"/>
    </row>
    <row r="172">
      <c r="D172" s="11"/>
    </row>
    <row r="173">
      <c r="D173" s="11"/>
    </row>
    <row r="174">
      <c r="D174" s="11"/>
    </row>
    <row r="175">
      <c r="D175" s="11"/>
    </row>
    <row r="176">
      <c r="D176" s="11"/>
    </row>
    <row r="177">
      <c r="D177" s="11"/>
    </row>
    <row r="178">
      <c r="D178" s="11"/>
    </row>
    <row r="179">
      <c r="D179" s="11"/>
    </row>
    <row r="180">
      <c r="D180" s="11"/>
    </row>
    <row r="181">
      <c r="D181" s="11"/>
    </row>
    <row r="182">
      <c r="D182" s="11"/>
    </row>
    <row r="183">
      <c r="D183" s="11"/>
    </row>
    <row r="184">
      <c r="D184" s="11"/>
    </row>
    <row r="185">
      <c r="D185" s="11"/>
    </row>
    <row r="186">
      <c r="D186" s="11"/>
    </row>
    <row r="187">
      <c r="D187" s="11"/>
    </row>
    <row r="188">
      <c r="D188" s="11"/>
    </row>
    <row r="189">
      <c r="D189" s="11"/>
    </row>
    <row r="190">
      <c r="D190" s="11"/>
    </row>
    <row r="191">
      <c r="D191" s="11"/>
    </row>
    <row r="192">
      <c r="D192" s="11"/>
    </row>
    <row r="193">
      <c r="D193" s="11"/>
    </row>
    <row r="194">
      <c r="D194" s="11"/>
    </row>
    <row r="195">
      <c r="D195" s="11"/>
    </row>
    <row r="196">
      <c r="D196" s="11"/>
    </row>
    <row r="197">
      <c r="D197" s="11"/>
    </row>
    <row r="198">
      <c r="D198" s="11"/>
    </row>
    <row r="199">
      <c r="D199" s="11"/>
    </row>
    <row r="200">
      <c r="D200" s="11"/>
    </row>
    <row r="201">
      <c r="D201" s="11"/>
    </row>
    <row r="202">
      <c r="D202" s="11"/>
    </row>
    <row r="203">
      <c r="D203" s="11"/>
    </row>
    <row r="204">
      <c r="D204" s="11"/>
    </row>
    <row r="205">
      <c r="D205" s="11"/>
    </row>
    <row r="206">
      <c r="D206" s="11"/>
    </row>
    <row r="207">
      <c r="D207" s="11"/>
    </row>
    <row r="208">
      <c r="D208" s="11"/>
    </row>
    <row r="209">
      <c r="D209" s="11"/>
    </row>
    <row r="210">
      <c r="D210" s="11"/>
    </row>
    <row r="211">
      <c r="D211" s="11"/>
    </row>
    <row r="212">
      <c r="D212" s="11"/>
    </row>
    <row r="213">
      <c r="D213" s="11"/>
    </row>
    <row r="214">
      <c r="D214" s="11"/>
    </row>
    <row r="215">
      <c r="D215" s="11"/>
    </row>
    <row r="216">
      <c r="D216" s="11"/>
    </row>
    <row r="217">
      <c r="D217" s="11"/>
    </row>
    <row r="218">
      <c r="D218" s="11"/>
    </row>
    <row r="219">
      <c r="D219" s="11"/>
    </row>
    <row r="220">
      <c r="D220" s="11"/>
    </row>
    <row r="221">
      <c r="D221" s="11"/>
    </row>
    <row r="222">
      <c r="D222" s="11"/>
    </row>
    <row r="223">
      <c r="D223" s="11"/>
    </row>
    <row r="224">
      <c r="D224" s="11"/>
    </row>
    <row r="225">
      <c r="D225" s="11"/>
    </row>
    <row r="226">
      <c r="D226" s="11"/>
    </row>
    <row r="227">
      <c r="D227" s="11"/>
    </row>
    <row r="228">
      <c r="D228" s="11"/>
    </row>
    <row r="229">
      <c r="D229" s="11"/>
    </row>
    <row r="230">
      <c r="D230" s="11"/>
    </row>
    <row r="231">
      <c r="D231" s="11"/>
    </row>
    <row r="232">
      <c r="D232" s="11"/>
    </row>
    <row r="233">
      <c r="D233" s="11"/>
    </row>
    <row r="234">
      <c r="D234" s="11"/>
    </row>
    <row r="235">
      <c r="D235" s="11"/>
    </row>
    <row r="236">
      <c r="D236" s="11"/>
    </row>
    <row r="237">
      <c r="D237" s="11"/>
    </row>
    <row r="238">
      <c r="D238" s="11"/>
    </row>
    <row r="239">
      <c r="D239" s="11"/>
    </row>
    <row r="240">
      <c r="D240" s="11"/>
    </row>
    <row r="241">
      <c r="D241" s="11"/>
    </row>
    <row r="242">
      <c r="D242" s="11"/>
    </row>
    <row r="243">
      <c r="D243" s="11"/>
    </row>
    <row r="244">
      <c r="D244" s="11"/>
    </row>
    <row r="245">
      <c r="D245" s="11"/>
    </row>
    <row r="246">
      <c r="D246" s="11"/>
    </row>
    <row r="247">
      <c r="D247" s="11"/>
    </row>
    <row r="248">
      <c r="D248" s="11"/>
    </row>
    <row r="249">
      <c r="D249" s="11"/>
    </row>
    <row r="250">
      <c r="D250" s="11"/>
    </row>
    <row r="251">
      <c r="D251" s="11"/>
    </row>
    <row r="252">
      <c r="D252" s="11"/>
    </row>
    <row r="253">
      <c r="D253" s="11"/>
    </row>
    <row r="254">
      <c r="D254" s="11"/>
    </row>
    <row r="255">
      <c r="D255" s="11"/>
    </row>
    <row r="256">
      <c r="D256" s="11"/>
    </row>
    <row r="257">
      <c r="D257" s="11"/>
    </row>
    <row r="258">
      <c r="D258" s="11"/>
    </row>
    <row r="259">
      <c r="D259" s="11"/>
    </row>
    <row r="260">
      <c r="D260" s="11"/>
    </row>
    <row r="261">
      <c r="D261" s="11"/>
    </row>
    <row r="262">
      <c r="D262" s="11"/>
    </row>
    <row r="263">
      <c r="D263" s="11"/>
    </row>
    <row r="264">
      <c r="D264" s="11"/>
    </row>
    <row r="265">
      <c r="D265" s="11"/>
    </row>
    <row r="266">
      <c r="D266" s="11"/>
    </row>
    <row r="267">
      <c r="D267" s="11"/>
    </row>
    <row r="268">
      <c r="D268" s="11"/>
    </row>
    <row r="269">
      <c r="D269" s="11"/>
    </row>
    <row r="270">
      <c r="D270" s="11"/>
    </row>
    <row r="271">
      <c r="D271" s="11"/>
    </row>
    <row r="272">
      <c r="D272" s="11"/>
    </row>
    <row r="273">
      <c r="D273" s="11"/>
    </row>
    <row r="274">
      <c r="D274" s="11"/>
    </row>
    <row r="275">
      <c r="D275" s="11"/>
    </row>
    <row r="276">
      <c r="D276" s="11"/>
    </row>
    <row r="277">
      <c r="D277" s="11"/>
    </row>
    <row r="278">
      <c r="D278" s="11"/>
    </row>
    <row r="279">
      <c r="D279" s="11"/>
    </row>
    <row r="280">
      <c r="D280" s="11"/>
    </row>
    <row r="281">
      <c r="D281" s="11"/>
    </row>
    <row r="282">
      <c r="D282" s="11"/>
    </row>
    <row r="283">
      <c r="D283" s="11"/>
    </row>
    <row r="284">
      <c r="D284" s="11"/>
    </row>
    <row r="285"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D342" s="11"/>
    </row>
    <row r="343">
      <c r="D343" s="11"/>
    </row>
    <row r="344">
      <c r="D344" s="11"/>
    </row>
    <row r="345">
      <c r="D345" s="11"/>
    </row>
    <row r="346">
      <c r="D346" s="11"/>
    </row>
    <row r="347">
      <c r="D347" s="11"/>
    </row>
    <row r="348">
      <c r="D348" s="11"/>
    </row>
    <row r="349">
      <c r="D349" s="11"/>
    </row>
    <row r="350">
      <c r="D350" s="11"/>
    </row>
    <row r="351">
      <c r="D351" s="11"/>
    </row>
    <row r="352">
      <c r="D352" s="11"/>
    </row>
    <row r="353">
      <c r="D353" s="11"/>
    </row>
    <row r="354">
      <c r="D354" s="11"/>
    </row>
    <row r="355">
      <c r="D355" s="11"/>
    </row>
    <row r="356">
      <c r="D356" s="11"/>
    </row>
    <row r="357">
      <c r="D357" s="11"/>
    </row>
    <row r="358">
      <c r="D358" s="11"/>
    </row>
    <row r="359">
      <c r="D359" s="11"/>
    </row>
    <row r="360">
      <c r="D360" s="11"/>
    </row>
    <row r="361">
      <c r="D361" s="11"/>
    </row>
    <row r="362">
      <c r="D362" s="11"/>
    </row>
    <row r="363">
      <c r="D363" s="11"/>
    </row>
    <row r="364">
      <c r="D364" s="11"/>
    </row>
    <row r="365">
      <c r="D365" s="11"/>
    </row>
    <row r="366">
      <c r="D366" s="11"/>
    </row>
    <row r="367">
      <c r="D367" s="11"/>
    </row>
    <row r="368">
      <c r="D368" s="11"/>
    </row>
    <row r="369">
      <c r="D369" s="11"/>
    </row>
    <row r="370">
      <c r="D370" s="11"/>
    </row>
    <row r="371">
      <c r="D371" s="11"/>
    </row>
    <row r="372">
      <c r="D372" s="11"/>
    </row>
    <row r="373">
      <c r="D373" s="11"/>
    </row>
    <row r="374">
      <c r="D374" s="11"/>
    </row>
    <row r="375">
      <c r="D375" s="11"/>
    </row>
    <row r="376">
      <c r="D376" s="11"/>
    </row>
    <row r="377">
      <c r="D377" s="11"/>
    </row>
    <row r="378">
      <c r="D378" s="11"/>
    </row>
    <row r="379">
      <c r="D379" s="11"/>
    </row>
    <row r="380">
      <c r="D380" s="11"/>
    </row>
    <row r="381">
      <c r="D381" s="11"/>
    </row>
    <row r="382">
      <c r="D382" s="11"/>
    </row>
    <row r="383">
      <c r="D383" s="11"/>
    </row>
    <row r="384">
      <c r="D384" s="11"/>
    </row>
    <row r="385">
      <c r="D385" s="11"/>
    </row>
    <row r="386">
      <c r="D386" s="11"/>
    </row>
    <row r="387">
      <c r="D387" s="11"/>
    </row>
    <row r="388">
      <c r="D388" s="11"/>
    </row>
    <row r="389">
      <c r="D389" s="11"/>
    </row>
    <row r="390">
      <c r="D390" s="11"/>
    </row>
    <row r="391">
      <c r="D391" s="11"/>
    </row>
    <row r="392">
      <c r="D392" s="11"/>
    </row>
    <row r="393">
      <c r="D393" s="11"/>
    </row>
    <row r="394">
      <c r="D394" s="11"/>
    </row>
    <row r="395">
      <c r="D395" s="11"/>
    </row>
    <row r="396">
      <c r="D396" s="11"/>
    </row>
    <row r="397">
      <c r="D397" s="11"/>
    </row>
    <row r="398">
      <c r="D398" s="11"/>
    </row>
    <row r="399">
      <c r="D399" s="11"/>
    </row>
    <row r="400">
      <c r="D400" s="11"/>
    </row>
    <row r="401">
      <c r="D401" s="11"/>
    </row>
    <row r="402">
      <c r="D402" s="11"/>
    </row>
    <row r="403">
      <c r="D403" s="11"/>
    </row>
    <row r="404">
      <c r="D404" s="11"/>
    </row>
    <row r="405">
      <c r="D405" s="11"/>
    </row>
    <row r="406">
      <c r="D406" s="11"/>
    </row>
    <row r="407">
      <c r="D407" s="11"/>
    </row>
    <row r="408">
      <c r="D408" s="11"/>
    </row>
    <row r="409">
      <c r="D409" s="11"/>
    </row>
    <row r="410">
      <c r="D410" s="11"/>
    </row>
    <row r="411">
      <c r="D411" s="11"/>
    </row>
    <row r="412">
      <c r="D412" s="11"/>
    </row>
    <row r="413">
      <c r="D413" s="11"/>
    </row>
    <row r="414">
      <c r="D414" s="11"/>
    </row>
    <row r="415">
      <c r="D415" s="11"/>
    </row>
    <row r="416">
      <c r="D416" s="11"/>
    </row>
    <row r="417">
      <c r="D417" s="11"/>
    </row>
    <row r="418">
      <c r="D418" s="11"/>
    </row>
    <row r="419">
      <c r="D419" s="11"/>
    </row>
    <row r="420">
      <c r="D420" s="11"/>
    </row>
    <row r="421">
      <c r="D421" s="11"/>
    </row>
    <row r="422">
      <c r="D422" s="11"/>
    </row>
    <row r="423">
      <c r="D423" s="11"/>
    </row>
    <row r="424">
      <c r="D424" s="11"/>
    </row>
    <row r="425">
      <c r="D425" s="11"/>
    </row>
    <row r="426">
      <c r="D426" s="11"/>
    </row>
    <row r="427">
      <c r="D427" s="11"/>
    </row>
    <row r="428">
      <c r="D428" s="11"/>
    </row>
    <row r="429">
      <c r="D429" s="11"/>
    </row>
    <row r="430">
      <c r="D430" s="11"/>
    </row>
    <row r="431">
      <c r="D431" s="11"/>
    </row>
    <row r="432">
      <c r="D432" s="11"/>
    </row>
    <row r="433">
      <c r="D433" s="11"/>
    </row>
    <row r="434">
      <c r="D434" s="11"/>
    </row>
    <row r="435">
      <c r="D435" s="11"/>
    </row>
    <row r="436">
      <c r="D436" s="11"/>
    </row>
    <row r="437">
      <c r="D437" s="11"/>
    </row>
    <row r="438">
      <c r="D438" s="11"/>
    </row>
    <row r="439">
      <c r="D439" s="11"/>
    </row>
    <row r="440">
      <c r="D440" s="11"/>
    </row>
    <row r="441">
      <c r="D441" s="11"/>
    </row>
    <row r="442">
      <c r="D442" s="11"/>
    </row>
    <row r="443">
      <c r="D443" s="11"/>
    </row>
    <row r="444">
      <c r="D444" s="11"/>
    </row>
    <row r="445">
      <c r="D445" s="11"/>
    </row>
    <row r="446">
      <c r="D446" s="11"/>
    </row>
    <row r="447">
      <c r="D447" s="11"/>
    </row>
    <row r="448">
      <c r="D448" s="11"/>
    </row>
    <row r="449">
      <c r="D449" s="11"/>
    </row>
    <row r="450">
      <c r="D450" s="11"/>
    </row>
    <row r="451">
      <c r="D451" s="11"/>
    </row>
    <row r="452">
      <c r="D452" s="11"/>
    </row>
    <row r="453">
      <c r="D453" s="11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11"/>
    </row>
    <row r="460">
      <c r="D460" s="11"/>
    </row>
    <row r="461">
      <c r="D461" s="11"/>
    </row>
    <row r="462">
      <c r="D462" s="11"/>
    </row>
    <row r="463">
      <c r="D463" s="11"/>
    </row>
    <row r="464">
      <c r="D464" s="11"/>
    </row>
    <row r="465">
      <c r="D465" s="11"/>
    </row>
    <row r="466">
      <c r="D466" s="11"/>
    </row>
    <row r="467">
      <c r="D467" s="11"/>
    </row>
    <row r="468">
      <c r="D468" s="11"/>
    </row>
    <row r="469">
      <c r="D469" s="11"/>
    </row>
    <row r="470">
      <c r="D470" s="11"/>
    </row>
    <row r="471">
      <c r="D471" s="11"/>
    </row>
    <row r="472">
      <c r="D472" s="11"/>
    </row>
    <row r="473">
      <c r="D473" s="11"/>
    </row>
    <row r="474">
      <c r="D474" s="11"/>
    </row>
    <row r="475">
      <c r="D475" s="11"/>
    </row>
    <row r="476">
      <c r="D476" s="11"/>
    </row>
    <row r="477">
      <c r="D477" s="11"/>
    </row>
    <row r="478">
      <c r="D478" s="11"/>
    </row>
    <row r="479">
      <c r="D479" s="11"/>
    </row>
    <row r="480">
      <c r="D480" s="11"/>
    </row>
    <row r="481">
      <c r="D481" s="11"/>
    </row>
    <row r="482">
      <c r="D482" s="11"/>
    </row>
    <row r="483">
      <c r="D483" s="11"/>
    </row>
    <row r="484">
      <c r="D484" s="11"/>
    </row>
    <row r="485">
      <c r="D485" s="11"/>
    </row>
    <row r="486">
      <c r="D486" s="11"/>
    </row>
    <row r="487">
      <c r="D487" s="11"/>
    </row>
    <row r="488">
      <c r="D488" s="11"/>
    </row>
    <row r="489">
      <c r="D489" s="11"/>
    </row>
    <row r="490">
      <c r="D490" s="11"/>
    </row>
    <row r="491">
      <c r="D491" s="11"/>
    </row>
    <row r="492">
      <c r="D492" s="11"/>
    </row>
    <row r="493">
      <c r="D493" s="11"/>
    </row>
    <row r="494">
      <c r="D494" s="11"/>
    </row>
    <row r="495">
      <c r="D495" s="11"/>
    </row>
    <row r="496">
      <c r="D496" s="11"/>
    </row>
    <row r="497">
      <c r="D497" s="11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  <row r="1001">
      <c r="D100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5.13"/>
    <col customWidth="1" min="3" max="3" width="9.0"/>
    <col customWidth="1" min="5" max="12" width="8.13"/>
    <col customWidth="1" min="13" max="13" width="9.88"/>
    <col customWidth="1" min="14" max="23" width="8.13"/>
    <col customWidth="1" min="25" max="27" width="6.75"/>
    <col customWidth="1" min="28" max="28" width="5.88"/>
    <col customWidth="1" min="29" max="29" width="6.75"/>
    <col customWidth="1" min="30" max="41" width="5.88"/>
    <col customWidth="1" min="42" max="45" width="7.0"/>
  </cols>
  <sheetData>
    <row r="1">
      <c r="A1" s="17"/>
      <c r="B1" s="17"/>
      <c r="C1" s="17"/>
      <c r="D1" s="18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7"/>
      <c r="R1" s="19" t="s">
        <v>13</v>
      </c>
      <c r="S1" s="19" t="s">
        <v>14</v>
      </c>
      <c r="T1" s="19" t="s">
        <v>15</v>
      </c>
      <c r="U1" s="17"/>
      <c r="V1" s="19" t="s">
        <v>16</v>
      </c>
      <c r="W1" s="19" t="s">
        <v>17</v>
      </c>
      <c r="X1" s="17"/>
      <c r="Y1" s="19" t="s">
        <v>187</v>
      </c>
      <c r="Z1" s="19" t="s">
        <v>188</v>
      </c>
      <c r="AA1" s="19" t="s">
        <v>189</v>
      </c>
      <c r="AB1" s="19" t="s">
        <v>190</v>
      </c>
      <c r="AC1" s="19" t="s">
        <v>191</v>
      </c>
      <c r="AD1" s="19" t="s">
        <v>192</v>
      </c>
      <c r="AE1" s="19" t="s">
        <v>193</v>
      </c>
      <c r="AF1" s="19" t="s">
        <v>194</v>
      </c>
      <c r="AG1" s="19" t="s">
        <v>195</v>
      </c>
      <c r="AH1" s="19" t="s">
        <v>196</v>
      </c>
      <c r="AI1" s="19" t="s">
        <v>197</v>
      </c>
      <c r="AJ1" s="19" t="s">
        <v>198</v>
      </c>
      <c r="AK1" s="19" t="s">
        <v>199</v>
      </c>
      <c r="AL1" s="19" t="s">
        <v>200</v>
      </c>
      <c r="AM1" s="19" t="s">
        <v>201</v>
      </c>
      <c r="AN1" s="19" t="s">
        <v>202</v>
      </c>
      <c r="AO1" s="19" t="s">
        <v>203</v>
      </c>
      <c r="AP1" s="19" t="s">
        <v>204</v>
      </c>
      <c r="AQ1" s="19" t="s">
        <v>205</v>
      </c>
      <c r="AR1" s="19" t="s">
        <v>206</v>
      </c>
      <c r="AS1" s="19" t="s">
        <v>207</v>
      </c>
    </row>
    <row r="2">
      <c r="B2" s="2" t="s">
        <v>208</v>
      </c>
      <c r="C2" s="2">
        <v>2025.0</v>
      </c>
      <c r="D2" s="11">
        <f t="shared" ref="D2:D14" si="1">sum(E2:P2)</f>
        <v>1700</v>
      </c>
      <c r="E2" s="2">
        <v>900.0</v>
      </c>
      <c r="F2" s="4">
        <f t="shared" ref="F2:F11" si="2">sum(AA2:AC2)</f>
        <v>0</v>
      </c>
      <c r="G2" s="4">
        <f t="shared" ref="G2:G11" si="3">AE2+AF2</f>
        <v>697</v>
      </c>
      <c r="H2" s="2">
        <f t="shared" ref="H2:H11" si="4">AP2</f>
        <v>88</v>
      </c>
      <c r="I2" s="4">
        <f t="shared" ref="I2:I11" si="5">AH2+AI2</f>
        <v>5</v>
      </c>
      <c r="J2" s="4">
        <f t="shared" ref="J2:J11" si="6">AJ2</f>
        <v>0</v>
      </c>
      <c r="M2" s="4">
        <f t="shared" ref="M2:M11" si="7">sum(AL2:AN2)</f>
        <v>10</v>
      </c>
      <c r="N2" s="4" t="str">
        <f t="shared" ref="N2:N11" si="8">AQ2</f>
        <v/>
      </c>
      <c r="O2" s="4">
        <f t="shared" ref="O2:O11" si="9">AO2</f>
        <v>0</v>
      </c>
      <c r="P2" s="4" t="str">
        <f t="shared" ref="P2:P11" si="10">AG2</f>
        <v/>
      </c>
      <c r="Y2" s="2"/>
      <c r="Z2" s="2"/>
      <c r="AA2" s="2">
        <v>0.0</v>
      </c>
      <c r="AB2" s="2">
        <v>0.0</v>
      </c>
      <c r="AC2" s="2">
        <v>0.0</v>
      </c>
      <c r="AE2" s="2">
        <v>85.0</v>
      </c>
      <c r="AF2" s="2">
        <v>612.0</v>
      </c>
      <c r="AH2" s="2">
        <v>5.0</v>
      </c>
      <c r="AJ2" s="2">
        <v>0.0</v>
      </c>
      <c r="AL2" s="2">
        <v>0.0</v>
      </c>
      <c r="AM2" s="2">
        <v>0.0</v>
      </c>
      <c r="AN2" s="2">
        <v>10.0</v>
      </c>
      <c r="AO2" s="2">
        <v>0.0</v>
      </c>
      <c r="AP2" s="2">
        <v>88.0</v>
      </c>
    </row>
    <row r="3">
      <c r="B3" s="2" t="s">
        <v>208</v>
      </c>
      <c r="C3" s="2">
        <v>2026.0</v>
      </c>
      <c r="D3" s="11">
        <f t="shared" si="1"/>
        <v>947</v>
      </c>
      <c r="E3" s="2">
        <v>0.0</v>
      </c>
      <c r="F3" s="4">
        <f t="shared" si="2"/>
        <v>200</v>
      </c>
      <c r="G3" s="4">
        <f t="shared" si="3"/>
        <v>557</v>
      </c>
      <c r="H3" s="2">
        <f t="shared" si="4"/>
        <v>0</v>
      </c>
      <c r="I3" s="4">
        <f t="shared" si="5"/>
        <v>64</v>
      </c>
      <c r="J3" s="4">
        <f t="shared" si="6"/>
        <v>55</v>
      </c>
      <c r="M3" s="4">
        <f t="shared" si="7"/>
        <v>21</v>
      </c>
      <c r="N3" s="4" t="str">
        <f t="shared" si="8"/>
        <v/>
      </c>
      <c r="O3" s="4">
        <f t="shared" si="9"/>
        <v>50</v>
      </c>
      <c r="P3" s="4" t="str">
        <f t="shared" si="10"/>
        <v/>
      </c>
      <c r="Y3" s="2"/>
      <c r="Z3" s="2"/>
      <c r="AA3" s="2">
        <v>0.0</v>
      </c>
      <c r="AB3" s="2">
        <v>0.0</v>
      </c>
      <c r="AC3" s="2">
        <v>200.0</v>
      </c>
      <c r="AE3" s="2">
        <v>47.0</v>
      </c>
      <c r="AF3" s="2">
        <v>510.0</v>
      </c>
      <c r="AH3" s="2">
        <v>64.0</v>
      </c>
      <c r="AJ3" s="2">
        <v>55.0</v>
      </c>
      <c r="AL3" s="2">
        <v>18.0</v>
      </c>
      <c r="AM3" s="2">
        <v>3.0</v>
      </c>
      <c r="AN3" s="2">
        <v>0.0</v>
      </c>
      <c r="AO3" s="2">
        <v>50.0</v>
      </c>
      <c r="AP3" s="2">
        <v>0.0</v>
      </c>
    </row>
    <row r="4">
      <c r="B4" s="2" t="s">
        <v>208</v>
      </c>
      <c r="C4" s="2">
        <v>2027.0</v>
      </c>
      <c r="D4" s="11">
        <f t="shared" si="1"/>
        <v>339</v>
      </c>
      <c r="E4" s="2">
        <v>0.0</v>
      </c>
      <c r="F4" s="4">
        <f t="shared" si="2"/>
        <v>46</v>
      </c>
      <c r="G4" s="4">
        <f t="shared" si="3"/>
        <v>68</v>
      </c>
      <c r="H4" s="2">
        <f t="shared" si="4"/>
        <v>105</v>
      </c>
      <c r="I4" s="4">
        <f t="shared" si="5"/>
        <v>57</v>
      </c>
      <c r="J4" s="4">
        <f t="shared" si="6"/>
        <v>0</v>
      </c>
      <c r="M4" s="4">
        <f t="shared" si="7"/>
        <v>13</v>
      </c>
      <c r="N4" s="4" t="str">
        <f t="shared" si="8"/>
        <v/>
      </c>
      <c r="O4" s="4">
        <f t="shared" si="9"/>
        <v>50</v>
      </c>
      <c r="P4" s="4" t="str">
        <f t="shared" si="10"/>
        <v/>
      </c>
      <c r="Y4" s="2"/>
      <c r="Z4" s="2"/>
      <c r="AA4" s="2">
        <v>0.0</v>
      </c>
      <c r="AB4" s="2">
        <v>0.0</v>
      </c>
      <c r="AC4" s="2">
        <v>46.0</v>
      </c>
      <c r="AE4" s="2">
        <v>68.0</v>
      </c>
      <c r="AF4" s="2">
        <v>0.0</v>
      </c>
      <c r="AH4" s="2">
        <v>57.0</v>
      </c>
      <c r="AJ4" s="2">
        <v>0.0</v>
      </c>
      <c r="AM4" s="2">
        <v>0.0</v>
      </c>
      <c r="AN4" s="2">
        <v>13.0</v>
      </c>
      <c r="AO4" s="2">
        <v>50.0</v>
      </c>
      <c r="AP4" s="2">
        <v>105.0</v>
      </c>
    </row>
    <row r="5">
      <c r="B5" s="2" t="s">
        <v>208</v>
      </c>
      <c r="C5" s="2">
        <v>2028.0</v>
      </c>
      <c r="D5" s="11">
        <f t="shared" si="1"/>
        <v>783</v>
      </c>
      <c r="E5" s="2">
        <v>0.0</v>
      </c>
      <c r="F5" s="4">
        <f t="shared" si="2"/>
        <v>135</v>
      </c>
      <c r="G5" s="4">
        <f t="shared" si="3"/>
        <v>268</v>
      </c>
      <c r="H5" s="2">
        <f t="shared" si="4"/>
        <v>195</v>
      </c>
      <c r="I5" s="4">
        <f t="shared" si="5"/>
        <v>27</v>
      </c>
      <c r="J5" s="4">
        <f t="shared" si="6"/>
        <v>55</v>
      </c>
      <c r="M5" s="4">
        <f t="shared" si="7"/>
        <v>3</v>
      </c>
      <c r="N5" s="4" t="str">
        <f t="shared" si="8"/>
        <v/>
      </c>
      <c r="O5" s="4">
        <f t="shared" si="9"/>
        <v>100</v>
      </c>
      <c r="P5" s="4" t="str">
        <f t="shared" si="10"/>
        <v/>
      </c>
      <c r="Y5" s="2"/>
      <c r="Z5" s="2"/>
      <c r="AA5" s="2">
        <v>80.0</v>
      </c>
      <c r="AB5" s="2">
        <v>0.0</v>
      </c>
      <c r="AC5" s="2">
        <v>55.0</v>
      </c>
      <c r="AE5" s="2">
        <v>18.0</v>
      </c>
      <c r="AF5" s="2">
        <v>250.0</v>
      </c>
      <c r="AH5" s="2">
        <v>27.0</v>
      </c>
      <c r="AJ5" s="2">
        <v>55.0</v>
      </c>
      <c r="AM5" s="2">
        <v>0.0</v>
      </c>
      <c r="AN5" s="2">
        <v>3.0</v>
      </c>
      <c r="AO5" s="2">
        <v>100.0</v>
      </c>
      <c r="AP5" s="2">
        <v>195.0</v>
      </c>
    </row>
    <row r="6">
      <c r="B6" s="2" t="s">
        <v>208</v>
      </c>
      <c r="C6" s="2">
        <v>2029.0</v>
      </c>
      <c r="D6" s="11">
        <f t="shared" si="1"/>
        <v>1138</v>
      </c>
      <c r="E6" s="2">
        <v>0.0</v>
      </c>
      <c r="F6" s="4">
        <f t="shared" si="2"/>
        <v>300</v>
      </c>
      <c r="G6" s="4">
        <f t="shared" si="3"/>
        <v>154</v>
      </c>
      <c r="H6" s="2">
        <f t="shared" si="4"/>
        <v>0</v>
      </c>
      <c r="I6" s="4">
        <f t="shared" si="5"/>
        <v>314</v>
      </c>
      <c r="J6" s="4">
        <f t="shared" si="6"/>
        <v>0</v>
      </c>
      <c r="M6" s="4">
        <f t="shared" si="7"/>
        <v>20</v>
      </c>
      <c r="N6" s="4" t="str">
        <f t="shared" si="8"/>
        <v/>
      </c>
      <c r="O6" s="4">
        <f t="shared" si="9"/>
        <v>350</v>
      </c>
      <c r="P6" s="4" t="str">
        <f t="shared" si="10"/>
        <v/>
      </c>
      <c r="Y6" s="2"/>
      <c r="Z6" s="2"/>
      <c r="AA6" s="2">
        <v>0.0</v>
      </c>
      <c r="AB6" s="2">
        <v>300.0</v>
      </c>
      <c r="AC6" s="2">
        <v>0.0</v>
      </c>
      <c r="AE6" s="2">
        <v>25.0</v>
      </c>
      <c r="AF6" s="2">
        <v>129.0</v>
      </c>
      <c r="AH6" s="2">
        <v>314.0</v>
      </c>
      <c r="AJ6" s="2">
        <v>0.0</v>
      </c>
      <c r="AM6" s="2">
        <v>2.0</v>
      </c>
      <c r="AN6" s="2">
        <v>18.0</v>
      </c>
      <c r="AO6" s="2">
        <v>350.0</v>
      </c>
      <c r="AP6" s="2">
        <v>0.0</v>
      </c>
    </row>
    <row r="7">
      <c r="B7" s="2" t="s">
        <v>208</v>
      </c>
      <c r="C7" s="2">
        <v>2030.0</v>
      </c>
      <c r="D7" s="11">
        <f t="shared" si="1"/>
        <v>1526</v>
      </c>
      <c r="E7" s="2">
        <v>600.0</v>
      </c>
      <c r="F7" s="4">
        <f t="shared" si="2"/>
        <v>0</v>
      </c>
      <c r="G7" s="4">
        <f t="shared" si="3"/>
        <v>204</v>
      </c>
      <c r="H7" s="2">
        <f t="shared" si="4"/>
        <v>244</v>
      </c>
      <c r="I7" s="4">
        <f t="shared" si="5"/>
        <v>193</v>
      </c>
      <c r="J7" s="4">
        <f t="shared" si="6"/>
        <v>110</v>
      </c>
      <c r="M7" s="4">
        <f t="shared" si="7"/>
        <v>0</v>
      </c>
      <c r="N7" s="4" t="str">
        <f t="shared" si="8"/>
        <v/>
      </c>
      <c r="O7" s="4">
        <f t="shared" si="9"/>
        <v>175</v>
      </c>
      <c r="P7" s="4" t="str">
        <f t="shared" si="10"/>
        <v/>
      </c>
      <c r="Y7" s="2"/>
      <c r="Z7" s="2"/>
      <c r="AA7" s="2">
        <v>0.0</v>
      </c>
      <c r="AB7" s="2">
        <v>0.0</v>
      </c>
      <c r="AC7" s="2">
        <v>0.0</v>
      </c>
      <c r="AE7" s="2">
        <v>4.0</v>
      </c>
      <c r="AF7" s="2">
        <v>200.0</v>
      </c>
      <c r="AH7" s="2">
        <v>193.0</v>
      </c>
      <c r="AJ7" s="2">
        <v>110.0</v>
      </c>
      <c r="AM7" s="2">
        <v>0.0</v>
      </c>
      <c r="AN7" s="2">
        <v>0.0</v>
      </c>
      <c r="AO7" s="2">
        <v>175.0</v>
      </c>
      <c r="AP7" s="2">
        <v>244.0</v>
      </c>
    </row>
    <row r="8">
      <c r="B8" s="2" t="s">
        <v>208</v>
      </c>
      <c r="C8" s="2">
        <v>2031.0</v>
      </c>
      <c r="D8" s="11">
        <f t="shared" si="1"/>
        <v>2769</v>
      </c>
      <c r="E8" s="2">
        <v>0.0</v>
      </c>
      <c r="F8" s="4">
        <f t="shared" si="2"/>
        <v>10</v>
      </c>
      <c r="G8" s="4">
        <f t="shared" si="3"/>
        <v>1891</v>
      </c>
      <c r="H8" s="2">
        <f t="shared" si="4"/>
        <v>815</v>
      </c>
      <c r="I8" s="4">
        <f t="shared" si="5"/>
        <v>53</v>
      </c>
      <c r="J8" s="4">
        <f t="shared" si="6"/>
        <v>0</v>
      </c>
      <c r="M8" s="4">
        <f t="shared" si="7"/>
        <v>0</v>
      </c>
      <c r="N8" s="4" t="str">
        <f t="shared" si="8"/>
        <v/>
      </c>
      <c r="O8" s="4">
        <f t="shared" si="9"/>
        <v>0</v>
      </c>
      <c r="P8" s="4" t="str">
        <f t="shared" si="10"/>
        <v/>
      </c>
      <c r="Y8" s="2"/>
      <c r="Z8" s="2"/>
      <c r="AA8" s="2">
        <v>0.0</v>
      </c>
      <c r="AB8" s="2">
        <v>0.0</v>
      </c>
      <c r="AC8" s="2">
        <v>10.0</v>
      </c>
      <c r="AE8" s="2">
        <v>20.0</v>
      </c>
      <c r="AF8" s="2">
        <v>1871.0</v>
      </c>
      <c r="AH8" s="2">
        <v>53.0</v>
      </c>
      <c r="AJ8" s="2">
        <v>0.0</v>
      </c>
      <c r="AM8" s="2">
        <v>0.0</v>
      </c>
      <c r="AN8" s="2">
        <v>0.0</v>
      </c>
      <c r="AO8" s="2">
        <v>0.0</v>
      </c>
      <c r="AP8" s="2">
        <v>815.0</v>
      </c>
    </row>
    <row r="9">
      <c r="B9" s="2" t="s">
        <v>208</v>
      </c>
      <c r="C9" s="2">
        <v>2032.0</v>
      </c>
      <c r="D9" s="11">
        <f t="shared" si="1"/>
        <v>2315</v>
      </c>
      <c r="E9" s="2">
        <v>1200.0</v>
      </c>
      <c r="F9" s="4">
        <f t="shared" si="2"/>
        <v>0</v>
      </c>
      <c r="G9" s="4">
        <f t="shared" si="3"/>
        <v>607</v>
      </c>
      <c r="H9" s="2">
        <f t="shared" si="4"/>
        <v>0</v>
      </c>
      <c r="I9" s="4">
        <f t="shared" si="5"/>
        <v>179</v>
      </c>
      <c r="J9" s="4">
        <f t="shared" si="6"/>
        <v>0</v>
      </c>
      <c r="M9" s="4">
        <f t="shared" si="7"/>
        <v>4</v>
      </c>
      <c r="N9" s="4">
        <f t="shared" si="8"/>
        <v>250</v>
      </c>
      <c r="O9" s="4">
        <f t="shared" si="9"/>
        <v>75</v>
      </c>
      <c r="P9" s="4" t="str">
        <f t="shared" si="10"/>
        <v/>
      </c>
      <c r="Y9" s="2"/>
      <c r="Z9" s="2"/>
      <c r="AA9" s="2">
        <v>0.0</v>
      </c>
      <c r="AB9" s="2">
        <v>0.0</v>
      </c>
      <c r="AC9" s="2">
        <v>0.0</v>
      </c>
      <c r="AE9" s="2">
        <v>0.0</v>
      </c>
      <c r="AF9" s="2">
        <v>607.0</v>
      </c>
      <c r="AH9" s="2">
        <v>179.0</v>
      </c>
      <c r="AJ9" s="2">
        <v>0.0</v>
      </c>
      <c r="AM9" s="2">
        <v>4.0</v>
      </c>
      <c r="AN9" s="2">
        <v>0.0</v>
      </c>
      <c r="AO9" s="2">
        <v>75.0</v>
      </c>
      <c r="AP9" s="2">
        <v>0.0</v>
      </c>
      <c r="AQ9" s="2">
        <v>250.0</v>
      </c>
    </row>
    <row r="10">
      <c r="B10" s="2" t="s">
        <v>208</v>
      </c>
      <c r="C10" s="2">
        <v>2033.0</v>
      </c>
      <c r="D10" s="11">
        <f t="shared" si="1"/>
        <v>3229</v>
      </c>
      <c r="E10" s="2">
        <v>600.0</v>
      </c>
      <c r="F10" s="4">
        <f t="shared" si="2"/>
        <v>10</v>
      </c>
      <c r="G10" s="4">
        <f t="shared" si="3"/>
        <v>394</v>
      </c>
      <c r="H10" s="2">
        <f t="shared" si="4"/>
        <v>570</v>
      </c>
      <c r="I10" s="4">
        <f t="shared" si="5"/>
        <v>603</v>
      </c>
      <c r="J10" s="4">
        <f t="shared" si="6"/>
        <v>270</v>
      </c>
      <c r="M10" s="4">
        <f t="shared" si="7"/>
        <v>7</v>
      </c>
      <c r="N10" s="4" t="str">
        <f t="shared" si="8"/>
        <v/>
      </c>
      <c r="O10" s="4">
        <f t="shared" si="9"/>
        <v>275</v>
      </c>
      <c r="P10" s="4">
        <f t="shared" si="10"/>
        <v>500</v>
      </c>
      <c r="Y10" s="2"/>
      <c r="Z10" s="2"/>
      <c r="AA10" s="2">
        <v>0.0</v>
      </c>
      <c r="AB10" s="2">
        <v>0.0</v>
      </c>
      <c r="AC10" s="2">
        <v>10.0</v>
      </c>
      <c r="AE10" s="2">
        <v>0.0</v>
      </c>
      <c r="AF10" s="2">
        <v>394.0</v>
      </c>
      <c r="AG10" s="2">
        <v>500.0</v>
      </c>
      <c r="AH10" s="2">
        <v>603.0</v>
      </c>
      <c r="AJ10" s="2">
        <v>270.0</v>
      </c>
      <c r="AM10" s="2">
        <v>4.0</v>
      </c>
      <c r="AN10" s="2">
        <v>3.0</v>
      </c>
      <c r="AO10" s="2">
        <v>275.0</v>
      </c>
      <c r="AP10" s="2">
        <v>570.0</v>
      </c>
    </row>
    <row r="11">
      <c r="B11" s="2" t="s">
        <v>208</v>
      </c>
      <c r="C11" s="2">
        <v>2034.0</v>
      </c>
      <c r="D11" s="11">
        <f t="shared" si="1"/>
        <v>311</v>
      </c>
      <c r="E11" s="2">
        <v>0.0</v>
      </c>
      <c r="F11" s="4">
        <f t="shared" si="2"/>
        <v>0</v>
      </c>
      <c r="G11" s="4">
        <f t="shared" si="3"/>
        <v>100</v>
      </c>
      <c r="H11" s="2">
        <f t="shared" si="4"/>
        <v>0</v>
      </c>
      <c r="I11" s="4">
        <f t="shared" si="5"/>
        <v>111</v>
      </c>
      <c r="J11" s="4">
        <f t="shared" si="6"/>
        <v>100</v>
      </c>
      <c r="M11" s="4">
        <f t="shared" si="7"/>
        <v>0</v>
      </c>
      <c r="N11" s="4" t="str">
        <f t="shared" si="8"/>
        <v/>
      </c>
      <c r="O11" s="4">
        <f t="shared" si="9"/>
        <v>0</v>
      </c>
      <c r="P11" s="4" t="str">
        <f t="shared" si="10"/>
        <v/>
      </c>
      <c r="Y11" s="2"/>
      <c r="Z11" s="2"/>
      <c r="AA11" s="2">
        <v>0.0</v>
      </c>
      <c r="AB11" s="2">
        <v>0.0</v>
      </c>
      <c r="AC11" s="2">
        <v>0.0</v>
      </c>
      <c r="AE11" s="2">
        <v>0.0</v>
      </c>
      <c r="AF11" s="2">
        <v>100.0</v>
      </c>
      <c r="AH11" s="2">
        <v>111.0</v>
      </c>
      <c r="AJ11" s="2">
        <v>100.0</v>
      </c>
      <c r="AM11" s="2">
        <v>0.0</v>
      </c>
      <c r="AN11" s="2">
        <v>0.0</v>
      </c>
      <c r="AO11" s="2">
        <v>0.0</v>
      </c>
      <c r="AP11" s="2">
        <v>0.0</v>
      </c>
    </row>
    <row r="12">
      <c r="B12" s="2" t="s">
        <v>208</v>
      </c>
      <c r="C12" s="2" t="s">
        <v>209</v>
      </c>
      <c r="D12" s="11">
        <f t="shared" si="1"/>
        <v>4907</v>
      </c>
      <c r="E12" s="4">
        <f t="shared" ref="E12:P12" si="11">sum(E2:E6)</f>
        <v>900</v>
      </c>
      <c r="F12" s="4">
        <f t="shared" si="11"/>
        <v>681</v>
      </c>
      <c r="G12" s="4">
        <f t="shared" si="11"/>
        <v>1744</v>
      </c>
      <c r="H12" s="4">
        <f t="shared" si="11"/>
        <v>388</v>
      </c>
      <c r="I12" s="4">
        <f t="shared" si="11"/>
        <v>467</v>
      </c>
      <c r="J12" s="4">
        <f t="shared" si="11"/>
        <v>110</v>
      </c>
      <c r="K12" s="4">
        <f t="shared" si="11"/>
        <v>0</v>
      </c>
      <c r="L12" s="4">
        <f t="shared" si="11"/>
        <v>0</v>
      </c>
      <c r="M12" s="4">
        <f t="shared" si="11"/>
        <v>67</v>
      </c>
      <c r="N12" s="4">
        <f t="shared" si="11"/>
        <v>0</v>
      </c>
      <c r="O12" s="4">
        <f t="shared" si="11"/>
        <v>550</v>
      </c>
      <c r="P12" s="4">
        <f t="shared" si="11"/>
        <v>0</v>
      </c>
      <c r="AA12" s="4">
        <f t="shared" ref="AA12:AR12" si="12">sum(AA2:AA6)</f>
        <v>80</v>
      </c>
      <c r="AB12" s="4">
        <f t="shared" si="12"/>
        <v>300</v>
      </c>
      <c r="AC12" s="4">
        <f t="shared" si="12"/>
        <v>301</v>
      </c>
      <c r="AD12" s="4">
        <f t="shared" si="12"/>
        <v>0</v>
      </c>
      <c r="AE12" s="4">
        <f t="shared" si="12"/>
        <v>243</v>
      </c>
      <c r="AF12" s="4">
        <f t="shared" si="12"/>
        <v>1501</v>
      </c>
      <c r="AG12" s="4">
        <f t="shared" si="12"/>
        <v>0</v>
      </c>
      <c r="AH12" s="4">
        <f t="shared" si="12"/>
        <v>467</v>
      </c>
      <c r="AI12" s="4">
        <f t="shared" si="12"/>
        <v>0</v>
      </c>
      <c r="AJ12" s="4">
        <f t="shared" si="12"/>
        <v>110</v>
      </c>
      <c r="AK12" s="4">
        <f t="shared" si="12"/>
        <v>0</v>
      </c>
      <c r="AL12" s="4">
        <f t="shared" si="12"/>
        <v>18</v>
      </c>
      <c r="AM12" s="4">
        <f t="shared" si="12"/>
        <v>5</v>
      </c>
      <c r="AN12" s="4">
        <f t="shared" si="12"/>
        <v>44</v>
      </c>
      <c r="AO12" s="4">
        <f t="shared" si="12"/>
        <v>550</v>
      </c>
      <c r="AP12" s="4">
        <f t="shared" si="12"/>
        <v>388</v>
      </c>
      <c r="AQ12" s="4">
        <f t="shared" si="12"/>
        <v>0</v>
      </c>
      <c r="AR12" s="4">
        <f t="shared" si="12"/>
        <v>0</v>
      </c>
    </row>
    <row r="13">
      <c r="B13" s="2" t="s">
        <v>208</v>
      </c>
      <c r="C13" s="2" t="s">
        <v>210</v>
      </c>
      <c r="D13" s="11">
        <f t="shared" si="1"/>
        <v>10150</v>
      </c>
      <c r="E13" s="4">
        <f t="shared" ref="E13:P13" si="13">sum(E7:E11)</f>
        <v>2400</v>
      </c>
      <c r="F13" s="4">
        <f t="shared" si="13"/>
        <v>20</v>
      </c>
      <c r="G13" s="4">
        <f t="shared" si="13"/>
        <v>3196</v>
      </c>
      <c r="H13" s="4">
        <f t="shared" si="13"/>
        <v>1629</v>
      </c>
      <c r="I13" s="4">
        <f t="shared" si="13"/>
        <v>1139</v>
      </c>
      <c r="J13" s="4">
        <f t="shared" si="13"/>
        <v>480</v>
      </c>
      <c r="K13" s="4">
        <f t="shared" si="13"/>
        <v>0</v>
      </c>
      <c r="L13" s="4">
        <f t="shared" si="13"/>
        <v>0</v>
      </c>
      <c r="M13" s="4">
        <f t="shared" si="13"/>
        <v>11</v>
      </c>
      <c r="N13" s="4">
        <f t="shared" si="13"/>
        <v>250</v>
      </c>
      <c r="O13" s="4">
        <f t="shared" si="13"/>
        <v>525</v>
      </c>
      <c r="P13" s="4">
        <f t="shared" si="13"/>
        <v>500</v>
      </c>
      <c r="AA13" s="4">
        <f t="shared" ref="AA13:AR13" si="14">sum(AA7:AA11)</f>
        <v>0</v>
      </c>
      <c r="AB13" s="4">
        <f t="shared" si="14"/>
        <v>0</v>
      </c>
      <c r="AC13" s="4">
        <f t="shared" si="14"/>
        <v>20</v>
      </c>
      <c r="AD13" s="4">
        <f t="shared" si="14"/>
        <v>0</v>
      </c>
      <c r="AE13" s="4">
        <f t="shared" si="14"/>
        <v>24</v>
      </c>
      <c r="AF13" s="4">
        <f t="shared" si="14"/>
        <v>3172</v>
      </c>
      <c r="AG13" s="4">
        <f t="shared" si="14"/>
        <v>500</v>
      </c>
      <c r="AH13" s="4">
        <f t="shared" si="14"/>
        <v>1139</v>
      </c>
      <c r="AI13" s="4">
        <f t="shared" si="14"/>
        <v>0</v>
      </c>
      <c r="AJ13" s="4">
        <f t="shared" si="14"/>
        <v>480</v>
      </c>
      <c r="AK13" s="4">
        <f t="shared" si="14"/>
        <v>0</v>
      </c>
      <c r="AL13" s="4">
        <f t="shared" si="14"/>
        <v>0</v>
      </c>
      <c r="AM13" s="4">
        <f t="shared" si="14"/>
        <v>8</v>
      </c>
      <c r="AN13" s="4">
        <f t="shared" si="14"/>
        <v>3</v>
      </c>
      <c r="AO13" s="4">
        <f t="shared" si="14"/>
        <v>525</v>
      </c>
      <c r="AP13" s="4">
        <f t="shared" si="14"/>
        <v>1629</v>
      </c>
      <c r="AQ13" s="4">
        <f t="shared" si="14"/>
        <v>250</v>
      </c>
      <c r="AR13" s="4">
        <f t="shared" si="14"/>
        <v>0</v>
      </c>
    </row>
    <row r="14">
      <c r="B14" s="2" t="s">
        <v>208</v>
      </c>
      <c r="C14" s="2" t="s">
        <v>26</v>
      </c>
      <c r="D14" s="11">
        <f t="shared" si="1"/>
        <v>15057</v>
      </c>
      <c r="E14" s="4">
        <f t="shared" ref="E14:P14" si="15">E12+E13</f>
        <v>3300</v>
      </c>
      <c r="F14" s="4">
        <f t="shared" si="15"/>
        <v>701</v>
      </c>
      <c r="G14" s="4">
        <f t="shared" si="15"/>
        <v>4940</v>
      </c>
      <c r="H14" s="4">
        <f t="shared" si="15"/>
        <v>2017</v>
      </c>
      <c r="I14" s="23">
        <f t="shared" si="15"/>
        <v>1606</v>
      </c>
      <c r="J14" s="23">
        <f t="shared" si="15"/>
        <v>590</v>
      </c>
      <c r="K14" s="4">
        <f t="shared" si="15"/>
        <v>0</v>
      </c>
      <c r="L14" s="4">
        <f t="shared" si="15"/>
        <v>0</v>
      </c>
      <c r="M14" s="4">
        <f t="shared" si="15"/>
        <v>78</v>
      </c>
      <c r="N14" s="4">
        <f t="shared" si="15"/>
        <v>250</v>
      </c>
      <c r="O14" s="23">
        <f t="shared" si="15"/>
        <v>1075</v>
      </c>
      <c r="P14" s="23">
        <f t="shared" si="15"/>
        <v>500</v>
      </c>
      <c r="AA14" s="4">
        <f t="shared" ref="AA14:AR14" si="16">sum(AA2:AA11)</f>
        <v>80</v>
      </c>
      <c r="AB14" s="4">
        <f t="shared" si="16"/>
        <v>300</v>
      </c>
      <c r="AC14" s="4">
        <f t="shared" si="16"/>
        <v>321</v>
      </c>
      <c r="AD14" s="4">
        <f t="shared" si="16"/>
        <v>0</v>
      </c>
      <c r="AE14" s="4">
        <f t="shared" si="16"/>
        <v>267</v>
      </c>
      <c r="AF14" s="4">
        <f t="shared" si="16"/>
        <v>4673</v>
      </c>
      <c r="AG14" s="4">
        <f t="shared" si="16"/>
        <v>500</v>
      </c>
      <c r="AH14" s="4">
        <f t="shared" si="16"/>
        <v>1606</v>
      </c>
      <c r="AI14" s="4">
        <f t="shared" si="16"/>
        <v>0</v>
      </c>
      <c r="AJ14" s="4">
        <f t="shared" si="16"/>
        <v>590</v>
      </c>
      <c r="AK14" s="4">
        <f t="shared" si="16"/>
        <v>0</v>
      </c>
      <c r="AL14" s="4">
        <f t="shared" si="16"/>
        <v>18</v>
      </c>
      <c r="AM14" s="4">
        <f t="shared" si="16"/>
        <v>13</v>
      </c>
      <c r="AN14" s="4">
        <f t="shared" si="16"/>
        <v>47</v>
      </c>
      <c r="AO14" s="4">
        <f t="shared" si="16"/>
        <v>1075</v>
      </c>
      <c r="AP14" s="4">
        <f t="shared" si="16"/>
        <v>2017</v>
      </c>
      <c r="AQ14" s="4">
        <f t="shared" si="16"/>
        <v>250</v>
      </c>
      <c r="AR14" s="4">
        <f t="shared" si="16"/>
        <v>0</v>
      </c>
    </row>
    <row r="15">
      <c r="D15" s="11"/>
    </row>
    <row r="16">
      <c r="B16" s="2" t="s">
        <v>211</v>
      </c>
      <c r="C16" s="2">
        <v>2025.0</v>
      </c>
      <c r="D16" s="11">
        <f t="shared" ref="D16:D28" si="17">sum(E16:P16)</f>
        <v>70</v>
      </c>
      <c r="F16" s="4">
        <f t="shared" ref="F16:F25" si="18">sum(AA16:AC16)</f>
        <v>10</v>
      </c>
      <c r="G16" s="4">
        <f t="shared" ref="G16:G25" si="19">AF16+AE16</f>
        <v>0</v>
      </c>
      <c r="H16" s="2" t="str">
        <f t="shared" ref="H16:H25" si="20">AP16</f>
        <v/>
      </c>
      <c r="I16" s="4">
        <f t="shared" ref="I16:I25" si="21">AH16+AI16</f>
        <v>55</v>
      </c>
      <c r="J16" s="4">
        <f t="shared" ref="J16:J25" si="22">AJ16</f>
        <v>0</v>
      </c>
      <c r="M16" s="4">
        <f t="shared" ref="M16:M25" si="23">sum(AL16:AN16)</f>
        <v>5</v>
      </c>
      <c r="N16" s="4" t="str">
        <f t="shared" ref="N16:N25" si="24">AQ16</f>
        <v/>
      </c>
      <c r="O16" s="4">
        <f t="shared" ref="O16:O25" si="25">AO16</f>
        <v>0</v>
      </c>
      <c r="Y16" s="2"/>
      <c r="Z16" s="2"/>
      <c r="AA16" s="2">
        <v>0.0</v>
      </c>
      <c r="AB16" s="2">
        <v>0.0</v>
      </c>
      <c r="AC16" s="2">
        <v>10.0</v>
      </c>
      <c r="AE16" s="2">
        <v>0.0</v>
      </c>
      <c r="AF16" s="24">
        <v>0.0</v>
      </c>
      <c r="AH16" s="24">
        <v>55.0</v>
      </c>
      <c r="AI16" s="2">
        <v>0.0</v>
      </c>
      <c r="AJ16" s="2">
        <v>0.0</v>
      </c>
      <c r="AM16" s="2">
        <v>0.0</v>
      </c>
      <c r="AN16" s="2">
        <v>5.0</v>
      </c>
      <c r="AO16" s="2">
        <v>0.0</v>
      </c>
      <c r="AP16" s="2"/>
      <c r="AQ16" s="2"/>
      <c r="AR16" s="2"/>
      <c r="AS16" s="2"/>
    </row>
    <row r="17">
      <c r="B17" s="2" t="s">
        <v>211</v>
      </c>
      <c r="C17" s="2">
        <v>2026.0</v>
      </c>
      <c r="D17" s="11">
        <f t="shared" si="17"/>
        <v>817</v>
      </c>
      <c r="F17" s="4">
        <f t="shared" si="18"/>
        <v>600</v>
      </c>
      <c r="G17" s="4">
        <f t="shared" si="19"/>
        <v>0</v>
      </c>
      <c r="H17" s="2" t="str">
        <f t="shared" si="20"/>
        <v/>
      </c>
      <c r="I17" s="4">
        <f t="shared" si="21"/>
        <v>97</v>
      </c>
      <c r="J17" s="4">
        <f t="shared" si="22"/>
        <v>70</v>
      </c>
      <c r="M17" s="4">
        <f t="shared" si="23"/>
        <v>0</v>
      </c>
      <c r="N17" s="4" t="str">
        <f t="shared" si="24"/>
        <v/>
      </c>
      <c r="O17" s="4">
        <f t="shared" si="25"/>
        <v>50</v>
      </c>
      <c r="Y17" s="2"/>
      <c r="Z17" s="2"/>
      <c r="AA17" s="2">
        <v>500.0</v>
      </c>
      <c r="AB17" s="2">
        <v>100.0</v>
      </c>
      <c r="AC17" s="2">
        <v>0.0</v>
      </c>
      <c r="AE17" s="2">
        <v>0.0</v>
      </c>
      <c r="AF17" s="24">
        <v>0.0</v>
      </c>
      <c r="AH17" s="24">
        <v>97.0</v>
      </c>
      <c r="AI17" s="2">
        <v>0.0</v>
      </c>
      <c r="AJ17" s="2">
        <v>70.0</v>
      </c>
      <c r="AM17" s="2">
        <v>0.0</v>
      </c>
      <c r="AN17" s="2">
        <v>0.0</v>
      </c>
      <c r="AO17" s="2">
        <v>50.0</v>
      </c>
      <c r="AP17" s="2"/>
      <c r="AQ17" s="2"/>
      <c r="AR17" s="2"/>
      <c r="AS17" s="2"/>
    </row>
    <row r="18">
      <c r="B18" s="2" t="s">
        <v>211</v>
      </c>
      <c r="C18" s="2">
        <v>2027.0</v>
      </c>
      <c r="D18" s="11">
        <f t="shared" si="17"/>
        <v>862</v>
      </c>
      <c r="F18" s="4">
        <f t="shared" si="18"/>
        <v>330</v>
      </c>
      <c r="G18" s="4">
        <f t="shared" si="19"/>
        <v>11</v>
      </c>
      <c r="H18" s="2" t="str">
        <f t="shared" si="20"/>
        <v/>
      </c>
      <c r="I18" s="4">
        <f t="shared" si="21"/>
        <v>346</v>
      </c>
      <c r="J18" s="4">
        <f t="shared" si="22"/>
        <v>0</v>
      </c>
      <c r="M18" s="4">
        <f t="shared" si="23"/>
        <v>0</v>
      </c>
      <c r="N18" s="4" t="str">
        <f t="shared" si="24"/>
        <v/>
      </c>
      <c r="O18" s="4">
        <f t="shared" si="25"/>
        <v>175</v>
      </c>
      <c r="Y18" s="2"/>
      <c r="Z18" s="2"/>
      <c r="AA18" s="2">
        <v>80.0</v>
      </c>
      <c r="AB18" s="2">
        <v>200.0</v>
      </c>
      <c r="AC18" s="2">
        <v>50.0</v>
      </c>
      <c r="AE18" s="2">
        <v>11.0</v>
      </c>
      <c r="AF18" s="24">
        <v>0.0</v>
      </c>
      <c r="AH18" s="24">
        <v>346.0</v>
      </c>
      <c r="AI18" s="2">
        <v>0.0</v>
      </c>
      <c r="AJ18" s="2">
        <v>0.0</v>
      </c>
      <c r="AM18" s="2">
        <v>0.0</v>
      </c>
      <c r="AN18" s="2">
        <v>0.0</v>
      </c>
      <c r="AO18" s="2">
        <v>175.0</v>
      </c>
      <c r="AP18" s="2"/>
      <c r="AQ18" s="2"/>
      <c r="AR18" s="2"/>
      <c r="AS18" s="2"/>
    </row>
    <row r="19">
      <c r="B19" s="2" t="s">
        <v>211</v>
      </c>
      <c r="C19" s="2">
        <v>2028.0</v>
      </c>
      <c r="D19" s="11">
        <f t="shared" si="17"/>
        <v>456</v>
      </c>
      <c r="F19" s="4">
        <f t="shared" si="18"/>
        <v>0</v>
      </c>
      <c r="G19" s="4">
        <f t="shared" si="19"/>
        <v>16</v>
      </c>
      <c r="H19" s="2" t="str">
        <f t="shared" si="20"/>
        <v/>
      </c>
      <c r="I19" s="4">
        <f t="shared" si="21"/>
        <v>290</v>
      </c>
      <c r="J19" s="4">
        <f t="shared" si="22"/>
        <v>0</v>
      </c>
      <c r="M19" s="4">
        <f t="shared" si="23"/>
        <v>0</v>
      </c>
      <c r="N19" s="4" t="str">
        <f t="shared" si="24"/>
        <v/>
      </c>
      <c r="O19" s="4">
        <f t="shared" si="25"/>
        <v>150</v>
      </c>
      <c r="Y19" s="2"/>
      <c r="Z19" s="2"/>
      <c r="AA19" s="2">
        <v>0.0</v>
      </c>
      <c r="AB19" s="2">
        <v>0.0</v>
      </c>
      <c r="AC19" s="2">
        <v>0.0</v>
      </c>
      <c r="AE19" s="2">
        <v>16.0</v>
      </c>
      <c r="AF19" s="24">
        <v>0.0</v>
      </c>
      <c r="AH19" s="24">
        <v>290.0</v>
      </c>
      <c r="AI19" s="2">
        <v>0.0</v>
      </c>
      <c r="AJ19" s="2">
        <v>0.0</v>
      </c>
      <c r="AM19" s="2">
        <v>0.0</v>
      </c>
      <c r="AN19" s="2">
        <v>0.0</v>
      </c>
      <c r="AO19" s="2">
        <v>150.0</v>
      </c>
    </row>
    <row r="20">
      <c r="B20" s="2" t="s">
        <v>211</v>
      </c>
      <c r="C20" s="2">
        <v>2029.0</v>
      </c>
      <c r="D20" s="11">
        <f t="shared" si="17"/>
        <v>751.2</v>
      </c>
      <c r="E20" s="2">
        <v>200.0</v>
      </c>
      <c r="F20" s="4">
        <f t="shared" si="18"/>
        <v>0</v>
      </c>
      <c r="G20" s="4">
        <f t="shared" si="19"/>
        <v>4.9</v>
      </c>
      <c r="H20" s="2" t="str">
        <f t="shared" si="20"/>
        <v/>
      </c>
      <c r="I20" s="4">
        <f t="shared" si="21"/>
        <v>335</v>
      </c>
      <c r="J20" s="4">
        <f t="shared" si="22"/>
        <v>0</v>
      </c>
      <c r="M20" s="4">
        <f t="shared" si="23"/>
        <v>11.3</v>
      </c>
      <c r="N20" s="4" t="str">
        <f t="shared" si="24"/>
        <v/>
      </c>
      <c r="O20" s="4">
        <f t="shared" si="25"/>
        <v>200</v>
      </c>
      <c r="Y20" s="2"/>
      <c r="Z20" s="2"/>
      <c r="AA20" s="2">
        <v>0.0</v>
      </c>
      <c r="AB20" s="2">
        <v>0.0</v>
      </c>
      <c r="AC20" s="2">
        <v>0.0</v>
      </c>
      <c r="AE20" s="2">
        <v>4.9</v>
      </c>
      <c r="AF20" s="24">
        <v>0.0</v>
      </c>
      <c r="AH20" s="24">
        <v>335.0</v>
      </c>
      <c r="AI20" s="2">
        <v>0.0</v>
      </c>
      <c r="AJ20" s="2">
        <v>0.0</v>
      </c>
      <c r="AM20" s="2">
        <v>11.3</v>
      </c>
      <c r="AN20" s="2">
        <v>0.0</v>
      </c>
      <c r="AO20" s="2">
        <v>200.0</v>
      </c>
    </row>
    <row r="21">
      <c r="B21" s="2" t="s">
        <v>211</v>
      </c>
      <c r="C21" s="2">
        <v>2030.0</v>
      </c>
      <c r="D21" s="11">
        <f t="shared" si="17"/>
        <v>743</v>
      </c>
      <c r="E21" s="2">
        <v>247.0</v>
      </c>
      <c r="F21" s="4">
        <f t="shared" si="18"/>
        <v>100</v>
      </c>
      <c r="G21" s="4">
        <f t="shared" si="19"/>
        <v>0</v>
      </c>
      <c r="H21" s="2" t="str">
        <f t="shared" si="20"/>
        <v/>
      </c>
      <c r="I21" s="4">
        <f t="shared" si="21"/>
        <v>244</v>
      </c>
      <c r="J21" s="4">
        <f t="shared" si="22"/>
        <v>0</v>
      </c>
      <c r="M21" s="4">
        <f t="shared" si="23"/>
        <v>27</v>
      </c>
      <c r="N21" s="4" t="str">
        <f t="shared" si="24"/>
        <v/>
      </c>
      <c r="O21" s="4">
        <f t="shared" si="25"/>
        <v>125</v>
      </c>
      <c r="Y21" s="2"/>
      <c r="Z21" s="2"/>
      <c r="AA21" s="24">
        <v>100.0</v>
      </c>
      <c r="AB21" s="2">
        <v>0.0</v>
      </c>
      <c r="AC21" s="2">
        <v>0.0</v>
      </c>
      <c r="AE21" s="2">
        <v>0.0</v>
      </c>
      <c r="AF21" s="24">
        <v>0.0</v>
      </c>
      <c r="AH21" s="24">
        <v>244.0</v>
      </c>
      <c r="AI21" s="2">
        <v>0.0</v>
      </c>
      <c r="AJ21" s="2">
        <v>0.0</v>
      </c>
      <c r="AM21" s="2">
        <v>0.0</v>
      </c>
      <c r="AN21" s="2">
        <v>27.0</v>
      </c>
      <c r="AO21" s="2">
        <v>125.0</v>
      </c>
    </row>
    <row r="22">
      <c r="B22" s="2" t="s">
        <v>211</v>
      </c>
      <c r="C22" s="2">
        <v>2031.0</v>
      </c>
      <c r="D22" s="11">
        <f t="shared" si="17"/>
        <v>664</v>
      </c>
      <c r="F22" s="4">
        <f t="shared" si="18"/>
        <v>0</v>
      </c>
      <c r="G22" s="4">
        <f t="shared" si="19"/>
        <v>650</v>
      </c>
      <c r="H22" s="2" t="str">
        <f t="shared" si="20"/>
        <v/>
      </c>
      <c r="I22" s="4">
        <f t="shared" si="21"/>
        <v>0</v>
      </c>
      <c r="J22" s="4">
        <f t="shared" si="22"/>
        <v>0</v>
      </c>
      <c r="M22" s="4">
        <f t="shared" si="23"/>
        <v>14</v>
      </c>
      <c r="N22" s="4" t="str">
        <f t="shared" si="24"/>
        <v/>
      </c>
      <c r="O22" s="4">
        <f t="shared" si="25"/>
        <v>0</v>
      </c>
      <c r="Y22" s="2"/>
      <c r="Z22" s="2"/>
      <c r="AA22" s="2">
        <v>0.0</v>
      </c>
      <c r="AB22" s="2">
        <v>0.0</v>
      </c>
      <c r="AC22" s="2">
        <v>0.0</v>
      </c>
      <c r="AE22" s="2">
        <v>0.0</v>
      </c>
      <c r="AF22" s="24">
        <v>650.0</v>
      </c>
      <c r="AH22" s="2">
        <v>0.0</v>
      </c>
      <c r="AI22" s="2">
        <v>0.0</v>
      </c>
      <c r="AJ22" s="2">
        <v>0.0</v>
      </c>
      <c r="AM22" s="2">
        <v>4.0</v>
      </c>
      <c r="AN22" s="2">
        <v>10.0</v>
      </c>
      <c r="AO22" s="2">
        <v>0.0</v>
      </c>
    </row>
    <row r="23">
      <c r="B23" s="2" t="s">
        <v>211</v>
      </c>
      <c r="C23" s="2">
        <v>2032.0</v>
      </c>
      <c r="D23" s="11">
        <f t="shared" si="17"/>
        <v>727</v>
      </c>
      <c r="E23" s="2">
        <v>200.0</v>
      </c>
      <c r="F23" s="4">
        <f t="shared" si="18"/>
        <v>0</v>
      </c>
      <c r="G23" s="4">
        <f t="shared" si="19"/>
        <v>446</v>
      </c>
      <c r="H23" s="2" t="str">
        <f t="shared" si="20"/>
        <v/>
      </c>
      <c r="I23" s="4">
        <f t="shared" si="21"/>
        <v>40</v>
      </c>
      <c r="J23" s="4">
        <f t="shared" si="22"/>
        <v>0</v>
      </c>
      <c r="M23" s="4">
        <f t="shared" si="23"/>
        <v>16</v>
      </c>
      <c r="N23" s="4" t="str">
        <f t="shared" si="24"/>
        <v/>
      </c>
      <c r="O23" s="4">
        <f t="shared" si="25"/>
        <v>25</v>
      </c>
      <c r="Y23" s="2"/>
      <c r="Z23" s="2"/>
      <c r="AA23" s="2">
        <v>0.0</v>
      </c>
      <c r="AB23" s="2">
        <v>0.0</v>
      </c>
      <c r="AC23" s="2">
        <v>0.0</v>
      </c>
      <c r="AE23" s="2">
        <v>0.0</v>
      </c>
      <c r="AF23" s="24">
        <v>446.0</v>
      </c>
      <c r="AH23" s="2">
        <v>40.0</v>
      </c>
      <c r="AI23" s="2">
        <v>0.0</v>
      </c>
      <c r="AJ23" s="2">
        <v>0.0</v>
      </c>
      <c r="AM23" s="2">
        <v>0.0</v>
      </c>
      <c r="AN23" s="2">
        <v>16.0</v>
      </c>
      <c r="AO23" s="2">
        <v>25.0</v>
      </c>
      <c r="AP23" s="2"/>
      <c r="AQ23" s="2"/>
      <c r="AR23" s="2"/>
      <c r="AS23" s="2"/>
    </row>
    <row r="24">
      <c r="B24" s="2" t="s">
        <v>211</v>
      </c>
      <c r="C24" s="2">
        <v>2033.0</v>
      </c>
      <c r="D24" s="11">
        <f t="shared" si="17"/>
        <v>403.1</v>
      </c>
      <c r="F24" s="4">
        <f t="shared" si="18"/>
        <v>0</v>
      </c>
      <c r="G24" s="4">
        <f t="shared" si="19"/>
        <v>80</v>
      </c>
      <c r="H24" s="2" t="str">
        <f t="shared" si="20"/>
        <v/>
      </c>
      <c r="I24" s="4">
        <f t="shared" si="21"/>
        <v>66.9</v>
      </c>
      <c r="J24" s="4">
        <f t="shared" si="22"/>
        <v>0</v>
      </c>
      <c r="M24" s="4">
        <f t="shared" si="23"/>
        <v>6.2</v>
      </c>
      <c r="N24" s="4">
        <f t="shared" si="24"/>
        <v>250</v>
      </c>
      <c r="O24" s="4">
        <f t="shared" si="25"/>
        <v>0</v>
      </c>
      <c r="Y24" s="2"/>
      <c r="Z24" s="2"/>
      <c r="AA24" s="2">
        <v>0.0</v>
      </c>
      <c r="AB24" s="2">
        <v>0.0</v>
      </c>
      <c r="AC24" s="2">
        <v>0.0</v>
      </c>
      <c r="AE24" s="2">
        <v>0.0</v>
      </c>
      <c r="AF24" s="24">
        <v>80.0</v>
      </c>
      <c r="AH24" s="2">
        <v>50.0</v>
      </c>
      <c r="AI24" s="2">
        <v>16.9</v>
      </c>
      <c r="AJ24" s="2">
        <v>0.0</v>
      </c>
      <c r="AK24" s="2">
        <v>17.0</v>
      </c>
      <c r="AM24" s="2">
        <v>1.2</v>
      </c>
      <c r="AN24" s="2">
        <v>5.0</v>
      </c>
      <c r="AO24" s="2">
        <v>0.0</v>
      </c>
      <c r="AQ24" s="2">
        <v>250.0</v>
      </c>
    </row>
    <row r="25">
      <c r="B25" s="2" t="s">
        <v>211</v>
      </c>
      <c r="C25" s="2">
        <v>2034.0</v>
      </c>
      <c r="D25" s="11">
        <f t="shared" si="17"/>
        <v>375</v>
      </c>
      <c r="F25" s="4">
        <f t="shared" si="18"/>
        <v>0</v>
      </c>
      <c r="G25" s="4">
        <f t="shared" si="19"/>
        <v>325</v>
      </c>
      <c r="H25" s="2" t="str">
        <f t="shared" si="20"/>
        <v/>
      </c>
      <c r="I25" s="4">
        <f t="shared" si="21"/>
        <v>50</v>
      </c>
      <c r="J25" s="4">
        <f t="shared" si="22"/>
        <v>0</v>
      </c>
      <c r="M25" s="4">
        <f t="shared" si="23"/>
        <v>0</v>
      </c>
      <c r="N25" s="4" t="str">
        <f t="shared" si="24"/>
        <v/>
      </c>
      <c r="O25" s="4">
        <f t="shared" si="25"/>
        <v>0</v>
      </c>
      <c r="Y25" s="2"/>
      <c r="Z25" s="2"/>
      <c r="AA25" s="2">
        <v>0.0</v>
      </c>
      <c r="AB25" s="2">
        <v>0.0</v>
      </c>
      <c r="AC25" s="2">
        <v>0.0</v>
      </c>
      <c r="AE25" s="2">
        <v>0.0</v>
      </c>
      <c r="AF25" s="24">
        <v>325.0</v>
      </c>
      <c r="AH25" s="2">
        <v>50.0</v>
      </c>
      <c r="AI25" s="2">
        <v>0.0</v>
      </c>
      <c r="AJ25" s="2">
        <v>0.0</v>
      </c>
      <c r="AM25" s="2">
        <v>0.0</v>
      </c>
      <c r="AO25" s="2">
        <v>0.0</v>
      </c>
    </row>
    <row r="26">
      <c r="B26" s="2" t="s">
        <v>211</v>
      </c>
      <c r="C26" s="2" t="s">
        <v>209</v>
      </c>
      <c r="D26" s="11">
        <f t="shared" si="17"/>
        <v>2956.2</v>
      </c>
      <c r="E26" s="4">
        <f t="shared" ref="E26:P26" si="26">sum(E16:E20)</f>
        <v>200</v>
      </c>
      <c r="F26" s="4">
        <f t="shared" si="26"/>
        <v>940</v>
      </c>
      <c r="G26" s="4">
        <f t="shared" si="26"/>
        <v>31.9</v>
      </c>
      <c r="H26" s="4">
        <f t="shared" si="26"/>
        <v>0</v>
      </c>
      <c r="I26" s="4">
        <f t="shared" si="26"/>
        <v>1123</v>
      </c>
      <c r="J26" s="4">
        <f t="shared" si="26"/>
        <v>70</v>
      </c>
      <c r="K26" s="4">
        <f t="shared" si="26"/>
        <v>0</v>
      </c>
      <c r="L26" s="4">
        <f t="shared" si="26"/>
        <v>0</v>
      </c>
      <c r="M26" s="4">
        <f t="shared" si="26"/>
        <v>16.3</v>
      </c>
      <c r="N26" s="4">
        <f t="shared" si="26"/>
        <v>0</v>
      </c>
      <c r="O26" s="4">
        <f t="shared" si="26"/>
        <v>575</v>
      </c>
      <c r="P26" s="4">
        <f t="shared" si="26"/>
        <v>0</v>
      </c>
      <c r="AA26" s="4">
        <f t="shared" ref="AA26:AR26" si="27">sum(AA16:AA20)</f>
        <v>580</v>
      </c>
      <c r="AB26" s="4">
        <f t="shared" si="27"/>
        <v>300</v>
      </c>
      <c r="AC26" s="4">
        <f t="shared" si="27"/>
        <v>60</v>
      </c>
      <c r="AD26" s="4">
        <f t="shared" si="27"/>
        <v>0</v>
      </c>
      <c r="AE26" s="4">
        <f t="shared" si="27"/>
        <v>31.9</v>
      </c>
      <c r="AF26" s="4">
        <f t="shared" si="27"/>
        <v>0</v>
      </c>
      <c r="AG26" s="4">
        <f t="shared" si="27"/>
        <v>0</v>
      </c>
      <c r="AH26" s="4">
        <f t="shared" si="27"/>
        <v>1123</v>
      </c>
      <c r="AI26" s="4">
        <f t="shared" si="27"/>
        <v>0</v>
      </c>
      <c r="AJ26" s="4">
        <f t="shared" si="27"/>
        <v>70</v>
      </c>
      <c r="AK26" s="4">
        <f t="shared" si="27"/>
        <v>0</v>
      </c>
      <c r="AL26" s="4">
        <f t="shared" si="27"/>
        <v>0</v>
      </c>
      <c r="AM26" s="4">
        <f t="shared" si="27"/>
        <v>11.3</v>
      </c>
      <c r="AN26" s="4">
        <f t="shared" si="27"/>
        <v>5</v>
      </c>
      <c r="AO26" s="4">
        <f t="shared" si="27"/>
        <v>575</v>
      </c>
      <c r="AP26" s="4">
        <f t="shared" si="27"/>
        <v>0</v>
      </c>
      <c r="AQ26" s="4">
        <f t="shared" si="27"/>
        <v>0</v>
      </c>
      <c r="AR26" s="4">
        <f t="shared" si="27"/>
        <v>0</v>
      </c>
    </row>
    <row r="27">
      <c r="B27" s="2" t="s">
        <v>211</v>
      </c>
      <c r="C27" s="2" t="s">
        <v>210</v>
      </c>
      <c r="D27" s="11">
        <f t="shared" si="17"/>
        <v>2912.1</v>
      </c>
      <c r="E27" s="4">
        <f t="shared" ref="E27:P27" si="28">sum(E21:E25)</f>
        <v>447</v>
      </c>
      <c r="F27" s="4">
        <f t="shared" si="28"/>
        <v>100</v>
      </c>
      <c r="G27" s="4">
        <f t="shared" si="28"/>
        <v>1501</v>
      </c>
      <c r="H27" s="4">
        <f t="shared" si="28"/>
        <v>0</v>
      </c>
      <c r="I27" s="4">
        <f t="shared" si="28"/>
        <v>400.9</v>
      </c>
      <c r="J27" s="4">
        <f t="shared" si="28"/>
        <v>0</v>
      </c>
      <c r="K27" s="4">
        <f t="shared" si="28"/>
        <v>0</v>
      </c>
      <c r="L27" s="4">
        <f t="shared" si="28"/>
        <v>0</v>
      </c>
      <c r="M27" s="4">
        <f t="shared" si="28"/>
        <v>63.2</v>
      </c>
      <c r="N27" s="4">
        <f t="shared" si="28"/>
        <v>250</v>
      </c>
      <c r="O27" s="4">
        <f t="shared" si="28"/>
        <v>150</v>
      </c>
      <c r="P27" s="4">
        <f t="shared" si="28"/>
        <v>0</v>
      </c>
      <c r="AA27" s="4">
        <f t="shared" ref="AA27:AR27" si="29">sum(AA21:AA25)</f>
        <v>100</v>
      </c>
      <c r="AB27" s="4">
        <f t="shared" si="29"/>
        <v>0</v>
      </c>
      <c r="AC27" s="4">
        <f t="shared" si="29"/>
        <v>0</v>
      </c>
      <c r="AD27" s="4">
        <f t="shared" si="29"/>
        <v>0</v>
      </c>
      <c r="AE27" s="4">
        <f t="shared" si="29"/>
        <v>0</v>
      </c>
      <c r="AF27" s="4">
        <f t="shared" si="29"/>
        <v>1501</v>
      </c>
      <c r="AG27" s="4">
        <f t="shared" si="29"/>
        <v>0</v>
      </c>
      <c r="AH27" s="4">
        <f t="shared" si="29"/>
        <v>384</v>
      </c>
      <c r="AI27" s="4">
        <f t="shared" si="29"/>
        <v>16.9</v>
      </c>
      <c r="AJ27" s="4">
        <f t="shared" si="29"/>
        <v>0</v>
      </c>
      <c r="AK27" s="4">
        <f t="shared" si="29"/>
        <v>17</v>
      </c>
      <c r="AL27" s="4">
        <f t="shared" si="29"/>
        <v>0</v>
      </c>
      <c r="AM27" s="4">
        <f t="shared" si="29"/>
        <v>5.2</v>
      </c>
      <c r="AN27" s="4">
        <f t="shared" si="29"/>
        <v>58</v>
      </c>
      <c r="AO27" s="4">
        <f t="shared" si="29"/>
        <v>150</v>
      </c>
      <c r="AP27" s="4">
        <f t="shared" si="29"/>
        <v>0</v>
      </c>
      <c r="AQ27" s="4">
        <f t="shared" si="29"/>
        <v>250</v>
      </c>
      <c r="AR27" s="4">
        <f t="shared" si="29"/>
        <v>0</v>
      </c>
    </row>
    <row r="28">
      <c r="B28" s="2" t="s">
        <v>211</v>
      </c>
      <c r="C28" s="2" t="s">
        <v>26</v>
      </c>
      <c r="D28" s="11">
        <f t="shared" si="17"/>
        <v>5868.3</v>
      </c>
      <c r="E28" s="4">
        <f t="shared" ref="E28:P28" si="30">E26+E27</f>
        <v>647</v>
      </c>
      <c r="F28" s="4">
        <f t="shared" si="30"/>
        <v>1040</v>
      </c>
      <c r="G28" s="4">
        <f t="shared" si="30"/>
        <v>1532.9</v>
      </c>
      <c r="H28" s="4">
        <f t="shared" si="30"/>
        <v>0</v>
      </c>
      <c r="I28" s="23">
        <f t="shared" si="30"/>
        <v>1523.9</v>
      </c>
      <c r="J28" s="23">
        <f t="shared" si="30"/>
        <v>70</v>
      </c>
      <c r="K28" s="4">
        <f t="shared" si="30"/>
        <v>0</v>
      </c>
      <c r="L28" s="4">
        <f t="shared" si="30"/>
        <v>0</v>
      </c>
      <c r="M28" s="4">
        <f t="shared" si="30"/>
        <v>79.5</v>
      </c>
      <c r="N28" s="4">
        <f t="shared" si="30"/>
        <v>250</v>
      </c>
      <c r="O28" s="6">
        <f t="shared" si="30"/>
        <v>725</v>
      </c>
      <c r="P28" s="6">
        <f t="shared" si="30"/>
        <v>0</v>
      </c>
      <c r="AA28" s="4">
        <f t="shared" ref="AA28:AR28" si="31">sum(AA16:AA25)</f>
        <v>680</v>
      </c>
      <c r="AB28" s="4">
        <f t="shared" si="31"/>
        <v>300</v>
      </c>
      <c r="AC28" s="4">
        <f t="shared" si="31"/>
        <v>60</v>
      </c>
      <c r="AD28" s="4">
        <f t="shared" si="31"/>
        <v>0</v>
      </c>
      <c r="AE28" s="4">
        <f t="shared" si="31"/>
        <v>31.9</v>
      </c>
      <c r="AF28" s="4">
        <f t="shared" si="31"/>
        <v>1501</v>
      </c>
      <c r="AG28" s="4">
        <f t="shared" si="31"/>
        <v>0</v>
      </c>
      <c r="AH28" s="4">
        <f t="shared" si="31"/>
        <v>1507</v>
      </c>
      <c r="AI28" s="4">
        <f t="shared" si="31"/>
        <v>16.9</v>
      </c>
      <c r="AJ28" s="4">
        <f t="shared" si="31"/>
        <v>70</v>
      </c>
      <c r="AK28" s="4">
        <f t="shared" si="31"/>
        <v>17</v>
      </c>
      <c r="AL28" s="4">
        <f t="shared" si="31"/>
        <v>0</v>
      </c>
      <c r="AM28" s="4">
        <f t="shared" si="31"/>
        <v>16.5</v>
      </c>
      <c r="AN28" s="4">
        <f t="shared" si="31"/>
        <v>63</v>
      </c>
      <c r="AO28" s="4">
        <f t="shared" si="31"/>
        <v>725</v>
      </c>
      <c r="AP28" s="4">
        <f t="shared" si="31"/>
        <v>0</v>
      </c>
      <c r="AQ28" s="4">
        <f t="shared" si="31"/>
        <v>250</v>
      </c>
      <c r="AR28" s="4">
        <f t="shared" si="31"/>
        <v>0</v>
      </c>
    </row>
    <row r="29">
      <c r="D29" s="11"/>
    </row>
    <row r="30">
      <c r="B30" s="2" t="s">
        <v>212</v>
      </c>
      <c r="C30" s="2">
        <v>2025.0</v>
      </c>
      <c r="D30" s="11">
        <f t="shared" ref="D30:D42" si="32">sum(E30:P30)</f>
        <v>2775</v>
      </c>
      <c r="E30" s="2">
        <v>2000.0</v>
      </c>
      <c r="F30" s="4">
        <f t="shared" ref="F30:F39" si="33">sum(AA30:AC30)</f>
        <v>0</v>
      </c>
      <c r="G30" s="4">
        <f t="shared" ref="G30:G39" si="34">AF30+AE30</f>
        <v>14</v>
      </c>
      <c r="H30" s="2">
        <f t="shared" ref="H30:H39" si="35">AP30</f>
        <v>45</v>
      </c>
      <c r="I30" s="4">
        <f t="shared" ref="I30:I39" si="36">AH30+AI30</f>
        <v>666</v>
      </c>
      <c r="J30" s="4">
        <f t="shared" ref="J30:J39" si="37">AJ30</f>
        <v>0</v>
      </c>
      <c r="M30" s="4">
        <f t="shared" ref="M30:M39" si="38">sum(AL30:AN30)</f>
        <v>0</v>
      </c>
      <c r="N30" s="4" t="str">
        <f t="shared" ref="N30:N39" si="39">AQ30</f>
        <v/>
      </c>
      <c r="O30" s="4">
        <f t="shared" ref="O30:O39" si="40">AO30</f>
        <v>50</v>
      </c>
      <c r="P30" s="4">
        <f t="shared" ref="P30:P39" si="41">AG30</f>
        <v>0</v>
      </c>
      <c r="Y30" s="2"/>
      <c r="Z30" s="2"/>
      <c r="AA30" s="2">
        <v>0.0</v>
      </c>
      <c r="AB30" s="2">
        <v>0.0</v>
      </c>
      <c r="AC30" s="2">
        <v>0.0</v>
      </c>
      <c r="AD30" s="2">
        <v>0.0</v>
      </c>
      <c r="AE30" s="2">
        <v>14.0</v>
      </c>
      <c r="AF30" s="2">
        <v>0.0</v>
      </c>
      <c r="AG30" s="2">
        <v>0.0</v>
      </c>
      <c r="AH30" s="2">
        <v>666.0</v>
      </c>
      <c r="AI30" s="2">
        <v>0.0</v>
      </c>
      <c r="AJ30" s="2">
        <v>0.0</v>
      </c>
      <c r="AK30" s="2"/>
      <c r="AL30" s="2">
        <v>0.0</v>
      </c>
      <c r="AM30" s="2"/>
      <c r="AN30" s="2"/>
      <c r="AO30" s="2">
        <v>50.0</v>
      </c>
      <c r="AP30" s="2">
        <v>45.0</v>
      </c>
      <c r="AQ30" s="2"/>
      <c r="AR30" s="2"/>
      <c r="AS30" s="2"/>
    </row>
    <row r="31">
      <c r="B31" s="2" t="s">
        <v>212</v>
      </c>
      <c r="C31" s="2">
        <v>2026.0</v>
      </c>
      <c r="D31" s="11">
        <f t="shared" si="32"/>
        <v>1122</v>
      </c>
      <c r="E31" s="2">
        <v>0.0</v>
      </c>
      <c r="F31" s="4">
        <f t="shared" si="33"/>
        <v>200</v>
      </c>
      <c r="G31" s="4">
        <f t="shared" si="34"/>
        <v>21</v>
      </c>
      <c r="H31" s="2">
        <f t="shared" si="35"/>
        <v>95</v>
      </c>
      <c r="I31" s="4">
        <f t="shared" si="36"/>
        <v>433</v>
      </c>
      <c r="J31" s="4">
        <f t="shared" si="37"/>
        <v>162</v>
      </c>
      <c r="M31" s="4">
        <f t="shared" si="38"/>
        <v>0</v>
      </c>
      <c r="N31" s="4" t="str">
        <f t="shared" si="39"/>
        <v/>
      </c>
      <c r="O31" s="4">
        <f t="shared" si="40"/>
        <v>211</v>
      </c>
      <c r="P31" s="4">
        <f t="shared" si="41"/>
        <v>0</v>
      </c>
      <c r="Y31" s="2"/>
      <c r="Z31" s="2"/>
      <c r="AA31" s="2">
        <v>0.0</v>
      </c>
      <c r="AB31" s="2">
        <v>0.0</v>
      </c>
      <c r="AC31" s="2">
        <v>200.0</v>
      </c>
      <c r="AD31" s="2">
        <v>0.0</v>
      </c>
      <c r="AE31" s="2">
        <v>21.0</v>
      </c>
      <c r="AF31" s="2">
        <v>0.0</v>
      </c>
      <c r="AG31" s="2">
        <v>0.0</v>
      </c>
      <c r="AH31" s="2">
        <v>433.0</v>
      </c>
      <c r="AI31" s="2">
        <v>0.0</v>
      </c>
      <c r="AJ31" s="2">
        <v>162.0</v>
      </c>
      <c r="AK31" s="2"/>
      <c r="AL31" s="2">
        <v>0.0</v>
      </c>
      <c r="AM31" s="2"/>
      <c r="AN31" s="2"/>
      <c r="AO31" s="24">
        <v>211.0</v>
      </c>
      <c r="AP31" s="2">
        <v>95.0</v>
      </c>
      <c r="AQ31" s="2"/>
      <c r="AR31" s="2"/>
      <c r="AS31" s="2"/>
    </row>
    <row r="32">
      <c r="B32" s="2" t="s">
        <v>212</v>
      </c>
      <c r="C32" s="2">
        <v>2027.0</v>
      </c>
      <c r="D32" s="11">
        <f t="shared" si="32"/>
        <v>2914</v>
      </c>
      <c r="E32" s="2">
        <v>0.0</v>
      </c>
      <c r="F32" s="4">
        <f t="shared" si="33"/>
        <v>1250</v>
      </c>
      <c r="G32" s="4">
        <f t="shared" si="34"/>
        <v>301</v>
      </c>
      <c r="H32" s="2">
        <f t="shared" si="35"/>
        <v>170</v>
      </c>
      <c r="I32" s="4">
        <f t="shared" si="36"/>
        <v>641</v>
      </c>
      <c r="J32" s="4">
        <f t="shared" si="37"/>
        <v>250</v>
      </c>
      <c r="M32" s="4">
        <f t="shared" si="38"/>
        <v>0</v>
      </c>
      <c r="N32" s="4" t="str">
        <f t="shared" si="39"/>
        <v/>
      </c>
      <c r="O32" s="4">
        <f t="shared" si="40"/>
        <v>302</v>
      </c>
      <c r="P32" s="4">
        <f t="shared" si="41"/>
        <v>0</v>
      </c>
      <c r="Y32" s="2"/>
      <c r="Z32" s="2"/>
      <c r="AA32" s="2">
        <v>1250.0</v>
      </c>
      <c r="AB32" s="2">
        <v>0.0</v>
      </c>
      <c r="AC32" s="2">
        <v>0.0</v>
      </c>
      <c r="AD32" s="2">
        <v>0.0</v>
      </c>
      <c r="AE32" s="2">
        <v>301.0</v>
      </c>
      <c r="AF32" s="2">
        <v>0.0</v>
      </c>
      <c r="AG32" s="2">
        <v>0.0</v>
      </c>
      <c r="AH32" s="24">
        <v>541.0</v>
      </c>
      <c r="AI32" s="2">
        <v>100.0</v>
      </c>
      <c r="AJ32" s="24">
        <v>250.0</v>
      </c>
      <c r="AK32" s="2"/>
      <c r="AL32" s="2">
        <v>0.0</v>
      </c>
      <c r="AM32" s="2"/>
      <c r="AN32" s="2"/>
      <c r="AO32" s="24">
        <v>302.0</v>
      </c>
      <c r="AP32" s="2">
        <v>170.0</v>
      </c>
      <c r="AQ32" s="2"/>
      <c r="AR32" s="2"/>
      <c r="AS32" s="2"/>
    </row>
    <row r="33">
      <c r="B33" s="2" t="s">
        <v>212</v>
      </c>
      <c r="C33" s="2">
        <v>2028.0</v>
      </c>
      <c r="D33" s="11">
        <f t="shared" si="32"/>
        <v>2688</v>
      </c>
      <c r="E33" s="2">
        <v>0.0</v>
      </c>
      <c r="F33" s="4">
        <f t="shared" si="33"/>
        <v>450</v>
      </c>
      <c r="G33" s="4">
        <f t="shared" si="34"/>
        <v>33</v>
      </c>
      <c r="H33" s="2">
        <f t="shared" si="35"/>
        <v>80</v>
      </c>
      <c r="I33" s="4">
        <f t="shared" si="36"/>
        <v>620</v>
      </c>
      <c r="J33" s="4">
        <f t="shared" si="37"/>
        <v>200</v>
      </c>
      <c r="M33" s="4">
        <f t="shared" si="38"/>
        <v>165</v>
      </c>
      <c r="N33" s="4" t="str">
        <f t="shared" si="39"/>
        <v/>
      </c>
      <c r="O33" s="4">
        <f t="shared" si="40"/>
        <v>100</v>
      </c>
      <c r="P33" s="4">
        <f t="shared" si="41"/>
        <v>1040</v>
      </c>
      <c r="Y33" s="2"/>
      <c r="Z33" s="2"/>
      <c r="AA33" s="2">
        <v>450.0</v>
      </c>
      <c r="AB33" s="2">
        <v>0.0</v>
      </c>
      <c r="AC33" s="2">
        <v>0.0</v>
      </c>
      <c r="AD33" s="2">
        <v>0.0</v>
      </c>
      <c r="AE33" s="2">
        <v>33.0</v>
      </c>
      <c r="AF33" s="2">
        <v>0.0</v>
      </c>
      <c r="AG33" s="2">
        <v>1040.0</v>
      </c>
      <c r="AH33" s="24">
        <v>330.0</v>
      </c>
      <c r="AI33" s="2">
        <v>290.0</v>
      </c>
      <c r="AJ33" s="24">
        <v>200.0</v>
      </c>
      <c r="AK33" s="2"/>
      <c r="AL33" s="2">
        <v>165.0</v>
      </c>
      <c r="AM33" s="2"/>
      <c r="AN33" s="2"/>
      <c r="AO33" s="24">
        <v>100.0</v>
      </c>
      <c r="AP33" s="2">
        <v>80.0</v>
      </c>
      <c r="AQ33" s="2"/>
      <c r="AR33" s="2"/>
      <c r="AS33" s="2"/>
    </row>
    <row r="34">
      <c r="B34" s="2" t="s">
        <v>212</v>
      </c>
      <c r="C34" s="2">
        <v>2029.0</v>
      </c>
      <c r="D34" s="11">
        <f t="shared" si="32"/>
        <v>2789</v>
      </c>
      <c r="E34" s="2">
        <v>0.0</v>
      </c>
      <c r="F34" s="4">
        <f t="shared" si="33"/>
        <v>2050</v>
      </c>
      <c r="G34" s="4">
        <f t="shared" si="34"/>
        <v>51</v>
      </c>
      <c r="H34" s="2">
        <f t="shared" si="35"/>
        <v>25</v>
      </c>
      <c r="I34" s="4">
        <f t="shared" si="36"/>
        <v>203</v>
      </c>
      <c r="J34" s="4">
        <f t="shared" si="37"/>
        <v>210</v>
      </c>
      <c r="M34" s="4">
        <f t="shared" si="38"/>
        <v>150</v>
      </c>
      <c r="N34" s="4" t="str">
        <f t="shared" si="39"/>
        <v/>
      </c>
      <c r="O34" s="4">
        <f t="shared" si="40"/>
        <v>100</v>
      </c>
      <c r="P34" s="4">
        <f t="shared" si="41"/>
        <v>0</v>
      </c>
      <c r="Y34" s="2"/>
      <c r="Z34" s="2"/>
      <c r="AA34" s="2">
        <v>1450.0</v>
      </c>
      <c r="AB34" s="2">
        <v>600.0</v>
      </c>
      <c r="AC34" s="2">
        <v>0.0</v>
      </c>
      <c r="AD34" s="2">
        <v>0.0</v>
      </c>
      <c r="AE34" s="2">
        <v>1.0</v>
      </c>
      <c r="AF34" s="2">
        <v>50.0</v>
      </c>
      <c r="AG34" s="2">
        <v>0.0</v>
      </c>
      <c r="AH34" s="24">
        <v>200.0</v>
      </c>
      <c r="AI34" s="2">
        <v>3.0</v>
      </c>
      <c r="AJ34" s="24">
        <v>210.0</v>
      </c>
      <c r="AK34" s="2"/>
      <c r="AL34" s="2">
        <v>150.0</v>
      </c>
      <c r="AM34" s="2"/>
      <c r="AN34" s="2"/>
      <c r="AO34" s="24">
        <v>100.0</v>
      </c>
      <c r="AP34" s="2">
        <v>25.0</v>
      </c>
      <c r="AQ34" s="2"/>
      <c r="AR34" s="2"/>
      <c r="AS34" s="2"/>
    </row>
    <row r="35">
      <c r="B35" s="2" t="s">
        <v>212</v>
      </c>
      <c r="C35" s="2">
        <v>2030.0</v>
      </c>
      <c r="D35" s="11">
        <f t="shared" si="32"/>
        <v>2682</v>
      </c>
      <c r="E35" s="2">
        <v>0.0</v>
      </c>
      <c r="F35" s="4">
        <f t="shared" si="33"/>
        <v>0</v>
      </c>
      <c r="G35" s="4">
        <f t="shared" si="34"/>
        <v>12</v>
      </c>
      <c r="H35" s="2">
        <f t="shared" si="35"/>
        <v>280</v>
      </c>
      <c r="I35" s="4">
        <f t="shared" si="36"/>
        <v>1019</v>
      </c>
      <c r="J35" s="4">
        <f t="shared" si="37"/>
        <v>1055</v>
      </c>
      <c r="M35" s="4">
        <f t="shared" si="38"/>
        <v>65</v>
      </c>
      <c r="N35" s="4" t="str">
        <f t="shared" si="39"/>
        <v/>
      </c>
      <c r="O35" s="4">
        <f t="shared" si="40"/>
        <v>251</v>
      </c>
      <c r="P35" s="4">
        <f t="shared" si="41"/>
        <v>0</v>
      </c>
      <c r="Y35" s="2"/>
      <c r="Z35" s="2"/>
      <c r="AA35" s="24">
        <v>0.0</v>
      </c>
      <c r="AB35" s="2">
        <v>0.0</v>
      </c>
      <c r="AC35" s="2">
        <v>0.0</v>
      </c>
      <c r="AD35" s="2">
        <v>0.0</v>
      </c>
      <c r="AE35" s="2">
        <v>12.0</v>
      </c>
      <c r="AF35" s="2">
        <v>0.0</v>
      </c>
      <c r="AG35" s="2">
        <v>0.0</v>
      </c>
      <c r="AH35" s="24">
        <v>849.0</v>
      </c>
      <c r="AI35" s="2">
        <v>170.0</v>
      </c>
      <c r="AJ35" s="24">
        <v>1055.0</v>
      </c>
      <c r="AK35" s="2"/>
      <c r="AL35" s="2">
        <v>65.0</v>
      </c>
      <c r="AM35" s="2"/>
      <c r="AN35" s="2"/>
      <c r="AO35" s="24">
        <v>251.0</v>
      </c>
      <c r="AP35" s="2">
        <v>280.0</v>
      </c>
      <c r="AQ35" s="2"/>
      <c r="AR35" s="2"/>
      <c r="AS35" s="2"/>
    </row>
    <row r="36">
      <c r="B36" s="2" t="s">
        <v>212</v>
      </c>
      <c r="C36" s="2">
        <v>2031.0</v>
      </c>
      <c r="D36" s="11">
        <f t="shared" si="32"/>
        <v>4358</v>
      </c>
      <c r="E36" s="2">
        <v>0.0</v>
      </c>
      <c r="F36" s="4">
        <f t="shared" si="33"/>
        <v>0</v>
      </c>
      <c r="G36" s="4">
        <f t="shared" si="34"/>
        <v>0</v>
      </c>
      <c r="H36" s="2">
        <f t="shared" si="35"/>
        <v>390</v>
      </c>
      <c r="I36" s="4">
        <f t="shared" si="36"/>
        <v>1908</v>
      </c>
      <c r="J36" s="4">
        <f t="shared" si="37"/>
        <v>700</v>
      </c>
      <c r="M36" s="4">
        <f t="shared" si="38"/>
        <v>0</v>
      </c>
      <c r="N36" s="4" t="str">
        <f t="shared" si="39"/>
        <v/>
      </c>
      <c r="O36" s="4">
        <f t="shared" si="40"/>
        <v>600</v>
      </c>
      <c r="P36" s="4">
        <f t="shared" si="41"/>
        <v>760</v>
      </c>
      <c r="Y36" s="2"/>
      <c r="Z36" s="2"/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760.0</v>
      </c>
      <c r="AH36" s="24">
        <v>1858.0</v>
      </c>
      <c r="AI36" s="2">
        <v>50.0</v>
      </c>
      <c r="AJ36" s="24">
        <v>700.0</v>
      </c>
      <c r="AK36" s="2"/>
      <c r="AL36" s="2">
        <v>0.0</v>
      </c>
      <c r="AM36" s="2"/>
      <c r="AN36" s="2"/>
      <c r="AO36" s="24">
        <v>600.0</v>
      </c>
      <c r="AP36" s="2">
        <v>390.0</v>
      </c>
      <c r="AQ36" s="2"/>
      <c r="AR36" s="2"/>
      <c r="AS36" s="2"/>
    </row>
    <row r="37">
      <c r="B37" s="2" t="s">
        <v>212</v>
      </c>
      <c r="C37" s="2">
        <v>2032.0</v>
      </c>
      <c r="D37" s="11">
        <f t="shared" si="32"/>
        <v>4837</v>
      </c>
      <c r="E37" s="2">
        <v>0.0</v>
      </c>
      <c r="F37" s="4">
        <f t="shared" si="33"/>
        <v>3</v>
      </c>
      <c r="G37" s="4">
        <f t="shared" si="34"/>
        <v>0</v>
      </c>
      <c r="H37" s="2">
        <f t="shared" si="35"/>
        <v>378</v>
      </c>
      <c r="I37" s="4">
        <f t="shared" si="36"/>
        <v>1813</v>
      </c>
      <c r="J37" s="4">
        <f t="shared" si="37"/>
        <v>900</v>
      </c>
      <c r="M37" s="4">
        <f t="shared" si="38"/>
        <v>0</v>
      </c>
      <c r="N37" s="4" t="str">
        <f t="shared" si="39"/>
        <v/>
      </c>
      <c r="O37" s="4">
        <f t="shared" si="40"/>
        <v>800</v>
      </c>
      <c r="P37" s="4">
        <f t="shared" si="41"/>
        <v>943</v>
      </c>
      <c r="Y37" s="2"/>
      <c r="Z37" s="2"/>
      <c r="AA37" s="2">
        <v>0.0</v>
      </c>
      <c r="AB37" s="2">
        <v>0.0</v>
      </c>
      <c r="AC37" s="2">
        <v>3.0</v>
      </c>
      <c r="AD37" s="2">
        <v>0.0</v>
      </c>
      <c r="AE37" s="2">
        <v>0.0</v>
      </c>
      <c r="AF37" s="2">
        <v>0.0</v>
      </c>
      <c r="AG37" s="2">
        <v>943.0</v>
      </c>
      <c r="AH37" s="24">
        <v>1813.0</v>
      </c>
      <c r="AI37" s="2">
        <v>0.0</v>
      </c>
      <c r="AJ37" s="24">
        <v>900.0</v>
      </c>
      <c r="AK37" s="2"/>
      <c r="AL37" s="2">
        <v>0.0</v>
      </c>
      <c r="AM37" s="2"/>
      <c r="AN37" s="2"/>
      <c r="AO37" s="24">
        <v>800.0</v>
      </c>
      <c r="AP37" s="2">
        <v>378.0</v>
      </c>
      <c r="AQ37" s="2"/>
      <c r="AR37" s="2"/>
      <c r="AS37" s="2"/>
    </row>
    <row r="38">
      <c r="B38" s="2" t="s">
        <v>212</v>
      </c>
      <c r="C38" s="2">
        <v>2033.0</v>
      </c>
      <c r="D38" s="11">
        <f t="shared" si="32"/>
        <v>6202</v>
      </c>
      <c r="E38" s="2">
        <v>0.0</v>
      </c>
      <c r="F38" s="4">
        <f t="shared" si="33"/>
        <v>0</v>
      </c>
      <c r="G38" s="4">
        <f t="shared" si="34"/>
        <v>0</v>
      </c>
      <c r="H38" s="2">
        <f t="shared" si="35"/>
        <v>1040</v>
      </c>
      <c r="I38" s="4">
        <f t="shared" si="36"/>
        <v>2593</v>
      </c>
      <c r="J38" s="4">
        <f t="shared" si="37"/>
        <v>1000</v>
      </c>
      <c r="M38" s="4">
        <f t="shared" si="38"/>
        <v>19</v>
      </c>
      <c r="N38" s="4" t="str">
        <f t="shared" si="39"/>
        <v/>
      </c>
      <c r="O38" s="4">
        <f t="shared" si="40"/>
        <v>550</v>
      </c>
      <c r="P38" s="4">
        <f t="shared" si="41"/>
        <v>1000</v>
      </c>
      <c r="Y38" s="2"/>
      <c r="Z38" s="2"/>
      <c r="AA38" s="2">
        <v>0.0</v>
      </c>
      <c r="AB38" s="2">
        <v>0.0</v>
      </c>
      <c r="AC38" s="2">
        <v>0.0</v>
      </c>
      <c r="AD38" s="2">
        <v>0.0</v>
      </c>
      <c r="AE38" s="2">
        <v>0.0</v>
      </c>
      <c r="AF38" s="2">
        <v>0.0</v>
      </c>
      <c r="AG38" s="2">
        <v>1000.0</v>
      </c>
      <c r="AH38" s="24">
        <v>2593.0</v>
      </c>
      <c r="AI38" s="2">
        <v>0.0</v>
      </c>
      <c r="AJ38" s="24">
        <v>1000.0</v>
      </c>
      <c r="AK38" s="2"/>
      <c r="AL38" s="2">
        <v>19.0</v>
      </c>
      <c r="AM38" s="2"/>
      <c r="AN38" s="2"/>
      <c r="AO38" s="24">
        <v>550.0</v>
      </c>
      <c r="AP38" s="2">
        <v>1040.0</v>
      </c>
      <c r="AQ38" s="2"/>
      <c r="AR38" s="2"/>
      <c r="AS38" s="2"/>
    </row>
    <row r="39">
      <c r="B39" s="2" t="s">
        <v>212</v>
      </c>
      <c r="C39" s="2">
        <v>2034.0</v>
      </c>
      <c r="D39" s="11">
        <f t="shared" si="32"/>
        <v>3186</v>
      </c>
      <c r="E39" s="2">
        <v>0.0</v>
      </c>
      <c r="F39" s="4">
        <f t="shared" si="33"/>
        <v>0</v>
      </c>
      <c r="G39" s="4">
        <f t="shared" si="34"/>
        <v>0</v>
      </c>
      <c r="H39" s="2">
        <f t="shared" si="35"/>
        <v>0</v>
      </c>
      <c r="I39" s="4">
        <f t="shared" si="36"/>
        <v>1036</v>
      </c>
      <c r="J39" s="4">
        <f t="shared" si="37"/>
        <v>900</v>
      </c>
      <c r="M39" s="4">
        <f t="shared" si="38"/>
        <v>0</v>
      </c>
      <c r="N39" s="4" t="str">
        <f t="shared" si="39"/>
        <v/>
      </c>
      <c r="O39" s="4">
        <f t="shared" si="40"/>
        <v>1250</v>
      </c>
      <c r="P39" s="4">
        <f t="shared" si="41"/>
        <v>0</v>
      </c>
      <c r="Y39" s="2"/>
      <c r="Z39" s="2"/>
      <c r="AA39" s="24">
        <v>0.0</v>
      </c>
      <c r="AB39" s="2">
        <v>0.0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4">
        <v>1036.0</v>
      </c>
      <c r="AI39" s="2">
        <v>0.0</v>
      </c>
      <c r="AJ39" s="24">
        <v>900.0</v>
      </c>
      <c r="AK39" s="2"/>
      <c r="AL39" s="2">
        <v>0.0</v>
      </c>
      <c r="AM39" s="2"/>
      <c r="AN39" s="2"/>
      <c r="AO39" s="24">
        <v>1250.0</v>
      </c>
      <c r="AP39" s="2">
        <v>0.0</v>
      </c>
      <c r="AQ39" s="2"/>
      <c r="AR39" s="2"/>
      <c r="AS39" s="2"/>
    </row>
    <row r="40">
      <c r="B40" s="2" t="s">
        <v>212</v>
      </c>
      <c r="C40" s="2" t="s">
        <v>209</v>
      </c>
      <c r="D40" s="11">
        <f t="shared" si="32"/>
        <v>12288</v>
      </c>
      <c r="E40" s="4">
        <f t="shared" ref="E40:P40" si="42">sum(E30:E34)</f>
        <v>2000</v>
      </c>
      <c r="F40" s="4">
        <f t="shared" si="42"/>
        <v>3950</v>
      </c>
      <c r="G40" s="4">
        <f t="shared" si="42"/>
        <v>420</v>
      </c>
      <c r="H40" s="4">
        <f t="shared" si="42"/>
        <v>415</v>
      </c>
      <c r="I40" s="4">
        <f t="shared" si="42"/>
        <v>2563</v>
      </c>
      <c r="J40" s="4">
        <f t="shared" si="42"/>
        <v>822</v>
      </c>
      <c r="K40" s="4">
        <f t="shared" si="42"/>
        <v>0</v>
      </c>
      <c r="L40" s="4">
        <f t="shared" si="42"/>
        <v>0</v>
      </c>
      <c r="M40" s="4">
        <f t="shared" si="42"/>
        <v>315</v>
      </c>
      <c r="N40" s="4">
        <f t="shared" si="42"/>
        <v>0</v>
      </c>
      <c r="O40" s="4">
        <f t="shared" si="42"/>
        <v>763</v>
      </c>
      <c r="P40" s="4">
        <f t="shared" si="42"/>
        <v>1040</v>
      </c>
      <c r="AA40" s="4">
        <f t="shared" ref="AA40:AR40" si="43">sum(AA30:AA34)</f>
        <v>3150</v>
      </c>
      <c r="AB40" s="4">
        <f t="shared" si="43"/>
        <v>600</v>
      </c>
      <c r="AC40" s="4">
        <f t="shared" si="43"/>
        <v>200</v>
      </c>
      <c r="AD40" s="4">
        <f t="shared" si="43"/>
        <v>0</v>
      </c>
      <c r="AE40" s="4">
        <f t="shared" si="43"/>
        <v>370</v>
      </c>
      <c r="AF40" s="4">
        <f t="shared" si="43"/>
        <v>50</v>
      </c>
      <c r="AG40" s="4">
        <f t="shared" si="43"/>
        <v>1040</v>
      </c>
      <c r="AH40" s="4">
        <f t="shared" si="43"/>
        <v>2170</v>
      </c>
      <c r="AI40" s="4">
        <f t="shared" si="43"/>
        <v>393</v>
      </c>
      <c r="AJ40" s="4">
        <f t="shared" si="43"/>
        <v>822</v>
      </c>
      <c r="AK40" s="4">
        <f t="shared" si="43"/>
        <v>0</v>
      </c>
      <c r="AL40" s="4">
        <f t="shared" si="43"/>
        <v>315</v>
      </c>
      <c r="AM40" s="4">
        <f t="shared" si="43"/>
        <v>0</v>
      </c>
      <c r="AN40" s="4">
        <f t="shared" si="43"/>
        <v>0</v>
      </c>
      <c r="AO40" s="4">
        <f t="shared" si="43"/>
        <v>763</v>
      </c>
      <c r="AP40" s="4">
        <f t="shared" si="43"/>
        <v>415</v>
      </c>
      <c r="AQ40" s="4">
        <f t="shared" si="43"/>
        <v>0</v>
      </c>
      <c r="AR40" s="4">
        <f t="shared" si="43"/>
        <v>0</v>
      </c>
    </row>
    <row r="41">
      <c r="B41" s="2" t="s">
        <v>212</v>
      </c>
      <c r="C41" s="2" t="s">
        <v>210</v>
      </c>
      <c r="D41" s="11">
        <f t="shared" si="32"/>
        <v>21265</v>
      </c>
      <c r="E41" s="4">
        <f t="shared" ref="E41:P41" si="44">sum(E35:E39)</f>
        <v>0</v>
      </c>
      <c r="F41" s="4">
        <f t="shared" si="44"/>
        <v>3</v>
      </c>
      <c r="G41" s="4">
        <f t="shared" si="44"/>
        <v>12</v>
      </c>
      <c r="H41" s="4">
        <f t="shared" si="44"/>
        <v>2088</v>
      </c>
      <c r="I41" s="4">
        <f t="shared" si="44"/>
        <v>8369</v>
      </c>
      <c r="J41" s="4">
        <f t="shared" si="44"/>
        <v>4555</v>
      </c>
      <c r="K41" s="4">
        <f t="shared" si="44"/>
        <v>0</v>
      </c>
      <c r="L41" s="4">
        <f t="shared" si="44"/>
        <v>0</v>
      </c>
      <c r="M41" s="4">
        <f t="shared" si="44"/>
        <v>84</v>
      </c>
      <c r="N41" s="4">
        <f t="shared" si="44"/>
        <v>0</v>
      </c>
      <c r="O41" s="4">
        <f t="shared" si="44"/>
        <v>3451</v>
      </c>
      <c r="P41" s="4">
        <f t="shared" si="44"/>
        <v>2703</v>
      </c>
      <c r="AA41" s="4">
        <f t="shared" ref="AA41:AR41" si="45">sum(AA35:AA39)</f>
        <v>0</v>
      </c>
      <c r="AB41" s="4">
        <f t="shared" si="45"/>
        <v>0</v>
      </c>
      <c r="AC41" s="4">
        <f t="shared" si="45"/>
        <v>3</v>
      </c>
      <c r="AD41" s="4">
        <f t="shared" si="45"/>
        <v>0</v>
      </c>
      <c r="AE41" s="4">
        <f t="shared" si="45"/>
        <v>12</v>
      </c>
      <c r="AF41" s="4">
        <f t="shared" si="45"/>
        <v>0</v>
      </c>
      <c r="AG41" s="4">
        <f t="shared" si="45"/>
        <v>2703</v>
      </c>
      <c r="AH41" s="4">
        <f t="shared" si="45"/>
        <v>8149</v>
      </c>
      <c r="AI41" s="4">
        <f t="shared" si="45"/>
        <v>220</v>
      </c>
      <c r="AJ41" s="4">
        <f t="shared" si="45"/>
        <v>4555</v>
      </c>
      <c r="AK41" s="4">
        <f t="shared" si="45"/>
        <v>0</v>
      </c>
      <c r="AL41" s="4">
        <f t="shared" si="45"/>
        <v>84</v>
      </c>
      <c r="AM41" s="4">
        <f t="shared" si="45"/>
        <v>0</v>
      </c>
      <c r="AN41" s="4">
        <f t="shared" si="45"/>
        <v>0</v>
      </c>
      <c r="AO41" s="4">
        <f t="shared" si="45"/>
        <v>3451</v>
      </c>
      <c r="AP41" s="4">
        <f t="shared" si="45"/>
        <v>2088</v>
      </c>
      <c r="AQ41" s="4">
        <f t="shared" si="45"/>
        <v>0</v>
      </c>
      <c r="AR41" s="4">
        <f t="shared" si="45"/>
        <v>0</v>
      </c>
    </row>
    <row r="42">
      <c r="B42" s="2" t="s">
        <v>212</v>
      </c>
      <c r="C42" s="2" t="s">
        <v>26</v>
      </c>
      <c r="D42" s="11">
        <f t="shared" si="32"/>
        <v>33553</v>
      </c>
      <c r="E42" s="4">
        <f t="shared" ref="E42:P42" si="46">E40+E41</f>
        <v>2000</v>
      </c>
      <c r="F42" s="4">
        <f t="shared" si="46"/>
        <v>3953</v>
      </c>
      <c r="G42" s="4">
        <f t="shared" si="46"/>
        <v>432</v>
      </c>
      <c r="H42" s="4">
        <f t="shared" si="46"/>
        <v>2503</v>
      </c>
      <c r="I42" s="23">
        <f t="shared" si="46"/>
        <v>10932</v>
      </c>
      <c r="J42" s="23">
        <f t="shared" si="46"/>
        <v>5377</v>
      </c>
      <c r="K42" s="4">
        <f t="shared" si="46"/>
        <v>0</v>
      </c>
      <c r="L42" s="4">
        <f t="shared" si="46"/>
        <v>0</v>
      </c>
      <c r="M42" s="4">
        <f t="shared" si="46"/>
        <v>399</v>
      </c>
      <c r="N42" s="4">
        <f t="shared" si="46"/>
        <v>0</v>
      </c>
      <c r="O42" s="23">
        <f t="shared" si="46"/>
        <v>4214</v>
      </c>
      <c r="P42" s="23">
        <f t="shared" si="46"/>
        <v>3743</v>
      </c>
      <c r="AA42" s="4">
        <f t="shared" ref="AA42:AJ42" si="47">sum(AA30:AA39)</f>
        <v>3150</v>
      </c>
      <c r="AB42" s="4">
        <f t="shared" si="47"/>
        <v>600</v>
      </c>
      <c r="AC42" s="4">
        <f t="shared" si="47"/>
        <v>203</v>
      </c>
      <c r="AD42" s="4">
        <f t="shared" si="47"/>
        <v>0</v>
      </c>
      <c r="AE42" s="4">
        <f t="shared" si="47"/>
        <v>382</v>
      </c>
      <c r="AF42" s="4">
        <f t="shared" si="47"/>
        <v>50</v>
      </c>
      <c r="AG42" s="4">
        <f t="shared" si="47"/>
        <v>3743</v>
      </c>
      <c r="AH42" s="4">
        <f t="shared" si="47"/>
        <v>10319</v>
      </c>
      <c r="AI42" s="4">
        <f t="shared" si="47"/>
        <v>613</v>
      </c>
      <c r="AJ42" s="4">
        <f t="shared" si="47"/>
        <v>5377</v>
      </c>
      <c r="AL42" s="4">
        <f t="shared" ref="AL42:AP42" si="48">sum(AL30:AL39)</f>
        <v>399</v>
      </c>
      <c r="AM42" s="4">
        <f t="shared" si="48"/>
        <v>0</v>
      </c>
      <c r="AN42" s="4">
        <f t="shared" si="48"/>
        <v>0</v>
      </c>
      <c r="AO42" s="4">
        <f t="shared" si="48"/>
        <v>4214</v>
      </c>
      <c r="AP42" s="4">
        <f t="shared" si="48"/>
        <v>2503</v>
      </c>
    </row>
    <row r="43">
      <c r="D43" s="11"/>
    </row>
    <row r="44">
      <c r="B44" s="2" t="s">
        <v>213</v>
      </c>
      <c r="C44" s="2">
        <v>2025.0</v>
      </c>
      <c r="D44" s="11">
        <f t="shared" ref="D44:D56" si="49">sum(E44:P44)</f>
        <v>416.375</v>
      </c>
      <c r="E44" s="2">
        <v>206.0</v>
      </c>
      <c r="F44" s="4">
        <f t="shared" ref="F44:F53" si="50">sum(AA44:AC44)</f>
        <v>160</v>
      </c>
      <c r="G44" s="4">
        <f t="shared" ref="G44:G53" si="51">AF44+AE44</f>
        <v>37</v>
      </c>
      <c r="H44" s="2">
        <f t="shared" ref="H44:H53" si="52">AP44</f>
        <v>0</v>
      </c>
      <c r="I44" s="4">
        <f t="shared" ref="I44:I53" si="53">AH44+AI44</f>
        <v>13</v>
      </c>
      <c r="J44" s="4">
        <f t="shared" ref="J44:J53" si="54">AJ44+AK44</f>
        <v>0</v>
      </c>
      <c r="M44" s="4">
        <f t="shared" ref="M44:M53" si="55">sum(AL44:AN44)</f>
        <v>0</v>
      </c>
      <c r="N44" s="4" t="str">
        <f t="shared" ref="N44:N53" si="56">AQ44</f>
        <v/>
      </c>
      <c r="O44" s="4">
        <f t="shared" ref="O44:O53" si="57">AO44</f>
        <v>0.375</v>
      </c>
      <c r="P44" s="4" t="str">
        <f t="shared" ref="P44:P53" si="58">AG44</f>
        <v/>
      </c>
      <c r="Y44" s="2"/>
      <c r="Z44" s="2"/>
      <c r="AA44" s="2">
        <v>0.0</v>
      </c>
      <c r="AC44" s="2">
        <v>160.0</v>
      </c>
      <c r="AE44" s="2">
        <v>37.0</v>
      </c>
      <c r="AF44" s="2">
        <v>0.0</v>
      </c>
      <c r="AI44" s="2">
        <v>13.0</v>
      </c>
      <c r="AK44" s="2">
        <v>0.0</v>
      </c>
      <c r="AO44" s="25">
        <f t="shared" ref="AO44:AO53" si="59">AS44/8</f>
        <v>0.375</v>
      </c>
      <c r="AP44" s="2">
        <v>0.0</v>
      </c>
      <c r="AS44" s="2">
        <v>3.0</v>
      </c>
    </row>
    <row r="45">
      <c r="B45" s="2" t="s">
        <v>213</v>
      </c>
      <c r="C45" s="2">
        <v>2026.0</v>
      </c>
      <c r="D45" s="11">
        <f t="shared" si="49"/>
        <v>223.875</v>
      </c>
      <c r="E45" s="2">
        <v>0.0</v>
      </c>
      <c r="F45" s="4">
        <f t="shared" si="50"/>
        <v>135</v>
      </c>
      <c r="G45" s="4">
        <f t="shared" si="51"/>
        <v>12</v>
      </c>
      <c r="H45" s="2">
        <f t="shared" si="52"/>
        <v>0</v>
      </c>
      <c r="I45" s="4">
        <f t="shared" si="53"/>
        <v>15</v>
      </c>
      <c r="J45" s="4">
        <f t="shared" si="54"/>
        <v>60</v>
      </c>
      <c r="M45" s="4">
        <f t="shared" si="55"/>
        <v>0</v>
      </c>
      <c r="N45" s="4" t="str">
        <f t="shared" si="56"/>
        <v/>
      </c>
      <c r="O45" s="4">
        <f t="shared" si="57"/>
        <v>1.875</v>
      </c>
      <c r="P45" s="4" t="str">
        <f t="shared" si="58"/>
        <v/>
      </c>
      <c r="Y45" s="2"/>
      <c r="Z45" s="2"/>
      <c r="AA45" s="2">
        <v>0.0</v>
      </c>
      <c r="AC45" s="2">
        <v>135.0</v>
      </c>
      <c r="AE45" s="2">
        <v>12.0</v>
      </c>
      <c r="AF45" s="2">
        <v>0.0</v>
      </c>
      <c r="AI45" s="2">
        <v>15.0</v>
      </c>
      <c r="AK45" s="2">
        <v>60.0</v>
      </c>
      <c r="AO45" s="25">
        <f t="shared" si="59"/>
        <v>1.875</v>
      </c>
      <c r="AP45" s="2">
        <v>0.0</v>
      </c>
      <c r="AS45" s="2">
        <v>15.0</v>
      </c>
    </row>
    <row r="46">
      <c r="B46" s="2" t="s">
        <v>213</v>
      </c>
      <c r="C46" s="2">
        <v>2027.0</v>
      </c>
      <c r="D46" s="11">
        <f t="shared" si="49"/>
        <v>1836.75</v>
      </c>
      <c r="E46" s="2">
        <v>0.0</v>
      </c>
      <c r="F46" s="4">
        <f t="shared" si="50"/>
        <v>1615</v>
      </c>
      <c r="G46" s="4">
        <f t="shared" si="51"/>
        <v>39</v>
      </c>
      <c r="H46" s="2">
        <f t="shared" si="52"/>
        <v>30</v>
      </c>
      <c r="I46" s="4">
        <f t="shared" si="53"/>
        <v>79</v>
      </c>
      <c r="J46" s="4">
        <f t="shared" si="54"/>
        <v>70</v>
      </c>
      <c r="M46" s="4">
        <f t="shared" si="55"/>
        <v>0</v>
      </c>
      <c r="N46" s="4" t="str">
        <f t="shared" si="56"/>
        <v/>
      </c>
      <c r="O46" s="4">
        <f t="shared" si="57"/>
        <v>3.75</v>
      </c>
      <c r="P46" s="4" t="str">
        <f t="shared" si="58"/>
        <v/>
      </c>
      <c r="Y46" s="2"/>
      <c r="Z46" s="2"/>
      <c r="AA46" s="2">
        <v>1500.0</v>
      </c>
      <c r="AC46" s="2">
        <v>115.0</v>
      </c>
      <c r="AE46" s="2">
        <v>39.0</v>
      </c>
      <c r="AF46" s="2">
        <v>0.0</v>
      </c>
      <c r="AI46" s="2">
        <v>79.0</v>
      </c>
      <c r="AK46" s="2">
        <v>70.0</v>
      </c>
      <c r="AO46" s="25">
        <f t="shared" si="59"/>
        <v>3.75</v>
      </c>
      <c r="AP46" s="2">
        <v>30.0</v>
      </c>
      <c r="AS46" s="2">
        <v>30.0</v>
      </c>
    </row>
    <row r="47">
      <c r="B47" s="2" t="s">
        <v>213</v>
      </c>
      <c r="C47" s="2">
        <v>2028.0</v>
      </c>
      <c r="D47" s="11">
        <f t="shared" si="49"/>
        <v>1122.75</v>
      </c>
      <c r="E47" s="2">
        <v>0.0</v>
      </c>
      <c r="F47" s="4">
        <f t="shared" si="50"/>
        <v>20</v>
      </c>
      <c r="G47" s="4">
        <f t="shared" si="51"/>
        <v>491</v>
      </c>
      <c r="H47" s="2">
        <f t="shared" si="52"/>
        <v>40</v>
      </c>
      <c r="I47" s="4">
        <f t="shared" si="53"/>
        <v>309</v>
      </c>
      <c r="J47" s="4">
        <f t="shared" si="54"/>
        <v>200</v>
      </c>
      <c r="M47" s="4">
        <f t="shared" si="55"/>
        <v>50</v>
      </c>
      <c r="N47" s="4" t="str">
        <f t="shared" si="56"/>
        <v/>
      </c>
      <c r="O47" s="4">
        <f t="shared" si="57"/>
        <v>12.75</v>
      </c>
      <c r="P47" s="4" t="str">
        <f t="shared" si="58"/>
        <v/>
      </c>
      <c r="Y47" s="2"/>
      <c r="Z47" s="2"/>
      <c r="AA47" s="2">
        <v>0.0</v>
      </c>
      <c r="AC47" s="2">
        <v>20.0</v>
      </c>
      <c r="AE47" s="2">
        <v>129.0</v>
      </c>
      <c r="AF47" s="2">
        <v>362.0</v>
      </c>
      <c r="AI47" s="24">
        <v>309.0</v>
      </c>
      <c r="AK47" s="24">
        <v>200.0</v>
      </c>
      <c r="AN47" s="2">
        <v>50.0</v>
      </c>
      <c r="AO47" s="25">
        <f t="shared" si="59"/>
        <v>12.75</v>
      </c>
      <c r="AP47" s="2">
        <v>40.0</v>
      </c>
      <c r="AS47" s="24">
        <v>102.0</v>
      </c>
    </row>
    <row r="48">
      <c r="B48" s="2" t="s">
        <v>213</v>
      </c>
      <c r="C48" s="2">
        <v>2029.0</v>
      </c>
      <c r="D48" s="11">
        <f t="shared" si="49"/>
        <v>626.25</v>
      </c>
      <c r="E48" s="2">
        <v>0.0</v>
      </c>
      <c r="F48" s="4">
        <f t="shared" si="50"/>
        <v>0</v>
      </c>
      <c r="G48" s="4">
        <f t="shared" si="51"/>
        <v>330</v>
      </c>
      <c r="H48" s="2">
        <f t="shared" si="52"/>
        <v>10</v>
      </c>
      <c r="I48" s="4">
        <f t="shared" si="53"/>
        <v>90</v>
      </c>
      <c r="J48" s="4">
        <f t="shared" si="54"/>
        <v>80</v>
      </c>
      <c r="M48" s="4">
        <f t="shared" si="55"/>
        <v>40</v>
      </c>
      <c r="N48" s="4" t="str">
        <f t="shared" si="56"/>
        <v/>
      </c>
      <c r="O48" s="4">
        <f t="shared" si="57"/>
        <v>76.25</v>
      </c>
      <c r="P48" s="4" t="str">
        <f t="shared" si="58"/>
        <v/>
      </c>
      <c r="Y48" s="2"/>
      <c r="Z48" s="2"/>
      <c r="AA48" s="2">
        <v>0.0</v>
      </c>
      <c r="AC48" s="2">
        <v>0.0</v>
      </c>
      <c r="AE48" s="2">
        <v>100.0</v>
      </c>
      <c r="AF48" s="2">
        <v>230.0</v>
      </c>
      <c r="AI48" s="24">
        <v>90.0</v>
      </c>
      <c r="AK48" s="24">
        <v>80.0</v>
      </c>
      <c r="AN48" s="2">
        <v>40.0</v>
      </c>
      <c r="AO48" s="25">
        <f t="shared" si="59"/>
        <v>76.25</v>
      </c>
      <c r="AP48" s="2">
        <v>10.0</v>
      </c>
      <c r="AS48" s="24">
        <v>610.0</v>
      </c>
    </row>
    <row r="49">
      <c r="B49" s="2" t="s">
        <v>213</v>
      </c>
      <c r="C49" s="2">
        <v>2030.0</v>
      </c>
      <c r="D49" s="11">
        <f t="shared" si="49"/>
        <v>1635.375</v>
      </c>
      <c r="E49" s="2">
        <v>0.0</v>
      </c>
      <c r="F49" s="4">
        <f t="shared" si="50"/>
        <v>600</v>
      </c>
      <c r="G49" s="4">
        <f t="shared" si="51"/>
        <v>547</v>
      </c>
      <c r="H49" s="2">
        <f t="shared" si="52"/>
        <v>0</v>
      </c>
      <c r="I49" s="4">
        <f t="shared" si="53"/>
        <v>234</v>
      </c>
      <c r="J49" s="4">
        <f t="shared" si="54"/>
        <v>100</v>
      </c>
      <c r="M49" s="4">
        <f t="shared" si="55"/>
        <v>146</v>
      </c>
      <c r="N49" s="4" t="str">
        <f t="shared" si="56"/>
        <v/>
      </c>
      <c r="O49" s="4">
        <f t="shared" si="57"/>
        <v>8.375</v>
      </c>
      <c r="P49" s="4" t="str">
        <f t="shared" si="58"/>
        <v/>
      </c>
      <c r="Y49" s="2"/>
      <c r="Z49" s="2"/>
      <c r="AA49" s="2">
        <v>600.0</v>
      </c>
      <c r="AC49" s="2">
        <v>0.0</v>
      </c>
      <c r="AE49" s="2">
        <v>106.0</v>
      </c>
      <c r="AF49" s="2">
        <v>441.0</v>
      </c>
      <c r="AI49" s="24">
        <v>234.0</v>
      </c>
      <c r="AK49" s="24">
        <v>100.0</v>
      </c>
      <c r="AL49" s="2">
        <v>36.0</v>
      </c>
      <c r="AN49" s="2">
        <v>110.0</v>
      </c>
      <c r="AO49" s="25">
        <f t="shared" si="59"/>
        <v>8.375</v>
      </c>
      <c r="AP49" s="2">
        <v>0.0</v>
      </c>
      <c r="AS49" s="24">
        <v>67.0</v>
      </c>
    </row>
    <row r="50">
      <c r="B50" s="2" t="s">
        <v>213</v>
      </c>
      <c r="C50" s="2">
        <v>2031.0</v>
      </c>
      <c r="D50" s="11">
        <f t="shared" si="49"/>
        <v>1556.375</v>
      </c>
      <c r="E50" s="2">
        <v>0.0</v>
      </c>
      <c r="F50" s="4">
        <f t="shared" si="50"/>
        <v>0</v>
      </c>
      <c r="G50" s="4">
        <f t="shared" si="51"/>
        <v>1030</v>
      </c>
      <c r="H50" s="2">
        <f t="shared" si="52"/>
        <v>20</v>
      </c>
      <c r="I50" s="4">
        <f t="shared" si="53"/>
        <v>294</v>
      </c>
      <c r="J50" s="4">
        <f t="shared" si="54"/>
        <v>200</v>
      </c>
      <c r="M50" s="4">
        <f t="shared" si="55"/>
        <v>0</v>
      </c>
      <c r="N50" s="4" t="str">
        <f t="shared" si="56"/>
        <v/>
      </c>
      <c r="O50" s="4">
        <f t="shared" si="57"/>
        <v>12.375</v>
      </c>
      <c r="P50" s="4" t="str">
        <f t="shared" si="58"/>
        <v/>
      </c>
      <c r="Y50" s="2"/>
      <c r="Z50" s="2"/>
      <c r="AA50" s="2">
        <v>0.0</v>
      </c>
      <c r="AC50" s="2">
        <v>0.0</v>
      </c>
      <c r="AE50" s="2">
        <v>0.0</v>
      </c>
      <c r="AF50" s="2">
        <v>1030.0</v>
      </c>
      <c r="AI50" s="24">
        <v>294.0</v>
      </c>
      <c r="AK50" s="24">
        <v>200.0</v>
      </c>
      <c r="AO50" s="25">
        <f t="shared" si="59"/>
        <v>12.375</v>
      </c>
      <c r="AP50" s="2">
        <v>20.0</v>
      </c>
      <c r="AS50" s="24">
        <v>99.0</v>
      </c>
    </row>
    <row r="51">
      <c r="B51" s="2" t="s">
        <v>213</v>
      </c>
      <c r="C51" s="2">
        <v>2032.0</v>
      </c>
      <c r="D51" s="11">
        <f t="shared" si="49"/>
        <v>934.125</v>
      </c>
      <c r="E51" s="2">
        <v>0.0</v>
      </c>
      <c r="F51" s="4">
        <f t="shared" si="50"/>
        <v>0</v>
      </c>
      <c r="G51" s="4">
        <f t="shared" si="51"/>
        <v>821</v>
      </c>
      <c r="H51" s="2">
        <f t="shared" si="52"/>
        <v>65</v>
      </c>
      <c r="I51" s="4">
        <f t="shared" si="53"/>
        <v>47</v>
      </c>
      <c r="J51" s="4">
        <f t="shared" si="54"/>
        <v>0</v>
      </c>
      <c r="M51" s="4">
        <f t="shared" si="55"/>
        <v>0</v>
      </c>
      <c r="N51" s="4" t="str">
        <f t="shared" si="56"/>
        <v/>
      </c>
      <c r="O51" s="4">
        <f t="shared" si="57"/>
        <v>1.125</v>
      </c>
      <c r="P51" s="4" t="str">
        <f t="shared" si="58"/>
        <v/>
      </c>
      <c r="Y51" s="2"/>
      <c r="Z51" s="2"/>
      <c r="AA51" s="2">
        <v>0.0</v>
      </c>
      <c r="AC51" s="2">
        <v>0.0</v>
      </c>
      <c r="AE51" s="2">
        <v>0.0</v>
      </c>
      <c r="AF51" s="2">
        <v>821.0</v>
      </c>
      <c r="AI51" s="24">
        <v>47.0</v>
      </c>
      <c r="AK51" s="24">
        <v>0.0</v>
      </c>
      <c r="AO51" s="25">
        <f t="shared" si="59"/>
        <v>1.125</v>
      </c>
      <c r="AP51" s="2">
        <v>65.0</v>
      </c>
      <c r="AS51" s="24">
        <v>9.0</v>
      </c>
    </row>
    <row r="52">
      <c r="B52" s="2" t="s">
        <v>213</v>
      </c>
      <c r="C52" s="2">
        <v>2033.0</v>
      </c>
      <c r="D52" s="11">
        <f t="shared" si="49"/>
        <v>1931.125</v>
      </c>
      <c r="E52" s="2">
        <v>0.0</v>
      </c>
      <c r="F52" s="4">
        <f t="shared" si="50"/>
        <v>0</v>
      </c>
      <c r="G52" s="4">
        <f t="shared" si="51"/>
        <v>900</v>
      </c>
      <c r="H52" s="2">
        <f t="shared" si="52"/>
        <v>140</v>
      </c>
      <c r="I52" s="4">
        <f t="shared" si="53"/>
        <v>450</v>
      </c>
      <c r="J52" s="4">
        <f t="shared" si="54"/>
        <v>300</v>
      </c>
      <c r="M52" s="4">
        <f t="shared" si="55"/>
        <v>0</v>
      </c>
      <c r="N52" s="4" t="str">
        <f t="shared" si="56"/>
        <v/>
      </c>
      <c r="O52" s="4">
        <f t="shared" si="57"/>
        <v>141.125</v>
      </c>
      <c r="P52" s="4" t="str">
        <f t="shared" si="58"/>
        <v/>
      </c>
      <c r="Y52" s="2"/>
      <c r="Z52" s="2"/>
      <c r="AA52" s="2">
        <v>0.0</v>
      </c>
      <c r="AC52" s="2">
        <v>0.0</v>
      </c>
      <c r="AE52" s="2">
        <v>0.0</v>
      </c>
      <c r="AF52" s="2">
        <v>900.0</v>
      </c>
      <c r="AI52" s="24">
        <v>450.0</v>
      </c>
      <c r="AK52" s="24">
        <v>300.0</v>
      </c>
      <c r="AO52" s="25">
        <f t="shared" si="59"/>
        <v>141.125</v>
      </c>
      <c r="AP52" s="2">
        <v>140.0</v>
      </c>
      <c r="AS52" s="24">
        <v>1129.0</v>
      </c>
    </row>
    <row r="53">
      <c r="B53" s="2" t="s">
        <v>213</v>
      </c>
      <c r="C53" s="2">
        <v>2034.0</v>
      </c>
      <c r="D53" s="11">
        <f t="shared" si="49"/>
        <v>400</v>
      </c>
      <c r="E53" s="2">
        <v>0.0</v>
      </c>
      <c r="F53" s="4">
        <f t="shared" si="50"/>
        <v>0</v>
      </c>
      <c r="G53" s="4">
        <f t="shared" si="51"/>
        <v>400</v>
      </c>
      <c r="H53" s="2">
        <f t="shared" si="52"/>
        <v>0</v>
      </c>
      <c r="I53" s="4">
        <f t="shared" si="53"/>
        <v>0</v>
      </c>
      <c r="J53" s="4">
        <f t="shared" si="54"/>
        <v>0</v>
      </c>
      <c r="M53" s="4">
        <f t="shared" si="55"/>
        <v>0</v>
      </c>
      <c r="N53" s="4" t="str">
        <f t="shared" si="56"/>
        <v/>
      </c>
      <c r="O53" s="4">
        <f t="shared" si="57"/>
        <v>0</v>
      </c>
      <c r="P53" s="4" t="str">
        <f t="shared" si="58"/>
        <v/>
      </c>
      <c r="Y53" s="2"/>
      <c r="Z53" s="2"/>
      <c r="AA53" s="2">
        <v>0.0</v>
      </c>
      <c r="AC53" s="2">
        <v>0.0</v>
      </c>
      <c r="AE53" s="2">
        <v>0.0</v>
      </c>
      <c r="AF53" s="2">
        <v>400.0</v>
      </c>
      <c r="AI53" s="24">
        <v>0.0</v>
      </c>
      <c r="AK53" s="24">
        <v>0.0</v>
      </c>
      <c r="AO53" s="25">
        <f t="shared" si="59"/>
        <v>0</v>
      </c>
      <c r="AP53" s="2">
        <v>0.0</v>
      </c>
      <c r="AS53" s="24">
        <v>0.0</v>
      </c>
    </row>
    <row r="54">
      <c r="B54" s="2" t="s">
        <v>213</v>
      </c>
      <c r="C54" s="2" t="s">
        <v>209</v>
      </c>
      <c r="D54" s="11">
        <f t="shared" si="49"/>
        <v>4226</v>
      </c>
      <c r="E54" s="4">
        <f t="shared" ref="E54:P54" si="60">sum(E44:E48)</f>
        <v>206</v>
      </c>
      <c r="F54" s="4">
        <f t="shared" si="60"/>
        <v>1930</v>
      </c>
      <c r="G54" s="4">
        <f t="shared" si="60"/>
        <v>909</v>
      </c>
      <c r="H54" s="4">
        <f t="shared" si="60"/>
        <v>80</v>
      </c>
      <c r="I54" s="4">
        <f t="shared" si="60"/>
        <v>506</v>
      </c>
      <c r="J54" s="4">
        <f t="shared" si="60"/>
        <v>410</v>
      </c>
      <c r="K54" s="4">
        <f t="shared" si="60"/>
        <v>0</v>
      </c>
      <c r="L54" s="4">
        <f t="shared" si="60"/>
        <v>0</v>
      </c>
      <c r="M54" s="4">
        <f t="shared" si="60"/>
        <v>90</v>
      </c>
      <c r="N54" s="4">
        <f t="shared" si="60"/>
        <v>0</v>
      </c>
      <c r="O54" s="4">
        <f t="shared" si="60"/>
        <v>95</v>
      </c>
      <c r="P54" s="4">
        <f t="shared" si="60"/>
        <v>0</v>
      </c>
      <c r="AA54" s="4">
        <f t="shared" ref="AA54:AS54" si="61">sum(AA44:AA48)</f>
        <v>1500</v>
      </c>
      <c r="AB54" s="4">
        <f t="shared" si="61"/>
        <v>0</v>
      </c>
      <c r="AC54" s="4">
        <f t="shared" si="61"/>
        <v>430</v>
      </c>
      <c r="AD54" s="4">
        <f t="shared" si="61"/>
        <v>0</v>
      </c>
      <c r="AE54" s="4">
        <f t="shared" si="61"/>
        <v>317</v>
      </c>
      <c r="AF54" s="4">
        <f t="shared" si="61"/>
        <v>592</v>
      </c>
      <c r="AG54" s="4">
        <f t="shared" si="61"/>
        <v>0</v>
      </c>
      <c r="AH54" s="4">
        <f t="shared" si="61"/>
        <v>0</v>
      </c>
      <c r="AI54" s="4">
        <f t="shared" si="61"/>
        <v>506</v>
      </c>
      <c r="AJ54" s="4">
        <f t="shared" si="61"/>
        <v>0</v>
      </c>
      <c r="AK54" s="4">
        <f t="shared" si="61"/>
        <v>410</v>
      </c>
      <c r="AL54" s="4">
        <f t="shared" si="61"/>
        <v>0</v>
      </c>
      <c r="AM54" s="4">
        <f t="shared" si="61"/>
        <v>0</v>
      </c>
      <c r="AN54" s="4">
        <f t="shared" si="61"/>
        <v>90</v>
      </c>
      <c r="AO54" s="4">
        <f t="shared" si="61"/>
        <v>95</v>
      </c>
      <c r="AP54" s="4">
        <f t="shared" si="61"/>
        <v>80</v>
      </c>
      <c r="AQ54" s="4">
        <f t="shared" si="61"/>
        <v>0</v>
      </c>
      <c r="AR54" s="4">
        <f t="shared" si="61"/>
        <v>0</v>
      </c>
      <c r="AS54" s="4">
        <f t="shared" si="61"/>
        <v>760</v>
      </c>
    </row>
    <row r="55">
      <c r="B55" s="2" t="s">
        <v>213</v>
      </c>
      <c r="C55" s="2" t="s">
        <v>210</v>
      </c>
      <c r="D55" s="11">
        <f t="shared" si="49"/>
        <v>6457</v>
      </c>
      <c r="E55" s="4">
        <f t="shared" ref="E55:P55" si="62">sum(E49:E53)</f>
        <v>0</v>
      </c>
      <c r="F55" s="4">
        <f t="shared" si="62"/>
        <v>600</v>
      </c>
      <c r="G55" s="4">
        <f t="shared" si="62"/>
        <v>3698</v>
      </c>
      <c r="H55" s="4">
        <f t="shared" si="62"/>
        <v>225</v>
      </c>
      <c r="I55" s="4">
        <f t="shared" si="62"/>
        <v>1025</v>
      </c>
      <c r="J55" s="4">
        <f t="shared" si="62"/>
        <v>600</v>
      </c>
      <c r="K55" s="4">
        <f t="shared" si="62"/>
        <v>0</v>
      </c>
      <c r="L55" s="4">
        <f t="shared" si="62"/>
        <v>0</v>
      </c>
      <c r="M55" s="4">
        <f t="shared" si="62"/>
        <v>146</v>
      </c>
      <c r="N55" s="4">
        <f t="shared" si="62"/>
        <v>0</v>
      </c>
      <c r="O55" s="4">
        <f t="shared" si="62"/>
        <v>163</v>
      </c>
      <c r="P55" s="4">
        <f t="shared" si="62"/>
        <v>0</v>
      </c>
      <c r="AA55" s="4">
        <f t="shared" ref="AA55:AS55" si="63">sum(AA49:AA53)</f>
        <v>600</v>
      </c>
      <c r="AB55" s="4">
        <f t="shared" si="63"/>
        <v>0</v>
      </c>
      <c r="AC55" s="4">
        <f t="shared" si="63"/>
        <v>0</v>
      </c>
      <c r="AD55" s="4">
        <f t="shared" si="63"/>
        <v>0</v>
      </c>
      <c r="AE55" s="4">
        <f t="shared" si="63"/>
        <v>106</v>
      </c>
      <c r="AF55" s="4">
        <f t="shared" si="63"/>
        <v>3592</v>
      </c>
      <c r="AG55" s="4">
        <f t="shared" si="63"/>
        <v>0</v>
      </c>
      <c r="AH55" s="4">
        <f t="shared" si="63"/>
        <v>0</v>
      </c>
      <c r="AI55" s="4">
        <f t="shared" si="63"/>
        <v>1025</v>
      </c>
      <c r="AJ55" s="4">
        <f t="shared" si="63"/>
        <v>0</v>
      </c>
      <c r="AK55" s="4">
        <f t="shared" si="63"/>
        <v>600</v>
      </c>
      <c r="AL55" s="4">
        <f t="shared" si="63"/>
        <v>36</v>
      </c>
      <c r="AM55" s="4">
        <f t="shared" si="63"/>
        <v>0</v>
      </c>
      <c r="AN55" s="4">
        <f t="shared" si="63"/>
        <v>110</v>
      </c>
      <c r="AO55" s="4">
        <f t="shared" si="63"/>
        <v>163</v>
      </c>
      <c r="AP55" s="4">
        <f t="shared" si="63"/>
        <v>225</v>
      </c>
      <c r="AQ55" s="4">
        <f t="shared" si="63"/>
        <v>0</v>
      </c>
      <c r="AR55" s="4">
        <f t="shared" si="63"/>
        <v>0</v>
      </c>
      <c r="AS55" s="4">
        <f t="shared" si="63"/>
        <v>1304</v>
      </c>
    </row>
    <row r="56">
      <c r="B56" s="2" t="s">
        <v>213</v>
      </c>
      <c r="C56" s="2" t="s">
        <v>26</v>
      </c>
      <c r="D56" s="11">
        <f t="shared" si="49"/>
        <v>10683</v>
      </c>
      <c r="E56" s="4">
        <f t="shared" ref="E56:P56" si="64">E54+E55</f>
        <v>206</v>
      </c>
      <c r="F56" s="4">
        <f t="shared" si="64"/>
        <v>2530</v>
      </c>
      <c r="G56" s="4">
        <f t="shared" si="64"/>
        <v>4607</v>
      </c>
      <c r="H56" s="4">
        <f t="shared" si="64"/>
        <v>305</v>
      </c>
      <c r="I56" s="23">
        <f t="shared" si="64"/>
        <v>1531</v>
      </c>
      <c r="J56" s="23">
        <f t="shared" si="64"/>
        <v>1010</v>
      </c>
      <c r="K56" s="4">
        <f t="shared" si="64"/>
        <v>0</v>
      </c>
      <c r="L56" s="4">
        <f t="shared" si="64"/>
        <v>0</v>
      </c>
      <c r="M56" s="4">
        <f t="shared" si="64"/>
        <v>236</v>
      </c>
      <c r="N56" s="4">
        <f t="shared" si="64"/>
        <v>0</v>
      </c>
      <c r="O56" s="23">
        <f t="shared" si="64"/>
        <v>258</v>
      </c>
      <c r="P56" s="23">
        <f t="shared" si="64"/>
        <v>0</v>
      </c>
      <c r="AA56" s="4">
        <f t="shared" ref="AA56:AS56" si="65">sum(AA44:AA53)</f>
        <v>2100</v>
      </c>
      <c r="AB56" s="4">
        <f t="shared" si="65"/>
        <v>0</v>
      </c>
      <c r="AC56" s="4">
        <f t="shared" si="65"/>
        <v>430</v>
      </c>
      <c r="AD56" s="4">
        <f t="shared" si="65"/>
        <v>0</v>
      </c>
      <c r="AE56" s="4">
        <f t="shared" si="65"/>
        <v>423</v>
      </c>
      <c r="AF56" s="4">
        <f t="shared" si="65"/>
        <v>4184</v>
      </c>
      <c r="AG56" s="4">
        <f t="shared" si="65"/>
        <v>0</v>
      </c>
      <c r="AH56" s="4">
        <f t="shared" si="65"/>
        <v>0</v>
      </c>
      <c r="AI56" s="4">
        <f t="shared" si="65"/>
        <v>1531</v>
      </c>
      <c r="AJ56" s="4">
        <f t="shared" si="65"/>
        <v>0</v>
      </c>
      <c r="AK56" s="4">
        <f t="shared" si="65"/>
        <v>1010</v>
      </c>
      <c r="AL56" s="4">
        <f t="shared" si="65"/>
        <v>36</v>
      </c>
      <c r="AM56" s="4">
        <f t="shared" si="65"/>
        <v>0</v>
      </c>
      <c r="AN56" s="4">
        <f t="shared" si="65"/>
        <v>200</v>
      </c>
      <c r="AO56" s="4">
        <f t="shared" si="65"/>
        <v>258</v>
      </c>
      <c r="AP56" s="4">
        <f t="shared" si="65"/>
        <v>305</v>
      </c>
      <c r="AQ56" s="4">
        <f t="shared" si="65"/>
        <v>0</v>
      </c>
      <c r="AR56" s="4">
        <f t="shared" si="65"/>
        <v>0</v>
      </c>
      <c r="AS56" s="4">
        <f t="shared" si="65"/>
        <v>2064</v>
      </c>
    </row>
    <row r="57">
      <c r="D57" s="11"/>
    </row>
    <row r="58">
      <c r="B58" s="2" t="s">
        <v>214</v>
      </c>
      <c r="C58" s="2">
        <v>2025.0</v>
      </c>
      <c r="D58" s="11">
        <f t="shared" ref="D58:D70" si="66">sum(E58:P58)</f>
        <v>364</v>
      </c>
      <c r="E58" s="2">
        <v>120.0</v>
      </c>
      <c r="F58" s="4">
        <f t="shared" ref="F58:F67" si="67">sum(AA58:AC58)</f>
        <v>200</v>
      </c>
      <c r="G58" s="4">
        <f t="shared" ref="G58:G67" si="68">AF58+AE58</f>
        <v>5</v>
      </c>
      <c r="H58" s="2">
        <f t="shared" ref="H58:H67" si="69">AP58</f>
        <v>0</v>
      </c>
      <c r="I58" s="4">
        <f t="shared" ref="I58:I67" si="70">AH58+AI58</f>
        <v>38</v>
      </c>
      <c r="J58" s="4">
        <f t="shared" ref="J58:J67" si="71">AJ58</f>
        <v>0</v>
      </c>
      <c r="K58" s="4" t="str">
        <f t="shared" ref="K58:K67" si="72">AR58</f>
        <v/>
      </c>
      <c r="M58" s="4">
        <f t="shared" ref="M58:M67" si="73">sum(AL58:AN58)</f>
        <v>0</v>
      </c>
      <c r="N58" s="4" t="str">
        <f t="shared" ref="N58:N67" si="74">AQ58</f>
        <v/>
      </c>
      <c r="O58" s="4">
        <f t="shared" ref="O58:O67" si="75">AO58</f>
        <v>1</v>
      </c>
      <c r="P58" s="4" t="str">
        <f t="shared" ref="P58:P67" si="76">AG58</f>
        <v/>
      </c>
      <c r="AB58" s="2">
        <v>0.0</v>
      </c>
      <c r="AC58" s="2">
        <v>200.0</v>
      </c>
      <c r="AE58" s="2">
        <v>5.0</v>
      </c>
      <c r="AF58" s="2">
        <v>0.0</v>
      </c>
      <c r="AI58" s="2">
        <v>38.0</v>
      </c>
      <c r="AJ58" s="2">
        <v>0.0</v>
      </c>
      <c r="AN58" s="2">
        <v>0.0</v>
      </c>
      <c r="AO58" s="25">
        <f t="shared" ref="AO58:AO67" si="77">AS58/8</f>
        <v>1</v>
      </c>
      <c r="AP58" s="2">
        <v>0.0</v>
      </c>
      <c r="AS58" s="2">
        <v>8.0</v>
      </c>
    </row>
    <row r="59">
      <c r="B59" s="2" t="s">
        <v>214</v>
      </c>
      <c r="C59" s="2">
        <v>2026.0</v>
      </c>
      <c r="D59" s="11">
        <f t="shared" si="66"/>
        <v>574</v>
      </c>
      <c r="E59" s="2">
        <v>34.0</v>
      </c>
      <c r="F59" s="4">
        <f t="shared" si="67"/>
        <v>455</v>
      </c>
      <c r="G59" s="4">
        <f t="shared" si="68"/>
        <v>2</v>
      </c>
      <c r="H59" s="2">
        <f t="shared" si="69"/>
        <v>0</v>
      </c>
      <c r="I59" s="4">
        <f t="shared" si="70"/>
        <v>78</v>
      </c>
      <c r="J59" s="4">
        <f t="shared" si="71"/>
        <v>3</v>
      </c>
      <c r="K59" s="4" t="str">
        <f t="shared" si="72"/>
        <v/>
      </c>
      <c r="M59" s="4">
        <f t="shared" si="73"/>
        <v>0</v>
      </c>
      <c r="N59" s="4" t="str">
        <f t="shared" si="74"/>
        <v/>
      </c>
      <c r="O59" s="4">
        <f t="shared" si="75"/>
        <v>2</v>
      </c>
      <c r="P59" s="4" t="str">
        <f t="shared" si="76"/>
        <v/>
      </c>
      <c r="AB59" s="2">
        <v>0.0</v>
      </c>
      <c r="AC59" s="2">
        <v>455.0</v>
      </c>
      <c r="AD59" s="2">
        <v>5.0</v>
      </c>
      <c r="AE59" s="2">
        <v>2.0</v>
      </c>
      <c r="AF59" s="2">
        <v>0.0</v>
      </c>
      <c r="AI59" s="2">
        <v>78.0</v>
      </c>
      <c r="AJ59" s="2">
        <v>3.0</v>
      </c>
      <c r="AN59" s="2">
        <v>0.0</v>
      </c>
      <c r="AO59" s="25">
        <f t="shared" si="77"/>
        <v>2</v>
      </c>
      <c r="AP59" s="2">
        <v>0.0</v>
      </c>
      <c r="AS59" s="2">
        <v>16.0</v>
      </c>
    </row>
    <row r="60">
      <c r="B60" s="2" t="s">
        <v>214</v>
      </c>
      <c r="C60" s="2">
        <v>2027.0</v>
      </c>
      <c r="D60" s="11">
        <f t="shared" si="66"/>
        <v>1041</v>
      </c>
      <c r="E60" s="2">
        <v>0.0</v>
      </c>
      <c r="F60" s="4">
        <f t="shared" si="67"/>
        <v>530</v>
      </c>
      <c r="G60" s="4">
        <f t="shared" si="68"/>
        <v>21</v>
      </c>
      <c r="H60" s="2">
        <f t="shared" si="69"/>
        <v>0</v>
      </c>
      <c r="I60" s="4">
        <f t="shared" si="70"/>
        <v>426</v>
      </c>
      <c r="J60" s="4">
        <f t="shared" si="71"/>
        <v>52</v>
      </c>
      <c r="K60" s="4" t="str">
        <f t="shared" si="72"/>
        <v/>
      </c>
      <c r="M60" s="4">
        <f t="shared" si="73"/>
        <v>0</v>
      </c>
      <c r="N60" s="4" t="str">
        <f t="shared" si="74"/>
        <v/>
      </c>
      <c r="O60" s="4">
        <f t="shared" si="75"/>
        <v>12</v>
      </c>
      <c r="P60" s="4" t="str">
        <f t="shared" si="76"/>
        <v/>
      </c>
      <c r="AB60" s="2">
        <v>0.0</v>
      </c>
      <c r="AC60" s="2">
        <v>530.0</v>
      </c>
      <c r="AE60" s="2">
        <v>21.0</v>
      </c>
      <c r="AF60" s="2">
        <v>0.0</v>
      </c>
      <c r="AI60" s="2">
        <v>426.0</v>
      </c>
      <c r="AJ60" s="2">
        <v>52.0</v>
      </c>
      <c r="AN60" s="2">
        <v>0.0</v>
      </c>
      <c r="AO60" s="25">
        <f t="shared" si="77"/>
        <v>12</v>
      </c>
      <c r="AP60" s="2">
        <v>0.0</v>
      </c>
      <c r="AS60" s="2">
        <v>96.0</v>
      </c>
    </row>
    <row r="61">
      <c r="B61" s="2" t="s">
        <v>214</v>
      </c>
      <c r="C61" s="2">
        <v>2028.0</v>
      </c>
      <c r="D61" s="11">
        <f t="shared" si="66"/>
        <v>979</v>
      </c>
      <c r="E61" s="2">
        <v>0.0</v>
      </c>
      <c r="F61" s="4">
        <f t="shared" si="67"/>
        <v>480</v>
      </c>
      <c r="G61" s="4">
        <f t="shared" si="68"/>
        <v>16</v>
      </c>
      <c r="H61" s="2">
        <f t="shared" si="69"/>
        <v>31</v>
      </c>
      <c r="I61" s="4">
        <f t="shared" si="70"/>
        <v>372</v>
      </c>
      <c r="J61" s="4">
        <f t="shared" si="71"/>
        <v>30</v>
      </c>
      <c r="K61" s="4">
        <f t="shared" si="72"/>
        <v>40</v>
      </c>
      <c r="M61" s="4">
        <f t="shared" si="73"/>
        <v>0</v>
      </c>
      <c r="N61" s="4" t="str">
        <f t="shared" si="74"/>
        <v/>
      </c>
      <c r="O61" s="4">
        <f t="shared" si="75"/>
        <v>10</v>
      </c>
      <c r="P61" s="4" t="str">
        <f t="shared" si="76"/>
        <v/>
      </c>
      <c r="AB61" s="2">
        <v>350.0</v>
      </c>
      <c r="AC61" s="2">
        <v>130.0</v>
      </c>
      <c r="AE61" s="2">
        <v>16.0</v>
      </c>
      <c r="AF61" s="2">
        <v>0.0</v>
      </c>
      <c r="AI61" s="2">
        <v>372.0</v>
      </c>
      <c r="AJ61" s="2">
        <v>30.0</v>
      </c>
      <c r="AN61" s="2">
        <v>0.0</v>
      </c>
      <c r="AO61" s="25">
        <f t="shared" si="77"/>
        <v>10</v>
      </c>
      <c r="AP61" s="2">
        <v>31.0</v>
      </c>
      <c r="AR61" s="2">
        <v>40.0</v>
      </c>
      <c r="AS61" s="2">
        <v>80.0</v>
      </c>
    </row>
    <row r="62">
      <c r="B62" s="2" t="s">
        <v>214</v>
      </c>
      <c r="C62" s="2">
        <v>2029.0</v>
      </c>
      <c r="D62" s="11">
        <f t="shared" si="66"/>
        <v>329</v>
      </c>
      <c r="E62" s="2">
        <v>6.0</v>
      </c>
      <c r="F62" s="4">
        <f t="shared" si="67"/>
        <v>30</v>
      </c>
      <c r="G62" s="4">
        <f t="shared" si="68"/>
        <v>48</v>
      </c>
      <c r="H62" s="2">
        <f t="shared" si="69"/>
        <v>36</v>
      </c>
      <c r="I62" s="4">
        <f t="shared" si="70"/>
        <v>117</v>
      </c>
      <c r="J62" s="4">
        <f t="shared" si="71"/>
        <v>3</v>
      </c>
      <c r="K62" s="4" t="str">
        <f t="shared" si="72"/>
        <v/>
      </c>
      <c r="M62" s="4">
        <f t="shared" si="73"/>
        <v>86</v>
      </c>
      <c r="N62" s="4" t="str">
        <f t="shared" si="74"/>
        <v/>
      </c>
      <c r="O62" s="4">
        <f t="shared" si="75"/>
        <v>3</v>
      </c>
      <c r="P62" s="4" t="str">
        <f t="shared" si="76"/>
        <v/>
      </c>
      <c r="AB62" s="2">
        <v>0.0</v>
      </c>
      <c r="AC62" s="2">
        <v>30.0</v>
      </c>
      <c r="AE62" s="2">
        <v>32.0</v>
      </c>
      <c r="AF62" s="2">
        <v>16.0</v>
      </c>
      <c r="AI62" s="2">
        <v>117.0</v>
      </c>
      <c r="AJ62" s="2">
        <v>3.0</v>
      </c>
      <c r="AN62" s="2">
        <v>86.0</v>
      </c>
      <c r="AO62" s="25">
        <f t="shared" si="77"/>
        <v>3</v>
      </c>
      <c r="AP62" s="2">
        <v>36.0</v>
      </c>
      <c r="AS62" s="2">
        <v>24.0</v>
      </c>
    </row>
    <row r="63">
      <c r="B63" s="2" t="s">
        <v>214</v>
      </c>
      <c r="C63" s="2">
        <v>2030.0</v>
      </c>
      <c r="D63" s="11">
        <f t="shared" si="66"/>
        <v>390.25</v>
      </c>
      <c r="E63" s="2">
        <v>24.0</v>
      </c>
      <c r="F63" s="4">
        <f t="shared" si="67"/>
        <v>120</v>
      </c>
      <c r="G63" s="4">
        <f t="shared" si="68"/>
        <v>31</v>
      </c>
      <c r="H63" s="2">
        <f t="shared" si="69"/>
        <v>40</v>
      </c>
      <c r="I63" s="4">
        <f t="shared" si="70"/>
        <v>132</v>
      </c>
      <c r="J63" s="4">
        <f t="shared" si="71"/>
        <v>0</v>
      </c>
      <c r="K63" s="4" t="str">
        <f t="shared" si="72"/>
        <v/>
      </c>
      <c r="M63" s="4">
        <f t="shared" si="73"/>
        <v>40</v>
      </c>
      <c r="N63" s="4" t="str">
        <f t="shared" si="74"/>
        <v/>
      </c>
      <c r="O63" s="4">
        <f t="shared" si="75"/>
        <v>3.25</v>
      </c>
      <c r="P63" s="4" t="str">
        <f t="shared" si="76"/>
        <v/>
      </c>
      <c r="AB63" s="2">
        <v>0.0</v>
      </c>
      <c r="AC63" s="2">
        <v>120.0</v>
      </c>
      <c r="AE63" s="2">
        <v>9.0</v>
      </c>
      <c r="AF63" s="2">
        <v>22.0</v>
      </c>
      <c r="AI63" s="2">
        <v>132.0</v>
      </c>
      <c r="AJ63" s="2">
        <v>0.0</v>
      </c>
      <c r="AN63" s="2">
        <v>40.0</v>
      </c>
      <c r="AO63" s="25">
        <f t="shared" si="77"/>
        <v>3.25</v>
      </c>
      <c r="AP63" s="2">
        <v>40.0</v>
      </c>
      <c r="AS63" s="2">
        <v>26.0</v>
      </c>
    </row>
    <row r="64">
      <c r="B64" s="2" t="s">
        <v>214</v>
      </c>
      <c r="C64" s="2">
        <v>2031.0</v>
      </c>
      <c r="D64" s="11">
        <f t="shared" si="66"/>
        <v>241.75</v>
      </c>
      <c r="E64" s="2">
        <v>0.0</v>
      </c>
      <c r="F64" s="4">
        <f t="shared" si="67"/>
        <v>80</v>
      </c>
      <c r="G64" s="4">
        <f t="shared" si="68"/>
        <v>0</v>
      </c>
      <c r="H64" s="2">
        <f t="shared" si="69"/>
        <v>40</v>
      </c>
      <c r="I64" s="4">
        <f t="shared" si="70"/>
        <v>79</v>
      </c>
      <c r="J64" s="4">
        <f t="shared" si="71"/>
        <v>30</v>
      </c>
      <c r="K64" s="4" t="str">
        <f t="shared" si="72"/>
        <v/>
      </c>
      <c r="M64" s="4">
        <f t="shared" si="73"/>
        <v>10</v>
      </c>
      <c r="N64" s="4" t="str">
        <f t="shared" si="74"/>
        <v/>
      </c>
      <c r="O64" s="4">
        <f t="shared" si="75"/>
        <v>2.75</v>
      </c>
      <c r="P64" s="4" t="str">
        <f t="shared" si="76"/>
        <v/>
      </c>
      <c r="AB64" s="2">
        <v>0.0</v>
      </c>
      <c r="AC64" s="2">
        <v>80.0</v>
      </c>
      <c r="AE64" s="2">
        <v>0.0</v>
      </c>
      <c r="AF64" s="2">
        <v>0.0</v>
      </c>
      <c r="AI64" s="2">
        <v>79.0</v>
      </c>
      <c r="AJ64" s="2">
        <v>30.0</v>
      </c>
      <c r="AN64" s="2">
        <v>10.0</v>
      </c>
      <c r="AO64" s="25">
        <f t="shared" si="77"/>
        <v>2.75</v>
      </c>
      <c r="AP64" s="2">
        <v>40.0</v>
      </c>
      <c r="AS64" s="2">
        <v>22.0</v>
      </c>
    </row>
    <row r="65">
      <c r="B65" s="2" t="s">
        <v>214</v>
      </c>
      <c r="C65" s="2">
        <v>2032.0</v>
      </c>
      <c r="D65" s="11">
        <f t="shared" si="66"/>
        <v>329</v>
      </c>
      <c r="E65" s="2">
        <v>6.0</v>
      </c>
      <c r="F65" s="4">
        <f t="shared" si="67"/>
        <v>90</v>
      </c>
      <c r="G65" s="4">
        <f t="shared" si="68"/>
        <v>55</v>
      </c>
      <c r="H65" s="2">
        <f t="shared" si="69"/>
        <v>130</v>
      </c>
      <c r="I65" s="4">
        <f t="shared" si="70"/>
        <v>20</v>
      </c>
      <c r="J65" s="4">
        <f t="shared" si="71"/>
        <v>22</v>
      </c>
      <c r="K65" s="4" t="str">
        <f t="shared" si="72"/>
        <v/>
      </c>
      <c r="M65" s="4">
        <f t="shared" si="73"/>
        <v>5</v>
      </c>
      <c r="N65" s="4" t="str">
        <f t="shared" si="74"/>
        <v/>
      </c>
      <c r="O65" s="4">
        <f t="shared" si="75"/>
        <v>1</v>
      </c>
      <c r="P65" s="4" t="str">
        <f t="shared" si="76"/>
        <v/>
      </c>
      <c r="AB65" s="2">
        <v>0.0</v>
      </c>
      <c r="AC65" s="2">
        <v>90.0</v>
      </c>
      <c r="AE65" s="2">
        <v>1.0</v>
      </c>
      <c r="AF65" s="2">
        <v>54.0</v>
      </c>
      <c r="AI65" s="2">
        <v>20.0</v>
      </c>
      <c r="AJ65" s="2">
        <v>22.0</v>
      </c>
      <c r="AN65" s="2">
        <v>5.0</v>
      </c>
      <c r="AO65" s="25">
        <f t="shared" si="77"/>
        <v>1</v>
      </c>
      <c r="AP65" s="2">
        <v>130.0</v>
      </c>
      <c r="AS65" s="2">
        <v>8.0</v>
      </c>
    </row>
    <row r="66">
      <c r="B66" s="2" t="s">
        <v>214</v>
      </c>
      <c r="C66" s="2">
        <v>2033.0</v>
      </c>
      <c r="D66" s="11">
        <f t="shared" si="66"/>
        <v>296.875</v>
      </c>
      <c r="E66" s="2">
        <v>0.0</v>
      </c>
      <c r="F66" s="4">
        <f t="shared" si="67"/>
        <v>80</v>
      </c>
      <c r="G66" s="4">
        <f t="shared" si="68"/>
        <v>1</v>
      </c>
      <c r="H66" s="2">
        <f t="shared" si="69"/>
        <v>55</v>
      </c>
      <c r="I66" s="4">
        <f t="shared" si="70"/>
        <v>157</v>
      </c>
      <c r="J66" s="4">
        <f t="shared" si="71"/>
        <v>0</v>
      </c>
      <c r="K66" s="4" t="str">
        <f t="shared" si="72"/>
        <v/>
      </c>
      <c r="M66" s="4">
        <f t="shared" si="73"/>
        <v>0</v>
      </c>
      <c r="N66" s="4" t="str">
        <f t="shared" si="74"/>
        <v/>
      </c>
      <c r="O66" s="4">
        <f t="shared" si="75"/>
        <v>3.875</v>
      </c>
      <c r="P66" s="4" t="str">
        <f t="shared" si="76"/>
        <v/>
      </c>
      <c r="AB66" s="2">
        <v>0.0</v>
      </c>
      <c r="AC66" s="2">
        <v>80.0</v>
      </c>
      <c r="AE66" s="2">
        <v>1.0</v>
      </c>
      <c r="AF66" s="2">
        <v>0.0</v>
      </c>
      <c r="AI66" s="2">
        <v>157.0</v>
      </c>
      <c r="AJ66" s="2">
        <v>0.0</v>
      </c>
      <c r="AN66" s="2">
        <v>0.0</v>
      </c>
      <c r="AO66" s="25">
        <f t="shared" si="77"/>
        <v>3.875</v>
      </c>
      <c r="AP66" s="2">
        <v>55.0</v>
      </c>
      <c r="AS66" s="2">
        <v>31.0</v>
      </c>
    </row>
    <row r="67">
      <c r="B67" s="2" t="s">
        <v>214</v>
      </c>
      <c r="C67" s="2">
        <v>2034.0</v>
      </c>
      <c r="D67" s="11">
        <f t="shared" si="66"/>
        <v>201.25</v>
      </c>
      <c r="E67" s="2">
        <v>0.0</v>
      </c>
      <c r="F67" s="4">
        <f t="shared" si="67"/>
        <v>150</v>
      </c>
      <c r="G67" s="4">
        <f t="shared" si="68"/>
        <v>0</v>
      </c>
      <c r="H67" s="2">
        <f t="shared" si="69"/>
        <v>0</v>
      </c>
      <c r="I67" s="4">
        <f t="shared" si="70"/>
        <v>50</v>
      </c>
      <c r="J67" s="4">
        <f t="shared" si="71"/>
        <v>0</v>
      </c>
      <c r="K67" s="4" t="str">
        <f t="shared" si="72"/>
        <v/>
      </c>
      <c r="M67" s="4">
        <f t="shared" si="73"/>
        <v>0</v>
      </c>
      <c r="N67" s="4" t="str">
        <f t="shared" si="74"/>
        <v/>
      </c>
      <c r="O67" s="4">
        <f t="shared" si="75"/>
        <v>1.25</v>
      </c>
      <c r="P67" s="4" t="str">
        <f t="shared" si="76"/>
        <v/>
      </c>
      <c r="AB67" s="2">
        <v>0.0</v>
      </c>
      <c r="AC67" s="2">
        <v>150.0</v>
      </c>
      <c r="AE67" s="2">
        <v>0.0</v>
      </c>
      <c r="AF67" s="2">
        <v>0.0</v>
      </c>
      <c r="AI67" s="2">
        <v>50.0</v>
      </c>
      <c r="AJ67" s="2">
        <v>0.0</v>
      </c>
      <c r="AN67" s="2">
        <v>0.0</v>
      </c>
      <c r="AO67" s="25">
        <f t="shared" si="77"/>
        <v>1.25</v>
      </c>
      <c r="AP67" s="2">
        <v>0.0</v>
      </c>
      <c r="AS67" s="2">
        <v>10.0</v>
      </c>
    </row>
    <row r="68">
      <c r="B68" s="2" t="s">
        <v>214</v>
      </c>
      <c r="C68" s="2" t="s">
        <v>209</v>
      </c>
      <c r="D68" s="11">
        <f t="shared" si="66"/>
        <v>3287</v>
      </c>
      <c r="E68" s="4">
        <f t="shared" ref="E68:P68" si="78">sum(E58:E62)</f>
        <v>160</v>
      </c>
      <c r="F68" s="4">
        <f t="shared" si="78"/>
        <v>1695</v>
      </c>
      <c r="G68" s="4">
        <f t="shared" si="78"/>
        <v>92</v>
      </c>
      <c r="H68" s="4">
        <f t="shared" si="78"/>
        <v>67</v>
      </c>
      <c r="I68" s="4">
        <f t="shared" si="78"/>
        <v>1031</v>
      </c>
      <c r="J68" s="4">
        <f t="shared" si="78"/>
        <v>88</v>
      </c>
      <c r="K68" s="4">
        <f t="shared" si="78"/>
        <v>40</v>
      </c>
      <c r="L68" s="4">
        <f t="shared" si="78"/>
        <v>0</v>
      </c>
      <c r="M68" s="4">
        <f t="shared" si="78"/>
        <v>86</v>
      </c>
      <c r="N68" s="4">
        <f t="shared" si="78"/>
        <v>0</v>
      </c>
      <c r="O68" s="4">
        <f t="shared" si="78"/>
        <v>28</v>
      </c>
      <c r="P68" s="4">
        <f t="shared" si="78"/>
        <v>0</v>
      </c>
      <c r="AA68" s="4">
        <f t="shared" ref="AA68:AS68" si="79">sum(AA58:AA62)</f>
        <v>0</v>
      </c>
      <c r="AB68" s="4">
        <f t="shared" si="79"/>
        <v>350</v>
      </c>
      <c r="AC68" s="4">
        <f t="shared" si="79"/>
        <v>1345</v>
      </c>
      <c r="AD68" s="4">
        <f t="shared" si="79"/>
        <v>5</v>
      </c>
      <c r="AE68" s="4">
        <f t="shared" si="79"/>
        <v>76</v>
      </c>
      <c r="AF68" s="4">
        <f t="shared" si="79"/>
        <v>16</v>
      </c>
      <c r="AG68" s="4">
        <f t="shared" si="79"/>
        <v>0</v>
      </c>
      <c r="AH68" s="4">
        <f t="shared" si="79"/>
        <v>0</v>
      </c>
      <c r="AI68" s="4">
        <f t="shared" si="79"/>
        <v>1031</v>
      </c>
      <c r="AJ68" s="4">
        <f t="shared" si="79"/>
        <v>88</v>
      </c>
      <c r="AK68" s="4">
        <f t="shared" si="79"/>
        <v>0</v>
      </c>
      <c r="AL68" s="4">
        <f t="shared" si="79"/>
        <v>0</v>
      </c>
      <c r="AM68" s="4">
        <f t="shared" si="79"/>
        <v>0</v>
      </c>
      <c r="AN68" s="4">
        <f t="shared" si="79"/>
        <v>86</v>
      </c>
      <c r="AO68" s="4">
        <f t="shared" si="79"/>
        <v>28</v>
      </c>
      <c r="AP68" s="4">
        <f t="shared" si="79"/>
        <v>67</v>
      </c>
      <c r="AQ68" s="4">
        <f t="shared" si="79"/>
        <v>0</v>
      </c>
      <c r="AR68" s="4">
        <f t="shared" si="79"/>
        <v>40</v>
      </c>
      <c r="AS68" s="4">
        <f t="shared" si="79"/>
        <v>224</v>
      </c>
    </row>
    <row r="69">
      <c r="B69" s="2" t="s">
        <v>214</v>
      </c>
      <c r="C69" s="2" t="s">
        <v>210</v>
      </c>
      <c r="D69" s="11">
        <f t="shared" si="66"/>
        <v>1459.125</v>
      </c>
      <c r="E69" s="4">
        <f t="shared" ref="E69:P69" si="80">sum(E63:E67)</f>
        <v>30</v>
      </c>
      <c r="F69" s="4">
        <f t="shared" si="80"/>
        <v>520</v>
      </c>
      <c r="G69" s="4">
        <f t="shared" si="80"/>
        <v>87</v>
      </c>
      <c r="H69" s="4">
        <f t="shared" si="80"/>
        <v>265</v>
      </c>
      <c r="I69" s="4">
        <f t="shared" si="80"/>
        <v>438</v>
      </c>
      <c r="J69" s="4">
        <f t="shared" si="80"/>
        <v>52</v>
      </c>
      <c r="K69" s="4">
        <f t="shared" si="80"/>
        <v>0</v>
      </c>
      <c r="L69" s="4">
        <f t="shared" si="80"/>
        <v>0</v>
      </c>
      <c r="M69" s="4">
        <f t="shared" si="80"/>
        <v>55</v>
      </c>
      <c r="N69" s="4">
        <f t="shared" si="80"/>
        <v>0</v>
      </c>
      <c r="O69" s="4">
        <f t="shared" si="80"/>
        <v>12.125</v>
      </c>
      <c r="P69" s="4">
        <f t="shared" si="80"/>
        <v>0</v>
      </c>
      <c r="AA69" s="4">
        <f t="shared" ref="AA69:AS69" si="81">sum(AA63:AA67)</f>
        <v>0</v>
      </c>
      <c r="AB69" s="4">
        <f t="shared" si="81"/>
        <v>0</v>
      </c>
      <c r="AC69" s="4">
        <f t="shared" si="81"/>
        <v>520</v>
      </c>
      <c r="AD69" s="4">
        <f t="shared" si="81"/>
        <v>0</v>
      </c>
      <c r="AE69" s="4">
        <f t="shared" si="81"/>
        <v>11</v>
      </c>
      <c r="AF69" s="4">
        <f t="shared" si="81"/>
        <v>76</v>
      </c>
      <c r="AG69" s="4">
        <f t="shared" si="81"/>
        <v>0</v>
      </c>
      <c r="AH69" s="4">
        <f t="shared" si="81"/>
        <v>0</v>
      </c>
      <c r="AI69" s="4">
        <f t="shared" si="81"/>
        <v>438</v>
      </c>
      <c r="AJ69" s="4">
        <f t="shared" si="81"/>
        <v>52</v>
      </c>
      <c r="AK69" s="4">
        <f t="shared" si="81"/>
        <v>0</v>
      </c>
      <c r="AL69" s="4">
        <f t="shared" si="81"/>
        <v>0</v>
      </c>
      <c r="AM69" s="4">
        <f t="shared" si="81"/>
        <v>0</v>
      </c>
      <c r="AN69" s="4">
        <f t="shared" si="81"/>
        <v>55</v>
      </c>
      <c r="AO69" s="4">
        <f t="shared" si="81"/>
        <v>12.125</v>
      </c>
      <c r="AP69" s="4">
        <f t="shared" si="81"/>
        <v>265</v>
      </c>
      <c r="AQ69" s="4">
        <f t="shared" si="81"/>
        <v>0</v>
      </c>
      <c r="AR69" s="4">
        <f t="shared" si="81"/>
        <v>0</v>
      </c>
      <c r="AS69" s="4">
        <f t="shared" si="81"/>
        <v>97</v>
      </c>
    </row>
    <row r="70">
      <c r="B70" s="2" t="s">
        <v>214</v>
      </c>
      <c r="C70" s="2" t="s">
        <v>26</v>
      </c>
      <c r="D70" s="11">
        <f t="shared" si="66"/>
        <v>4746.125</v>
      </c>
      <c r="E70" s="4">
        <f t="shared" ref="E70:P70" si="82">E68+E69</f>
        <v>190</v>
      </c>
      <c r="F70" s="4">
        <f t="shared" si="82"/>
        <v>2215</v>
      </c>
      <c r="G70" s="4">
        <f t="shared" si="82"/>
        <v>179</v>
      </c>
      <c r="H70" s="4">
        <f t="shared" si="82"/>
        <v>332</v>
      </c>
      <c r="I70" s="23">
        <f t="shared" si="82"/>
        <v>1469</v>
      </c>
      <c r="J70" s="23">
        <f t="shared" si="82"/>
        <v>140</v>
      </c>
      <c r="K70" s="4">
        <f t="shared" si="82"/>
        <v>40</v>
      </c>
      <c r="L70" s="4">
        <f t="shared" si="82"/>
        <v>0</v>
      </c>
      <c r="M70" s="4">
        <f t="shared" si="82"/>
        <v>141</v>
      </c>
      <c r="N70" s="4">
        <f t="shared" si="82"/>
        <v>0</v>
      </c>
      <c r="O70" s="23">
        <f t="shared" si="82"/>
        <v>40.125</v>
      </c>
      <c r="P70" s="23">
        <f t="shared" si="82"/>
        <v>0</v>
      </c>
      <c r="AA70" s="4">
        <f t="shared" ref="AA70:AS70" si="83">sum(AA58:AA67)</f>
        <v>0</v>
      </c>
      <c r="AB70" s="4">
        <f t="shared" si="83"/>
        <v>350</v>
      </c>
      <c r="AC70" s="4">
        <f t="shared" si="83"/>
        <v>1865</v>
      </c>
      <c r="AD70" s="4">
        <f t="shared" si="83"/>
        <v>5</v>
      </c>
      <c r="AE70" s="4">
        <f t="shared" si="83"/>
        <v>87</v>
      </c>
      <c r="AF70" s="4">
        <f t="shared" si="83"/>
        <v>92</v>
      </c>
      <c r="AG70" s="4">
        <f t="shared" si="83"/>
        <v>0</v>
      </c>
      <c r="AH70" s="4">
        <f t="shared" si="83"/>
        <v>0</v>
      </c>
      <c r="AI70" s="4">
        <f t="shared" si="83"/>
        <v>1469</v>
      </c>
      <c r="AJ70" s="4">
        <f t="shared" si="83"/>
        <v>140</v>
      </c>
      <c r="AK70" s="4">
        <f t="shared" si="83"/>
        <v>0</v>
      </c>
      <c r="AL70" s="4">
        <f t="shared" si="83"/>
        <v>0</v>
      </c>
      <c r="AM70" s="4">
        <f t="shared" si="83"/>
        <v>0</v>
      </c>
      <c r="AN70" s="4">
        <f t="shared" si="83"/>
        <v>141</v>
      </c>
      <c r="AO70" s="4">
        <f t="shared" si="83"/>
        <v>40.125</v>
      </c>
      <c r="AP70" s="4">
        <f t="shared" si="83"/>
        <v>332</v>
      </c>
      <c r="AQ70" s="4">
        <f t="shared" si="83"/>
        <v>0</v>
      </c>
      <c r="AR70" s="4">
        <f t="shared" si="83"/>
        <v>40</v>
      </c>
      <c r="AS70" s="4">
        <f t="shared" si="83"/>
        <v>321</v>
      </c>
    </row>
    <row r="71">
      <c r="D71" s="11"/>
    </row>
    <row r="72">
      <c r="B72" s="2" t="s">
        <v>215</v>
      </c>
      <c r="C72" s="2">
        <v>2025.0</v>
      </c>
      <c r="D72" s="11">
        <f t="shared" ref="D72:D84" si="87">sum(E72:P72)</f>
        <v>5325.375</v>
      </c>
      <c r="E72" s="21">
        <f t="shared" ref="E72:P72" si="84">E2+E16+E30+E44+E58</f>
        <v>3226</v>
      </c>
      <c r="F72" s="21">
        <f t="shared" si="84"/>
        <v>370</v>
      </c>
      <c r="G72" s="21">
        <f t="shared" si="84"/>
        <v>753</v>
      </c>
      <c r="H72" s="21">
        <f t="shared" si="84"/>
        <v>133</v>
      </c>
      <c r="I72" s="21">
        <f t="shared" si="84"/>
        <v>777</v>
      </c>
      <c r="J72" s="21">
        <f t="shared" si="84"/>
        <v>0</v>
      </c>
      <c r="K72" s="21">
        <f t="shared" si="84"/>
        <v>0</v>
      </c>
      <c r="L72" s="21">
        <f t="shared" si="84"/>
        <v>0</v>
      </c>
      <c r="M72" s="21">
        <f t="shared" si="84"/>
        <v>15</v>
      </c>
      <c r="N72" s="21">
        <f t="shared" si="84"/>
        <v>0</v>
      </c>
      <c r="O72" s="21">
        <f t="shared" si="84"/>
        <v>51.375</v>
      </c>
      <c r="P72" s="21">
        <f t="shared" si="84"/>
        <v>0</v>
      </c>
      <c r="Y72" s="21"/>
      <c r="Z72" s="21"/>
      <c r="AA72" s="21">
        <f t="shared" ref="AA72:AN72" si="85">AA2+AA16+AA30+AA44+AA58</f>
        <v>0</v>
      </c>
      <c r="AB72" s="21">
        <f t="shared" si="85"/>
        <v>0</v>
      </c>
      <c r="AC72" s="21">
        <f t="shared" si="85"/>
        <v>370</v>
      </c>
      <c r="AD72" s="21">
        <f t="shared" si="85"/>
        <v>0</v>
      </c>
      <c r="AE72" s="21">
        <f t="shared" si="85"/>
        <v>141</v>
      </c>
      <c r="AF72" s="21">
        <f t="shared" si="85"/>
        <v>612</v>
      </c>
      <c r="AG72" s="21">
        <f t="shared" si="85"/>
        <v>0</v>
      </c>
      <c r="AH72" s="21">
        <f t="shared" si="85"/>
        <v>726</v>
      </c>
      <c r="AI72" s="21">
        <f t="shared" si="85"/>
        <v>51</v>
      </c>
      <c r="AJ72" s="21">
        <f t="shared" si="85"/>
        <v>0</v>
      </c>
      <c r="AK72" s="21">
        <f t="shared" si="85"/>
        <v>0</v>
      </c>
      <c r="AL72" s="21">
        <f t="shared" si="85"/>
        <v>0</v>
      </c>
      <c r="AM72" s="21">
        <f t="shared" si="85"/>
        <v>0</v>
      </c>
      <c r="AN72" s="21">
        <f t="shared" si="85"/>
        <v>15</v>
      </c>
      <c r="AO72" s="21">
        <f t="shared" ref="AO72:AO84" si="90">AO2+AO16+AO30</f>
        <v>50</v>
      </c>
      <c r="AP72" s="21">
        <f t="shared" ref="AP72:AR72" si="86">AP2+AP16+AP30+AP44+AP58</f>
        <v>133</v>
      </c>
      <c r="AQ72" s="21">
        <f t="shared" si="86"/>
        <v>0</v>
      </c>
      <c r="AR72" s="21">
        <f t="shared" si="86"/>
        <v>0</v>
      </c>
      <c r="AS72" s="21"/>
    </row>
    <row r="73">
      <c r="B73" s="2" t="s">
        <v>215</v>
      </c>
      <c r="C73" s="2">
        <v>2026.0</v>
      </c>
      <c r="D73" s="11">
        <f t="shared" si="87"/>
        <v>3683.875</v>
      </c>
      <c r="E73" s="21">
        <f t="shared" ref="E73:P73" si="88">E3+E17+E31+E45+E59</f>
        <v>34</v>
      </c>
      <c r="F73" s="21">
        <f t="shared" si="88"/>
        <v>1590</v>
      </c>
      <c r="G73" s="21">
        <f t="shared" si="88"/>
        <v>592</v>
      </c>
      <c r="H73" s="21">
        <f t="shared" si="88"/>
        <v>95</v>
      </c>
      <c r="I73" s="21">
        <f t="shared" si="88"/>
        <v>687</v>
      </c>
      <c r="J73" s="21">
        <f t="shared" si="88"/>
        <v>350</v>
      </c>
      <c r="K73" s="21">
        <f t="shared" si="88"/>
        <v>0</v>
      </c>
      <c r="L73" s="21">
        <f t="shared" si="88"/>
        <v>0</v>
      </c>
      <c r="M73" s="21">
        <f t="shared" si="88"/>
        <v>21</v>
      </c>
      <c r="N73" s="21">
        <f t="shared" si="88"/>
        <v>0</v>
      </c>
      <c r="O73" s="21">
        <f t="shared" si="88"/>
        <v>314.875</v>
      </c>
      <c r="P73" s="21">
        <f t="shared" si="88"/>
        <v>0</v>
      </c>
      <c r="Y73" s="21"/>
      <c r="Z73" s="21"/>
      <c r="AA73" s="21">
        <f t="shared" ref="AA73:AN73" si="89">AA3+AA17+AA31+AA45+AA59</f>
        <v>500</v>
      </c>
      <c r="AB73" s="21">
        <f t="shared" si="89"/>
        <v>100</v>
      </c>
      <c r="AC73" s="21">
        <f t="shared" si="89"/>
        <v>990</v>
      </c>
      <c r="AD73" s="21">
        <f t="shared" si="89"/>
        <v>5</v>
      </c>
      <c r="AE73" s="21">
        <f t="shared" si="89"/>
        <v>82</v>
      </c>
      <c r="AF73" s="21">
        <f t="shared" si="89"/>
        <v>510</v>
      </c>
      <c r="AG73" s="21">
        <f t="shared" si="89"/>
        <v>0</v>
      </c>
      <c r="AH73" s="21">
        <f t="shared" si="89"/>
        <v>594</v>
      </c>
      <c r="AI73" s="21">
        <f t="shared" si="89"/>
        <v>93</v>
      </c>
      <c r="AJ73" s="21">
        <f t="shared" si="89"/>
        <v>290</v>
      </c>
      <c r="AK73" s="21">
        <f t="shared" si="89"/>
        <v>60</v>
      </c>
      <c r="AL73" s="21">
        <f t="shared" si="89"/>
        <v>18</v>
      </c>
      <c r="AM73" s="21">
        <f t="shared" si="89"/>
        <v>3</v>
      </c>
      <c r="AN73" s="21">
        <f t="shared" si="89"/>
        <v>0</v>
      </c>
      <c r="AO73" s="21">
        <f t="shared" si="90"/>
        <v>311</v>
      </c>
      <c r="AP73" s="21">
        <f t="shared" ref="AP73:AR73" si="91">AP3+AP17+AP31+AP45+AP59</f>
        <v>95</v>
      </c>
      <c r="AQ73" s="21">
        <f t="shared" si="91"/>
        <v>0</v>
      </c>
      <c r="AR73" s="21">
        <f t="shared" si="91"/>
        <v>0</v>
      </c>
      <c r="AS73" s="21"/>
    </row>
    <row r="74">
      <c r="B74" s="2" t="s">
        <v>215</v>
      </c>
      <c r="C74" s="2">
        <v>2027.0</v>
      </c>
      <c r="D74" s="11">
        <f t="shared" si="87"/>
        <v>6992.75</v>
      </c>
      <c r="E74" s="21">
        <f t="shared" ref="E74:P74" si="92">E4+E18+E32+E46+E60</f>
        <v>0</v>
      </c>
      <c r="F74" s="21">
        <f t="shared" si="92"/>
        <v>3771</v>
      </c>
      <c r="G74" s="21">
        <f t="shared" si="92"/>
        <v>440</v>
      </c>
      <c r="H74" s="21">
        <f t="shared" si="92"/>
        <v>305</v>
      </c>
      <c r="I74" s="21">
        <f t="shared" si="92"/>
        <v>1549</v>
      </c>
      <c r="J74" s="21">
        <f t="shared" si="92"/>
        <v>372</v>
      </c>
      <c r="K74" s="21">
        <f t="shared" si="92"/>
        <v>0</v>
      </c>
      <c r="L74" s="21">
        <f t="shared" si="92"/>
        <v>0</v>
      </c>
      <c r="M74" s="21">
        <f t="shared" si="92"/>
        <v>13</v>
      </c>
      <c r="N74" s="21">
        <f t="shared" si="92"/>
        <v>0</v>
      </c>
      <c r="O74" s="21">
        <f t="shared" si="92"/>
        <v>542.75</v>
      </c>
      <c r="P74" s="21">
        <f t="shared" si="92"/>
        <v>0</v>
      </c>
      <c r="Y74" s="21"/>
      <c r="Z74" s="21"/>
      <c r="AA74" s="21">
        <f t="shared" ref="AA74:AN74" si="93">AA4+AA18+AA32+AA46+AA60</f>
        <v>2830</v>
      </c>
      <c r="AB74" s="21">
        <f t="shared" si="93"/>
        <v>200</v>
      </c>
      <c r="AC74" s="21">
        <f t="shared" si="93"/>
        <v>741</v>
      </c>
      <c r="AD74" s="21">
        <f t="shared" si="93"/>
        <v>0</v>
      </c>
      <c r="AE74" s="21">
        <f t="shared" si="93"/>
        <v>440</v>
      </c>
      <c r="AF74" s="21">
        <f t="shared" si="93"/>
        <v>0</v>
      </c>
      <c r="AG74" s="21">
        <f t="shared" si="93"/>
        <v>0</v>
      </c>
      <c r="AH74" s="21">
        <f t="shared" si="93"/>
        <v>944</v>
      </c>
      <c r="AI74" s="21">
        <f t="shared" si="93"/>
        <v>605</v>
      </c>
      <c r="AJ74" s="21">
        <f t="shared" si="93"/>
        <v>302</v>
      </c>
      <c r="AK74" s="21">
        <f t="shared" si="93"/>
        <v>70</v>
      </c>
      <c r="AL74" s="21">
        <f t="shared" si="93"/>
        <v>0</v>
      </c>
      <c r="AM74" s="21">
        <f t="shared" si="93"/>
        <v>0</v>
      </c>
      <c r="AN74" s="21">
        <f t="shared" si="93"/>
        <v>13</v>
      </c>
      <c r="AO74" s="21">
        <f t="shared" si="90"/>
        <v>527</v>
      </c>
      <c r="AP74" s="21">
        <f t="shared" ref="AP74:AR74" si="94">AP4+AP18+AP32+AP46+AP60</f>
        <v>305</v>
      </c>
      <c r="AQ74" s="21">
        <f t="shared" si="94"/>
        <v>0</v>
      </c>
      <c r="AR74" s="21">
        <f t="shared" si="94"/>
        <v>0</v>
      </c>
      <c r="AS74" s="21"/>
    </row>
    <row r="75">
      <c r="B75" s="2" t="s">
        <v>215</v>
      </c>
      <c r="C75" s="2">
        <v>2028.0</v>
      </c>
      <c r="D75" s="11">
        <f t="shared" si="87"/>
        <v>6028.75</v>
      </c>
      <c r="E75" s="21">
        <f t="shared" ref="E75:P75" si="95">E5+E19+E33+E47+E61</f>
        <v>0</v>
      </c>
      <c r="F75" s="21">
        <f t="shared" si="95"/>
        <v>1085</v>
      </c>
      <c r="G75" s="21">
        <f t="shared" si="95"/>
        <v>824</v>
      </c>
      <c r="H75" s="21">
        <f t="shared" si="95"/>
        <v>346</v>
      </c>
      <c r="I75" s="21">
        <f t="shared" si="95"/>
        <v>1618</v>
      </c>
      <c r="J75" s="21">
        <f t="shared" si="95"/>
        <v>485</v>
      </c>
      <c r="K75" s="21">
        <f t="shared" si="95"/>
        <v>40</v>
      </c>
      <c r="L75" s="21">
        <f t="shared" si="95"/>
        <v>0</v>
      </c>
      <c r="M75" s="21">
        <f t="shared" si="95"/>
        <v>218</v>
      </c>
      <c r="N75" s="21">
        <f t="shared" si="95"/>
        <v>0</v>
      </c>
      <c r="O75" s="21">
        <f t="shared" si="95"/>
        <v>372.75</v>
      </c>
      <c r="P75" s="21">
        <f t="shared" si="95"/>
        <v>1040</v>
      </c>
      <c r="Y75" s="21"/>
      <c r="Z75" s="21"/>
      <c r="AA75" s="21">
        <f t="shared" ref="AA75:AN75" si="96">AA5+AA19+AA33+AA47+AA61</f>
        <v>530</v>
      </c>
      <c r="AB75" s="21">
        <f t="shared" si="96"/>
        <v>350</v>
      </c>
      <c r="AC75" s="21">
        <f t="shared" si="96"/>
        <v>205</v>
      </c>
      <c r="AD75" s="21">
        <f t="shared" si="96"/>
        <v>0</v>
      </c>
      <c r="AE75" s="21">
        <f t="shared" si="96"/>
        <v>212</v>
      </c>
      <c r="AF75" s="21">
        <f t="shared" si="96"/>
        <v>612</v>
      </c>
      <c r="AG75" s="21">
        <f t="shared" si="96"/>
        <v>1040</v>
      </c>
      <c r="AH75" s="21">
        <f t="shared" si="96"/>
        <v>647</v>
      </c>
      <c r="AI75" s="21">
        <f t="shared" si="96"/>
        <v>971</v>
      </c>
      <c r="AJ75" s="21">
        <f t="shared" si="96"/>
        <v>285</v>
      </c>
      <c r="AK75" s="21">
        <f t="shared" si="96"/>
        <v>200</v>
      </c>
      <c r="AL75" s="21">
        <f t="shared" si="96"/>
        <v>165</v>
      </c>
      <c r="AM75" s="21">
        <f t="shared" si="96"/>
        <v>0</v>
      </c>
      <c r="AN75" s="21">
        <f t="shared" si="96"/>
        <v>53</v>
      </c>
      <c r="AO75" s="21">
        <f t="shared" si="90"/>
        <v>350</v>
      </c>
      <c r="AP75" s="21">
        <f t="shared" ref="AP75:AR75" si="97">AP5+AP19+AP33+AP47+AP61</f>
        <v>346</v>
      </c>
      <c r="AQ75" s="21">
        <f t="shared" si="97"/>
        <v>0</v>
      </c>
      <c r="AR75" s="21">
        <f t="shared" si="97"/>
        <v>40</v>
      </c>
      <c r="AS75" s="21"/>
    </row>
    <row r="76">
      <c r="B76" s="2" t="s">
        <v>215</v>
      </c>
      <c r="C76" s="2">
        <v>2029.0</v>
      </c>
      <c r="D76" s="11">
        <f t="shared" si="87"/>
        <v>5633.45</v>
      </c>
      <c r="E76" s="21">
        <f t="shared" ref="E76:P76" si="98">E6+E20+E34+E48+E62</f>
        <v>206</v>
      </c>
      <c r="F76" s="21">
        <f t="shared" si="98"/>
        <v>2380</v>
      </c>
      <c r="G76" s="21">
        <f t="shared" si="98"/>
        <v>587.9</v>
      </c>
      <c r="H76" s="21">
        <f t="shared" si="98"/>
        <v>71</v>
      </c>
      <c r="I76" s="21">
        <f t="shared" si="98"/>
        <v>1059</v>
      </c>
      <c r="J76" s="21">
        <f t="shared" si="98"/>
        <v>293</v>
      </c>
      <c r="K76" s="21">
        <f t="shared" si="98"/>
        <v>0</v>
      </c>
      <c r="L76" s="21">
        <f t="shared" si="98"/>
        <v>0</v>
      </c>
      <c r="M76" s="21">
        <f t="shared" si="98"/>
        <v>307.3</v>
      </c>
      <c r="N76" s="21">
        <f t="shared" si="98"/>
        <v>0</v>
      </c>
      <c r="O76" s="21">
        <f t="shared" si="98"/>
        <v>729.25</v>
      </c>
      <c r="P76" s="21">
        <f t="shared" si="98"/>
        <v>0</v>
      </c>
      <c r="Y76" s="21"/>
      <c r="Z76" s="21"/>
      <c r="AA76" s="21">
        <f t="shared" ref="AA76:AN76" si="99">AA6+AA20+AA34+AA48+AA62</f>
        <v>1450</v>
      </c>
      <c r="AB76" s="21">
        <f t="shared" si="99"/>
        <v>900</v>
      </c>
      <c r="AC76" s="21">
        <f t="shared" si="99"/>
        <v>30</v>
      </c>
      <c r="AD76" s="21">
        <f t="shared" si="99"/>
        <v>0</v>
      </c>
      <c r="AE76" s="21">
        <f t="shared" si="99"/>
        <v>162.9</v>
      </c>
      <c r="AF76" s="21">
        <f t="shared" si="99"/>
        <v>425</v>
      </c>
      <c r="AG76" s="21">
        <f t="shared" si="99"/>
        <v>0</v>
      </c>
      <c r="AH76" s="21">
        <f t="shared" si="99"/>
        <v>849</v>
      </c>
      <c r="AI76" s="21">
        <f t="shared" si="99"/>
        <v>210</v>
      </c>
      <c r="AJ76" s="21">
        <f t="shared" si="99"/>
        <v>213</v>
      </c>
      <c r="AK76" s="21">
        <f t="shared" si="99"/>
        <v>80</v>
      </c>
      <c r="AL76" s="21">
        <f t="shared" si="99"/>
        <v>150</v>
      </c>
      <c r="AM76" s="21">
        <f t="shared" si="99"/>
        <v>13.3</v>
      </c>
      <c r="AN76" s="21">
        <f t="shared" si="99"/>
        <v>144</v>
      </c>
      <c r="AO76" s="21">
        <f t="shared" si="90"/>
        <v>650</v>
      </c>
      <c r="AP76" s="21">
        <f t="shared" ref="AP76:AR76" si="100">AP6+AP20+AP34+AP48+AP62</f>
        <v>71</v>
      </c>
      <c r="AQ76" s="21">
        <f t="shared" si="100"/>
        <v>0</v>
      </c>
      <c r="AR76" s="21">
        <f t="shared" si="100"/>
        <v>0</v>
      </c>
      <c r="AS76" s="21"/>
    </row>
    <row r="77">
      <c r="B77" s="2" t="s">
        <v>215</v>
      </c>
      <c r="C77" s="2">
        <v>2030.0</v>
      </c>
      <c r="D77" s="11">
        <f t="shared" si="87"/>
        <v>6976.625</v>
      </c>
      <c r="E77" s="21">
        <f t="shared" ref="E77:P77" si="101">E7+E21+E35+E49+E63</f>
        <v>871</v>
      </c>
      <c r="F77" s="21">
        <f t="shared" si="101"/>
        <v>820</v>
      </c>
      <c r="G77" s="21">
        <f t="shared" si="101"/>
        <v>794</v>
      </c>
      <c r="H77" s="21">
        <f t="shared" si="101"/>
        <v>564</v>
      </c>
      <c r="I77" s="21">
        <f t="shared" si="101"/>
        <v>1822</v>
      </c>
      <c r="J77" s="21">
        <f t="shared" si="101"/>
        <v>1265</v>
      </c>
      <c r="K77" s="21">
        <f t="shared" si="101"/>
        <v>0</v>
      </c>
      <c r="L77" s="21">
        <f t="shared" si="101"/>
        <v>0</v>
      </c>
      <c r="M77" s="21">
        <f t="shared" si="101"/>
        <v>278</v>
      </c>
      <c r="N77" s="21">
        <f t="shared" si="101"/>
        <v>0</v>
      </c>
      <c r="O77" s="21">
        <f t="shared" si="101"/>
        <v>562.625</v>
      </c>
      <c r="P77" s="21">
        <f t="shared" si="101"/>
        <v>0</v>
      </c>
      <c r="Y77" s="21"/>
      <c r="Z77" s="21"/>
      <c r="AA77" s="21">
        <f t="shared" ref="AA77:AN77" si="102">AA7+AA21+AA35+AA49+AA63</f>
        <v>700</v>
      </c>
      <c r="AB77" s="21">
        <f t="shared" si="102"/>
        <v>0</v>
      </c>
      <c r="AC77" s="21">
        <f t="shared" si="102"/>
        <v>120</v>
      </c>
      <c r="AD77" s="21">
        <f t="shared" si="102"/>
        <v>0</v>
      </c>
      <c r="AE77" s="21">
        <f t="shared" si="102"/>
        <v>131</v>
      </c>
      <c r="AF77" s="21">
        <f t="shared" si="102"/>
        <v>663</v>
      </c>
      <c r="AG77" s="21">
        <f t="shared" si="102"/>
        <v>0</v>
      </c>
      <c r="AH77" s="21">
        <f t="shared" si="102"/>
        <v>1286</v>
      </c>
      <c r="AI77" s="21">
        <f t="shared" si="102"/>
        <v>536</v>
      </c>
      <c r="AJ77" s="21">
        <f t="shared" si="102"/>
        <v>1165</v>
      </c>
      <c r="AK77" s="21">
        <f t="shared" si="102"/>
        <v>100</v>
      </c>
      <c r="AL77" s="21">
        <f t="shared" si="102"/>
        <v>101</v>
      </c>
      <c r="AM77" s="21">
        <f t="shared" si="102"/>
        <v>0</v>
      </c>
      <c r="AN77" s="21">
        <f t="shared" si="102"/>
        <v>177</v>
      </c>
      <c r="AO77" s="21">
        <f t="shared" si="90"/>
        <v>551</v>
      </c>
      <c r="AP77" s="21">
        <f t="shared" ref="AP77:AR77" si="103">AP7+AP21+AP35+AP49+AP63</f>
        <v>564</v>
      </c>
      <c r="AQ77" s="21">
        <f t="shared" si="103"/>
        <v>0</v>
      </c>
      <c r="AR77" s="21">
        <f t="shared" si="103"/>
        <v>0</v>
      </c>
      <c r="AS77" s="21"/>
    </row>
    <row r="78">
      <c r="B78" s="2" t="s">
        <v>215</v>
      </c>
      <c r="C78" s="2">
        <v>2031.0</v>
      </c>
      <c r="D78" s="11">
        <f t="shared" si="87"/>
        <v>9589.125</v>
      </c>
      <c r="E78" s="21">
        <f t="shared" ref="E78:P78" si="104">E8+E22+E36+E50+E64</f>
        <v>0</v>
      </c>
      <c r="F78" s="21">
        <f t="shared" si="104"/>
        <v>90</v>
      </c>
      <c r="G78" s="21">
        <f t="shared" si="104"/>
        <v>3571</v>
      </c>
      <c r="H78" s="21">
        <f t="shared" si="104"/>
        <v>1265</v>
      </c>
      <c r="I78" s="21">
        <f t="shared" si="104"/>
        <v>2334</v>
      </c>
      <c r="J78" s="21">
        <f t="shared" si="104"/>
        <v>930</v>
      </c>
      <c r="K78" s="21">
        <f t="shared" si="104"/>
        <v>0</v>
      </c>
      <c r="L78" s="21">
        <f t="shared" si="104"/>
        <v>0</v>
      </c>
      <c r="M78" s="21">
        <f t="shared" si="104"/>
        <v>24</v>
      </c>
      <c r="N78" s="21">
        <f t="shared" si="104"/>
        <v>0</v>
      </c>
      <c r="O78" s="21">
        <f t="shared" si="104"/>
        <v>615.125</v>
      </c>
      <c r="P78" s="21">
        <f t="shared" si="104"/>
        <v>760</v>
      </c>
      <c r="Y78" s="21"/>
      <c r="Z78" s="21"/>
      <c r="AA78" s="21">
        <f t="shared" ref="AA78:AN78" si="105">AA8+AA22+AA36+AA50+AA64</f>
        <v>0</v>
      </c>
      <c r="AB78" s="21">
        <f t="shared" si="105"/>
        <v>0</v>
      </c>
      <c r="AC78" s="21">
        <f t="shared" si="105"/>
        <v>90</v>
      </c>
      <c r="AD78" s="21">
        <f t="shared" si="105"/>
        <v>0</v>
      </c>
      <c r="AE78" s="21">
        <f t="shared" si="105"/>
        <v>20</v>
      </c>
      <c r="AF78" s="21">
        <f t="shared" si="105"/>
        <v>3551</v>
      </c>
      <c r="AG78" s="21">
        <f t="shared" si="105"/>
        <v>760</v>
      </c>
      <c r="AH78" s="21">
        <f t="shared" si="105"/>
        <v>1911</v>
      </c>
      <c r="AI78" s="21">
        <f t="shared" si="105"/>
        <v>423</v>
      </c>
      <c r="AJ78" s="21">
        <f t="shared" si="105"/>
        <v>730</v>
      </c>
      <c r="AK78" s="21">
        <f t="shared" si="105"/>
        <v>200</v>
      </c>
      <c r="AL78" s="21">
        <f t="shared" si="105"/>
        <v>0</v>
      </c>
      <c r="AM78" s="21">
        <f t="shared" si="105"/>
        <v>4</v>
      </c>
      <c r="AN78" s="21">
        <f t="shared" si="105"/>
        <v>20</v>
      </c>
      <c r="AO78" s="21">
        <f t="shared" si="90"/>
        <v>600</v>
      </c>
      <c r="AP78" s="21">
        <f t="shared" ref="AP78:AR78" si="106">AP8+AP22+AP36+AP50+AP64</f>
        <v>1265</v>
      </c>
      <c r="AQ78" s="21">
        <f t="shared" si="106"/>
        <v>0</v>
      </c>
      <c r="AR78" s="21">
        <f t="shared" si="106"/>
        <v>0</v>
      </c>
      <c r="AS78" s="21"/>
    </row>
    <row r="79">
      <c r="B79" s="2" t="s">
        <v>215</v>
      </c>
      <c r="C79" s="2">
        <v>2032.0</v>
      </c>
      <c r="D79" s="11">
        <f t="shared" si="87"/>
        <v>9142.125</v>
      </c>
      <c r="E79" s="21">
        <f t="shared" ref="E79:P79" si="107">E9+E23+E37+E51+E65</f>
        <v>1406</v>
      </c>
      <c r="F79" s="21">
        <f t="shared" si="107"/>
        <v>93</v>
      </c>
      <c r="G79" s="21">
        <f t="shared" si="107"/>
        <v>1929</v>
      </c>
      <c r="H79" s="21">
        <f t="shared" si="107"/>
        <v>573</v>
      </c>
      <c r="I79" s="21">
        <f t="shared" si="107"/>
        <v>2099</v>
      </c>
      <c r="J79" s="21">
        <f t="shared" si="107"/>
        <v>922</v>
      </c>
      <c r="K79" s="21">
        <f t="shared" si="107"/>
        <v>0</v>
      </c>
      <c r="L79" s="21">
        <f t="shared" si="107"/>
        <v>0</v>
      </c>
      <c r="M79" s="21">
        <f t="shared" si="107"/>
        <v>25</v>
      </c>
      <c r="N79" s="21">
        <f t="shared" si="107"/>
        <v>250</v>
      </c>
      <c r="O79" s="21">
        <f t="shared" si="107"/>
        <v>902.125</v>
      </c>
      <c r="P79" s="21">
        <f t="shared" si="107"/>
        <v>943</v>
      </c>
      <c r="Y79" s="21"/>
      <c r="Z79" s="21"/>
      <c r="AA79" s="21">
        <f t="shared" ref="AA79:AN79" si="108">AA9+AA23+AA37+AA51+AA65</f>
        <v>0</v>
      </c>
      <c r="AB79" s="21">
        <f t="shared" si="108"/>
        <v>0</v>
      </c>
      <c r="AC79" s="21">
        <f t="shared" si="108"/>
        <v>93</v>
      </c>
      <c r="AD79" s="21">
        <f t="shared" si="108"/>
        <v>0</v>
      </c>
      <c r="AE79" s="21">
        <f t="shared" si="108"/>
        <v>1</v>
      </c>
      <c r="AF79" s="21">
        <f t="shared" si="108"/>
        <v>1928</v>
      </c>
      <c r="AG79" s="21">
        <f t="shared" si="108"/>
        <v>943</v>
      </c>
      <c r="AH79" s="21">
        <f t="shared" si="108"/>
        <v>2032</v>
      </c>
      <c r="AI79" s="21">
        <f t="shared" si="108"/>
        <v>67</v>
      </c>
      <c r="AJ79" s="21">
        <f t="shared" si="108"/>
        <v>922</v>
      </c>
      <c r="AK79" s="21">
        <f t="shared" si="108"/>
        <v>0</v>
      </c>
      <c r="AL79" s="21">
        <f t="shared" si="108"/>
        <v>0</v>
      </c>
      <c r="AM79" s="21">
        <f t="shared" si="108"/>
        <v>4</v>
      </c>
      <c r="AN79" s="21">
        <f t="shared" si="108"/>
        <v>21</v>
      </c>
      <c r="AO79" s="21">
        <f t="shared" si="90"/>
        <v>900</v>
      </c>
      <c r="AP79" s="21">
        <f t="shared" ref="AP79:AR79" si="109">AP9+AP23+AP37+AP51+AP65</f>
        <v>573</v>
      </c>
      <c r="AQ79" s="21">
        <f t="shared" si="109"/>
        <v>250</v>
      </c>
      <c r="AR79" s="21">
        <f t="shared" si="109"/>
        <v>0</v>
      </c>
      <c r="AS79" s="21"/>
    </row>
    <row r="80">
      <c r="B80" s="2" t="s">
        <v>215</v>
      </c>
      <c r="C80" s="2">
        <v>2033.0</v>
      </c>
      <c r="D80" s="11">
        <f t="shared" si="87"/>
        <v>12062.1</v>
      </c>
      <c r="E80" s="21">
        <f t="shared" ref="E80:P80" si="110">E10+E24+E38+E52+E66</f>
        <v>600</v>
      </c>
      <c r="F80" s="21">
        <f t="shared" si="110"/>
        <v>90</v>
      </c>
      <c r="G80" s="21">
        <f t="shared" si="110"/>
        <v>1375</v>
      </c>
      <c r="H80" s="21">
        <f t="shared" si="110"/>
        <v>1805</v>
      </c>
      <c r="I80" s="21">
        <f t="shared" si="110"/>
        <v>3869.9</v>
      </c>
      <c r="J80" s="21">
        <f t="shared" si="110"/>
        <v>1570</v>
      </c>
      <c r="K80" s="21">
        <f t="shared" si="110"/>
        <v>0</v>
      </c>
      <c r="L80" s="21">
        <f t="shared" si="110"/>
        <v>0</v>
      </c>
      <c r="M80" s="21">
        <f t="shared" si="110"/>
        <v>32.2</v>
      </c>
      <c r="N80" s="21">
        <f t="shared" si="110"/>
        <v>250</v>
      </c>
      <c r="O80" s="21">
        <f t="shared" si="110"/>
        <v>970</v>
      </c>
      <c r="P80" s="21">
        <f t="shared" si="110"/>
        <v>1500</v>
      </c>
      <c r="Y80" s="21"/>
      <c r="Z80" s="21"/>
      <c r="AA80" s="21">
        <f t="shared" ref="AA80:AN80" si="111">AA10+AA24+AA38+AA52+AA66</f>
        <v>0</v>
      </c>
      <c r="AB80" s="21">
        <f t="shared" si="111"/>
        <v>0</v>
      </c>
      <c r="AC80" s="21">
        <f t="shared" si="111"/>
        <v>90</v>
      </c>
      <c r="AD80" s="21">
        <f t="shared" si="111"/>
        <v>0</v>
      </c>
      <c r="AE80" s="21">
        <f t="shared" si="111"/>
        <v>1</v>
      </c>
      <c r="AF80" s="21">
        <f t="shared" si="111"/>
        <v>1374</v>
      </c>
      <c r="AG80" s="21">
        <f t="shared" si="111"/>
        <v>1500</v>
      </c>
      <c r="AH80" s="21">
        <f t="shared" si="111"/>
        <v>3246</v>
      </c>
      <c r="AI80" s="21">
        <f t="shared" si="111"/>
        <v>623.9</v>
      </c>
      <c r="AJ80" s="21">
        <f t="shared" si="111"/>
        <v>1270</v>
      </c>
      <c r="AK80" s="21">
        <f t="shared" si="111"/>
        <v>317</v>
      </c>
      <c r="AL80" s="21">
        <f t="shared" si="111"/>
        <v>19</v>
      </c>
      <c r="AM80" s="21">
        <f t="shared" si="111"/>
        <v>5.2</v>
      </c>
      <c r="AN80" s="21">
        <f t="shared" si="111"/>
        <v>8</v>
      </c>
      <c r="AO80" s="21">
        <f t="shared" si="90"/>
        <v>825</v>
      </c>
      <c r="AP80" s="21">
        <f t="shared" ref="AP80:AR80" si="112">AP10+AP24+AP38+AP52+AP66</f>
        <v>1805</v>
      </c>
      <c r="AQ80" s="21">
        <f t="shared" si="112"/>
        <v>250</v>
      </c>
      <c r="AR80" s="21">
        <f t="shared" si="112"/>
        <v>0</v>
      </c>
      <c r="AS80" s="21"/>
    </row>
    <row r="81">
      <c r="B81" s="2" t="s">
        <v>215</v>
      </c>
      <c r="C81" s="2">
        <v>2034.0</v>
      </c>
      <c r="D81" s="11">
        <f t="shared" si="87"/>
        <v>4473.25</v>
      </c>
      <c r="E81" s="21">
        <f t="shared" ref="E81:P81" si="113">E11+E25+E39+E53+E67</f>
        <v>0</v>
      </c>
      <c r="F81" s="21">
        <f t="shared" si="113"/>
        <v>150</v>
      </c>
      <c r="G81" s="21">
        <f t="shared" si="113"/>
        <v>825</v>
      </c>
      <c r="H81" s="21">
        <f t="shared" si="113"/>
        <v>0</v>
      </c>
      <c r="I81" s="21">
        <f t="shared" si="113"/>
        <v>1247</v>
      </c>
      <c r="J81" s="21">
        <f t="shared" si="113"/>
        <v>1000</v>
      </c>
      <c r="K81" s="21">
        <f t="shared" si="113"/>
        <v>0</v>
      </c>
      <c r="L81" s="21">
        <f t="shared" si="113"/>
        <v>0</v>
      </c>
      <c r="M81" s="21">
        <f t="shared" si="113"/>
        <v>0</v>
      </c>
      <c r="N81" s="21">
        <f t="shared" si="113"/>
        <v>0</v>
      </c>
      <c r="O81" s="21">
        <f t="shared" si="113"/>
        <v>1251.25</v>
      </c>
      <c r="P81" s="21">
        <f t="shared" si="113"/>
        <v>0</v>
      </c>
      <c r="Y81" s="21"/>
      <c r="Z81" s="21"/>
      <c r="AA81" s="21">
        <f t="shared" ref="AA81:AN81" si="114">AA11+AA25+AA39+AA53+AA67</f>
        <v>0</v>
      </c>
      <c r="AB81" s="21">
        <f t="shared" si="114"/>
        <v>0</v>
      </c>
      <c r="AC81" s="21">
        <f t="shared" si="114"/>
        <v>150</v>
      </c>
      <c r="AD81" s="21">
        <f t="shared" si="114"/>
        <v>0</v>
      </c>
      <c r="AE81" s="21">
        <f t="shared" si="114"/>
        <v>0</v>
      </c>
      <c r="AF81" s="21">
        <f t="shared" si="114"/>
        <v>825</v>
      </c>
      <c r="AG81" s="21">
        <f t="shared" si="114"/>
        <v>0</v>
      </c>
      <c r="AH81" s="21">
        <f t="shared" si="114"/>
        <v>1197</v>
      </c>
      <c r="AI81" s="21">
        <f t="shared" si="114"/>
        <v>50</v>
      </c>
      <c r="AJ81" s="21">
        <f t="shared" si="114"/>
        <v>1000</v>
      </c>
      <c r="AK81" s="21">
        <f t="shared" si="114"/>
        <v>0</v>
      </c>
      <c r="AL81" s="21">
        <f t="shared" si="114"/>
        <v>0</v>
      </c>
      <c r="AM81" s="21">
        <f t="shared" si="114"/>
        <v>0</v>
      </c>
      <c r="AN81" s="21">
        <f t="shared" si="114"/>
        <v>0</v>
      </c>
      <c r="AO81" s="21">
        <f t="shared" si="90"/>
        <v>1250</v>
      </c>
      <c r="AP81" s="21">
        <f t="shared" ref="AP81:AR81" si="115">AP11+AP25+AP39+AP53+AP67</f>
        <v>0</v>
      </c>
      <c r="AQ81" s="21">
        <f t="shared" si="115"/>
        <v>0</v>
      </c>
      <c r="AR81" s="21">
        <f t="shared" si="115"/>
        <v>0</v>
      </c>
      <c r="AS81" s="21"/>
    </row>
    <row r="82">
      <c r="B82" s="2" t="s">
        <v>215</v>
      </c>
      <c r="C82" s="2" t="s">
        <v>209</v>
      </c>
      <c r="D82" s="11">
        <f t="shared" si="87"/>
        <v>27664.2</v>
      </c>
      <c r="E82" s="21">
        <f t="shared" ref="E82:P82" si="116">E12+E26+E40+E54+E68</f>
        <v>3466</v>
      </c>
      <c r="F82" s="21">
        <f t="shared" si="116"/>
        <v>9196</v>
      </c>
      <c r="G82" s="21">
        <f t="shared" si="116"/>
        <v>3196.9</v>
      </c>
      <c r="H82" s="21">
        <f t="shared" si="116"/>
        <v>950</v>
      </c>
      <c r="I82" s="21">
        <f t="shared" si="116"/>
        <v>5690</v>
      </c>
      <c r="J82" s="21">
        <f t="shared" si="116"/>
        <v>1500</v>
      </c>
      <c r="K82" s="21">
        <f t="shared" si="116"/>
        <v>40</v>
      </c>
      <c r="L82" s="21">
        <f t="shared" si="116"/>
        <v>0</v>
      </c>
      <c r="M82" s="21">
        <f t="shared" si="116"/>
        <v>574.3</v>
      </c>
      <c r="N82" s="21">
        <f t="shared" si="116"/>
        <v>0</v>
      </c>
      <c r="O82" s="21">
        <f t="shared" si="116"/>
        <v>2011</v>
      </c>
      <c r="P82" s="21">
        <f t="shared" si="116"/>
        <v>1040</v>
      </c>
      <c r="Y82" s="21"/>
      <c r="Z82" s="21"/>
      <c r="AA82" s="21">
        <f t="shared" ref="AA82:AN82" si="117">AA12+AA26+AA40+AA54+AA68</f>
        <v>5310</v>
      </c>
      <c r="AB82" s="21">
        <f t="shared" si="117"/>
        <v>1550</v>
      </c>
      <c r="AC82" s="21">
        <f t="shared" si="117"/>
        <v>2336</v>
      </c>
      <c r="AD82" s="21">
        <f t="shared" si="117"/>
        <v>5</v>
      </c>
      <c r="AE82" s="21">
        <f t="shared" si="117"/>
        <v>1037.9</v>
      </c>
      <c r="AF82" s="21">
        <f t="shared" si="117"/>
        <v>2159</v>
      </c>
      <c r="AG82" s="21">
        <f t="shared" si="117"/>
        <v>1040</v>
      </c>
      <c r="AH82" s="21">
        <f t="shared" si="117"/>
        <v>3760</v>
      </c>
      <c r="AI82" s="21">
        <f t="shared" si="117"/>
        <v>1930</v>
      </c>
      <c r="AJ82" s="21">
        <f t="shared" si="117"/>
        <v>1090</v>
      </c>
      <c r="AK82" s="21">
        <f t="shared" si="117"/>
        <v>410</v>
      </c>
      <c r="AL82" s="21">
        <f t="shared" si="117"/>
        <v>333</v>
      </c>
      <c r="AM82" s="21">
        <f t="shared" si="117"/>
        <v>16.3</v>
      </c>
      <c r="AN82" s="21">
        <f t="shared" si="117"/>
        <v>225</v>
      </c>
      <c r="AO82" s="21">
        <f t="shared" si="90"/>
        <v>1888</v>
      </c>
      <c r="AP82" s="21">
        <f t="shared" ref="AP82:AR82" si="118">AP12+AP26+AP40+AP54+AP68</f>
        <v>950</v>
      </c>
      <c r="AQ82" s="21">
        <f t="shared" si="118"/>
        <v>0</v>
      </c>
      <c r="AR82" s="21">
        <f t="shared" si="118"/>
        <v>40</v>
      </c>
      <c r="AS82" s="21"/>
    </row>
    <row r="83">
      <c r="B83" s="2" t="s">
        <v>215</v>
      </c>
      <c r="C83" s="2" t="s">
        <v>210</v>
      </c>
      <c r="D83" s="11">
        <f t="shared" si="87"/>
        <v>42243.225</v>
      </c>
      <c r="E83" s="21">
        <f t="shared" ref="E83:P83" si="119">E13+E27+E41+E55+E69</f>
        <v>2877</v>
      </c>
      <c r="F83" s="21">
        <f t="shared" si="119"/>
        <v>1243</v>
      </c>
      <c r="G83" s="21">
        <f t="shared" si="119"/>
        <v>8494</v>
      </c>
      <c r="H83" s="21">
        <f t="shared" si="119"/>
        <v>4207</v>
      </c>
      <c r="I83" s="21">
        <f t="shared" si="119"/>
        <v>11371.9</v>
      </c>
      <c r="J83" s="21">
        <f t="shared" si="119"/>
        <v>5687</v>
      </c>
      <c r="K83" s="21">
        <f t="shared" si="119"/>
        <v>0</v>
      </c>
      <c r="L83" s="21">
        <f t="shared" si="119"/>
        <v>0</v>
      </c>
      <c r="M83" s="21">
        <f t="shared" si="119"/>
        <v>359.2</v>
      </c>
      <c r="N83" s="21">
        <f t="shared" si="119"/>
        <v>500</v>
      </c>
      <c r="O83" s="21">
        <f t="shared" si="119"/>
        <v>4301.125</v>
      </c>
      <c r="P83" s="21">
        <f t="shared" si="119"/>
        <v>3203</v>
      </c>
      <c r="Y83" s="21"/>
      <c r="Z83" s="21"/>
      <c r="AA83" s="21">
        <f t="shared" ref="AA83:AN83" si="120">AA13+AA27+AA41+AA55+AA69</f>
        <v>700</v>
      </c>
      <c r="AB83" s="21">
        <f t="shared" si="120"/>
        <v>0</v>
      </c>
      <c r="AC83" s="21">
        <f t="shared" si="120"/>
        <v>543</v>
      </c>
      <c r="AD83" s="21">
        <f t="shared" si="120"/>
        <v>0</v>
      </c>
      <c r="AE83" s="21">
        <f t="shared" si="120"/>
        <v>153</v>
      </c>
      <c r="AF83" s="21">
        <f t="shared" si="120"/>
        <v>8341</v>
      </c>
      <c r="AG83" s="21">
        <f t="shared" si="120"/>
        <v>3203</v>
      </c>
      <c r="AH83" s="21">
        <f t="shared" si="120"/>
        <v>9672</v>
      </c>
      <c r="AI83" s="21">
        <f t="shared" si="120"/>
        <v>1699.9</v>
      </c>
      <c r="AJ83" s="21">
        <f t="shared" si="120"/>
        <v>5087</v>
      </c>
      <c r="AK83" s="21">
        <f t="shared" si="120"/>
        <v>617</v>
      </c>
      <c r="AL83" s="21">
        <f t="shared" si="120"/>
        <v>120</v>
      </c>
      <c r="AM83" s="21">
        <f t="shared" si="120"/>
        <v>13.2</v>
      </c>
      <c r="AN83" s="21">
        <f t="shared" si="120"/>
        <v>226</v>
      </c>
      <c r="AO83" s="21">
        <f t="shared" si="90"/>
        <v>4126</v>
      </c>
      <c r="AP83" s="21">
        <f t="shared" ref="AP83:AR83" si="121">AP13+AP27+AP41+AP55+AP69</f>
        <v>4207</v>
      </c>
      <c r="AQ83" s="21">
        <f t="shared" si="121"/>
        <v>500</v>
      </c>
      <c r="AR83" s="21">
        <f t="shared" si="121"/>
        <v>0</v>
      </c>
      <c r="AS83" s="21"/>
    </row>
    <row r="84">
      <c r="B84" s="2" t="s">
        <v>215</v>
      </c>
      <c r="C84" s="2" t="s">
        <v>26</v>
      </c>
      <c r="D84" s="11">
        <f t="shared" si="87"/>
        <v>69907.425</v>
      </c>
      <c r="E84" s="21">
        <f t="shared" ref="E84:P84" si="122">E14+E28+E42+E56+E70</f>
        <v>6343</v>
      </c>
      <c r="F84" s="21">
        <f t="shared" si="122"/>
        <v>10439</v>
      </c>
      <c r="G84" s="21">
        <f t="shared" si="122"/>
        <v>11690.9</v>
      </c>
      <c r="H84" s="21">
        <f t="shared" si="122"/>
        <v>5157</v>
      </c>
      <c r="I84" s="21">
        <f t="shared" si="122"/>
        <v>17061.9</v>
      </c>
      <c r="J84" s="21">
        <f t="shared" si="122"/>
        <v>7187</v>
      </c>
      <c r="K84" s="21">
        <f t="shared" si="122"/>
        <v>40</v>
      </c>
      <c r="L84" s="21">
        <f t="shared" si="122"/>
        <v>0</v>
      </c>
      <c r="M84" s="21">
        <f t="shared" si="122"/>
        <v>933.5</v>
      </c>
      <c r="N84" s="21">
        <f t="shared" si="122"/>
        <v>500</v>
      </c>
      <c r="O84" s="21">
        <f t="shared" si="122"/>
        <v>6312.125</v>
      </c>
      <c r="P84" s="21">
        <f t="shared" si="122"/>
        <v>4243</v>
      </c>
      <c r="Y84" s="21"/>
      <c r="Z84" s="21"/>
      <c r="AA84" s="22">
        <f t="shared" ref="AA84:AN84" si="123">AA14+AA28+AA42+AA56+AA70</f>
        <v>6010</v>
      </c>
      <c r="AB84" s="22">
        <f t="shared" si="123"/>
        <v>1550</v>
      </c>
      <c r="AC84" s="22">
        <f t="shared" si="123"/>
        <v>2879</v>
      </c>
      <c r="AD84" s="22">
        <f t="shared" si="123"/>
        <v>5</v>
      </c>
      <c r="AE84" s="22">
        <f t="shared" si="123"/>
        <v>1190.9</v>
      </c>
      <c r="AF84" s="22">
        <f t="shared" si="123"/>
        <v>10500</v>
      </c>
      <c r="AG84" s="22">
        <f t="shared" si="123"/>
        <v>4243</v>
      </c>
      <c r="AH84" s="22">
        <f t="shared" si="123"/>
        <v>13432</v>
      </c>
      <c r="AI84" s="22">
        <f t="shared" si="123"/>
        <v>3629.9</v>
      </c>
      <c r="AJ84" s="22">
        <f t="shared" si="123"/>
        <v>6177</v>
      </c>
      <c r="AK84" s="22">
        <f t="shared" si="123"/>
        <v>1027</v>
      </c>
      <c r="AL84" s="22">
        <f t="shared" si="123"/>
        <v>453</v>
      </c>
      <c r="AM84" s="22">
        <f t="shared" si="123"/>
        <v>29.5</v>
      </c>
      <c r="AN84" s="22">
        <f t="shared" si="123"/>
        <v>451</v>
      </c>
      <c r="AO84" s="22">
        <f t="shared" si="90"/>
        <v>6014</v>
      </c>
      <c r="AP84" s="22">
        <f t="shared" ref="AP84:AR84" si="124">AP14+AP28+AP42+AP56+AP70</f>
        <v>5157</v>
      </c>
      <c r="AQ84" s="22">
        <f t="shared" si="124"/>
        <v>500</v>
      </c>
      <c r="AR84" s="22">
        <f t="shared" si="124"/>
        <v>40</v>
      </c>
      <c r="AS84" s="22"/>
    </row>
    <row r="85">
      <c r="D85" s="11"/>
      <c r="AC85" s="21">
        <f>sum(AA84:AC84)</f>
        <v>10439</v>
      </c>
    </row>
    <row r="86">
      <c r="A86" s="2"/>
      <c r="B86" s="2" t="s">
        <v>25</v>
      </c>
      <c r="C86" s="2">
        <v>2025.0</v>
      </c>
      <c r="D86" s="11">
        <v>5300.0</v>
      </c>
      <c r="E86" s="4">
        <v>3200.0</v>
      </c>
      <c r="F86" s="4">
        <v>400.0</v>
      </c>
      <c r="G86" s="4">
        <v>800.0</v>
      </c>
      <c r="H86" s="4">
        <v>100.0</v>
      </c>
      <c r="I86" s="4">
        <v>800.0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R86" s="4">
        <v>3600.0</v>
      </c>
      <c r="S86" s="4">
        <v>1700.0</v>
      </c>
      <c r="T86" s="4">
        <v>0.0</v>
      </c>
    </row>
    <row r="87">
      <c r="B87" s="2" t="s">
        <v>25</v>
      </c>
      <c r="C87" s="2">
        <v>2026.0</v>
      </c>
      <c r="D87" s="11">
        <v>4000.0</v>
      </c>
      <c r="E87" s="4">
        <v>0.0</v>
      </c>
      <c r="F87" s="4">
        <v>1600.0</v>
      </c>
      <c r="G87" s="4">
        <v>600.0</v>
      </c>
      <c r="H87" s="4">
        <v>100.0</v>
      </c>
      <c r="I87" s="4">
        <v>1000.0</v>
      </c>
      <c r="J87" s="4">
        <v>400.0</v>
      </c>
      <c r="K87" s="4">
        <v>0.0</v>
      </c>
      <c r="L87" s="4">
        <v>0.0</v>
      </c>
      <c r="M87" s="4">
        <v>0.0</v>
      </c>
      <c r="N87" s="4">
        <v>0.0</v>
      </c>
      <c r="O87" s="4">
        <v>300.0</v>
      </c>
      <c r="P87" s="4">
        <v>0.0</v>
      </c>
      <c r="R87" s="4">
        <v>1600.0</v>
      </c>
      <c r="S87" s="4">
        <v>2100.0</v>
      </c>
      <c r="T87" s="4">
        <v>300.0</v>
      </c>
    </row>
    <row r="88">
      <c r="B88" s="2" t="s">
        <v>25</v>
      </c>
      <c r="C88" s="2">
        <v>2027.0</v>
      </c>
      <c r="D88" s="11">
        <v>6950.0</v>
      </c>
      <c r="E88" s="4">
        <v>0.0</v>
      </c>
      <c r="F88" s="4">
        <v>3800.0</v>
      </c>
      <c r="G88" s="4">
        <v>400.0</v>
      </c>
      <c r="H88" s="4">
        <v>300.0</v>
      </c>
      <c r="I88" s="4">
        <v>1600.0</v>
      </c>
      <c r="J88" s="4">
        <v>400.0</v>
      </c>
      <c r="K88" s="4">
        <v>0.0</v>
      </c>
      <c r="L88" s="4">
        <v>0.0</v>
      </c>
      <c r="M88" s="4">
        <v>0.0</v>
      </c>
      <c r="N88" s="4">
        <v>0.0</v>
      </c>
      <c r="O88" s="4">
        <v>450.0</v>
      </c>
      <c r="P88" s="4">
        <v>0.0</v>
      </c>
      <c r="R88" s="4">
        <v>3800.0</v>
      </c>
      <c r="S88" s="4">
        <v>2700.0</v>
      </c>
      <c r="T88" s="4">
        <v>450.0</v>
      </c>
    </row>
    <row r="89">
      <c r="B89" s="2" t="s">
        <v>25</v>
      </c>
      <c r="C89" s="2">
        <v>2028.0</v>
      </c>
      <c r="D89" s="11">
        <v>5850.0</v>
      </c>
      <c r="E89" s="4">
        <v>0.0</v>
      </c>
      <c r="F89" s="4">
        <v>1100.0</v>
      </c>
      <c r="G89" s="4">
        <v>800.0</v>
      </c>
      <c r="H89" s="4">
        <v>300.0</v>
      </c>
      <c r="I89" s="4">
        <v>1500.0</v>
      </c>
      <c r="J89" s="4">
        <v>500.0</v>
      </c>
      <c r="K89" s="4">
        <v>0.0</v>
      </c>
      <c r="L89" s="4">
        <v>0.0</v>
      </c>
      <c r="M89" s="4">
        <v>200.0</v>
      </c>
      <c r="N89" s="4">
        <v>0.0</v>
      </c>
      <c r="O89" s="4">
        <v>450.0</v>
      </c>
      <c r="P89" s="4">
        <v>1000.0</v>
      </c>
      <c r="R89" s="4">
        <v>1100.0</v>
      </c>
      <c r="S89" s="4">
        <v>3300.0</v>
      </c>
      <c r="T89" s="4">
        <v>1450.0</v>
      </c>
    </row>
    <row r="90">
      <c r="B90" s="2" t="s">
        <v>25</v>
      </c>
      <c r="C90" s="2">
        <v>2029.0</v>
      </c>
      <c r="D90" s="11">
        <v>5750.0</v>
      </c>
      <c r="E90" s="4">
        <v>200.0</v>
      </c>
      <c r="F90" s="4">
        <v>2350.0</v>
      </c>
      <c r="G90" s="4">
        <v>600.0</v>
      </c>
      <c r="H90" s="4">
        <v>100.0</v>
      </c>
      <c r="I90" s="4">
        <v>1100.0</v>
      </c>
      <c r="J90" s="4">
        <v>300.0</v>
      </c>
      <c r="K90" s="4">
        <v>0.0</v>
      </c>
      <c r="L90" s="4">
        <v>0.0</v>
      </c>
      <c r="M90" s="4">
        <v>400.0</v>
      </c>
      <c r="N90" s="4">
        <v>0.0</v>
      </c>
      <c r="O90" s="4">
        <v>700.0</v>
      </c>
      <c r="P90" s="4">
        <v>0.0</v>
      </c>
      <c r="R90" s="4">
        <v>2550.0</v>
      </c>
      <c r="S90" s="4">
        <v>2500.0</v>
      </c>
      <c r="T90" s="4">
        <v>700.0</v>
      </c>
    </row>
    <row r="91">
      <c r="B91" s="2" t="s">
        <v>25</v>
      </c>
      <c r="C91" s="2">
        <v>2030.0</v>
      </c>
      <c r="D91" s="11">
        <v>6450.0</v>
      </c>
      <c r="E91" s="4">
        <v>600.0</v>
      </c>
      <c r="F91" s="4">
        <v>650.0</v>
      </c>
      <c r="G91" s="4">
        <v>800.0</v>
      </c>
      <c r="H91" s="4">
        <v>600.0</v>
      </c>
      <c r="I91" s="4">
        <v>1700.0</v>
      </c>
      <c r="J91" s="4">
        <v>1300.0</v>
      </c>
      <c r="K91" s="4">
        <v>0.0</v>
      </c>
      <c r="L91" s="4">
        <v>0.0</v>
      </c>
      <c r="M91" s="4">
        <v>300.0</v>
      </c>
      <c r="N91" s="4">
        <v>0.0</v>
      </c>
      <c r="O91" s="4">
        <v>500.0</v>
      </c>
      <c r="P91" s="4">
        <v>0.0</v>
      </c>
      <c r="R91" s="4">
        <v>1250.0</v>
      </c>
      <c r="S91" s="4">
        <v>4700.0</v>
      </c>
      <c r="T91" s="4">
        <v>500.0</v>
      </c>
    </row>
    <row r="92">
      <c r="B92" s="2" t="s">
        <v>25</v>
      </c>
      <c r="C92" s="2">
        <v>2031.0</v>
      </c>
      <c r="D92" s="11">
        <v>9550.0</v>
      </c>
      <c r="E92" s="4">
        <v>0.0</v>
      </c>
      <c r="F92" s="4">
        <v>100.0</v>
      </c>
      <c r="G92" s="4">
        <v>3600.0</v>
      </c>
      <c r="H92" s="4">
        <v>1300.0</v>
      </c>
      <c r="I92" s="4">
        <v>2300.0</v>
      </c>
      <c r="J92" s="4">
        <v>850.0</v>
      </c>
      <c r="K92" s="4">
        <v>0.0</v>
      </c>
      <c r="L92" s="4">
        <v>0.0</v>
      </c>
      <c r="M92" s="4">
        <v>0.0</v>
      </c>
      <c r="N92" s="4">
        <v>0.0</v>
      </c>
      <c r="O92" s="4">
        <v>600.0</v>
      </c>
      <c r="P92" s="4">
        <v>800.0</v>
      </c>
      <c r="R92" s="4">
        <v>100.0</v>
      </c>
      <c r="S92" s="4">
        <v>8050.0</v>
      </c>
      <c r="T92" s="4">
        <v>1400.0</v>
      </c>
    </row>
    <row r="93">
      <c r="B93" s="2" t="s">
        <v>25</v>
      </c>
      <c r="C93" s="2">
        <v>2032.0</v>
      </c>
      <c r="D93" s="11">
        <v>9000.0</v>
      </c>
      <c r="E93" s="4">
        <v>1400.0</v>
      </c>
      <c r="F93" s="4">
        <v>100.0</v>
      </c>
      <c r="G93" s="4">
        <v>1900.0</v>
      </c>
      <c r="H93" s="4">
        <v>600.0</v>
      </c>
      <c r="I93" s="4">
        <v>2100.0</v>
      </c>
      <c r="J93" s="4">
        <v>850.0</v>
      </c>
      <c r="K93" s="4">
        <v>0.0</v>
      </c>
      <c r="L93" s="4">
        <v>0.0</v>
      </c>
      <c r="M93" s="4">
        <v>0.0</v>
      </c>
      <c r="N93" s="4">
        <v>250.0</v>
      </c>
      <c r="O93" s="4">
        <v>900.0</v>
      </c>
      <c r="P93" s="4">
        <v>900.0</v>
      </c>
      <c r="R93" s="4">
        <v>1500.0</v>
      </c>
      <c r="S93" s="4">
        <v>5700.0</v>
      </c>
      <c r="T93" s="4">
        <v>1800.0</v>
      </c>
    </row>
    <row r="94">
      <c r="B94" s="2" t="s">
        <v>25</v>
      </c>
      <c r="C94" s="2">
        <v>2033.0</v>
      </c>
      <c r="D94" s="11">
        <v>12300.0</v>
      </c>
      <c r="E94" s="4">
        <v>850.0</v>
      </c>
      <c r="F94" s="4">
        <v>100.0</v>
      </c>
      <c r="G94" s="4">
        <v>1400.0</v>
      </c>
      <c r="H94" s="4">
        <v>1800.0</v>
      </c>
      <c r="I94" s="4">
        <v>3900.0</v>
      </c>
      <c r="J94" s="4">
        <v>1600.0</v>
      </c>
      <c r="K94" s="4">
        <v>0.0</v>
      </c>
      <c r="L94" s="4">
        <v>0.0</v>
      </c>
      <c r="M94" s="4">
        <v>0.0</v>
      </c>
      <c r="N94" s="4">
        <v>250.0</v>
      </c>
      <c r="O94" s="4">
        <v>800.0</v>
      </c>
      <c r="P94" s="4">
        <v>1600.0</v>
      </c>
      <c r="R94" s="4">
        <v>950.0</v>
      </c>
      <c r="S94" s="4">
        <v>8950.0</v>
      </c>
      <c r="T94" s="4">
        <v>2400.0</v>
      </c>
    </row>
    <row r="95">
      <c r="B95" s="2" t="s">
        <v>25</v>
      </c>
      <c r="C95" s="2">
        <v>2034.0</v>
      </c>
      <c r="D95" s="11">
        <v>4300.0</v>
      </c>
      <c r="E95" s="4">
        <v>0.0</v>
      </c>
      <c r="F95" s="4">
        <v>100.0</v>
      </c>
      <c r="G95" s="4">
        <v>800.0</v>
      </c>
      <c r="H95" s="4">
        <v>0.0</v>
      </c>
      <c r="I95" s="4">
        <v>1100.0</v>
      </c>
      <c r="J95" s="4">
        <v>1000.0</v>
      </c>
      <c r="K95" s="4">
        <v>0.0</v>
      </c>
      <c r="L95" s="4">
        <v>0.0</v>
      </c>
      <c r="M95" s="4">
        <v>0.0</v>
      </c>
      <c r="N95" s="4">
        <v>0.0</v>
      </c>
      <c r="O95" s="4">
        <v>1300.0</v>
      </c>
      <c r="P95" s="4">
        <v>0.0</v>
      </c>
      <c r="R95" s="4">
        <v>100.0</v>
      </c>
      <c r="S95" s="4">
        <v>2900.0</v>
      </c>
      <c r="T95" s="4">
        <v>1300.0</v>
      </c>
    </row>
    <row r="96">
      <c r="B96" s="2" t="s">
        <v>25</v>
      </c>
      <c r="C96" s="2" t="s">
        <v>209</v>
      </c>
      <c r="D96" s="11">
        <f t="shared" ref="D96:D97" si="126">sum(E96:P96)</f>
        <v>27850</v>
      </c>
      <c r="E96" s="4">
        <f t="shared" ref="E96:P96" si="125">sum(E86:E90)</f>
        <v>3400</v>
      </c>
      <c r="F96" s="4">
        <f t="shared" si="125"/>
        <v>9250</v>
      </c>
      <c r="G96" s="4">
        <f t="shared" si="125"/>
        <v>3200</v>
      </c>
      <c r="H96" s="4">
        <f t="shared" si="125"/>
        <v>900</v>
      </c>
      <c r="I96" s="4">
        <f t="shared" si="125"/>
        <v>6000</v>
      </c>
      <c r="J96" s="4">
        <f t="shared" si="125"/>
        <v>1600</v>
      </c>
      <c r="K96" s="4">
        <f t="shared" si="125"/>
        <v>0</v>
      </c>
      <c r="L96" s="4">
        <f t="shared" si="125"/>
        <v>0</v>
      </c>
      <c r="M96" s="4">
        <f t="shared" si="125"/>
        <v>600</v>
      </c>
      <c r="N96" s="4">
        <f t="shared" si="125"/>
        <v>0</v>
      </c>
      <c r="O96" s="4">
        <f t="shared" si="125"/>
        <v>1900</v>
      </c>
      <c r="P96" s="4">
        <f t="shared" si="125"/>
        <v>1000</v>
      </c>
    </row>
    <row r="97">
      <c r="B97" s="2" t="s">
        <v>25</v>
      </c>
      <c r="C97" s="2" t="s">
        <v>210</v>
      </c>
      <c r="D97" s="11">
        <f t="shared" si="126"/>
        <v>41600</v>
      </c>
      <c r="E97" s="4">
        <f t="shared" ref="E97:P97" si="127">sum(E91:E95)</f>
        <v>2850</v>
      </c>
      <c r="F97" s="4">
        <f t="shared" si="127"/>
        <v>1050</v>
      </c>
      <c r="G97" s="4">
        <f t="shared" si="127"/>
        <v>8500</v>
      </c>
      <c r="H97" s="4">
        <f t="shared" si="127"/>
        <v>4300</v>
      </c>
      <c r="I97" s="4">
        <f t="shared" si="127"/>
        <v>11100</v>
      </c>
      <c r="J97" s="4">
        <f t="shared" si="127"/>
        <v>5600</v>
      </c>
      <c r="K97" s="4">
        <f t="shared" si="127"/>
        <v>0</v>
      </c>
      <c r="L97" s="4">
        <f t="shared" si="127"/>
        <v>0</v>
      </c>
      <c r="M97" s="4">
        <f t="shared" si="127"/>
        <v>300</v>
      </c>
      <c r="N97" s="4">
        <f t="shared" si="127"/>
        <v>500</v>
      </c>
      <c r="O97" s="4">
        <f t="shared" si="127"/>
        <v>4100</v>
      </c>
      <c r="P97" s="4">
        <f t="shared" si="127"/>
        <v>3300</v>
      </c>
    </row>
    <row r="98">
      <c r="B98" s="2" t="s">
        <v>25</v>
      </c>
      <c r="C98" s="2" t="s">
        <v>26</v>
      </c>
      <c r="D98" s="11">
        <v>69450.0</v>
      </c>
      <c r="E98" s="4">
        <v>6250.0</v>
      </c>
      <c r="F98" s="4">
        <v>10300.0</v>
      </c>
      <c r="G98" s="4">
        <v>11700.0</v>
      </c>
      <c r="H98" s="4">
        <v>5200.0</v>
      </c>
      <c r="I98" s="4">
        <v>17100.0</v>
      </c>
      <c r="J98" s="4">
        <v>7200.0</v>
      </c>
      <c r="K98" s="4">
        <v>0.0</v>
      </c>
      <c r="L98" s="4">
        <v>0.0</v>
      </c>
      <c r="M98" s="4">
        <v>900.0</v>
      </c>
      <c r="N98" s="4">
        <v>500.0</v>
      </c>
      <c r="O98" s="4">
        <v>6000.0</v>
      </c>
      <c r="P98" s="4">
        <v>4300.0</v>
      </c>
      <c r="R98" s="4">
        <v>16550.0</v>
      </c>
      <c r="S98" s="4">
        <v>42600.0</v>
      </c>
      <c r="T98" s="4">
        <v>10300.0</v>
      </c>
    </row>
    <row r="99">
      <c r="D99" s="11"/>
    </row>
    <row r="100">
      <c r="D100" s="11"/>
    </row>
    <row r="101">
      <c r="A101" s="17"/>
      <c r="B101" s="17"/>
      <c r="C101" s="17"/>
      <c r="D101" s="18" t="s">
        <v>0</v>
      </c>
      <c r="E101" s="19" t="s">
        <v>1</v>
      </c>
      <c r="F101" s="19" t="s">
        <v>2</v>
      </c>
      <c r="G101" s="19" t="s">
        <v>3</v>
      </c>
      <c r="H101" s="19" t="s">
        <v>4</v>
      </c>
      <c r="I101" s="19" t="s">
        <v>5</v>
      </c>
      <c r="J101" s="19" t="s">
        <v>6</v>
      </c>
      <c r="K101" s="19" t="s">
        <v>7</v>
      </c>
      <c r="L101" s="19" t="s">
        <v>8</v>
      </c>
      <c r="M101" s="19" t="s">
        <v>9</v>
      </c>
      <c r="N101" s="19" t="s">
        <v>10</v>
      </c>
      <c r="O101" s="19" t="s">
        <v>11</v>
      </c>
      <c r="P101" s="19" t="s">
        <v>12</v>
      </c>
      <c r="Q101" s="17"/>
      <c r="R101" s="19"/>
      <c r="S101" s="19"/>
      <c r="T101" s="19"/>
      <c r="U101" s="17"/>
      <c r="V101" s="19"/>
      <c r="W101" s="19"/>
      <c r="X101" s="17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</row>
    <row r="102">
      <c r="B102" s="4" t="s">
        <v>215</v>
      </c>
      <c r="C102" s="4" t="s">
        <v>209</v>
      </c>
      <c r="D102" s="11">
        <f t="shared" ref="D102:P102" si="128">D82</f>
        <v>27664.2</v>
      </c>
      <c r="E102" s="21">
        <f t="shared" si="128"/>
        <v>3466</v>
      </c>
      <c r="F102" s="21">
        <f t="shared" si="128"/>
        <v>9196</v>
      </c>
      <c r="G102" s="21">
        <f t="shared" si="128"/>
        <v>3196.9</v>
      </c>
      <c r="H102" s="21">
        <f t="shared" si="128"/>
        <v>950</v>
      </c>
      <c r="I102" s="21">
        <f t="shared" si="128"/>
        <v>5690</v>
      </c>
      <c r="J102" s="21">
        <f t="shared" si="128"/>
        <v>1500</v>
      </c>
      <c r="K102" s="21">
        <f t="shared" si="128"/>
        <v>40</v>
      </c>
      <c r="L102" s="21">
        <f t="shared" si="128"/>
        <v>0</v>
      </c>
      <c r="M102" s="21">
        <f t="shared" si="128"/>
        <v>574.3</v>
      </c>
      <c r="N102" s="21">
        <f t="shared" si="128"/>
        <v>0</v>
      </c>
      <c r="O102" s="21">
        <f t="shared" si="128"/>
        <v>2011</v>
      </c>
      <c r="P102" s="21">
        <f t="shared" si="128"/>
        <v>1040</v>
      </c>
    </row>
    <row r="103">
      <c r="B103" s="4" t="s">
        <v>215</v>
      </c>
      <c r="C103" s="4" t="s">
        <v>210</v>
      </c>
      <c r="D103" s="11">
        <f t="shared" ref="D103:P103" si="129">D83</f>
        <v>42243.225</v>
      </c>
      <c r="E103" s="21">
        <f t="shared" si="129"/>
        <v>2877</v>
      </c>
      <c r="F103" s="21">
        <f t="shared" si="129"/>
        <v>1243</v>
      </c>
      <c r="G103" s="21">
        <f t="shared" si="129"/>
        <v>8494</v>
      </c>
      <c r="H103" s="21">
        <f t="shared" si="129"/>
        <v>4207</v>
      </c>
      <c r="I103" s="21">
        <f t="shared" si="129"/>
        <v>11371.9</v>
      </c>
      <c r="J103" s="21">
        <f t="shared" si="129"/>
        <v>5687</v>
      </c>
      <c r="K103" s="21">
        <f t="shared" si="129"/>
        <v>0</v>
      </c>
      <c r="L103" s="21">
        <f t="shared" si="129"/>
        <v>0</v>
      </c>
      <c r="M103" s="21">
        <f t="shared" si="129"/>
        <v>359.2</v>
      </c>
      <c r="N103" s="21">
        <f t="shared" si="129"/>
        <v>500</v>
      </c>
      <c r="O103" s="21">
        <f t="shared" si="129"/>
        <v>4301.125</v>
      </c>
      <c r="P103" s="21">
        <f t="shared" si="129"/>
        <v>3203</v>
      </c>
    </row>
    <row r="104">
      <c r="B104" s="4" t="s">
        <v>215</v>
      </c>
      <c r="C104" s="4" t="s">
        <v>26</v>
      </c>
      <c r="D104" s="11">
        <f t="shared" ref="D104:P104" si="130">D84</f>
        <v>69907.425</v>
      </c>
      <c r="E104" s="21">
        <f t="shared" si="130"/>
        <v>6343</v>
      </c>
      <c r="F104" s="21">
        <f t="shared" si="130"/>
        <v>10439</v>
      </c>
      <c r="G104" s="21">
        <f t="shared" si="130"/>
        <v>11690.9</v>
      </c>
      <c r="H104" s="21">
        <f t="shared" si="130"/>
        <v>5157</v>
      </c>
      <c r="I104" s="21">
        <f t="shared" si="130"/>
        <v>17061.9</v>
      </c>
      <c r="J104" s="21">
        <f t="shared" si="130"/>
        <v>7187</v>
      </c>
      <c r="K104" s="21">
        <f t="shared" si="130"/>
        <v>40</v>
      </c>
      <c r="L104" s="21">
        <f t="shared" si="130"/>
        <v>0</v>
      </c>
      <c r="M104" s="21">
        <f t="shared" si="130"/>
        <v>933.5</v>
      </c>
      <c r="N104" s="21">
        <f t="shared" si="130"/>
        <v>500</v>
      </c>
      <c r="O104" s="21">
        <f t="shared" si="130"/>
        <v>6312.125</v>
      </c>
      <c r="P104" s="21">
        <f t="shared" si="130"/>
        <v>4243</v>
      </c>
    </row>
    <row r="105">
      <c r="B105" s="4" t="s">
        <v>25</v>
      </c>
      <c r="C105" s="4" t="s">
        <v>209</v>
      </c>
      <c r="D105" s="11">
        <v>27850.0</v>
      </c>
      <c r="E105" s="4">
        <v>3400.0</v>
      </c>
      <c r="F105" s="4">
        <v>9250.0</v>
      </c>
      <c r="G105" s="4">
        <v>3200.0</v>
      </c>
      <c r="H105" s="4">
        <v>900.0</v>
      </c>
      <c r="I105" s="4">
        <v>6000.0</v>
      </c>
      <c r="J105" s="4">
        <v>1600.0</v>
      </c>
      <c r="K105" s="4">
        <v>0.0</v>
      </c>
      <c r="L105" s="4">
        <v>0.0</v>
      </c>
      <c r="M105" s="4">
        <v>600.0</v>
      </c>
      <c r="N105" s="4">
        <v>0.0</v>
      </c>
      <c r="O105" s="4">
        <v>1900.0</v>
      </c>
      <c r="P105" s="4">
        <v>1000.0</v>
      </c>
    </row>
    <row r="106">
      <c r="B106" s="4" t="s">
        <v>25</v>
      </c>
      <c r="C106" s="4" t="s">
        <v>210</v>
      </c>
      <c r="D106" s="11">
        <v>41600.0</v>
      </c>
      <c r="E106" s="4">
        <v>2850.0</v>
      </c>
      <c r="F106" s="4">
        <v>1050.0</v>
      </c>
      <c r="G106" s="4">
        <v>8500.0</v>
      </c>
      <c r="H106" s="4">
        <v>4300.0</v>
      </c>
      <c r="I106" s="4">
        <v>11100.0</v>
      </c>
      <c r="J106" s="4">
        <v>5600.0</v>
      </c>
      <c r="K106" s="4">
        <v>0.0</v>
      </c>
      <c r="L106" s="4">
        <v>0.0</v>
      </c>
      <c r="M106" s="4">
        <v>300.0</v>
      </c>
      <c r="N106" s="4">
        <v>500.0</v>
      </c>
      <c r="O106" s="4">
        <v>4100.0</v>
      </c>
      <c r="P106" s="4">
        <v>3300.0</v>
      </c>
    </row>
    <row r="107">
      <c r="B107" s="4" t="s">
        <v>25</v>
      </c>
      <c r="C107" s="4" t="s">
        <v>26</v>
      </c>
      <c r="D107" s="11">
        <v>69450.0</v>
      </c>
      <c r="E107" s="4">
        <v>6250.0</v>
      </c>
      <c r="F107" s="4">
        <v>10300.0</v>
      </c>
      <c r="G107" s="4">
        <v>11700.0</v>
      </c>
      <c r="H107" s="4">
        <v>5200.0</v>
      </c>
      <c r="I107" s="4">
        <v>17100.0</v>
      </c>
      <c r="J107" s="4">
        <v>7200.0</v>
      </c>
      <c r="K107" s="4">
        <v>0.0</v>
      </c>
      <c r="L107" s="4">
        <v>0.0</v>
      </c>
      <c r="M107" s="4">
        <v>900.0</v>
      </c>
      <c r="N107" s="4">
        <v>500.0</v>
      </c>
      <c r="O107" s="4">
        <v>6000.0</v>
      </c>
      <c r="P107" s="4">
        <v>4300.0</v>
      </c>
    </row>
    <row r="108">
      <c r="D108" s="11"/>
    </row>
    <row r="109">
      <c r="D109" s="11">
        <f t="shared" ref="D109:P109" si="131">D102-D105</f>
        <v>-185.8</v>
      </c>
      <c r="E109" s="11">
        <f t="shared" si="131"/>
        <v>66</v>
      </c>
      <c r="F109" s="11">
        <f t="shared" si="131"/>
        <v>-54</v>
      </c>
      <c r="G109" s="11">
        <f t="shared" si="131"/>
        <v>-3.1</v>
      </c>
      <c r="H109" s="11">
        <f t="shared" si="131"/>
        <v>50</v>
      </c>
      <c r="I109" s="11">
        <f t="shared" si="131"/>
        <v>-310</v>
      </c>
      <c r="J109" s="11">
        <f t="shared" si="131"/>
        <v>-100</v>
      </c>
      <c r="K109" s="11">
        <f t="shared" si="131"/>
        <v>40</v>
      </c>
      <c r="L109" s="11">
        <f t="shared" si="131"/>
        <v>0</v>
      </c>
      <c r="M109" s="11">
        <f t="shared" si="131"/>
        <v>-25.7</v>
      </c>
      <c r="N109" s="11">
        <f t="shared" si="131"/>
        <v>0</v>
      </c>
      <c r="O109" s="11">
        <f t="shared" si="131"/>
        <v>111</v>
      </c>
      <c r="P109" s="11">
        <f t="shared" si="131"/>
        <v>40</v>
      </c>
    </row>
    <row r="110">
      <c r="D110" s="11">
        <f t="shared" ref="D110:P110" si="132">D103-D106</f>
        <v>643.225</v>
      </c>
      <c r="E110" s="11">
        <f t="shared" si="132"/>
        <v>27</v>
      </c>
      <c r="F110" s="11">
        <f t="shared" si="132"/>
        <v>193</v>
      </c>
      <c r="G110" s="11">
        <f t="shared" si="132"/>
        <v>-6</v>
      </c>
      <c r="H110" s="11">
        <f t="shared" si="132"/>
        <v>-93</v>
      </c>
      <c r="I110" s="11">
        <f t="shared" si="132"/>
        <v>271.9</v>
      </c>
      <c r="J110" s="11">
        <f t="shared" si="132"/>
        <v>87</v>
      </c>
      <c r="K110" s="11">
        <f t="shared" si="132"/>
        <v>0</v>
      </c>
      <c r="L110" s="11">
        <f t="shared" si="132"/>
        <v>0</v>
      </c>
      <c r="M110" s="11">
        <f t="shared" si="132"/>
        <v>59.2</v>
      </c>
      <c r="N110" s="11">
        <f t="shared" si="132"/>
        <v>0</v>
      </c>
      <c r="O110" s="11">
        <f t="shared" si="132"/>
        <v>201.125</v>
      </c>
      <c r="P110" s="11">
        <f t="shared" si="132"/>
        <v>-97</v>
      </c>
    </row>
    <row r="111">
      <c r="D111" s="11">
        <f t="shared" ref="D111:P111" si="133">D104-D107</f>
        <v>457.425</v>
      </c>
      <c r="E111" s="11">
        <f t="shared" si="133"/>
        <v>93</v>
      </c>
      <c r="F111" s="11">
        <f t="shared" si="133"/>
        <v>139</v>
      </c>
      <c r="G111" s="11">
        <f t="shared" si="133"/>
        <v>-9.1</v>
      </c>
      <c r="H111" s="11">
        <f t="shared" si="133"/>
        <v>-43</v>
      </c>
      <c r="I111" s="11">
        <f t="shared" si="133"/>
        <v>-38.1</v>
      </c>
      <c r="J111" s="11">
        <f t="shared" si="133"/>
        <v>-13</v>
      </c>
      <c r="K111" s="11">
        <f t="shared" si="133"/>
        <v>40</v>
      </c>
      <c r="L111" s="11">
        <f t="shared" si="133"/>
        <v>0</v>
      </c>
      <c r="M111" s="11">
        <f t="shared" si="133"/>
        <v>33.5</v>
      </c>
      <c r="N111" s="11">
        <f t="shared" si="133"/>
        <v>0</v>
      </c>
      <c r="O111" s="11">
        <f t="shared" si="133"/>
        <v>312.125</v>
      </c>
      <c r="P111" s="11">
        <f t="shared" si="133"/>
        <v>-57</v>
      </c>
    </row>
    <row r="112">
      <c r="D112" s="11"/>
    </row>
    <row r="113">
      <c r="D113" s="11"/>
    </row>
    <row r="114">
      <c r="D114" s="11"/>
    </row>
    <row r="115">
      <c r="D115" s="11"/>
    </row>
    <row r="116">
      <c r="D116" s="11"/>
    </row>
    <row r="117">
      <c r="D117" s="11"/>
    </row>
    <row r="118">
      <c r="D118" s="11"/>
    </row>
    <row r="119">
      <c r="D119" s="11"/>
    </row>
    <row r="120">
      <c r="D120" s="11"/>
    </row>
    <row r="121">
      <c r="D121" s="11"/>
    </row>
    <row r="122">
      <c r="D122" s="11"/>
    </row>
    <row r="123">
      <c r="D123" s="11"/>
    </row>
    <row r="124">
      <c r="D124" s="11"/>
    </row>
    <row r="125">
      <c r="D125" s="11"/>
    </row>
    <row r="126">
      <c r="D126" s="11"/>
    </row>
    <row r="127">
      <c r="D127" s="11"/>
    </row>
    <row r="128">
      <c r="D128" s="11"/>
    </row>
    <row r="129">
      <c r="D129" s="11"/>
    </row>
    <row r="130">
      <c r="D130" s="11"/>
    </row>
    <row r="131">
      <c r="D131" s="11"/>
    </row>
    <row r="132">
      <c r="D132" s="11"/>
    </row>
    <row r="133">
      <c r="D133" s="11"/>
    </row>
    <row r="134">
      <c r="D134" s="11"/>
    </row>
    <row r="135">
      <c r="D135" s="11"/>
    </row>
    <row r="136">
      <c r="D136" s="11"/>
    </row>
    <row r="137">
      <c r="D137" s="11"/>
    </row>
    <row r="138">
      <c r="D138" s="11"/>
    </row>
    <row r="139">
      <c r="D139" s="11"/>
    </row>
    <row r="140">
      <c r="D140" s="11"/>
    </row>
    <row r="141">
      <c r="D141" s="11"/>
    </row>
    <row r="142">
      <c r="D142" s="11"/>
    </row>
    <row r="143">
      <c r="D143" s="11"/>
    </row>
    <row r="144">
      <c r="D144" s="11"/>
    </row>
    <row r="145">
      <c r="D145" s="11"/>
    </row>
    <row r="146">
      <c r="D146" s="11"/>
    </row>
    <row r="147">
      <c r="D147" s="11"/>
    </row>
    <row r="148">
      <c r="D148" s="11"/>
    </row>
    <row r="149">
      <c r="D149" s="11"/>
    </row>
    <row r="150">
      <c r="D150" s="11"/>
    </row>
    <row r="151">
      <c r="D151" s="11"/>
    </row>
    <row r="152">
      <c r="D152" s="11"/>
    </row>
    <row r="153">
      <c r="D153" s="11"/>
    </row>
    <row r="154">
      <c r="D154" s="11"/>
    </row>
    <row r="155">
      <c r="D155" s="11"/>
    </row>
    <row r="156">
      <c r="D156" s="11"/>
    </row>
    <row r="157">
      <c r="D157" s="11"/>
    </row>
    <row r="158">
      <c r="D158" s="11"/>
    </row>
    <row r="159">
      <c r="D159" s="11"/>
    </row>
    <row r="160">
      <c r="D160" s="11"/>
    </row>
    <row r="161">
      <c r="D161" s="11"/>
    </row>
    <row r="162">
      <c r="D162" s="11"/>
    </row>
    <row r="163">
      <c r="D163" s="11"/>
    </row>
    <row r="164">
      <c r="D164" s="11"/>
    </row>
    <row r="165">
      <c r="D165" s="11"/>
    </row>
    <row r="166">
      <c r="D166" s="11"/>
    </row>
    <row r="167">
      <c r="D167" s="11"/>
    </row>
    <row r="168">
      <c r="D168" s="11"/>
    </row>
    <row r="169">
      <c r="D169" s="11"/>
    </row>
    <row r="170">
      <c r="D170" s="11"/>
    </row>
    <row r="171">
      <c r="D171" s="11"/>
    </row>
    <row r="172">
      <c r="D172" s="11"/>
    </row>
    <row r="173">
      <c r="D173" s="11"/>
    </row>
    <row r="174">
      <c r="D174" s="11"/>
    </row>
    <row r="175">
      <c r="D175" s="11"/>
    </row>
    <row r="176">
      <c r="D176" s="11"/>
    </row>
    <row r="177">
      <c r="D177" s="11"/>
    </row>
    <row r="178">
      <c r="D178" s="11"/>
    </row>
    <row r="179">
      <c r="D179" s="11"/>
    </row>
    <row r="180">
      <c r="D180" s="11"/>
    </row>
    <row r="181">
      <c r="D181" s="11"/>
    </row>
    <row r="182">
      <c r="D182" s="11"/>
    </row>
    <row r="183">
      <c r="D183" s="11"/>
    </row>
    <row r="184">
      <c r="D184" s="11"/>
    </row>
    <row r="185">
      <c r="D185" s="11"/>
    </row>
    <row r="186">
      <c r="D186" s="11"/>
    </row>
    <row r="187">
      <c r="D187" s="11"/>
    </row>
    <row r="188">
      <c r="D188" s="11"/>
    </row>
    <row r="189">
      <c r="D189" s="11"/>
    </row>
    <row r="190">
      <c r="D190" s="11"/>
    </row>
    <row r="191">
      <c r="D191" s="11"/>
    </row>
    <row r="192">
      <c r="D192" s="11"/>
    </row>
    <row r="193">
      <c r="D193" s="11"/>
    </row>
    <row r="194">
      <c r="D194" s="11"/>
    </row>
    <row r="195">
      <c r="D195" s="11"/>
    </row>
    <row r="196">
      <c r="D196" s="11"/>
    </row>
    <row r="197">
      <c r="D197" s="11"/>
    </row>
    <row r="198">
      <c r="D198" s="11"/>
    </row>
    <row r="199">
      <c r="D199" s="11"/>
    </row>
    <row r="200">
      <c r="D200" s="11"/>
    </row>
    <row r="201">
      <c r="D201" s="11"/>
    </row>
    <row r="202">
      <c r="D202" s="11"/>
    </row>
    <row r="203">
      <c r="D203" s="11"/>
    </row>
    <row r="204">
      <c r="D204" s="11"/>
    </row>
    <row r="205">
      <c r="D205" s="11"/>
    </row>
    <row r="206">
      <c r="D206" s="11"/>
    </row>
    <row r="207">
      <c r="D207" s="11"/>
    </row>
    <row r="208">
      <c r="D208" s="11"/>
    </row>
    <row r="209">
      <c r="D209" s="11"/>
    </row>
    <row r="210">
      <c r="D210" s="11"/>
    </row>
    <row r="211">
      <c r="D211" s="11"/>
    </row>
    <row r="212">
      <c r="D212" s="11"/>
    </row>
    <row r="213">
      <c r="D213" s="11"/>
    </row>
    <row r="214">
      <c r="D214" s="11"/>
    </row>
    <row r="215">
      <c r="D215" s="11"/>
    </row>
    <row r="216">
      <c r="D216" s="11"/>
    </row>
    <row r="217">
      <c r="D217" s="11"/>
    </row>
    <row r="218">
      <c r="D218" s="11"/>
    </row>
    <row r="219">
      <c r="D219" s="11"/>
    </row>
    <row r="220">
      <c r="D220" s="11"/>
    </row>
    <row r="221">
      <c r="D221" s="11"/>
    </row>
    <row r="222">
      <c r="D222" s="11"/>
    </row>
    <row r="223">
      <c r="D223" s="11"/>
    </row>
    <row r="224">
      <c r="D224" s="11"/>
    </row>
    <row r="225">
      <c r="D225" s="11"/>
    </row>
    <row r="226">
      <c r="D226" s="11"/>
    </row>
    <row r="227">
      <c r="D227" s="11"/>
    </row>
    <row r="228">
      <c r="D228" s="11"/>
    </row>
    <row r="229">
      <c r="D229" s="11"/>
    </row>
    <row r="230">
      <c r="D230" s="11"/>
    </row>
    <row r="231">
      <c r="D231" s="11"/>
    </row>
    <row r="232">
      <c r="D232" s="11"/>
    </row>
    <row r="233">
      <c r="D233" s="11"/>
    </row>
    <row r="234">
      <c r="D234" s="11"/>
    </row>
    <row r="235">
      <c r="D235" s="11"/>
    </row>
    <row r="236">
      <c r="D236" s="11"/>
    </row>
    <row r="237">
      <c r="D237" s="11"/>
    </row>
    <row r="238">
      <c r="D238" s="11"/>
    </row>
    <row r="239">
      <c r="D239" s="11"/>
    </row>
    <row r="240">
      <c r="D240" s="11"/>
    </row>
    <row r="241">
      <c r="D241" s="11"/>
    </row>
    <row r="242">
      <c r="D242" s="11"/>
    </row>
    <row r="243">
      <c r="D243" s="11"/>
    </row>
    <row r="244">
      <c r="D244" s="11"/>
    </row>
    <row r="245">
      <c r="D245" s="11"/>
    </row>
    <row r="246">
      <c r="D246" s="11"/>
    </row>
    <row r="247">
      <c r="D247" s="11"/>
    </row>
    <row r="248">
      <c r="D248" s="11"/>
    </row>
    <row r="249">
      <c r="D249" s="11"/>
    </row>
    <row r="250">
      <c r="D250" s="11"/>
    </row>
    <row r="251">
      <c r="D251" s="11"/>
    </row>
    <row r="252">
      <c r="D252" s="11"/>
    </row>
    <row r="253">
      <c r="D253" s="11"/>
    </row>
    <row r="254">
      <c r="D254" s="11"/>
    </row>
    <row r="255">
      <c r="D255" s="11"/>
    </row>
    <row r="256">
      <c r="D256" s="11"/>
    </row>
    <row r="257">
      <c r="D257" s="11"/>
    </row>
    <row r="258">
      <c r="D258" s="11"/>
    </row>
    <row r="259">
      <c r="D259" s="11"/>
    </row>
    <row r="260">
      <c r="D260" s="11"/>
    </row>
    <row r="261">
      <c r="D261" s="11"/>
    </row>
    <row r="262">
      <c r="D262" s="11"/>
    </row>
    <row r="263">
      <c r="D263" s="11"/>
    </row>
    <row r="264">
      <c r="D264" s="11"/>
    </row>
    <row r="265">
      <c r="D265" s="11"/>
    </row>
    <row r="266">
      <c r="D266" s="11"/>
    </row>
    <row r="267">
      <c r="D267" s="11"/>
    </row>
    <row r="268">
      <c r="D268" s="11"/>
    </row>
    <row r="269">
      <c r="D269" s="11"/>
    </row>
    <row r="270">
      <c r="D270" s="11"/>
    </row>
    <row r="271">
      <c r="D271" s="11"/>
    </row>
    <row r="272">
      <c r="D272" s="11"/>
    </row>
    <row r="273">
      <c r="D273" s="11"/>
    </row>
    <row r="274">
      <c r="D274" s="11"/>
    </row>
    <row r="275">
      <c r="D275" s="11"/>
    </row>
    <row r="276">
      <c r="D276" s="11"/>
    </row>
    <row r="277">
      <c r="D277" s="11"/>
    </row>
    <row r="278">
      <c r="D278" s="11"/>
    </row>
    <row r="279">
      <c r="D279" s="11"/>
    </row>
    <row r="280">
      <c r="D280" s="11"/>
    </row>
    <row r="281">
      <c r="D281" s="11"/>
    </row>
    <row r="282">
      <c r="D282" s="11"/>
    </row>
    <row r="283">
      <c r="D283" s="11"/>
    </row>
    <row r="284">
      <c r="D284" s="11"/>
    </row>
    <row r="285"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D342" s="11"/>
    </row>
    <row r="343">
      <c r="D343" s="11"/>
    </row>
    <row r="344">
      <c r="D344" s="11"/>
    </row>
    <row r="345">
      <c r="D345" s="11"/>
    </row>
    <row r="346">
      <c r="D346" s="11"/>
    </row>
    <row r="347">
      <c r="D347" s="11"/>
    </row>
    <row r="348">
      <c r="D348" s="11"/>
    </row>
    <row r="349">
      <c r="D349" s="11"/>
    </row>
    <row r="350">
      <c r="D350" s="11"/>
    </row>
    <row r="351">
      <c r="D351" s="11"/>
    </row>
    <row r="352">
      <c r="D352" s="11"/>
    </row>
    <row r="353">
      <c r="D353" s="11"/>
    </row>
    <row r="354">
      <c r="D354" s="11"/>
    </row>
    <row r="355">
      <c r="D355" s="11"/>
    </row>
    <row r="356">
      <c r="D356" s="11"/>
    </row>
    <row r="357">
      <c r="D357" s="11"/>
    </row>
    <row r="358">
      <c r="D358" s="11"/>
    </row>
    <row r="359">
      <c r="D359" s="11"/>
    </row>
    <row r="360">
      <c r="D360" s="11"/>
    </row>
    <row r="361">
      <c r="D361" s="11"/>
    </row>
    <row r="362">
      <c r="D362" s="11"/>
    </row>
    <row r="363">
      <c r="D363" s="11"/>
    </row>
    <row r="364">
      <c r="D364" s="11"/>
    </row>
    <row r="365">
      <c r="D365" s="11"/>
    </row>
    <row r="366">
      <c r="D366" s="11"/>
    </row>
    <row r="367">
      <c r="D367" s="11"/>
    </row>
    <row r="368">
      <c r="D368" s="11"/>
    </row>
    <row r="369">
      <c r="D369" s="11"/>
    </row>
    <row r="370">
      <c r="D370" s="11"/>
    </row>
    <row r="371">
      <c r="D371" s="11"/>
    </row>
    <row r="372">
      <c r="D372" s="11"/>
    </row>
    <row r="373">
      <c r="D373" s="11"/>
    </row>
    <row r="374">
      <c r="D374" s="11"/>
    </row>
    <row r="375">
      <c r="D375" s="11"/>
    </row>
    <row r="376">
      <c r="D376" s="11"/>
    </row>
    <row r="377">
      <c r="D377" s="11"/>
    </row>
    <row r="378">
      <c r="D378" s="11"/>
    </row>
    <row r="379">
      <c r="D379" s="11"/>
    </row>
    <row r="380">
      <c r="D380" s="11"/>
    </row>
    <row r="381">
      <c r="D381" s="11"/>
    </row>
    <row r="382">
      <c r="D382" s="11"/>
    </row>
    <row r="383">
      <c r="D383" s="11"/>
    </row>
    <row r="384">
      <c r="D384" s="11"/>
    </row>
    <row r="385">
      <c r="D385" s="11"/>
    </row>
    <row r="386">
      <c r="D386" s="11"/>
    </row>
    <row r="387">
      <c r="D387" s="11"/>
    </row>
    <row r="388">
      <c r="D388" s="11"/>
    </row>
    <row r="389">
      <c r="D389" s="11"/>
    </row>
    <row r="390">
      <c r="D390" s="11"/>
    </row>
    <row r="391">
      <c r="D391" s="11"/>
    </row>
    <row r="392">
      <c r="D392" s="11"/>
    </row>
    <row r="393">
      <c r="D393" s="11"/>
    </row>
    <row r="394">
      <c r="D394" s="11"/>
    </row>
    <row r="395">
      <c r="D395" s="11"/>
    </row>
    <row r="396">
      <c r="D396" s="11"/>
    </row>
    <row r="397">
      <c r="D397" s="11"/>
    </row>
    <row r="398">
      <c r="D398" s="11"/>
    </row>
    <row r="399">
      <c r="D399" s="11"/>
    </row>
    <row r="400">
      <c r="D400" s="11"/>
    </row>
    <row r="401">
      <c r="D401" s="11"/>
    </row>
    <row r="402">
      <c r="D402" s="11"/>
    </row>
    <row r="403">
      <c r="D403" s="11"/>
    </row>
    <row r="404">
      <c r="D404" s="11"/>
    </row>
    <row r="405">
      <c r="D405" s="11"/>
    </row>
    <row r="406">
      <c r="D406" s="11"/>
    </row>
    <row r="407">
      <c r="D407" s="11"/>
    </row>
    <row r="408">
      <c r="D408" s="11"/>
    </row>
    <row r="409">
      <c r="D409" s="11"/>
    </row>
    <row r="410">
      <c r="D410" s="11"/>
    </row>
    <row r="411">
      <c r="D411" s="11"/>
    </row>
    <row r="412">
      <c r="D412" s="11"/>
    </row>
    <row r="413">
      <c r="D413" s="11"/>
    </row>
    <row r="414">
      <c r="D414" s="11"/>
    </row>
    <row r="415">
      <c r="D415" s="11"/>
    </row>
    <row r="416">
      <c r="D416" s="11"/>
    </row>
    <row r="417">
      <c r="D417" s="11"/>
    </row>
    <row r="418">
      <c r="D418" s="11"/>
    </row>
    <row r="419">
      <c r="D419" s="11"/>
    </row>
    <row r="420">
      <c r="D420" s="11"/>
    </row>
    <row r="421">
      <c r="D421" s="11"/>
    </row>
    <row r="422">
      <c r="D422" s="11"/>
    </row>
    <row r="423">
      <c r="D423" s="11"/>
    </row>
    <row r="424">
      <c r="D424" s="11"/>
    </row>
    <row r="425">
      <c r="D425" s="11"/>
    </row>
    <row r="426">
      <c r="D426" s="11"/>
    </row>
    <row r="427">
      <c r="D427" s="11"/>
    </row>
    <row r="428">
      <c r="D428" s="11"/>
    </row>
    <row r="429">
      <c r="D429" s="11"/>
    </row>
    <row r="430">
      <c r="D430" s="11"/>
    </row>
    <row r="431">
      <c r="D431" s="11"/>
    </row>
    <row r="432">
      <c r="D432" s="11"/>
    </row>
    <row r="433">
      <c r="D433" s="11"/>
    </row>
    <row r="434">
      <c r="D434" s="11"/>
    </row>
    <row r="435">
      <c r="D435" s="11"/>
    </row>
    <row r="436">
      <c r="D436" s="11"/>
    </row>
    <row r="437">
      <c r="D437" s="11"/>
    </row>
    <row r="438">
      <c r="D438" s="11"/>
    </row>
    <row r="439">
      <c r="D439" s="11"/>
    </row>
    <row r="440">
      <c r="D440" s="11"/>
    </row>
    <row r="441">
      <c r="D441" s="11"/>
    </row>
    <row r="442">
      <c r="D442" s="11"/>
    </row>
    <row r="443">
      <c r="D443" s="11"/>
    </row>
    <row r="444">
      <c r="D444" s="11"/>
    </row>
    <row r="445">
      <c r="D445" s="11"/>
    </row>
    <row r="446">
      <c r="D446" s="11"/>
    </row>
    <row r="447">
      <c r="D447" s="11"/>
    </row>
    <row r="448">
      <c r="D448" s="11"/>
    </row>
    <row r="449">
      <c r="D449" s="11"/>
    </row>
    <row r="450">
      <c r="D450" s="11"/>
    </row>
    <row r="451">
      <c r="D451" s="11"/>
    </row>
    <row r="452">
      <c r="D452" s="11"/>
    </row>
    <row r="453">
      <c r="D453" s="11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11"/>
    </row>
    <row r="460">
      <c r="D460" s="11"/>
    </row>
    <row r="461">
      <c r="D461" s="11"/>
    </row>
    <row r="462">
      <c r="D462" s="11"/>
    </row>
    <row r="463">
      <c r="D463" s="11"/>
    </row>
    <row r="464">
      <c r="D464" s="11"/>
    </row>
    <row r="465">
      <c r="D465" s="11"/>
    </row>
    <row r="466">
      <c r="D466" s="11"/>
    </row>
    <row r="467">
      <c r="D467" s="11"/>
    </row>
    <row r="468">
      <c r="D468" s="11"/>
    </row>
    <row r="469">
      <c r="D469" s="11"/>
    </row>
    <row r="470">
      <c r="D470" s="11"/>
    </row>
    <row r="471">
      <c r="D471" s="11"/>
    </row>
    <row r="472">
      <c r="D472" s="11"/>
    </row>
    <row r="473">
      <c r="D473" s="11"/>
    </row>
    <row r="474">
      <c r="D474" s="11"/>
    </row>
    <row r="475">
      <c r="D475" s="11"/>
    </row>
    <row r="476">
      <c r="D476" s="11"/>
    </row>
    <row r="477">
      <c r="D477" s="11"/>
    </row>
    <row r="478">
      <c r="D478" s="11"/>
    </row>
    <row r="479">
      <c r="D479" s="11"/>
    </row>
    <row r="480">
      <c r="D480" s="11"/>
    </row>
    <row r="481">
      <c r="D481" s="11"/>
    </row>
    <row r="482">
      <c r="D482" s="11"/>
    </row>
    <row r="483">
      <c r="D483" s="11"/>
    </row>
    <row r="484">
      <c r="D484" s="11"/>
    </row>
    <row r="485">
      <c r="D485" s="11"/>
    </row>
    <row r="486">
      <c r="D486" s="11"/>
    </row>
    <row r="487">
      <c r="D487" s="11"/>
    </row>
    <row r="488">
      <c r="D488" s="11"/>
    </row>
    <row r="489">
      <c r="D489" s="11"/>
    </row>
    <row r="490">
      <c r="D490" s="11"/>
    </row>
    <row r="491">
      <c r="D491" s="11"/>
    </row>
    <row r="492">
      <c r="D492" s="11"/>
    </row>
    <row r="493">
      <c r="D493" s="11"/>
    </row>
    <row r="494">
      <c r="D494" s="11"/>
    </row>
    <row r="495">
      <c r="D495" s="11"/>
    </row>
    <row r="496">
      <c r="D496" s="11"/>
    </row>
    <row r="497">
      <c r="D497" s="11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  <row r="1001">
      <c r="D1001" s="11"/>
    </row>
    <row r="1002">
      <c r="D1002" s="11"/>
    </row>
    <row r="1003">
      <c r="D1003" s="11"/>
    </row>
    <row r="1004">
      <c r="D10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9.0"/>
    <col customWidth="1" min="3" max="3" width="9.38"/>
    <col customWidth="1" min="4" max="15" width="7.75"/>
    <col customWidth="1" min="17" max="17" width="28.5"/>
    <col customWidth="1" min="18" max="21" width="7.38"/>
  </cols>
  <sheetData>
    <row r="1">
      <c r="A1" s="2" t="s">
        <v>216</v>
      </c>
      <c r="B1" s="2" t="s">
        <v>217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Q1" s="2" t="s">
        <v>218</v>
      </c>
      <c r="R1" s="26" t="s">
        <v>5</v>
      </c>
      <c r="S1" s="26" t="s">
        <v>6</v>
      </c>
      <c r="T1" s="26" t="s">
        <v>11</v>
      </c>
      <c r="U1" s="26" t="s">
        <v>12</v>
      </c>
      <c r="V1" s="26" t="s">
        <v>219</v>
      </c>
      <c r="W1" s="26" t="s">
        <v>220</v>
      </c>
    </row>
    <row r="2">
      <c r="A2" s="2" t="s">
        <v>208</v>
      </c>
      <c r="B2" s="2" t="s">
        <v>209</v>
      </c>
      <c r="C2" s="21">
        <v>4907.0</v>
      </c>
      <c r="D2" s="4">
        <v>900.0</v>
      </c>
      <c r="E2" s="4">
        <v>681.0</v>
      </c>
      <c r="F2" s="4">
        <v>1744.0</v>
      </c>
      <c r="G2" s="4">
        <v>388.0</v>
      </c>
      <c r="H2" s="4">
        <v>467.0</v>
      </c>
      <c r="I2" s="4">
        <v>110.0</v>
      </c>
      <c r="J2" s="4">
        <v>0.0</v>
      </c>
      <c r="K2" s="4">
        <v>0.0</v>
      </c>
      <c r="L2" s="4">
        <v>67.0</v>
      </c>
      <c r="M2" s="4">
        <v>0.0</v>
      </c>
      <c r="N2" s="4">
        <v>550.0</v>
      </c>
      <c r="O2" s="4">
        <v>0.0</v>
      </c>
      <c r="Q2" s="4" t="s">
        <v>208</v>
      </c>
      <c r="R2" s="21">
        <v>1606.0</v>
      </c>
      <c r="S2" s="21">
        <v>590.0</v>
      </c>
      <c r="T2" s="21">
        <v>1075.0</v>
      </c>
      <c r="U2" s="21">
        <v>500.0</v>
      </c>
      <c r="V2" s="27">
        <f t="shared" ref="V2:V6" si="1">T2/sum(R2:S2)</f>
        <v>0.4895264117</v>
      </c>
      <c r="W2" s="27">
        <f t="shared" ref="W2:W6" si="2">sum(T2:U2)/sum(R2:S2)</f>
        <v>0.7172131148</v>
      </c>
    </row>
    <row r="3">
      <c r="A3" s="2" t="s">
        <v>208</v>
      </c>
      <c r="B3" s="2" t="s">
        <v>210</v>
      </c>
      <c r="C3" s="21">
        <v>10150.0</v>
      </c>
      <c r="D3" s="4">
        <v>2400.0</v>
      </c>
      <c r="E3" s="4">
        <v>20.0</v>
      </c>
      <c r="F3" s="4">
        <v>3196.0</v>
      </c>
      <c r="G3" s="4">
        <v>1629.0</v>
      </c>
      <c r="H3" s="4">
        <v>1139.0</v>
      </c>
      <c r="I3" s="4">
        <v>480.0</v>
      </c>
      <c r="J3" s="4">
        <v>0.0</v>
      </c>
      <c r="K3" s="4">
        <v>0.0</v>
      </c>
      <c r="L3" s="4">
        <v>11.0</v>
      </c>
      <c r="M3" s="4">
        <v>250.0</v>
      </c>
      <c r="N3" s="4">
        <v>525.0</v>
      </c>
      <c r="O3" s="4">
        <v>500.0</v>
      </c>
      <c r="Q3" s="4" t="s">
        <v>211</v>
      </c>
      <c r="R3" s="21">
        <v>1523.9</v>
      </c>
      <c r="S3" s="21">
        <v>70.0</v>
      </c>
      <c r="T3" s="21">
        <v>725.0</v>
      </c>
      <c r="U3" s="21">
        <v>0.0</v>
      </c>
      <c r="V3" s="27">
        <f t="shared" si="1"/>
        <v>0.4548591505</v>
      </c>
      <c r="W3" s="27">
        <f t="shared" si="2"/>
        <v>0.4548591505</v>
      </c>
    </row>
    <row r="4">
      <c r="A4" s="2" t="s">
        <v>211</v>
      </c>
      <c r="B4" s="2" t="s">
        <v>209</v>
      </c>
      <c r="C4" s="21">
        <v>2956.2000000000003</v>
      </c>
      <c r="D4" s="4">
        <v>200.0</v>
      </c>
      <c r="E4" s="4">
        <v>940.0</v>
      </c>
      <c r="F4" s="4">
        <v>31.9</v>
      </c>
      <c r="G4" s="4">
        <v>0.0</v>
      </c>
      <c r="H4" s="4">
        <v>1123.0</v>
      </c>
      <c r="I4" s="4">
        <v>70.0</v>
      </c>
      <c r="J4" s="4">
        <v>0.0</v>
      </c>
      <c r="K4" s="4">
        <v>0.0</v>
      </c>
      <c r="L4" s="4">
        <v>16.3</v>
      </c>
      <c r="M4" s="4">
        <v>0.0</v>
      </c>
      <c r="N4" s="4">
        <v>575.0</v>
      </c>
      <c r="O4" s="4">
        <v>0.0</v>
      </c>
      <c r="Q4" s="4" t="s">
        <v>212</v>
      </c>
      <c r="R4" s="21">
        <v>10932.0</v>
      </c>
      <c r="S4" s="21">
        <v>5377.0</v>
      </c>
      <c r="T4" s="21">
        <v>4214.0</v>
      </c>
      <c r="U4" s="21">
        <v>3743.0</v>
      </c>
      <c r="V4" s="27">
        <f t="shared" si="1"/>
        <v>0.2583849408</v>
      </c>
      <c r="W4" s="27">
        <f t="shared" si="2"/>
        <v>0.487890122</v>
      </c>
    </row>
    <row r="5">
      <c r="A5" s="2" t="s">
        <v>211</v>
      </c>
      <c r="B5" s="2" t="s">
        <v>210</v>
      </c>
      <c r="C5" s="21">
        <v>2912.1</v>
      </c>
      <c r="D5" s="4">
        <v>447.0</v>
      </c>
      <c r="E5" s="4">
        <v>100.0</v>
      </c>
      <c r="F5" s="4">
        <v>1501.0</v>
      </c>
      <c r="G5" s="4">
        <v>0.0</v>
      </c>
      <c r="H5" s="4">
        <v>400.9</v>
      </c>
      <c r="I5" s="4">
        <v>0.0</v>
      </c>
      <c r="J5" s="4">
        <v>0.0</v>
      </c>
      <c r="K5" s="4">
        <v>0.0</v>
      </c>
      <c r="L5" s="4">
        <v>63.2</v>
      </c>
      <c r="M5" s="4">
        <v>250.0</v>
      </c>
      <c r="N5" s="4">
        <v>150.0</v>
      </c>
      <c r="O5" s="4">
        <v>0.0</v>
      </c>
      <c r="Q5" s="4" t="s">
        <v>213</v>
      </c>
      <c r="R5" s="21">
        <v>1531.0</v>
      </c>
      <c r="S5" s="21">
        <v>1010.0</v>
      </c>
      <c r="T5" s="21">
        <v>258.0</v>
      </c>
      <c r="U5" s="21">
        <v>0.0</v>
      </c>
      <c r="V5" s="27">
        <f t="shared" si="1"/>
        <v>0.1015348288</v>
      </c>
      <c r="W5" s="27">
        <f t="shared" si="2"/>
        <v>0.1015348288</v>
      </c>
    </row>
    <row r="6">
      <c r="A6" s="2" t="s">
        <v>212</v>
      </c>
      <c r="B6" s="2" t="s">
        <v>209</v>
      </c>
      <c r="C6" s="21">
        <v>12288.0</v>
      </c>
      <c r="D6" s="4">
        <v>2000.0</v>
      </c>
      <c r="E6" s="4">
        <v>3950.0</v>
      </c>
      <c r="F6" s="4">
        <v>420.0</v>
      </c>
      <c r="G6" s="4">
        <v>415.0</v>
      </c>
      <c r="H6" s="4">
        <v>2563.0</v>
      </c>
      <c r="I6" s="4">
        <v>822.0</v>
      </c>
      <c r="J6" s="4">
        <v>0.0</v>
      </c>
      <c r="K6" s="4">
        <v>0.0</v>
      </c>
      <c r="L6" s="4">
        <v>315.0</v>
      </c>
      <c r="M6" s="4">
        <v>0.0</v>
      </c>
      <c r="N6" s="4">
        <v>763.0</v>
      </c>
      <c r="O6" s="4">
        <v>1040.0</v>
      </c>
      <c r="Q6" s="4" t="s">
        <v>214</v>
      </c>
      <c r="R6" s="21">
        <v>1469.0</v>
      </c>
      <c r="S6" s="21">
        <v>140.0</v>
      </c>
      <c r="T6" s="21">
        <v>40.125</v>
      </c>
      <c r="U6" s="21">
        <v>0.0</v>
      </c>
      <c r="V6" s="27">
        <f t="shared" si="1"/>
        <v>0.0249378496</v>
      </c>
      <c r="W6" s="27">
        <f t="shared" si="2"/>
        <v>0.0249378496</v>
      </c>
    </row>
    <row r="7">
      <c r="A7" s="2" t="s">
        <v>212</v>
      </c>
      <c r="B7" s="2" t="s">
        <v>210</v>
      </c>
      <c r="C7" s="21">
        <v>21265.0</v>
      </c>
      <c r="D7" s="4">
        <v>0.0</v>
      </c>
      <c r="E7" s="4">
        <v>3.0</v>
      </c>
      <c r="F7" s="4">
        <v>12.0</v>
      </c>
      <c r="G7" s="4">
        <v>2088.0</v>
      </c>
      <c r="H7" s="4">
        <v>8369.0</v>
      </c>
      <c r="I7" s="4">
        <v>4555.0</v>
      </c>
      <c r="J7" s="4">
        <v>0.0</v>
      </c>
      <c r="K7" s="4">
        <v>0.0</v>
      </c>
      <c r="L7" s="4">
        <v>84.0</v>
      </c>
      <c r="M7" s="4">
        <v>0.0</v>
      </c>
      <c r="N7" s="4">
        <v>3451.0</v>
      </c>
      <c r="O7" s="4">
        <v>2703.0</v>
      </c>
    </row>
    <row r="8">
      <c r="A8" s="2" t="s">
        <v>213</v>
      </c>
      <c r="B8" s="2" t="s">
        <v>209</v>
      </c>
      <c r="C8" s="21">
        <v>4226.0</v>
      </c>
      <c r="D8" s="4">
        <v>206.0</v>
      </c>
      <c r="E8" s="4">
        <v>1930.0</v>
      </c>
      <c r="F8" s="4">
        <v>909.0</v>
      </c>
      <c r="G8" s="4">
        <v>80.0</v>
      </c>
      <c r="H8" s="4">
        <v>506.0</v>
      </c>
      <c r="I8" s="4">
        <v>410.0</v>
      </c>
      <c r="J8" s="4">
        <v>0.0</v>
      </c>
      <c r="K8" s="4">
        <v>0.0</v>
      </c>
      <c r="L8" s="4">
        <v>90.0</v>
      </c>
      <c r="M8" s="4">
        <v>0.0</v>
      </c>
      <c r="N8" s="4">
        <v>95.0</v>
      </c>
      <c r="O8" s="4">
        <v>0.0</v>
      </c>
    </row>
    <row r="9">
      <c r="A9" s="2" t="s">
        <v>213</v>
      </c>
      <c r="B9" s="2" t="s">
        <v>210</v>
      </c>
      <c r="C9" s="21">
        <v>6457.0</v>
      </c>
      <c r="D9" s="4">
        <v>0.0</v>
      </c>
      <c r="E9" s="4">
        <v>600.0</v>
      </c>
      <c r="F9" s="4">
        <v>3698.0</v>
      </c>
      <c r="G9" s="4">
        <v>225.0</v>
      </c>
      <c r="H9" s="4">
        <v>1025.0</v>
      </c>
      <c r="I9" s="4">
        <v>600.0</v>
      </c>
      <c r="J9" s="4">
        <v>0.0</v>
      </c>
      <c r="K9" s="4">
        <v>0.0</v>
      </c>
      <c r="L9" s="4">
        <v>146.0</v>
      </c>
      <c r="M9" s="4">
        <v>0.0</v>
      </c>
      <c r="N9" s="4">
        <v>163.0</v>
      </c>
      <c r="O9" s="4">
        <v>0.0</v>
      </c>
    </row>
    <row r="10">
      <c r="A10" s="2" t="s">
        <v>214</v>
      </c>
      <c r="B10" s="2" t="s">
        <v>209</v>
      </c>
      <c r="C10" s="21">
        <v>3287.0</v>
      </c>
      <c r="D10" s="4">
        <v>160.0</v>
      </c>
      <c r="E10" s="4">
        <v>1695.0</v>
      </c>
      <c r="F10" s="4">
        <v>92.0</v>
      </c>
      <c r="G10" s="4">
        <v>67.0</v>
      </c>
      <c r="H10" s="4">
        <v>1031.0</v>
      </c>
      <c r="I10" s="4">
        <v>88.0</v>
      </c>
      <c r="J10" s="4">
        <v>40.0</v>
      </c>
      <c r="K10" s="4">
        <v>0.0</v>
      </c>
      <c r="L10" s="4">
        <v>86.0</v>
      </c>
      <c r="M10" s="4">
        <v>0.0</v>
      </c>
      <c r="N10" s="4">
        <v>28.0</v>
      </c>
      <c r="O10" s="4">
        <v>0.0</v>
      </c>
    </row>
    <row r="11">
      <c r="A11" s="2" t="s">
        <v>214</v>
      </c>
      <c r="B11" s="2" t="s">
        <v>210</v>
      </c>
      <c r="C11" s="21">
        <v>1459.125</v>
      </c>
      <c r="D11" s="4">
        <v>30.0</v>
      </c>
      <c r="E11" s="4">
        <v>520.0</v>
      </c>
      <c r="F11" s="4">
        <v>87.0</v>
      </c>
      <c r="G11" s="4">
        <v>265.0</v>
      </c>
      <c r="H11" s="4">
        <v>438.0</v>
      </c>
      <c r="I11" s="4">
        <v>52.0</v>
      </c>
      <c r="J11" s="4">
        <v>0.0</v>
      </c>
      <c r="K11" s="4">
        <v>0.0</v>
      </c>
      <c r="L11" s="4">
        <v>55.0</v>
      </c>
      <c r="M11" s="4">
        <v>0.0</v>
      </c>
      <c r="N11" s="4">
        <v>12.125</v>
      </c>
      <c r="O11" s="4">
        <v>0.0</v>
      </c>
    </row>
    <row r="12">
      <c r="A12" s="2" t="s">
        <v>215</v>
      </c>
      <c r="B12" s="2" t="s">
        <v>209</v>
      </c>
      <c r="C12" s="21">
        <v>27664.2</v>
      </c>
      <c r="D12" s="21">
        <v>3466.0</v>
      </c>
      <c r="E12" s="21">
        <v>9196.0</v>
      </c>
      <c r="F12" s="21">
        <v>3196.9</v>
      </c>
      <c r="G12" s="21">
        <v>950.0</v>
      </c>
      <c r="H12" s="21">
        <v>5690.0</v>
      </c>
      <c r="I12" s="21">
        <v>1500.0</v>
      </c>
      <c r="J12" s="21">
        <v>40.0</v>
      </c>
      <c r="K12" s="21">
        <v>0.0</v>
      </c>
      <c r="L12" s="21">
        <v>574.3</v>
      </c>
      <c r="M12" s="21">
        <v>0.0</v>
      </c>
      <c r="N12" s="21">
        <v>2011.0</v>
      </c>
      <c r="O12" s="21">
        <v>1040.0</v>
      </c>
    </row>
    <row r="13">
      <c r="A13" s="2" t="s">
        <v>215</v>
      </c>
      <c r="B13" s="2" t="s">
        <v>210</v>
      </c>
      <c r="C13" s="21">
        <v>42243.225</v>
      </c>
      <c r="D13" s="21">
        <v>2877.0</v>
      </c>
      <c r="E13" s="21">
        <v>1243.0</v>
      </c>
      <c r="F13" s="21">
        <v>8494.0</v>
      </c>
      <c r="G13" s="21">
        <v>4207.0</v>
      </c>
      <c r="H13" s="21">
        <v>11371.9</v>
      </c>
      <c r="I13" s="21">
        <v>5687.0</v>
      </c>
      <c r="J13" s="21">
        <v>0.0</v>
      </c>
      <c r="K13" s="21">
        <v>0.0</v>
      </c>
      <c r="L13" s="21">
        <v>359.2</v>
      </c>
      <c r="M13" s="21">
        <v>500.0</v>
      </c>
      <c r="N13" s="21">
        <v>4301.125</v>
      </c>
      <c r="O13" s="21">
        <v>3203.0</v>
      </c>
    </row>
    <row r="15">
      <c r="B15" s="2" t="s">
        <v>221</v>
      </c>
      <c r="C15" s="2" t="s">
        <v>222</v>
      </c>
      <c r="D15" s="2" t="s">
        <v>223</v>
      </c>
      <c r="E15" s="2" t="s">
        <v>224</v>
      </c>
      <c r="F15" s="2" t="s">
        <v>225</v>
      </c>
      <c r="G15" s="2" t="s">
        <v>226</v>
      </c>
      <c r="H15" s="2" t="s">
        <v>227</v>
      </c>
      <c r="I15" s="2" t="s">
        <v>228</v>
      </c>
    </row>
    <row r="16">
      <c r="B16" s="2">
        <v>2021.0</v>
      </c>
      <c r="E16" s="14">
        <v>198103.0</v>
      </c>
      <c r="F16" s="14">
        <v>194558.0</v>
      </c>
      <c r="H16" s="14">
        <v>188949.0</v>
      </c>
      <c r="I16" s="2" t="s">
        <v>1</v>
      </c>
    </row>
    <row r="17">
      <c r="B17" s="2">
        <v>2022.0</v>
      </c>
      <c r="E17" s="14">
        <v>209128.0</v>
      </c>
      <c r="F17" s="14">
        <v>201274.0</v>
      </c>
      <c r="G17" s="14">
        <v>205000.0</v>
      </c>
      <c r="H17" s="14">
        <v>204527.0</v>
      </c>
      <c r="I17" s="2" t="s">
        <v>1</v>
      </c>
    </row>
    <row r="18">
      <c r="B18" s="2">
        <v>2023.0</v>
      </c>
      <c r="E18" s="14">
        <v>219795.0</v>
      </c>
      <c r="F18" s="14">
        <v>213835.0</v>
      </c>
      <c r="G18" s="14">
        <v>213000.0</v>
      </c>
      <c r="H18" s="14">
        <v>216046.0</v>
      </c>
      <c r="I18" s="2" t="s">
        <v>1</v>
      </c>
    </row>
    <row r="19">
      <c r="B19" s="2">
        <v>2024.0</v>
      </c>
      <c r="E19" s="14">
        <v>231446.0</v>
      </c>
      <c r="F19" s="14">
        <v>227544.0</v>
      </c>
      <c r="G19" s="14">
        <v>221000.0</v>
      </c>
      <c r="H19" s="14">
        <v>227497.0</v>
      </c>
      <c r="I19" s="2" t="s">
        <v>1</v>
      </c>
    </row>
    <row r="20">
      <c r="B20" s="2">
        <v>2025.0</v>
      </c>
      <c r="C20" s="14">
        <v>241418.0</v>
      </c>
      <c r="D20" s="14">
        <v>233068.0</v>
      </c>
      <c r="E20" s="14">
        <v>220032.0</v>
      </c>
      <c r="F20" s="14">
        <v>216036.0</v>
      </c>
      <c r="G20" s="14">
        <v>230000.0</v>
      </c>
      <c r="I20" s="2" t="s">
        <v>1</v>
      </c>
    </row>
    <row r="21">
      <c r="B21" s="2">
        <v>2026.0</v>
      </c>
      <c r="C21" s="14">
        <v>247629.0</v>
      </c>
      <c r="D21" s="14">
        <v>240922.0</v>
      </c>
      <c r="E21" s="14">
        <v>233074.0</v>
      </c>
      <c r="F21" s="14">
        <v>229525.0</v>
      </c>
      <c r="G21" s="14">
        <v>225000.0</v>
      </c>
      <c r="I21" s="2" t="s">
        <v>1</v>
      </c>
    </row>
    <row r="22">
      <c r="B22" s="2">
        <v>2027.0</v>
      </c>
      <c r="C22" s="14">
        <v>257342.0</v>
      </c>
      <c r="D22" s="14">
        <v>250665.0</v>
      </c>
      <c r="E22" s="14">
        <v>244352.0</v>
      </c>
      <c r="F22" s="14">
        <v>239207.0</v>
      </c>
      <c r="G22" s="14">
        <v>221000.0</v>
      </c>
      <c r="I22" s="2" t="s">
        <v>1</v>
      </c>
    </row>
    <row r="23">
      <c r="B23" s="2">
        <v>2028.0</v>
      </c>
      <c r="C23" s="14">
        <v>262556.0</v>
      </c>
      <c r="D23" s="14">
        <v>258227.0</v>
      </c>
      <c r="E23" s="14">
        <v>257953.0</v>
      </c>
      <c r="F23" s="14">
        <v>245339.0</v>
      </c>
      <c r="G23" s="14">
        <v>217000.0</v>
      </c>
      <c r="I23" s="2" t="s">
        <v>1</v>
      </c>
    </row>
    <row r="24">
      <c r="B24" s="2">
        <v>2029.0</v>
      </c>
      <c r="C24" s="14">
        <v>264648.0</v>
      </c>
      <c r="D24" s="14">
        <v>262346.0</v>
      </c>
      <c r="E24" s="14">
        <v>270940.0</v>
      </c>
      <c r="F24" s="14">
        <v>254516.0</v>
      </c>
      <c r="G24" s="14">
        <v>212000.0</v>
      </c>
      <c r="I24" s="2" t="s">
        <v>1</v>
      </c>
    </row>
    <row r="25">
      <c r="B25" s="2">
        <v>2030.0</v>
      </c>
      <c r="C25" s="14">
        <v>268983.0</v>
      </c>
      <c r="D25" s="14">
        <v>266158.0</v>
      </c>
      <c r="E25" s="14">
        <v>284637.0</v>
      </c>
      <c r="F25" s="14">
        <v>264260.0</v>
      </c>
      <c r="G25" s="14">
        <v>208000.0</v>
      </c>
      <c r="I25" s="2" t="s">
        <v>1</v>
      </c>
    </row>
    <row r="26">
      <c r="B26" s="2">
        <v>2031.0</v>
      </c>
      <c r="C26" s="14">
        <v>267428.0</v>
      </c>
      <c r="D26" s="14">
        <v>264662.0</v>
      </c>
      <c r="G26" s="14">
        <v>204000.0</v>
      </c>
      <c r="I26" s="2" t="s">
        <v>1</v>
      </c>
    </row>
    <row r="27">
      <c r="B27" s="2">
        <v>2032.0</v>
      </c>
      <c r="C27" s="14">
        <v>274877.0</v>
      </c>
      <c r="D27" s="14">
        <v>272030.0</v>
      </c>
      <c r="G27" s="14">
        <v>200000.0</v>
      </c>
      <c r="I27" s="2" t="s">
        <v>1</v>
      </c>
    </row>
    <row r="28">
      <c r="B28" s="2">
        <v>2033.0</v>
      </c>
      <c r="C28" s="14">
        <v>279861.0</v>
      </c>
      <c r="D28" s="14">
        <v>276060.0</v>
      </c>
      <c r="G28" s="14">
        <v>196000.0</v>
      </c>
      <c r="I28" s="2" t="s">
        <v>1</v>
      </c>
    </row>
    <row r="29">
      <c r="B29" s="2">
        <v>2034.0</v>
      </c>
      <c r="C29" s="14">
        <v>273773.0</v>
      </c>
      <c r="D29" s="14">
        <v>271940.0</v>
      </c>
      <c r="G29" s="14">
        <v>192000.0</v>
      </c>
      <c r="I29" s="2" t="s">
        <v>1</v>
      </c>
    </row>
    <row r="30">
      <c r="B30" s="2">
        <v>2021.0</v>
      </c>
      <c r="E30" s="14">
        <v>45464.0</v>
      </c>
      <c r="F30" s="14">
        <v>48154.0</v>
      </c>
      <c r="H30" s="14">
        <v>49133.0</v>
      </c>
      <c r="I30" s="2" t="s">
        <v>2</v>
      </c>
    </row>
    <row r="31">
      <c r="B31" s="2">
        <v>2022.0</v>
      </c>
      <c r="E31" s="14">
        <v>50914.0</v>
      </c>
      <c r="F31" s="14">
        <v>54811.0</v>
      </c>
      <c r="G31" s="14">
        <v>56000.0</v>
      </c>
      <c r="H31" s="14">
        <v>48562.0</v>
      </c>
      <c r="I31" s="2" t="s">
        <v>2</v>
      </c>
    </row>
    <row r="32">
      <c r="B32" s="2">
        <v>2023.0</v>
      </c>
      <c r="E32" s="14">
        <v>50953.0</v>
      </c>
      <c r="F32" s="14">
        <v>57816.0</v>
      </c>
      <c r="G32" s="14">
        <v>59000.0</v>
      </c>
      <c r="H32" s="14">
        <v>52741.0</v>
      </c>
      <c r="I32" s="2" t="s">
        <v>2</v>
      </c>
    </row>
    <row r="33">
      <c r="B33" s="2">
        <v>2024.0</v>
      </c>
      <c r="E33" s="14">
        <v>52489.0</v>
      </c>
      <c r="F33" s="14">
        <v>58379.0</v>
      </c>
      <c r="G33" s="14">
        <v>63000.0</v>
      </c>
      <c r="H33" s="14">
        <v>57173.0</v>
      </c>
      <c r="I33" s="2" t="s">
        <v>2</v>
      </c>
    </row>
    <row r="34">
      <c r="B34" s="2">
        <v>2025.0</v>
      </c>
      <c r="C34" s="14">
        <v>56912.0</v>
      </c>
      <c r="D34" s="14">
        <v>56912.0</v>
      </c>
      <c r="E34" s="14">
        <v>51485.0</v>
      </c>
      <c r="F34" s="14">
        <v>55446.0</v>
      </c>
      <c r="G34" s="14">
        <v>67000.0</v>
      </c>
      <c r="I34" s="2" t="s">
        <v>2</v>
      </c>
    </row>
    <row r="35">
      <c r="B35" s="2">
        <v>2026.0</v>
      </c>
      <c r="C35" s="14">
        <v>67008.0</v>
      </c>
      <c r="D35" s="14">
        <v>66304.0</v>
      </c>
      <c r="E35" s="14">
        <v>51956.0</v>
      </c>
      <c r="F35" s="14">
        <v>55232.0</v>
      </c>
      <c r="G35" s="14">
        <v>71000.0</v>
      </c>
      <c r="I35" s="2" t="s">
        <v>2</v>
      </c>
    </row>
    <row r="36">
      <c r="B36" s="2">
        <v>2027.0</v>
      </c>
      <c r="C36" s="14">
        <v>80044.0</v>
      </c>
      <c r="D36" s="14">
        <v>77535.0</v>
      </c>
      <c r="E36" s="14">
        <v>53233.0</v>
      </c>
      <c r="F36" s="14">
        <v>57844.0</v>
      </c>
      <c r="G36" s="14">
        <v>75000.0</v>
      </c>
      <c r="I36" s="2" t="s">
        <v>2</v>
      </c>
    </row>
    <row r="37">
      <c r="B37" s="2">
        <v>2028.0</v>
      </c>
      <c r="C37" s="14">
        <v>86513.0</v>
      </c>
      <c r="D37" s="14">
        <v>82728.0</v>
      </c>
      <c r="E37" s="14">
        <v>53513.0</v>
      </c>
      <c r="F37" s="14">
        <v>63987.0</v>
      </c>
      <c r="G37" s="14">
        <v>80000.0</v>
      </c>
      <c r="I37" s="2" t="s">
        <v>2</v>
      </c>
    </row>
    <row r="38">
      <c r="B38" s="2">
        <v>2029.0</v>
      </c>
      <c r="C38" s="14">
        <v>97606.0</v>
      </c>
      <c r="D38" s="14">
        <v>92701.0</v>
      </c>
      <c r="E38" s="14">
        <v>54945.0</v>
      </c>
      <c r="F38" s="14">
        <v>66125.0</v>
      </c>
      <c r="G38" s="14">
        <v>85000.0</v>
      </c>
      <c r="I38" s="2" t="s">
        <v>2</v>
      </c>
    </row>
    <row r="39">
      <c r="B39" s="2">
        <v>2030.0</v>
      </c>
      <c r="C39" s="14">
        <v>106620.0</v>
      </c>
      <c r="D39" s="14">
        <v>100917.0</v>
      </c>
      <c r="E39" s="14">
        <v>56282.0</v>
      </c>
      <c r="F39" s="14">
        <v>68724.0</v>
      </c>
      <c r="G39" s="14">
        <v>91000.0</v>
      </c>
      <c r="I39" s="2" t="s">
        <v>2</v>
      </c>
    </row>
    <row r="40">
      <c r="B40" s="2">
        <v>2031.0</v>
      </c>
      <c r="C40" s="14">
        <v>108351.0</v>
      </c>
      <c r="D40" s="14">
        <v>99160.0</v>
      </c>
      <c r="G40" s="14">
        <v>82000.0</v>
      </c>
      <c r="I40" s="2" t="s">
        <v>2</v>
      </c>
    </row>
    <row r="41">
      <c r="B41" s="2">
        <v>2032.0</v>
      </c>
      <c r="C41" s="14">
        <v>113056.0</v>
      </c>
      <c r="D41" s="14">
        <v>101188.0</v>
      </c>
      <c r="G41" s="14">
        <v>74000.0</v>
      </c>
      <c r="I41" s="2" t="s">
        <v>2</v>
      </c>
    </row>
    <row r="42">
      <c r="B42" s="2">
        <v>2033.0</v>
      </c>
      <c r="C42" s="14">
        <v>116112.0</v>
      </c>
      <c r="D42" s="14">
        <v>98131.0</v>
      </c>
      <c r="G42" s="14">
        <v>67000.0</v>
      </c>
      <c r="I42" s="2" t="s">
        <v>2</v>
      </c>
    </row>
    <row r="43">
      <c r="B43" s="2">
        <v>2034.0</v>
      </c>
      <c r="C43" s="14">
        <v>132318.0</v>
      </c>
      <c r="D43" s="14">
        <v>106931.0</v>
      </c>
      <c r="G43" s="14">
        <v>60000.0</v>
      </c>
      <c r="I43" s="2" t="s"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217</v>
      </c>
      <c r="C1" s="2" t="s">
        <v>229</v>
      </c>
      <c r="D1" s="2" t="s">
        <v>230</v>
      </c>
      <c r="E1" s="2" t="s">
        <v>231</v>
      </c>
      <c r="F1" s="2" t="s">
        <v>226</v>
      </c>
      <c r="G1" s="2" t="s">
        <v>232</v>
      </c>
      <c r="H1" s="2" t="s">
        <v>227</v>
      </c>
      <c r="J1" s="2" t="s">
        <v>217</v>
      </c>
      <c r="K1" s="2" t="s">
        <v>229</v>
      </c>
      <c r="L1" s="2" t="s">
        <v>230</v>
      </c>
      <c r="M1" s="2" t="s">
        <v>231</v>
      </c>
      <c r="N1" s="2" t="s">
        <v>226</v>
      </c>
      <c r="O1" s="2" t="s">
        <v>232</v>
      </c>
      <c r="P1" s="2" t="s">
        <v>227</v>
      </c>
    </row>
    <row r="2">
      <c r="A2" s="2" t="str">
        <f t="shared" ref="A2:A171" si="1">concatenate(B2,C2)</f>
        <v>2020Coal</v>
      </c>
      <c r="B2" s="2">
        <v>2020.0</v>
      </c>
      <c r="C2" s="2" t="s">
        <v>1</v>
      </c>
      <c r="D2" s="12" t="s">
        <v>134</v>
      </c>
      <c r="H2" s="12" t="s">
        <v>134</v>
      </c>
      <c r="J2" s="2">
        <v>2020.0</v>
      </c>
      <c r="K2" s="2" t="s">
        <v>1</v>
      </c>
      <c r="L2" s="12">
        <v>30160.1</v>
      </c>
      <c r="P2" s="12">
        <v>30160.1</v>
      </c>
    </row>
    <row r="3">
      <c r="A3" s="2" t="str">
        <f t="shared" si="1"/>
        <v>2020Gas</v>
      </c>
      <c r="B3" s="2">
        <v>2020.0</v>
      </c>
      <c r="C3" s="2" t="s">
        <v>2</v>
      </c>
      <c r="D3" s="12" t="s">
        <v>135</v>
      </c>
      <c r="H3" s="12" t="s">
        <v>135</v>
      </c>
      <c r="J3" s="2">
        <v>2020.0</v>
      </c>
      <c r="K3" s="2" t="s">
        <v>2</v>
      </c>
      <c r="L3" s="12">
        <v>19959.8</v>
      </c>
      <c r="P3" s="12">
        <v>19959.8</v>
      </c>
    </row>
    <row r="4">
      <c r="A4" s="2" t="str">
        <f t="shared" si="1"/>
        <v>2020Oil</v>
      </c>
      <c r="B4" s="2">
        <v>2020.0</v>
      </c>
      <c r="C4" s="2" t="s">
        <v>28</v>
      </c>
      <c r="D4" s="12" t="s">
        <v>136</v>
      </c>
      <c r="H4" s="12" t="s">
        <v>136</v>
      </c>
      <c r="J4" s="2">
        <v>2020.0</v>
      </c>
      <c r="K4" s="2" t="s">
        <v>28</v>
      </c>
      <c r="L4" s="12">
        <v>4383.0</v>
      </c>
      <c r="P4" s="12">
        <v>4383.0</v>
      </c>
    </row>
    <row r="5">
      <c r="A5" s="2" t="str">
        <f t="shared" si="1"/>
        <v>2020Solar</v>
      </c>
      <c r="B5" s="2">
        <v>2020.0</v>
      </c>
      <c r="C5" s="2" t="s">
        <v>5</v>
      </c>
      <c r="D5" s="12">
        <v>79.1</v>
      </c>
      <c r="H5" s="12">
        <v>79.1</v>
      </c>
      <c r="J5" s="2">
        <v>2020.0</v>
      </c>
      <c r="K5" s="2" t="s">
        <v>5</v>
      </c>
      <c r="L5" s="2">
        <v>79.1</v>
      </c>
      <c r="P5" s="28">
        <v>79.1</v>
      </c>
    </row>
    <row r="6">
      <c r="A6" s="2" t="str">
        <f t="shared" si="1"/>
        <v>2020Wind</v>
      </c>
      <c r="B6" s="2">
        <v>2020.0</v>
      </c>
      <c r="C6" s="2" t="s">
        <v>6</v>
      </c>
      <c r="D6" s="12">
        <v>131.1</v>
      </c>
      <c r="H6" s="12">
        <v>131.1</v>
      </c>
      <c r="J6" s="2">
        <v>2020.0</v>
      </c>
      <c r="K6" s="2" t="s">
        <v>6</v>
      </c>
      <c r="L6" s="2">
        <v>131.1</v>
      </c>
      <c r="P6" s="28">
        <v>131.1</v>
      </c>
    </row>
    <row r="7">
      <c r="A7" s="2" t="str">
        <f t="shared" si="1"/>
        <v>2020Storage</v>
      </c>
      <c r="B7" s="2">
        <v>2020.0</v>
      </c>
      <c r="C7" s="2" t="s">
        <v>15</v>
      </c>
      <c r="D7" s="4">
        <v>0.0</v>
      </c>
      <c r="H7" s="4">
        <v>0.0</v>
      </c>
      <c r="J7" s="2">
        <v>2020.0</v>
      </c>
      <c r="K7" s="2" t="s">
        <v>15</v>
      </c>
      <c r="L7" s="2">
        <v>0.0</v>
      </c>
      <c r="P7" s="28">
        <v>0.0</v>
      </c>
    </row>
    <row r="8">
      <c r="A8" s="2" t="str">
        <f t="shared" si="1"/>
        <v>2020Hydro</v>
      </c>
      <c r="B8" s="2">
        <v>2020.0</v>
      </c>
      <c r="C8" s="2" t="s">
        <v>3</v>
      </c>
      <c r="D8" s="12" t="s">
        <v>132</v>
      </c>
      <c r="H8" s="12" t="s">
        <v>132</v>
      </c>
      <c r="J8" s="2">
        <v>2020.0</v>
      </c>
      <c r="K8" s="12" t="s">
        <v>3</v>
      </c>
      <c r="L8" s="12">
        <v>5174.1</v>
      </c>
      <c r="P8" s="29">
        <v>5174.1</v>
      </c>
    </row>
    <row r="9">
      <c r="A9" s="2" t="str">
        <f t="shared" si="1"/>
        <v>2020Geothermal</v>
      </c>
      <c r="B9" s="2">
        <v>2020.0</v>
      </c>
      <c r="C9" s="2" t="s">
        <v>4</v>
      </c>
      <c r="D9" s="12" t="s">
        <v>133</v>
      </c>
      <c r="H9" s="12" t="s">
        <v>133</v>
      </c>
      <c r="J9" s="2">
        <v>2020.0</v>
      </c>
      <c r="K9" s="12" t="s">
        <v>4</v>
      </c>
      <c r="L9" s="12">
        <v>2442.7</v>
      </c>
      <c r="P9" s="29">
        <v>2442.7</v>
      </c>
    </row>
    <row r="10">
      <c r="A10" s="2" t="str">
        <f t="shared" si="1"/>
        <v>2020Bioenergy</v>
      </c>
      <c r="B10" s="2">
        <v>2020.0</v>
      </c>
      <c r="C10" s="2" t="s">
        <v>9</v>
      </c>
      <c r="D10" s="12">
        <v>119.6</v>
      </c>
      <c r="H10" s="12">
        <v>119.6</v>
      </c>
      <c r="J10" s="2">
        <v>2020.0</v>
      </c>
      <c r="K10" s="12" t="s">
        <v>9</v>
      </c>
      <c r="L10" s="2">
        <v>119.6</v>
      </c>
      <c r="P10" s="28">
        <v>119.6</v>
      </c>
    </row>
    <row r="11">
      <c r="A11" s="2" t="str">
        <f t="shared" si="1"/>
        <v>2020Nuclear</v>
      </c>
      <c r="B11" s="2">
        <v>2020.0</v>
      </c>
      <c r="C11" s="2" t="s">
        <v>10</v>
      </c>
      <c r="D11" s="4">
        <v>0.0</v>
      </c>
      <c r="H11" s="4">
        <v>0.0</v>
      </c>
      <c r="J11" s="2">
        <v>2020.0</v>
      </c>
      <c r="K11" s="2" t="s">
        <v>10</v>
      </c>
      <c r="L11" s="2">
        <v>0.0</v>
      </c>
      <c r="P11" s="28">
        <v>0.0</v>
      </c>
    </row>
    <row r="12">
      <c r="A12" s="2" t="str">
        <f t="shared" si="1"/>
        <v>2021Coal</v>
      </c>
      <c r="B12" s="2">
        <v>2021.0</v>
      </c>
      <c r="C12" s="2" t="s">
        <v>1</v>
      </c>
      <c r="D12" s="12" t="s">
        <v>142</v>
      </c>
      <c r="H12" s="12" t="s">
        <v>233</v>
      </c>
      <c r="J12" s="2">
        <v>2021.0</v>
      </c>
      <c r="K12" s="2" t="s">
        <v>1</v>
      </c>
      <c r="L12" s="12">
        <v>34798.1</v>
      </c>
      <c r="P12" s="12">
        <v>30984.0</v>
      </c>
    </row>
    <row r="13">
      <c r="A13" s="2" t="str">
        <f t="shared" si="1"/>
        <v>2021Gas</v>
      </c>
      <c r="B13" s="2">
        <v>2021.0</v>
      </c>
      <c r="C13" s="2" t="s">
        <v>2</v>
      </c>
      <c r="D13" s="12" t="s">
        <v>143</v>
      </c>
      <c r="H13" s="12" t="s">
        <v>234</v>
      </c>
      <c r="J13" s="2">
        <v>2021.0</v>
      </c>
      <c r="K13" s="12" t="s">
        <v>2</v>
      </c>
      <c r="L13" s="12">
        <v>22599.8</v>
      </c>
      <c r="P13" s="12">
        <v>22073.1</v>
      </c>
    </row>
    <row r="14">
      <c r="A14" s="2" t="str">
        <f t="shared" si="1"/>
        <v>2021Oil</v>
      </c>
      <c r="B14" s="2">
        <v>2021.0</v>
      </c>
      <c r="C14" s="2" t="s">
        <v>28</v>
      </c>
      <c r="D14" s="12" t="s">
        <v>136</v>
      </c>
      <c r="H14" s="12" t="s">
        <v>235</v>
      </c>
      <c r="J14" s="2">
        <v>2021.0</v>
      </c>
      <c r="K14" s="2" t="s">
        <v>28</v>
      </c>
      <c r="L14" s="12">
        <v>4383.0</v>
      </c>
      <c r="P14" s="12">
        <v>4087.1</v>
      </c>
    </row>
    <row r="15">
      <c r="A15" s="2" t="str">
        <f t="shared" si="1"/>
        <v>2021Solar</v>
      </c>
      <c r="B15" s="2">
        <v>2021.0</v>
      </c>
      <c r="C15" s="2" t="s">
        <v>5</v>
      </c>
      <c r="D15" s="12">
        <v>663.72</v>
      </c>
      <c r="H15" s="12">
        <v>82.6</v>
      </c>
      <c r="J15" s="2">
        <v>2021.0</v>
      </c>
      <c r="K15" s="2" t="s">
        <v>5</v>
      </c>
      <c r="L15" s="2">
        <v>663.72</v>
      </c>
      <c r="P15" s="2">
        <v>82.6</v>
      </c>
    </row>
    <row r="16">
      <c r="A16" s="2" t="str">
        <f t="shared" si="1"/>
        <v>2021Wind</v>
      </c>
      <c r="B16" s="2">
        <v>2021.0</v>
      </c>
      <c r="C16" s="2" t="s">
        <v>6</v>
      </c>
      <c r="D16" s="12">
        <v>131.1</v>
      </c>
      <c r="H16" s="12">
        <v>131.1</v>
      </c>
      <c r="J16" s="2">
        <v>2021.0</v>
      </c>
      <c r="K16" s="2" t="s">
        <v>6</v>
      </c>
      <c r="L16" s="2">
        <v>131.1</v>
      </c>
      <c r="P16" s="2">
        <v>131.1</v>
      </c>
    </row>
    <row r="17">
      <c r="A17" s="2" t="str">
        <f t="shared" si="1"/>
        <v>2021Storage</v>
      </c>
      <c r="B17" s="2">
        <v>2021.0</v>
      </c>
      <c r="C17" s="2" t="s">
        <v>15</v>
      </c>
      <c r="D17" s="4">
        <v>0.0</v>
      </c>
      <c r="H17" s="2">
        <v>0.0</v>
      </c>
      <c r="J17" s="2">
        <v>2021.0</v>
      </c>
      <c r="K17" s="2" t="s">
        <v>15</v>
      </c>
      <c r="L17" s="2">
        <v>0.0</v>
      </c>
      <c r="P17" s="2">
        <v>0.0</v>
      </c>
    </row>
    <row r="18">
      <c r="A18" s="2" t="str">
        <f t="shared" si="1"/>
        <v>2021Hydro</v>
      </c>
      <c r="B18" s="2">
        <v>2021.0</v>
      </c>
      <c r="C18" s="2" t="s">
        <v>3</v>
      </c>
      <c r="D18" s="12" t="s">
        <v>144</v>
      </c>
      <c r="H18" s="12" t="s">
        <v>236</v>
      </c>
      <c r="J18" s="2">
        <v>2021.0</v>
      </c>
      <c r="K18" s="2" t="s">
        <v>3</v>
      </c>
      <c r="L18" s="12">
        <v>5717.4</v>
      </c>
      <c r="P18" s="12">
        <v>5330.7</v>
      </c>
    </row>
    <row r="19">
      <c r="A19" s="2" t="str">
        <f t="shared" si="1"/>
        <v>2021Geothermal</v>
      </c>
      <c r="B19" s="2">
        <v>2021.0</v>
      </c>
      <c r="C19" s="2" t="s">
        <v>4</v>
      </c>
      <c r="D19" s="12" t="s">
        <v>145</v>
      </c>
      <c r="H19" s="12" t="s">
        <v>237</v>
      </c>
      <c r="J19" s="2">
        <v>2021.0</v>
      </c>
      <c r="K19" s="2" t="s">
        <v>4</v>
      </c>
      <c r="L19" s="12">
        <v>2578.7</v>
      </c>
      <c r="P19" s="12">
        <v>2528.7</v>
      </c>
    </row>
    <row r="20">
      <c r="A20" s="2" t="str">
        <f t="shared" si="1"/>
        <v>2021Bioenergy</v>
      </c>
      <c r="B20" s="2">
        <v>2021.0</v>
      </c>
      <c r="C20" s="2" t="s">
        <v>9</v>
      </c>
      <c r="D20" s="12">
        <v>130.6</v>
      </c>
      <c r="H20" s="12">
        <v>135.2</v>
      </c>
      <c r="J20" s="2">
        <v>2021.0</v>
      </c>
      <c r="K20" s="2" t="s">
        <v>9</v>
      </c>
      <c r="L20" s="2">
        <v>130.6</v>
      </c>
      <c r="P20" s="2">
        <v>135.2</v>
      </c>
    </row>
    <row r="21">
      <c r="A21" s="2" t="str">
        <f t="shared" si="1"/>
        <v>2021Nuclear</v>
      </c>
      <c r="B21" s="2">
        <v>2021.0</v>
      </c>
      <c r="C21" s="2" t="s">
        <v>10</v>
      </c>
      <c r="D21" s="4">
        <v>0.0</v>
      </c>
      <c r="H21" s="2">
        <v>0.0</v>
      </c>
      <c r="J21" s="2">
        <v>2021.0</v>
      </c>
      <c r="K21" s="2" t="s">
        <v>10</v>
      </c>
      <c r="L21" s="2">
        <v>0.0</v>
      </c>
      <c r="P21" s="2">
        <v>0.0</v>
      </c>
    </row>
    <row r="22">
      <c r="A22" s="2" t="str">
        <f t="shared" si="1"/>
        <v>2022Coal</v>
      </c>
      <c r="B22" s="2">
        <v>2022.0</v>
      </c>
      <c r="C22" s="2" t="s">
        <v>1</v>
      </c>
      <c r="D22" s="12" t="s">
        <v>146</v>
      </c>
      <c r="E22" s="2">
        <v>32800.0</v>
      </c>
      <c r="F22" s="2">
        <v>32800.0</v>
      </c>
      <c r="H22" s="12" t="s">
        <v>238</v>
      </c>
      <c r="J22" s="2">
        <v>2022.0</v>
      </c>
      <c r="K22" s="2" t="s">
        <v>1</v>
      </c>
      <c r="L22" s="12">
        <v>36318.1</v>
      </c>
      <c r="M22" s="2">
        <v>32800.0</v>
      </c>
      <c r="N22" s="2">
        <v>32800.0</v>
      </c>
      <c r="P22" s="12">
        <v>35048.0</v>
      </c>
    </row>
    <row r="23">
      <c r="A23" s="2" t="str">
        <f t="shared" si="1"/>
        <v>2022Gas</v>
      </c>
      <c r="B23" s="2">
        <v>2022.0</v>
      </c>
      <c r="C23" s="2" t="s">
        <v>2</v>
      </c>
      <c r="D23" s="12" t="s">
        <v>147</v>
      </c>
      <c r="E23" s="2">
        <v>19000.0</v>
      </c>
      <c r="F23" s="2">
        <v>19000.0</v>
      </c>
      <c r="H23" s="12" t="s">
        <v>239</v>
      </c>
      <c r="J23" s="2">
        <v>2022.0</v>
      </c>
      <c r="K23" s="2" t="s">
        <v>2</v>
      </c>
      <c r="L23" s="12">
        <v>24056.8</v>
      </c>
      <c r="M23" s="2">
        <v>19000.0</v>
      </c>
      <c r="N23" s="2">
        <v>19000.0</v>
      </c>
      <c r="P23" s="12">
        <v>22034.3</v>
      </c>
    </row>
    <row r="24">
      <c r="A24" s="2" t="str">
        <f t="shared" si="1"/>
        <v>2022Oil</v>
      </c>
      <c r="B24" s="2">
        <v>2022.0</v>
      </c>
      <c r="C24" s="2" t="s">
        <v>28</v>
      </c>
      <c r="D24" s="12" t="s">
        <v>136</v>
      </c>
      <c r="E24" s="2">
        <v>3400.0</v>
      </c>
      <c r="F24" s="2">
        <v>3400.0</v>
      </c>
      <c r="H24" s="12" t="s">
        <v>240</v>
      </c>
      <c r="J24" s="2">
        <v>2022.0</v>
      </c>
      <c r="K24" s="2" t="s">
        <v>28</v>
      </c>
      <c r="L24" s="12">
        <v>4383.0</v>
      </c>
      <c r="M24" s="2">
        <v>3400.0</v>
      </c>
      <c r="N24" s="2">
        <v>3400.0</v>
      </c>
      <c r="P24" s="12">
        <v>4117.3</v>
      </c>
    </row>
    <row r="25">
      <c r="A25" s="2" t="str">
        <f t="shared" si="1"/>
        <v>2022Solar</v>
      </c>
      <c r="B25" s="2">
        <v>2022.0</v>
      </c>
      <c r="C25" s="2" t="s">
        <v>5</v>
      </c>
      <c r="D25" s="12">
        <v>860.03</v>
      </c>
      <c r="E25" s="2">
        <v>100.0</v>
      </c>
      <c r="F25" s="2">
        <v>100.0</v>
      </c>
      <c r="H25" s="12">
        <v>88.9</v>
      </c>
      <c r="J25" s="2">
        <v>2022.0</v>
      </c>
      <c r="K25" s="2" t="s">
        <v>5</v>
      </c>
      <c r="L25" s="2">
        <v>860.03</v>
      </c>
      <c r="M25" s="2">
        <v>100.0</v>
      </c>
      <c r="N25" s="2">
        <v>100.0</v>
      </c>
      <c r="P25" s="2">
        <v>88.9</v>
      </c>
    </row>
    <row r="26">
      <c r="A26" s="2" t="str">
        <f t="shared" si="1"/>
        <v>2022Wind</v>
      </c>
      <c r="B26" s="2">
        <v>2022.0</v>
      </c>
      <c r="C26" s="2" t="s">
        <v>6</v>
      </c>
      <c r="D26" s="12">
        <v>133.1</v>
      </c>
      <c r="E26" s="2">
        <v>100.0</v>
      </c>
      <c r="F26" s="2">
        <v>100.0</v>
      </c>
      <c r="H26" s="12">
        <v>131.1</v>
      </c>
      <c r="J26" s="2">
        <v>2022.0</v>
      </c>
      <c r="K26" s="2" t="s">
        <v>6</v>
      </c>
      <c r="L26" s="2">
        <v>133.1</v>
      </c>
      <c r="M26" s="2">
        <v>100.0</v>
      </c>
      <c r="N26" s="2">
        <v>100.0</v>
      </c>
      <c r="P26" s="2">
        <v>131.1</v>
      </c>
    </row>
    <row r="27">
      <c r="A27" s="2" t="str">
        <f t="shared" si="1"/>
        <v>2022Storage</v>
      </c>
      <c r="B27" s="2">
        <v>2022.0</v>
      </c>
      <c r="C27" s="2" t="s">
        <v>15</v>
      </c>
      <c r="D27" s="4">
        <v>0.0</v>
      </c>
      <c r="E27" s="2">
        <v>0.0</v>
      </c>
      <c r="F27" s="2">
        <v>0.0</v>
      </c>
      <c r="H27" s="2">
        <v>0.0</v>
      </c>
      <c r="J27" s="2">
        <v>2022.0</v>
      </c>
      <c r="K27" s="12" t="s">
        <v>15</v>
      </c>
      <c r="L27" s="2">
        <v>0.0</v>
      </c>
      <c r="M27" s="2">
        <v>0.0</v>
      </c>
      <c r="N27" s="2">
        <v>0.0</v>
      </c>
      <c r="P27" s="2">
        <v>0.0</v>
      </c>
    </row>
    <row r="28">
      <c r="A28" s="2" t="str">
        <f t="shared" si="1"/>
        <v>2022Hydro</v>
      </c>
      <c r="B28" s="2">
        <v>2022.0</v>
      </c>
      <c r="C28" s="2" t="s">
        <v>3</v>
      </c>
      <c r="D28" s="12" t="s">
        <v>148</v>
      </c>
      <c r="E28" s="2">
        <v>5200.0</v>
      </c>
      <c r="F28" s="2">
        <v>5200.0</v>
      </c>
      <c r="H28" s="12" t="s">
        <v>241</v>
      </c>
      <c r="J28" s="2">
        <v>2022.0</v>
      </c>
      <c r="K28" s="12" t="s">
        <v>3</v>
      </c>
      <c r="L28" s="12">
        <v>5929.7</v>
      </c>
      <c r="M28" s="2">
        <v>5200.0</v>
      </c>
      <c r="N28" s="2">
        <v>5200.0</v>
      </c>
      <c r="P28" s="12">
        <v>5635.1</v>
      </c>
    </row>
    <row r="29">
      <c r="A29" s="2" t="str">
        <f t="shared" si="1"/>
        <v>2022Geothermal</v>
      </c>
      <c r="B29" s="2">
        <v>2022.0</v>
      </c>
      <c r="C29" s="2" t="s">
        <v>4</v>
      </c>
      <c r="D29" s="12" t="s">
        <v>149</v>
      </c>
      <c r="E29" s="2">
        <v>2300.0</v>
      </c>
      <c r="F29" s="2">
        <v>2300.0</v>
      </c>
      <c r="H29" s="12" t="s">
        <v>242</v>
      </c>
      <c r="J29" s="2">
        <v>2022.0</v>
      </c>
      <c r="K29" s="12" t="s">
        <v>4</v>
      </c>
      <c r="L29" s="12">
        <v>2686.7</v>
      </c>
      <c r="M29" s="2">
        <v>2300.0</v>
      </c>
      <c r="N29" s="2">
        <v>2300.0</v>
      </c>
      <c r="P29" s="12">
        <v>2533.7</v>
      </c>
    </row>
    <row r="30">
      <c r="A30" s="2" t="str">
        <f t="shared" si="1"/>
        <v>2022Bioenergy</v>
      </c>
      <c r="B30" s="2">
        <v>2022.0</v>
      </c>
      <c r="C30" s="2" t="s">
        <v>9</v>
      </c>
      <c r="D30" s="12">
        <v>173.9</v>
      </c>
      <c r="E30" s="2">
        <v>100.0</v>
      </c>
      <c r="F30" s="2">
        <v>100.0</v>
      </c>
      <c r="H30" s="12">
        <v>135.1</v>
      </c>
      <c r="J30" s="2">
        <v>2022.0</v>
      </c>
      <c r="K30" s="2" t="s">
        <v>9</v>
      </c>
      <c r="L30" s="2">
        <v>173.9</v>
      </c>
      <c r="M30" s="2">
        <v>100.0</v>
      </c>
      <c r="N30" s="2">
        <v>100.0</v>
      </c>
      <c r="P30" s="2">
        <v>135.1</v>
      </c>
    </row>
    <row r="31">
      <c r="A31" s="2" t="str">
        <f t="shared" si="1"/>
        <v>2022Nuclear</v>
      </c>
      <c r="B31" s="2">
        <v>2022.0</v>
      </c>
      <c r="C31" s="2" t="s">
        <v>10</v>
      </c>
      <c r="D31" s="4">
        <v>0.0</v>
      </c>
      <c r="E31" s="2">
        <v>0.0</v>
      </c>
      <c r="F31" s="2">
        <v>0.0</v>
      </c>
      <c r="H31" s="2">
        <v>0.0</v>
      </c>
      <c r="J31" s="2">
        <v>2022.0</v>
      </c>
      <c r="K31" s="2" t="s">
        <v>10</v>
      </c>
      <c r="L31" s="2">
        <v>0.0</v>
      </c>
      <c r="M31" s="2">
        <v>0.0</v>
      </c>
      <c r="N31" s="2">
        <v>0.0</v>
      </c>
      <c r="P31" s="2">
        <v>0.0</v>
      </c>
    </row>
    <row r="32">
      <c r="A32" s="2" t="str">
        <f t="shared" si="1"/>
        <v>2023Coal</v>
      </c>
      <c r="B32" s="2">
        <v>2023.0</v>
      </c>
      <c r="C32" s="2" t="s">
        <v>1</v>
      </c>
      <c r="D32" s="12" t="s">
        <v>150</v>
      </c>
      <c r="E32" s="2">
        <v>38519.0</v>
      </c>
      <c r="H32" s="12" t="s">
        <v>243</v>
      </c>
      <c r="J32" s="2">
        <v>2023.0</v>
      </c>
      <c r="K32" s="12" t="s">
        <v>1</v>
      </c>
      <c r="L32" s="12">
        <v>37860.1</v>
      </c>
      <c r="M32" s="2">
        <v>38519.0</v>
      </c>
      <c r="P32" s="12">
        <v>37597.8</v>
      </c>
    </row>
    <row r="33">
      <c r="A33" s="2" t="str">
        <f t="shared" si="1"/>
        <v>2023Gas</v>
      </c>
      <c r="B33" s="2">
        <v>2023.0</v>
      </c>
      <c r="C33" s="2" t="s">
        <v>2</v>
      </c>
      <c r="D33" s="12" t="s">
        <v>151</v>
      </c>
      <c r="E33" s="2">
        <v>20811.0</v>
      </c>
      <c r="H33" s="2">
        <v>21560.2</v>
      </c>
      <c r="J33" s="2">
        <v>2023.0</v>
      </c>
      <c r="K33" s="2" t="s">
        <v>2</v>
      </c>
      <c r="L33" s="12">
        <v>24967.8</v>
      </c>
      <c r="M33" s="2">
        <v>20811.0</v>
      </c>
      <c r="P33" s="2">
        <v>21560.2</v>
      </c>
    </row>
    <row r="34">
      <c r="A34" s="2" t="str">
        <f t="shared" si="1"/>
        <v>2023Oil</v>
      </c>
      <c r="B34" s="2">
        <v>2023.0</v>
      </c>
      <c r="C34" s="2" t="s">
        <v>28</v>
      </c>
      <c r="D34" s="12" t="s">
        <v>136</v>
      </c>
      <c r="E34" s="2">
        <v>4235.0</v>
      </c>
      <c r="H34" s="12" t="s">
        <v>244</v>
      </c>
      <c r="J34" s="2">
        <v>2023.0</v>
      </c>
      <c r="K34" s="2" t="s">
        <v>28</v>
      </c>
      <c r="L34" s="12">
        <v>4383.0</v>
      </c>
      <c r="M34" s="2">
        <v>4235.0</v>
      </c>
      <c r="P34" s="12">
        <v>4086.4</v>
      </c>
    </row>
    <row r="35">
      <c r="A35" s="2" t="str">
        <f t="shared" si="1"/>
        <v>2023Solar</v>
      </c>
      <c r="B35" s="2">
        <v>2023.0</v>
      </c>
      <c r="C35" s="2" t="s">
        <v>5</v>
      </c>
      <c r="D35" s="12" t="s">
        <v>152</v>
      </c>
      <c r="E35" s="2">
        <v>294.0</v>
      </c>
      <c r="H35" s="12">
        <v>241.2</v>
      </c>
      <c r="J35" s="2">
        <v>2023.0</v>
      </c>
      <c r="K35" s="2" t="s">
        <v>5</v>
      </c>
      <c r="L35" s="12">
        <v>2119.04</v>
      </c>
      <c r="M35" s="2">
        <v>294.0</v>
      </c>
      <c r="P35" s="2">
        <v>241.2</v>
      </c>
    </row>
    <row r="36">
      <c r="A36" s="2" t="str">
        <f t="shared" si="1"/>
        <v>2023Wind</v>
      </c>
      <c r="B36" s="2">
        <v>2023.0</v>
      </c>
      <c r="C36" s="2" t="s">
        <v>6</v>
      </c>
      <c r="D36" s="12">
        <v>136.1</v>
      </c>
      <c r="E36" s="2">
        <v>152.0</v>
      </c>
      <c r="H36" s="12">
        <v>131.1</v>
      </c>
      <c r="J36" s="2">
        <v>2023.0</v>
      </c>
      <c r="K36" s="2" t="s">
        <v>6</v>
      </c>
      <c r="L36" s="2">
        <v>136.1</v>
      </c>
      <c r="M36" s="2">
        <v>152.0</v>
      </c>
      <c r="P36" s="2">
        <v>131.1</v>
      </c>
    </row>
    <row r="37">
      <c r="A37" s="2" t="str">
        <f t="shared" si="1"/>
        <v>2023Storage</v>
      </c>
      <c r="B37" s="2">
        <v>2023.0</v>
      </c>
      <c r="C37" s="2" t="s">
        <v>15</v>
      </c>
      <c r="D37" s="2">
        <v>713.48</v>
      </c>
      <c r="E37" s="2">
        <v>0.0</v>
      </c>
      <c r="J37" s="2">
        <v>2023.0</v>
      </c>
      <c r="K37" s="2" t="s">
        <v>15</v>
      </c>
      <c r="L37" s="2">
        <v>713.48</v>
      </c>
      <c r="M37" s="2">
        <v>0.0</v>
      </c>
    </row>
    <row r="38">
      <c r="A38" s="2" t="str">
        <f t="shared" si="1"/>
        <v>2023Hydro</v>
      </c>
      <c r="B38" s="2">
        <v>2023.0</v>
      </c>
      <c r="C38" s="2" t="s">
        <v>3</v>
      </c>
      <c r="D38" s="12" t="s">
        <v>153</v>
      </c>
      <c r="E38" s="2">
        <v>5571.0</v>
      </c>
      <c r="H38" s="12" t="s">
        <v>245</v>
      </c>
      <c r="J38" s="2">
        <v>2023.0</v>
      </c>
      <c r="K38" s="2" t="s">
        <v>3</v>
      </c>
      <c r="L38" s="12">
        <v>6576.65</v>
      </c>
      <c r="M38" s="2">
        <v>5571.0</v>
      </c>
      <c r="P38" s="12">
        <v>5780.2</v>
      </c>
    </row>
    <row r="39">
      <c r="A39" s="2" t="str">
        <f t="shared" si="1"/>
        <v>2023Geothermal</v>
      </c>
      <c r="B39" s="2">
        <v>2023.0</v>
      </c>
      <c r="C39" s="2" t="s">
        <v>4</v>
      </c>
      <c r="D39" s="12" t="s">
        <v>154</v>
      </c>
      <c r="E39" s="2">
        <v>2597.0</v>
      </c>
      <c r="H39" s="12" t="s">
        <v>246</v>
      </c>
      <c r="J39" s="2">
        <v>2023.0</v>
      </c>
      <c r="K39" s="2" t="s">
        <v>4</v>
      </c>
      <c r="L39" s="12">
        <v>2821.7</v>
      </c>
      <c r="M39" s="2">
        <v>2597.0</v>
      </c>
      <c r="P39" s="12">
        <v>2519.0</v>
      </c>
    </row>
    <row r="40">
      <c r="A40" s="2" t="str">
        <f t="shared" si="1"/>
        <v>2023Bioenergy</v>
      </c>
      <c r="B40" s="2">
        <v>2023.0</v>
      </c>
      <c r="C40" s="2" t="s">
        <v>9</v>
      </c>
      <c r="D40" s="12">
        <v>309.5</v>
      </c>
      <c r="E40" s="2">
        <v>76.0</v>
      </c>
      <c r="H40" s="12">
        <v>117.2</v>
      </c>
      <c r="J40" s="12">
        <v>2023.0</v>
      </c>
      <c r="K40" s="12" t="s">
        <v>9</v>
      </c>
      <c r="L40" s="2">
        <v>309.5</v>
      </c>
      <c r="M40" s="2">
        <v>76.0</v>
      </c>
      <c r="P40" s="2">
        <v>117.2</v>
      </c>
    </row>
    <row r="41">
      <c r="A41" s="2" t="str">
        <f t="shared" si="1"/>
        <v>2023Nuclear</v>
      </c>
      <c r="B41" s="2">
        <v>2023.0</v>
      </c>
      <c r="C41" s="2" t="s">
        <v>10</v>
      </c>
      <c r="D41" s="4">
        <v>0.0</v>
      </c>
      <c r="E41" s="2">
        <v>0.0</v>
      </c>
      <c r="H41" s="2">
        <v>0.0</v>
      </c>
      <c r="J41" s="12">
        <v>2023.0</v>
      </c>
      <c r="K41" s="12" t="s">
        <v>10</v>
      </c>
      <c r="L41" s="2">
        <v>0.0</v>
      </c>
      <c r="M41" s="2">
        <v>0.0</v>
      </c>
      <c r="P41" s="2">
        <v>0.0</v>
      </c>
    </row>
    <row r="42">
      <c r="A42" s="2" t="str">
        <f t="shared" si="1"/>
        <v>2024Coal</v>
      </c>
      <c r="B42" s="2">
        <v>2024.0</v>
      </c>
      <c r="C42" s="2" t="s">
        <v>1</v>
      </c>
      <c r="D42" s="12" t="s">
        <v>155</v>
      </c>
      <c r="E42" s="2">
        <v>39909.0</v>
      </c>
      <c r="H42" s="12" t="s">
        <v>27</v>
      </c>
      <c r="J42" s="12">
        <v>2024.0</v>
      </c>
      <c r="K42" s="12" t="s">
        <v>1</v>
      </c>
      <c r="L42" s="12">
        <v>38260.1</v>
      </c>
      <c r="M42" s="2">
        <v>39909.0</v>
      </c>
      <c r="P42" s="12">
        <v>38439.8</v>
      </c>
    </row>
    <row r="43">
      <c r="A43" s="2" t="str">
        <f t="shared" si="1"/>
        <v>2024Gas</v>
      </c>
      <c r="B43" s="2">
        <v>2024.0</v>
      </c>
      <c r="C43" s="2" t="s">
        <v>2</v>
      </c>
      <c r="D43" s="12" t="s">
        <v>156</v>
      </c>
      <c r="E43" s="2">
        <v>20811.0</v>
      </c>
      <c r="H43" s="2">
        <v>23265.3</v>
      </c>
      <c r="J43" s="2">
        <v>2024.0</v>
      </c>
      <c r="K43" s="2" t="s">
        <v>2</v>
      </c>
      <c r="L43" s="12">
        <v>25112.8</v>
      </c>
      <c r="M43" s="2">
        <v>20811.0</v>
      </c>
      <c r="P43" s="2">
        <v>23265.3</v>
      </c>
    </row>
    <row r="44">
      <c r="A44" s="2" t="str">
        <f t="shared" si="1"/>
        <v>2024Oil</v>
      </c>
      <c r="B44" s="2">
        <v>2024.0</v>
      </c>
      <c r="C44" s="2" t="s">
        <v>28</v>
      </c>
      <c r="D44" s="12" t="s">
        <v>136</v>
      </c>
      <c r="E44" s="2">
        <v>4235.0</v>
      </c>
      <c r="H44" s="12" t="s">
        <v>29</v>
      </c>
      <c r="J44" s="2">
        <v>2024.0</v>
      </c>
      <c r="K44" s="2" t="s">
        <v>28</v>
      </c>
      <c r="L44" s="12">
        <v>4383.0</v>
      </c>
      <c r="M44" s="2">
        <v>4235.0</v>
      </c>
      <c r="P44" s="12">
        <v>4167.6</v>
      </c>
    </row>
    <row r="45">
      <c r="A45" s="2" t="str">
        <f t="shared" si="1"/>
        <v>2024Solar</v>
      </c>
      <c r="B45" s="2">
        <v>2024.0</v>
      </c>
      <c r="C45" s="2" t="s">
        <v>5</v>
      </c>
      <c r="D45" s="12" t="s">
        <v>157</v>
      </c>
      <c r="E45" s="2">
        <v>1507.0</v>
      </c>
      <c r="H45" s="12">
        <v>242.5</v>
      </c>
      <c r="J45" s="12">
        <v>2024.0</v>
      </c>
      <c r="K45" s="12" t="s">
        <v>5</v>
      </c>
      <c r="L45" s="12">
        <v>2543.66</v>
      </c>
      <c r="M45" s="2">
        <v>1507.0</v>
      </c>
      <c r="P45" s="2">
        <v>242.5</v>
      </c>
    </row>
    <row r="46">
      <c r="A46" s="2" t="str">
        <f t="shared" si="1"/>
        <v>2024Wind</v>
      </c>
      <c r="B46" s="2">
        <v>2024.0</v>
      </c>
      <c r="C46" s="2" t="s">
        <v>6</v>
      </c>
      <c r="D46" s="12">
        <v>498.1</v>
      </c>
      <c r="E46" s="2">
        <v>152.0</v>
      </c>
      <c r="H46" s="12">
        <v>130.8</v>
      </c>
      <c r="J46" s="12">
        <v>2024.0</v>
      </c>
      <c r="K46" s="12" t="s">
        <v>6</v>
      </c>
      <c r="L46" s="2">
        <v>498.1</v>
      </c>
      <c r="M46" s="2">
        <v>152.0</v>
      </c>
      <c r="P46" s="2">
        <v>130.8</v>
      </c>
    </row>
    <row r="47">
      <c r="A47" s="2" t="str">
        <f t="shared" si="1"/>
        <v>2024Storage</v>
      </c>
      <c r="B47" s="2">
        <v>2024.0</v>
      </c>
      <c r="C47" s="2" t="s">
        <v>15</v>
      </c>
      <c r="D47" s="2">
        <v>713.48</v>
      </c>
      <c r="E47" s="2">
        <v>0.0</v>
      </c>
      <c r="H47" s="2">
        <v>0.0</v>
      </c>
      <c r="J47" s="2">
        <v>2024.0</v>
      </c>
      <c r="K47" s="2" t="s">
        <v>15</v>
      </c>
      <c r="L47" s="2">
        <v>713.48</v>
      </c>
      <c r="M47" s="2">
        <v>0.0</v>
      </c>
      <c r="P47" s="2">
        <v>0.0</v>
      </c>
    </row>
    <row r="48">
      <c r="A48" s="2" t="str">
        <f t="shared" si="1"/>
        <v>2024Hydro</v>
      </c>
      <c r="B48" s="2">
        <v>2024.0</v>
      </c>
      <c r="C48" s="2" t="s">
        <v>3</v>
      </c>
      <c r="D48" s="12" t="s">
        <v>158</v>
      </c>
      <c r="E48" s="2">
        <v>5964.0</v>
      </c>
      <c r="H48" s="12" t="s">
        <v>30</v>
      </c>
      <c r="J48" s="2">
        <v>2024.0</v>
      </c>
      <c r="K48" s="2" t="s">
        <v>3</v>
      </c>
      <c r="L48" s="12">
        <v>7045.6</v>
      </c>
      <c r="M48" s="2">
        <v>5964.0</v>
      </c>
      <c r="P48" s="12">
        <v>5819.2</v>
      </c>
    </row>
    <row r="49">
      <c r="A49" s="2" t="str">
        <f t="shared" si="1"/>
        <v>2024Geothermal</v>
      </c>
      <c r="B49" s="2">
        <v>2024.0</v>
      </c>
      <c r="C49" s="2" t="s">
        <v>4</v>
      </c>
      <c r="D49" s="12" t="s">
        <v>159</v>
      </c>
      <c r="E49" s="2">
        <v>2597.0</v>
      </c>
      <c r="H49" s="12" t="s">
        <v>31</v>
      </c>
      <c r="J49" s="2">
        <v>2024.0</v>
      </c>
      <c r="K49" s="2" t="s">
        <v>4</v>
      </c>
      <c r="L49" s="12">
        <v>2996.7</v>
      </c>
      <c r="M49" s="2">
        <v>2597.0</v>
      </c>
      <c r="P49" s="12">
        <v>2338.1</v>
      </c>
    </row>
    <row r="50">
      <c r="A50" s="2" t="str">
        <f t="shared" si="1"/>
        <v>2024Bioenergy</v>
      </c>
      <c r="B50" s="2">
        <v>2024.0</v>
      </c>
      <c r="C50" s="2" t="s">
        <v>9</v>
      </c>
      <c r="D50" s="12">
        <v>500.9</v>
      </c>
      <c r="E50" s="2">
        <v>265.0</v>
      </c>
      <c r="H50" s="12">
        <v>152.7</v>
      </c>
      <c r="J50" s="2">
        <v>2024.0</v>
      </c>
      <c r="K50" s="2" t="s">
        <v>9</v>
      </c>
      <c r="L50" s="2">
        <v>500.9</v>
      </c>
      <c r="M50" s="2">
        <v>265.0</v>
      </c>
      <c r="P50" s="2">
        <v>152.7</v>
      </c>
    </row>
    <row r="51">
      <c r="A51" s="2" t="str">
        <f t="shared" si="1"/>
        <v>2024Nuclear</v>
      </c>
      <c r="B51" s="2">
        <v>2024.0</v>
      </c>
      <c r="C51" s="2" t="s">
        <v>10</v>
      </c>
      <c r="D51" s="4">
        <v>0.0</v>
      </c>
      <c r="E51" s="2">
        <v>0.0</v>
      </c>
      <c r="J51" s="2">
        <v>2024.0</v>
      </c>
      <c r="K51" s="2" t="s">
        <v>10</v>
      </c>
      <c r="L51" s="2">
        <v>0.0</v>
      </c>
      <c r="M51" s="2">
        <v>0.0</v>
      </c>
    </row>
    <row r="52">
      <c r="A52" s="2" t="str">
        <f t="shared" si="1"/>
        <v>2025Coal</v>
      </c>
      <c r="B52" s="2">
        <v>2025.0</v>
      </c>
      <c r="C52" s="2" t="s">
        <v>1</v>
      </c>
      <c r="D52" s="12" t="s">
        <v>160</v>
      </c>
      <c r="E52" s="2">
        <v>42317.0</v>
      </c>
      <c r="F52" s="2">
        <v>39400.0</v>
      </c>
      <c r="G52" s="2">
        <v>41639.8</v>
      </c>
      <c r="J52" s="2">
        <v>2025.0</v>
      </c>
      <c r="K52" s="2" t="s">
        <v>1</v>
      </c>
      <c r="L52" s="12">
        <v>39491.1</v>
      </c>
      <c r="M52" s="2">
        <v>42317.0</v>
      </c>
      <c r="N52" s="2">
        <v>39400.0</v>
      </c>
      <c r="O52" s="2">
        <v>41639.8</v>
      </c>
    </row>
    <row r="53">
      <c r="A53" s="2" t="str">
        <f t="shared" si="1"/>
        <v>2025Gas</v>
      </c>
      <c r="B53" s="2">
        <v>2025.0</v>
      </c>
      <c r="C53" s="2" t="s">
        <v>2</v>
      </c>
      <c r="D53" s="12" t="s">
        <v>161</v>
      </c>
      <c r="E53" s="2">
        <v>21187.0</v>
      </c>
      <c r="F53" s="2">
        <v>26000.0</v>
      </c>
      <c r="G53" s="2">
        <v>23665.3</v>
      </c>
      <c r="J53" s="2">
        <v>2025.0</v>
      </c>
      <c r="K53" s="2" t="s">
        <v>2</v>
      </c>
      <c r="L53" s="12">
        <v>25649.38</v>
      </c>
      <c r="M53" s="2">
        <v>21187.0</v>
      </c>
      <c r="N53" s="2">
        <v>26000.0</v>
      </c>
      <c r="O53" s="2">
        <v>23665.3</v>
      </c>
    </row>
    <row r="54">
      <c r="A54" s="2" t="str">
        <f t="shared" si="1"/>
        <v>2025Oil</v>
      </c>
      <c r="B54" s="2">
        <v>2025.0</v>
      </c>
      <c r="C54" s="2" t="s">
        <v>28</v>
      </c>
      <c r="D54" s="12" t="s">
        <v>136</v>
      </c>
      <c r="E54" s="2">
        <v>4235.0</v>
      </c>
      <c r="F54" s="2">
        <v>3300.0</v>
      </c>
      <c r="G54" s="2">
        <v>4167.6</v>
      </c>
      <c r="J54" s="2">
        <v>2025.0</v>
      </c>
      <c r="K54" s="2" t="s">
        <v>28</v>
      </c>
      <c r="L54" s="12">
        <v>4383.0</v>
      </c>
      <c r="M54" s="2">
        <v>4235.0</v>
      </c>
      <c r="N54" s="2">
        <v>3300.0</v>
      </c>
      <c r="O54" s="2">
        <v>4167.6</v>
      </c>
    </row>
    <row r="55">
      <c r="A55" s="2" t="str">
        <f t="shared" si="1"/>
        <v>2025Solar</v>
      </c>
      <c r="B55" s="2">
        <v>2025.0</v>
      </c>
      <c r="C55" s="2" t="s">
        <v>5</v>
      </c>
      <c r="D55" s="12" t="s">
        <v>162</v>
      </c>
      <c r="E55" s="2">
        <v>2388.0</v>
      </c>
      <c r="F55" s="2">
        <v>4100.0</v>
      </c>
      <c r="G55" s="2">
        <v>1042.5</v>
      </c>
      <c r="J55" s="2">
        <v>2025.0</v>
      </c>
      <c r="K55" s="2" t="s">
        <v>5</v>
      </c>
      <c r="L55" s="12">
        <v>4065.74</v>
      </c>
      <c r="M55" s="2">
        <v>2388.0</v>
      </c>
      <c r="N55" s="2">
        <v>4100.0</v>
      </c>
      <c r="O55" s="2">
        <v>1042.5</v>
      </c>
    </row>
    <row r="56">
      <c r="A56" s="2" t="str">
        <f t="shared" si="1"/>
        <v>2025Wind</v>
      </c>
      <c r="B56" s="2">
        <v>2025.0</v>
      </c>
      <c r="C56" s="2" t="s">
        <v>6</v>
      </c>
      <c r="D56" s="12">
        <v>653.1</v>
      </c>
      <c r="E56" s="2">
        <v>152.0</v>
      </c>
      <c r="F56" s="2">
        <v>700.0</v>
      </c>
      <c r="G56" s="2">
        <v>130.8</v>
      </c>
      <c r="J56" s="2">
        <v>2025.0</v>
      </c>
      <c r="K56" s="2" t="s">
        <v>6</v>
      </c>
      <c r="L56" s="2">
        <v>653.1</v>
      </c>
      <c r="M56" s="2">
        <v>152.0</v>
      </c>
      <c r="N56" s="2">
        <v>700.0</v>
      </c>
      <c r="O56" s="2">
        <v>130.8</v>
      </c>
    </row>
    <row r="57">
      <c r="A57" s="2" t="str">
        <f t="shared" si="1"/>
        <v>2025Storage</v>
      </c>
      <c r="B57" s="2">
        <v>2025.0</v>
      </c>
      <c r="C57" s="2" t="s">
        <v>15</v>
      </c>
      <c r="D57" s="2">
        <v>908.11</v>
      </c>
      <c r="E57" s="2">
        <v>0.0</v>
      </c>
      <c r="F57" s="2">
        <v>100.0</v>
      </c>
      <c r="G57" s="4">
        <v>0.0</v>
      </c>
      <c r="J57" s="2">
        <v>2025.0</v>
      </c>
      <c r="K57" s="2" t="s">
        <v>15</v>
      </c>
      <c r="L57" s="2">
        <v>908.11</v>
      </c>
      <c r="M57" s="2">
        <v>0.0</v>
      </c>
      <c r="N57" s="2">
        <v>100.0</v>
      </c>
      <c r="O57" s="2">
        <v>0.0</v>
      </c>
    </row>
    <row r="58">
      <c r="A58" s="2" t="str">
        <f t="shared" si="1"/>
        <v>2025Hydro</v>
      </c>
      <c r="B58" s="2">
        <v>2025.0</v>
      </c>
      <c r="C58" s="2" t="s">
        <v>3</v>
      </c>
      <c r="D58" s="12" t="s">
        <v>163</v>
      </c>
      <c r="E58" s="2">
        <v>6207.0</v>
      </c>
      <c r="F58" s="2">
        <v>6500.0</v>
      </c>
      <c r="G58" s="2">
        <v>6619.2</v>
      </c>
      <c r="J58" s="2">
        <v>2025.0</v>
      </c>
      <c r="K58" s="2" t="s">
        <v>3</v>
      </c>
      <c r="L58" s="12">
        <v>9382.28</v>
      </c>
      <c r="M58" s="2">
        <v>6207.0</v>
      </c>
      <c r="N58" s="2">
        <v>6500.0</v>
      </c>
      <c r="O58" s="2">
        <v>6619.2</v>
      </c>
    </row>
    <row r="59">
      <c r="A59" s="2" t="str">
        <f t="shared" si="1"/>
        <v>2025Geothermal</v>
      </c>
      <c r="B59" s="2">
        <v>2025.0</v>
      </c>
      <c r="C59" s="2" t="s">
        <v>4</v>
      </c>
      <c r="D59" s="12" t="s">
        <v>164</v>
      </c>
      <c r="E59" s="2">
        <v>2812.0</v>
      </c>
      <c r="F59" s="2">
        <v>3500.0</v>
      </c>
      <c r="G59" s="2">
        <v>2438.1</v>
      </c>
      <c r="J59" s="2">
        <v>2025.0</v>
      </c>
      <c r="K59" s="2" t="s">
        <v>4</v>
      </c>
      <c r="L59" s="12">
        <v>3852.7</v>
      </c>
      <c r="M59" s="2">
        <v>2812.0</v>
      </c>
      <c r="N59" s="2">
        <v>3500.0</v>
      </c>
      <c r="O59" s="2">
        <v>2438.1</v>
      </c>
    </row>
    <row r="60">
      <c r="A60" s="2" t="str">
        <f t="shared" si="1"/>
        <v>2025Bioenergy</v>
      </c>
      <c r="B60" s="2">
        <v>2025.0</v>
      </c>
      <c r="C60" s="2" t="s">
        <v>9</v>
      </c>
      <c r="D60" s="12">
        <v>693.9</v>
      </c>
      <c r="E60" s="2">
        <v>529.0</v>
      </c>
      <c r="F60" s="2">
        <v>700.0</v>
      </c>
      <c r="G60" s="2">
        <v>152.7</v>
      </c>
      <c r="J60" s="2">
        <v>2025.0</v>
      </c>
      <c r="K60" s="2" t="s">
        <v>9</v>
      </c>
      <c r="L60" s="2">
        <v>693.9</v>
      </c>
      <c r="M60" s="2">
        <v>529.0</v>
      </c>
      <c r="N60" s="2">
        <v>700.0</v>
      </c>
      <c r="O60" s="2">
        <v>152.7</v>
      </c>
    </row>
    <row r="61">
      <c r="A61" s="2" t="str">
        <f t="shared" si="1"/>
        <v>2025Nuclear</v>
      </c>
      <c r="B61" s="2">
        <v>2025.0</v>
      </c>
      <c r="C61" s="2" t="s">
        <v>10</v>
      </c>
      <c r="D61" s="4">
        <v>0.0</v>
      </c>
      <c r="E61" s="2">
        <v>0.0</v>
      </c>
      <c r="F61" s="2">
        <v>0.0</v>
      </c>
      <c r="G61" s="4">
        <v>0.0</v>
      </c>
      <c r="J61" s="2">
        <v>2025.0</v>
      </c>
      <c r="K61" s="2" t="s">
        <v>10</v>
      </c>
      <c r="L61" s="2">
        <v>0.0</v>
      </c>
      <c r="M61" s="2">
        <v>0.0</v>
      </c>
      <c r="N61" s="2">
        <v>0.0</v>
      </c>
      <c r="O61" s="2">
        <v>0.0</v>
      </c>
    </row>
    <row r="62">
      <c r="A62" s="2" t="str">
        <f t="shared" si="1"/>
        <v>2026Coal</v>
      </c>
      <c r="B62" s="2">
        <v>2026.0</v>
      </c>
      <c r="C62" s="2" t="s">
        <v>1</v>
      </c>
      <c r="D62" s="12" t="s">
        <v>165</v>
      </c>
      <c r="E62" s="2">
        <v>42317.0</v>
      </c>
      <c r="G62" s="2">
        <v>41639.8</v>
      </c>
      <c r="J62" s="2">
        <v>2026.0</v>
      </c>
      <c r="K62" s="2" t="s">
        <v>1</v>
      </c>
      <c r="L62" s="12">
        <v>41091.1</v>
      </c>
      <c r="M62" s="2">
        <v>42317.0</v>
      </c>
      <c r="O62" s="2">
        <v>41639.8</v>
      </c>
    </row>
    <row r="63">
      <c r="A63" s="2" t="str">
        <f t="shared" si="1"/>
        <v>2026Gas</v>
      </c>
      <c r="B63" s="2">
        <v>2026.0</v>
      </c>
      <c r="C63" s="2" t="s">
        <v>2</v>
      </c>
      <c r="D63" s="12" t="s">
        <v>166</v>
      </c>
      <c r="E63" s="2">
        <v>22201.0</v>
      </c>
      <c r="G63" s="2">
        <v>25265.3</v>
      </c>
      <c r="J63" s="2">
        <v>2026.0</v>
      </c>
      <c r="K63" s="2" t="s">
        <v>2</v>
      </c>
      <c r="L63" s="12">
        <v>25769.38</v>
      </c>
      <c r="M63" s="2">
        <v>22201.0</v>
      </c>
      <c r="O63" s="2">
        <v>25265.3</v>
      </c>
    </row>
    <row r="64">
      <c r="A64" s="2" t="str">
        <f t="shared" si="1"/>
        <v>2026Oil</v>
      </c>
      <c r="B64" s="2">
        <v>2026.0</v>
      </c>
      <c r="C64" s="2" t="s">
        <v>28</v>
      </c>
      <c r="D64" s="12" t="s">
        <v>136</v>
      </c>
      <c r="E64" s="2">
        <v>4235.0</v>
      </c>
      <c r="G64" s="2">
        <v>4167.6</v>
      </c>
      <c r="J64" s="2">
        <v>2026.0</v>
      </c>
      <c r="K64" s="2" t="s">
        <v>28</v>
      </c>
      <c r="L64" s="12">
        <v>4383.0</v>
      </c>
      <c r="M64" s="2">
        <v>4235.0</v>
      </c>
      <c r="O64" s="2">
        <v>4167.6</v>
      </c>
    </row>
    <row r="65">
      <c r="A65" s="2" t="str">
        <f t="shared" si="1"/>
        <v>2026Solar</v>
      </c>
      <c r="B65" s="2">
        <v>2026.0</v>
      </c>
      <c r="C65" s="2" t="s">
        <v>5</v>
      </c>
      <c r="D65" s="12" t="s">
        <v>167</v>
      </c>
      <c r="E65" s="2">
        <v>2728.0</v>
      </c>
      <c r="G65" s="2">
        <v>2042.5</v>
      </c>
      <c r="J65" s="2">
        <v>2026.0</v>
      </c>
      <c r="K65" s="2" t="s">
        <v>5</v>
      </c>
      <c r="L65" s="12">
        <v>4187.99</v>
      </c>
      <c r="M65" s="2">
        <v>2728.0</v>
      </c>
      <c r="O65" s="2">
        <v>2042.5</v>
      </c>
    </row>
    <row r="66">
      <c r="A66" s="2" t="str">
        <f t="shared" si="1"/>
        <v>2026Wind</v>
      </c>
      <c r="B66" s="2">
        <v>2026.0</v>
      </c>
      <c r="C66" s="2" t="s">
        <v>6</v>
      </c>
      <c r="D66" s="12">
        <v>723.1</v>
      </c>
      <c r="E66" s="2">
        <v>343.0</v>
      </c>
      <c r="G66" s="2">
        <v>530.8</v>
      </c>
      <c r="J66" s="2">
        <v>2026.0</v>
      </c>
      <c r="K66" s="2" t="s">
        <v>6</v>
      </c>
      <c r="L66" s="2">
        <v>723.1</v>
      </c>
      <c r="M66" s="2">
        <v>343.0</v>
      </c>
      <c r="O66" s="2">
        <v>530.8</v>
      </c>
    </row>
    <row r="67">
      <c r="A67" s="2" t="str">
        <f t="shared" si="1"/>
        <v>2026Storage</v>
      </c>
      <c r="B67" s="2">
        <v>2026.0</v>
      </c>
      <c r="C67" s="2" t="s">
        <v>15</v>
      </c>
      <c r="D67" s="2">
        <v>913.11</v>
      </c>
      <c r="E67" s="2">
        <v>0.0</v>
      </c>
      <c r="G67" s="4">
        <v>300.0</v>
      </c>
      <c r="J67" s="2">
        <v>2026.0</v>
      </c>
      <c r="K67" s="2" t="s">
        <v>15</v>
      </c>
      <c r="L67" s="2">
        <v>913.11</v>
      </c>
      <c r="M67" s="2">
        <v>0.0</v>
      </c>
      <c r="O67" s="2">
        <v>300.0</v>
      </c>
    </row>
    <row r="68">
      <c r="A68" s="2" t="str">
        <f t="shared" si="1"/>
        <v>2026Hydro</v>
      </c>
      <c r="B68" s="2">
        <v>2026.0</v>
      </c>
      <c r="C68" s="2" t="s">
        <v>3</v>
      </c>
      <c r="D68" s="12" t="s">
        <v>168</v>
      </c>
      <c r="E68" s="2">
        <v>7028.0</v>
      </c>
      <c r="G68" s="2">
        <v>7219.2</v>
      </c>
      <c r="J68" s="2">
        <v>2026.0</v>
      </c>
      <c r="K68" s="2" t="s">
        <v>3</v>
      </c>
      <c r="L68" s="12">
        <v>9568.28</v>
      </c>
      <c r="M68" s="2">
        <v>7028.0</v>
      </c>
      <c r="O68" s="2">
        <v>7219.2</v>
      </c>
    </row>
    <row r="69">
      <c r="A69" s="2" t="str">
        <f t="shared" si="1"/>
        <v>2026Geothermal</v>
      </c>
      <c r="B69" s="2">
        <v>2026.0</v>
      </c>
      <c r="C69" s="2" t="s">
        <v>4</v>
      </c>
      <c r="D69" s="12" t="s">
        <v>169</v>
      </c>
      <c r="E69" s="2">
        <v>3005.0</v>
      </c>
      <c r="G69" s="2">
        <v>2538.1</v>
      </c>
      <c r="J69" s="2">
        <v>2026.0</v>
      </c>
      <c r="K69" s="2" t="s">
        <v>4</v>
      </c>
      <c r="L69" s="12">
        <v>4012.7</v>
      </c>
      <c r="M69" s="2">
        <v>3005.0</v>
      </c>
      <c r="O69" s="2">
        <v>2538.1</v>
      </c>
    </row>
    <row r="70">
      <c r="A70" s="2" t="str">
        <f t="shared" si="1"/>
        <v>2026Bioenergy</v>
      </c>
      <c r="B70" s="2">
        <v>2026.0</v>
      </c>
      <c r="C70" s="2" t="s">
        <v>9</v>
      </c>
      <c r="D70" s="12">
        <v>713.9</v>
      </c>
      <c r="E70" s="2">
        <v>529.0</v>
      </c>
      <c r="G70" s="2">
        <v>152.7</v>
      </c>
      <c r="J70" s="2">
        <v>2026.0</v>
      </c>
      <c r="K70" s="2" t="s">
        <v>9</v>
      </c>
      <c r="L70" s="2">
        <v>713.9</v>
      </c>
      <c r="M70" s="2">
        <v>529.0</v>
      </c>
      <c r="O70" s="2">
        <v>152.7</v>
      </c>
    </row>
    <row r="71">
      <c r="A71" s="2" t="str">
        <f t="shared" si="1"/>
        <v>2026Nuclear</v>
      </c>
      <c r="B71" s="2">
        <v>2026.0</v>
      </c>
      <c r="C71" s="2" t="s">
        <v>10</v>
      </c>
      <c r="D71" s="4">
        <v>0.0</v>
      </c>
      <c r="E71" s="2">
        <v>0.0</v>
      </c>
      <c r="G71" s="4">
        <v>0.0</v>
      </c>
      <c r="J71" s="2">
        <v>2026.0</v>
      </c>
      <c r="K71" s="2" t="s">
        <v>10</v>
      </c>
      <c r="L71" s="2">
        <v>0.0</v>
      </c>
      <c r="M71" s="2">
        <v>0.0</v>
      </c>
      <c r="O71" s="2">
        <v>0.0</v>
      </c>
    </row>
    <row r="72">
      <c r="A72" s="2" t="str">
        <f t="shared" si="1"/>
        <v>2027Coal</v>
      </c>
      <c r="B72" s="2">
        <v>2027.0</v>
      </c>
      <c r="C72" s="2" t="s">
        <v>1</v>
      </c>
      <c r="D72" s="12" t="s">
        <v>170</v>
      </c>
      <c r="E72" s="2">
        <v>42317.0</v>
      </c>
      <c r="G72" s="2">
        <v>41639.8</v>
      </c>
      <c r="J72" s="2">
        <v>2027.0</v>
      </c>
      <c r="K72" s="2" t="s">
        <v>1</v>
      </c>
      <c r="L72" s="12">
        <v>41715.1</v>
      </c>
      <c r="M72" s="2">
        <v>42317.0</v>
      </c>
      <c r="O72" s="2">
        <v>41639.8</v>
      </c>
    </row>
    <row r="73">
      <c r="A73" s="2" t="str">
        <f t="shared" si="1"/>
        <v>2027Gas</v>
      </c>
      <c r="B73" s="2">
        <v>2027.0</v>
      </c>
      <c r="C73" s="2" t="s">
        <v>2</v>
      </c>
      <c r="D73" s="12" t="s">
        <v>171</v>
      </c>
      <c r="E73" s="2">
        <v>25233.0</v>
      </c>
      <c r="G73" s="2">
        <v>29065.3</v>
      </c>
      <c r="J73" s="2">
        <v>2027.0</v>
      </c>
      <c r="K73" s="2" t="s">
        <v>2</v>
      </c>
      <c r="L73" s="12">
        <v>25864.38</v>
      </c>
      <c r="M73" s="2">
        <v>25233.0</v>
      </c>
      <c r="O73" s="2">
        <v>29065.3</v>
      </c>
    </row>
    <row r="74">
      <c r="A74" s="2" t="str">
        <f t="shared" si="1"/>
        <v>2027Oil</v>
      </c>
      <c r="B74" s="2">
        <v>2027.0</v>
      </c>
      <c r="C74" s="2" t="s">
        <v>28</v>
      </c>
      <c r="D74" s="12" t="s">
        <v>136</v>
      </c>
      <c r="E74" s="2">
        <v>4235.0</v>
      </c>
      <c r="G74" s="2">
        <v>4167.6</v>
      </c>
      <c r="J74" s="2">
        <v>2027.0</v>
      </c>
      <c r="K74" s="2" t="s">
        <v>28</v>
      </c>
      <c r="L74" s="12">
        <v>4383.0</v>
      </c>
      <c r="M74" s="2">
        <v>4235.0</v>
      </c>
      <c r="O74" s="2">
        <v>4167.6</v>
      </c>
    </row>
    <row r="75">
      <c r="A75" s="2" t="str">
        <f t="shared" si="1"/>
        <v>2027Solar</v>
      </c>
      <c r="B75" s="2">
        <v>2027.0</v>
      </c>
      <c r="C75" s="2" t="s">
        <v>5</v>
      </c>
      <c r="D75" s="12" t="s">
        <v>172</v>
      </c>
      <c r="E75" s="2">
        <v>3421.0</v>
      </c>
      <c r="G75" s="2">
        <v>3642.5</v>
      </c>
      <c r="J75" s="2">
        <v>2027.0</v>
      </c>
      <c r="K75" s="2" t="s">
        <v>5</v>
      </c>
      <c r="L75" s="12">
        <v>4290.61</v>
      </c>
      <c r="M75" s="2">
        <v>3421.0</v>
      </c>
      <c r="O75" s="2">
        <v>3642.5</v>
      </c>
    </row>
    <row r="76">
      <c r="A76" s="2" t="str">
        <f t="shared" si="1"/>
        <v>2027Wind</v>
      </c>
      <c r="B76" s="2">
        <v>2027.0</v>
      </c>
      <c r="C76" s="2" t="s">
        <v>6</v>
      </c>
      <c r="D76" s="12">
        <v>723.1</v>
      </c>
      <c r="E76" s="2">
        <v>588.0</v>
      </c>
      <c r="G76" s="2">
        <v>930.8</v>
      </c>
      <c r="J76" s="2">
        <v>2027.0</v>
      </c>
      <c r="K76" s="2" t="s">
        <v>6</v>
      </c>
      <c r="L76" s="2">
        <v>723.1</v>
      </c>
      <c r="M76" s="2">
        <v>588.0</v>
      </c>
      <c r="O76" s="2">
        <v>930.8</v>
      </c>
    </row>
    <row r="77">
      <c r="A77" s="2" t="str">
        <f t="shared" si="1"/>
        <v>2027Storage</v>
      </c>
      <c r="B77" s="2">
        <v>2027.0</v>
      </c>
      <c r="C77" s="2" t="s">
        <v>15</v>
      </c>
      <c r="D77" s="2">
        <v>933.11</v>
      </c>
      <c r="E77" s="2">
        <v>0.0</v>
      </c>
      <c r="G77" s="4">
        <v>750.0</v>
      </c>
      <c r="J77" s="2">
        <v>2027.0</v>
      </c>
      <c r="K77" s="2" t="s">
        <v>15</v>
      </c>
      <c r="L77" s="2">
        <v>933.11</v>
      </c>
      <c r="M77" s="2">
        <v>0.0</v>
      </c>
      <c r="O77" s="2">
        <v>750.0</v>
      </c>
    </row>
    <row r="78">
      <c r="A78" s="2" t="str">
        <f t="shared" si="1"/>
        <v>2027Hydro</v>
      </c>
      <c r="B78" s="2">
        <v>2027.0</v>
      </c>
      <c r="C78" s="2" t="s">
        <v>3</v>
      </c>
      <c r="D78" s="12" t="s">
        <v>173</v>
      </c>
      <c r="E78" s="2">
        <v>7238.0</v>
      </c>
      <c r="G78" s="2">
        <v>7619.2</v>
      </c>
      <c r="J78" s="2">
        <v>2027.0</v>
      </c>
      <c r="K78" s="2" t="s">
        <v>3</v>
      </c>
      <c r="L78" s="12">
        <v>9824.28</v>
      </c>
      <c r="M78" s="2">
        <v>7238.0</v>
      </c>
      <c r="O78" s="2">
        <v>7619.2</v>
      </c>
    </row>
    <row r="79">
      <c r="A79" s="2" t="str">
        <f t="shared" si="1"/>
        <v>2027Geothermal</v>
      </c>
      <c r="B79" s="2">
        <v>2027.0</v>
      </c>
      <c r="C79" s="2" t="s">
        <v>4</v>
      </c>
      <c r="D79" s="12" t="s">
        <v>174</v>
      </c>
      <c r="E79" s="2">
        <v>3253.0</v>
      </c>
      <c r="G79" s="2">
        <v>2838.1</v>
      </c>
      <c r="J79" s="2">
        <v>2027.0</v>
      </c>
      <c r="K79" s="2" t="s">
        <v>4</v>
      </c>
      <c r="L79" s="12">
        <v>4140.2</v>
      </c>
      <c r="M79" s="2">
        <v>3253.0</v>
      </c>
      <c r="O79" s="2">
        <v>2838.1</v>
      </c>
    </row>
    <row r="80">
      <c r="A80" s="2" t="str">
        <f t="shared" si="1"/>
        <v>2027Bioenergy</v>
      </c>
      <c r="B80" s="2">
        <v>2027.0</v>
      </c>
      <c r="C80" s="2" t="s">
        <v>9</v>
      </c>
      <c r="D80" s="12">
        <v>713.9</v>
      </c>
      <c r="E80" s="2">
        <v>833.0</v>
      </c>
      <c r="G80" s="2">
        <v>152.7</v>
      </c>
      <c r="J80" s="2">
        <v>2027.0</v>
      </c>
      <c r="K80" s="2" t="s">
        <v>9</v>
      </c>
      <c r="L80" s="2">
        <v>713.9</v>
      </c>
      <c r="M80" s="2">
        <v>833.0</v>
      </c>
      <c r="O80" s="2">
        <v>152.7</v>
      </c>
    </row>
    <row r="81">
      <c r="A81" s="2" t="str">
        <f t="shared" si="1"/>
        <v>2027Nuclear</v>
      </c>
      <c r="B81" s="2">
        <v>2027.0</v>
      </c>
      <c r="C81" s="2" t="s">
        <v>10</v>
      </c>
      <c r="D81" s="4">
        <v>0.0</v>
      </c>
      <c r="E81" s="2">
        <v>0.0</v>
      </c>
      <c r="G81" s="4">
        <v>0.0</v>
      </c>
      <c r="J81" s="2">
        <v>2027.0</v>
      </c>
      <c r="K81" s="2" t="s">
        <v>10</v>
      </c>
      <c r="L81" s="2">
        <v>0.0</v>
      </c>
      <c r="M81" s="2">
        <v>0.0</v>
      </c>
      <c r="O81" s="2">
        <v>0.0</v>
      </c>
    </row>
    <row r="82">
      <c r="A82" s="2" t="str">
        <f t="shared" si="1"/>
        <v>2028Coal</v>
      </c>
      <c r="B82" s="2">
        <v>2028.0</v>
      </c>
      <c r="C82" s="2" t="s">
        <v>1</v>
      </c>
      <c r="D82" s="12" t="s">
        <v>170</v>
      </c>
      <c r="E82" s="2">
        <v>42317.0</v>
      </c>
      <c r="G82" s="2">
        <v>41639.8</v>
      </c>
      <c r="J82" s="2">
        <v>2028.0</v>
      </c>
      <c r="K82" s="2" t="s">
        <v>1</v>
      </c>
      <c r="L82" s="12">
        <v>41715.1</v>
      </c>
      <c r="M82" s="2">
        <v>42317.0</v>
      </c>
      <c r="O82" s="2">
        <v>41639.8</v>
      </c>
    </row>
    <row r="83">
      <c r="A83" s="2" t="str">
        <f t="shared" si="1"/>
        <v>2028Gas</v>
      </c>
      <c r="B83" s="2">
        <v>2028.0</v>
      </c>
      <c r="C83" s="2" t="s">
        <v>2</v>
      </c>
      <c r="D83" s="12" t="s">
        <v>171</v>
      </c>
      <c r="E83" s="2">
        <v>26117.0</v>
      </c>
      <c r="G83" s="2">
        <v>30165.3</v>
      </c>
      <c r="J83" s="2">
        <v>2028.0</v>
      </c>
      <c r="K83" s="2" t="s">
        <v>2</v>
      </c>
      <c r="L83" s="12">
        <v>25864.38</v>
      </c>
      <c r="M83" s="2">
        <v>26117.0</v>
      </c>
      <c r="O83" s="2">
        <v>30165.3</v>
      </c>
    </row>
    <row r="84">
      <c r="A84" s="2" t="str">
        <f t="shared" si="1"/>
        <v>2028Oil</v>
      </c>
      <c r="B84" s="2">
        <v>2028.0</v>
      </c>
      <c r="C84" s="2" t="s">
        <v>28</v>
      </c>
      <c r="D84" s="12" t="s">
        <v>136</v>
      </c>
      <c r="E84" s="2">
        <v>4235.0</v>
      </c>
      <c r="G84" s="2">
        <v>4167.6</v>
      </c>
      <c r="J84" s="2">
        <v>2028.0</v>
      </c>
      <c r="K84" s="2" t="s">
        <v>28</v>
      </c>
      <c r="L84" s="12">
        <v>4383.0</v>
      </c>
      <c r="M84" s="2">
        <v>4235.0</v>
      </c>
      <c r="O84" s="2">
        <v>4167.6</v>
      </c>
    </row>
    <row r="85">
      <c r="A85" s="2" t="str">
        <f t="shared" si="1"/>
        <v>2028Solar</v>
      </c>
      <c r="B85" s="2">
        <v>2028.0</v>
      </c>
      <c r="C85" s="2" t="s">
        <v>5</v>
      </c>
      <c r="D85" s="12" t="s">
        <v>175</v>
      </c>
      <c r="E85" s="2">
        <v>4243.0</v>
      </c>
      <c r="G85" s="2">
        <v>5142.5</v>
      </c>
      <c r="J85" s="2">
        <v>2028.0</v>
      </c>
      <c r="K85" s="2" t="s">
        <v>5</v>
      </c>
      <c r="L85" s="12">
        <v>4415.67</v>
      </c>
      <c r="M85" s="2">
        <v>4243.0</v>
      </c>
      <c r="O85" s="2">
        <v>5142.5</v>
      </c>
    </row>
    <row r="86">
      <c r="A86" s="2" t="str">
        <f t="shared" si="1"/>
        <v>2028Wind</v>
      </c>
      <c r="B86" s="2">
        <v>2028.0</v>
      </c>
      <c r="C86" s="2" t="s">
        <v>6</v>
      </c>
      <c r="D86" s="12">
        <v>723.1</v>
      </c>
      <c r="E86" s="2">
        <v>895.0</v>
      </c>
      <c r="G86" s="2">
        <v>1430.8</v>
      </c>
      <c r="J86" s="2">
        <v>2028.0</v>
      </c>
      <c r="K86" s="2" t="s">
        <v>6</v>
      </c>
      <c r="L86" s="2">
        <v>723.1</v>
      </c>
      <c r="M86" s="2">
        <v>895.0</v>
      </c>
      <c r="O86" s="2">
        <v>1430.8</v>
      </c>
    </row>
    <row r="87">
      <c r="A87" s="2" t="str">
        <f t="shared" si="1"/>
        <v>2028Storage</v>
      </c>
      <c r="B87" s="2">
        <v>2028.0</v>
      </c>
      <c r="C87" s="2" t="s">
        <v>15</v>
      </c>
      <c r="D87" s="2">
        <v>1876.31</v>
      </c>
      <c r="E87" s="2">
        <v>0.0</v>
      </c>
      <c r="G87" s="4">
        <v>2200.0</v>
      </c>
      <c r="J87" s="2">
        <v>2028.0</v>
      </c>
      <c r="K87" s="2" t="s">
        <v>15</v>
      </c>
      <c r="L87" s="2">
        <v>1876.31</v>
      </c>
      <c r="M87" s="2">
        <v>0.0</v>
      </c>
      <c r="O87" s="2">
        <v>2200.0</v>
      </c>
    </row>
    <row r="88">
      <c r="A88" s="2" t="str">
        <f t="shared" si="1"/>
        <v>2028Hydro</v>
      </c>
      <c r="B88" s="2">
        <v>2028.0</v>
      </c>
      <c r="C88" s="2" t="s">
        <v>3</v>
      </c>
      <c r="D88" s="12" t="s">
        <v>176</v>
      </c>
      <c r="E88" s="2">
        <v>9682.0</v>
      </c>
      <c r="G88" s="2">
        <v>8419.2</v>
      </c>
      <c r="J88" s="2">
        <v>2028.0</v>
      </c>
      <c r="K88" s="2" t="s">
        <v>3</v>
      </c>
      <c r="L88" s="12">
        <v>11324.56</v>
      </c>
      <c r="M88" s="2">
        <v>9682.0</v>
      </c>
      <c r="O88" s="2">
        <v>8419.2</v>
      </c>
    </row>
    <row r="89">
      <c r="A89" s="2" t="str">
        <f t="shared" si="1"/>
        <v>2028Geothermal</v>
      </c>
      <c r="B89" s="2">
        <v>2028.0</v>
      </c>
      <c r="C89" s="2" t="s">
        <v>4</v>
      </c>
      <c r="D89" s="12" t="s">
        <v>177</v>
      </c>
      <c r="E89" s="2">
        <v>3875.0</v>
      </c>
      <c r="G89" s="2">
        <v>3138.1</v>
      </c>
      <c r="J89" s="2">
        <v>2028.0</v>
      </c>
      <c r="K89" s="2" t="s">
        <v>4</v>
      </c>
      <c r="L89" s="12">
        <v>4510.2</v>
      </c>
      <c r="M89" s="2">
        <v>3875.0</v>
      </c>
      <c r="O89" s="2">
        <v>3138.1</v>
      </c>
    </row>
    <row r="90">
      <c r="A90" s="2" t="str">
        <f t="shared" si="1"/>
        <v>2028Bioenergy</v>
      </c>
      <c r="B90" s="2">
        <v>2028.0</v>
      </c>
      <c r="C90" s="2" t="s">
        <v>9</v>
      </c>
      <c r="D90" s="12">
        <v>728.9</v>
      </c>
      <c r="E90" s="2">
        <v>1024.0</v>
      </c>
      <c r="G90" s="2">
        <v>352.7</v>
      </c>
      <c r="J90" s="2">
        <v>2028.0</v>
      </c>
      <c r="K90" s="2" t="s">
        <v>9</v>
      </c>
      <c r="L90" s="2">
        <v>728.9</v>
      </c>
      <c r="M90" s="2">
        <v>1024.0</v>
      </c>
      <c r="O90" s="2">
        <v>352.7</v>
      </c>
    </row>
    <row r="91">
      <c r="A91" s="2" t="str">
        <f t="shared" si="1"/>
        <v>2028Nuclear</v>
      </c>
      <c r="B91" s="2">
        <v>2028.0</v>
      </c>
      <c r="C91" s="2" t="s">
        <v>10</v>
      </c>
      <c r="D91" s="4">
        <v>0.0</v>
      </c>
      <c r="E91" s="2">
        <v>0.0</v>
      </c>
      <c r="G91" s="4">
        <v>0.0</v>
      </c>
      <c r="J91" s="2">
        <v>2028.0</v>
      </c>
      <c r="K91" s="2" t="s">
        <v>10</v>
      </c>
      <c r="L91" s="2">
        <v>0.0</v>
      </c>
      <c r="M91" s="2">
        <v>0.0</v>
      </c>
      <c r="O91" s="2">
        <v>0.0</v>
      </c>
    </row>
    <row r="92">
      <c r="A92" s="2" t="str">
        <f t="shared" si="1"/>
        <v>2029Coal</v>
      </c>
      <c r="B92" s="2">
        <v>2029.0</v>
      </c>
      <c r="C92" s="2" t="s">
        <v>1</v>
      </c>
      <c r="D92" s="12" t="s">
        <v>178</v>
      </c>
      <c r="E92" s="2">
        <v>42579.0</v>
      </c>
      <c r="G92" s="2">
        <v>41839.8</v>
      </c>
      <c r="J92" s="2">
        <v>2029.0</v>
      </c>
      <c r="K92" s="2" t="s">
        <v>1</v>
      </c>
      <c r="L92" s="12">
        <v>41735.1</v>
      </c>
      <c r="M92" s="2">
        <v>42579.0</v>
      </c>
      <c r="O92" s="2">
        <v>41839.8</v>
      </c>
    </row>
    <row r="93">
      <c r="A93" s="2" t="str">
        <f t="shared" si="1"/>
        <v>2029Gas</v>
      </c>
      <c r="B93" s="2">
        <v>2029.0</v>
      </c>
      <c r="C93" s="2" t="s">
        <v>2</v>
      </c>
      <c r="D93" s="12" t="s">
        <v>179</v>
      </c>
      <c r="E93" s="2">
        <v>27234.0</v>
      </c>
      <c r="G93" s="2">
        <v>32515.3</v>
      </c>
      <c r="J93" s="2">
        <v>2029.0</v>
      </c>
      <c r="K93" s="2" t="s">
        <v>2</v>
      </c>
      <c r="L93" s="12">
        <v>25874.38</v>
      </c>
      <c r="M93" s="2">
        <v>27234.0</v>
      </c>
      <c r="O93" s="2">
        <v>32515.3</v>
      </c>
    </row>
    <row r="94">
      <c r="A94" s="2" t="str">
        <f t="shared" si="1"/>
        <v>2029Oil</v>
      </c>
      <c r="B94" s="2">
        <v>2029.0</v>
      </c>
      <c r="C94" s="2" t="s">
        <v>28</v>
      </c>
      <c r="D94" s="12" t="s">
        <v>136</v>
      </c>
      <c r="E94" s="2">
        <v>4235.0</v>
      </c>
      <c r="G94" s="2">
        <v>4167.6</v>
      </c>
      <c r="J94" s="2">
        <v>2029.0</v>
      </c>
      <c r="K94" s="2" t="s">
        <v>28</v>
      </c>
      <c r="L94" s="12">
        <v>4383.0</v>
      </c>
      <c r="M94" s="2">
        <v>4235.0</v>
      </c>
      <c r="O94" s="2">
        <v>4167.6</v>
      </c>
    </row>
    <row r="95">
      <c r="A95" s="2" t="str">
        <f t="shared" si="1"/>
        <v>2029Solar</v>
      </c>
      <c r="B95" s="2">
        <v>2029.0</v>
      </c>
      <c r="C95" s="2" t="s">
        <v>5</v>
      </c>
      <c r="D95" s="12" t="s">
        <v>180</v>
      </c>
      <c r="E95" s="2">
        <v>5116.0</v>
      </c>
      <c r="G95" s="2">
        <v>6242.5</v>
      </c>
      <c r="J95" s="2">
        <v>2029.0</v>
      </c>
      <c r="K95" s="2" t="s">
        <v>5</v>
      </c>
      <c r="L95" s="12">
        <v>4477.97</v>
      </c>
      <c r="M95" s="2">
        <v>5116.0</v>
      </c>
      <c r="O95" s="2">
        <v>6242.5</v>
      </c>
    </row>
    <row r="96">
      <c r="A96" s="2" t="str">
        <f t="shared" si="1"/>
        <v>2029Wind</v>
      </c>
      <c r="B96" s="2">
        <v>2029.0</v>
      </c>
      <c r="C96" s="2" t="s">
        <v>6</v>
      </c>
      <c r="D96" s="12">
        <v>723.1</v>
      </c>
      <c r="E96" s="2">
        <v>1132.0</v>
      </c>
      <c r="G96" s="2">
        <v>1730.8</v>
      </c>
      <c r="J96" s="2">
        <v>2029.0</v>
      </c>
      <c r="K96" s="2" t="s">
        <v>6</v>
      </c>
      <c r="L96" s="2">
        <v>723.1</v>
      </c>
      <c r="M96" s="2">
        <v>1132.0</v>
      </c>
      <c r="O96" s="2">
        <v>1730.8</v>
      </c>
    </row>
    <row r="97">
      <c r="A97" s="2" t="str">
        <f t="shared" si="1"/>
        <v>2029Storage</v>
      </c>
      <c r="B97" s="2">
        <v>2029.0</v>
      </c>
      <c r="C97" s="2" t="s">
        <v>15</v>
      </c>
      <c r="D97" s="2">
        <v>2146.31</v>
      </c>
      <c r="E97" s="2">
        <v>0.0</v>
      </c>
      <c r="G97" s="4">
        <v>2900.0000000000005</v>
      </c>
      <c r="J97" s="2">
        <v>2029.0</v>
      </c>
      <c r="K97" s="2" t="s">
        <v>15</v>
      </c>
      <c r="L97" s="2">
        <v>2146.31</v>
      </c>
      <c r="M97" s="2">
        <v>0.0</v>
      </c>
      <c r="O97" s="2">
        <v>2900.0</v>
      </c>
    </row>
    <row r="98">
      <c r="A98" s="2" t="str">
        <f t="shared" si="1"/>
        <v>2029Hydro</v>
      </c>
      <c r="B98" s="2">
        <v>2029.0</v>
      </c>
      <c r="C98" s="2" t="s">
        <v>3</v>
      </c>
      <c r="D98" s="12" t="s">
        <v>181</v>
      </c>
      <c r="E98" s="2">
        <v>10767.0</v>
      </c>
      <c r="G98" s="2">
        <v>9019.2</v>
      </c>
      <c r="J98" s="2">
        <v>2029.0</v>
      </c>
      <c r="K98" s="2" t="s">
        <v>3</v>
      </c>
      <c r="L98" s="12">
        <v>11652.96</v>
      </c>
      <c r="M98" s="2">
        <v>10767.0</v>
      </c>
      <c r="O98" s="2">
        <v>9019.2</v>
      </c>
    </row>
    <row r="99">
      <c r="A99" s="2" t="str">
        <f t="shared" si="1"/>
        <v>2029Geothermal</v>
      </c>
      <c r="B99" s="2">
        <v>2029.0</v>
      </c>
      <c r="C99" s="2" t="s">
        <v>4</v>
      </c>
      <c r="D99" s="12" t="s">
        <v>182</v>
      </c>
      <c r="E99" s="2">
        <v>4115.0</v>
      </c>
      <c r="G99" s="2">
        <v>3238.1</v>
      </c>
      <c r="J99" s="2">
        <v>2029.0</v>
      </c>
      <c r="K99" s="2" t="s">
        <v>4</v>
      </c>
      <c r="L99" s="12">
        <v>4860.2</v>
      </c>
      <c r="M99" s="2">
        <v>4115.0</v>
      </c>
      <c r="O99" s="2">
        <v>3238.1</v>
      </c>
    </row>
    <row r="100">
      <c r="A100" s="2" t="str">
        <f t="shared" si="1"/>
        <v>2029Bioenergy</v>
      </c>
      <c r="B100" s="2">
        <v>2029.0</v>
      </c>
      <c r="C100" s="2" t="s">
        <v>9</v>
      </c>
      <c r="D100" s="12">
        <v>728.9</v>
      </c>
      <c r="E100" s="2">
        <v>1024.0</v>
      </c>
      <c r="G100" s="2">
        <v>752.7</v>
      </c>
      <c r="J100" s="2">
        <v>2029.0</v>
      </c>
      <c r="K100" s="2" t="s">
        <v>9</v>
      </c>
      <c r="L100" s="2">
        <v>728.9</v>
      </c>
      <c r="M100" s="2">
        <v>1024.0</v>
      </c>
      <c r="O100" s="2">
        <v>752.7</v>
      </c>
    </row>
    <row r="101">
      <c r="A101" s="2" t="str">
        <f t="shared" si="1"/>
        <v>2029Nuclear</v>
      </c>
      <c r="B101" s="2">
        <v>2029.0</v>
      </c>
      <c r="C101" s="2" t="s">
        <v>10</v>
      </c>
      <c r="D101" s="4">
        <v>0.0</v>
      </c>
      <c r="E101" s="2">
        <v>0.0</v>
      </c>
      <c r="G101" s="4">
        <v>0.0</v>
      </c>
      <c r="J101" s="2">
        <v>2029.0</v>
      </c>
      <c r="K101" s="2" t="s">
        <v>10</v>
      </c>
      <c r="L101" s="2">
        <v>0.0</v>
      </c>
      <c r="M101" s="2">
        <v>0.0</v>
      </c>
      <c r="O101" s="2">
        <v>0.0</v>
      </c>
    </row>
    <row r="102">
      <c r="A102" s="2" t="str">
        <f t="shared" si="1"/>
        <v>2030Coal</v>
      </c>
      <c r="B102" s="2">
        <v>2030.0</v>
      </c>
      <c r="C102" s="2" t="s">
        <v>1</v>
      </c>
      <c r="D102" s="12" t="s">
        <v>178</v>
      </c>
      <c r="E102" s="2">
        <v>43579.0</v>
      </c>
      <c r="F102" s="2">
        <v>40600.0</v>
      </c>
      <c r="G102" s="2">
        <v>42439.8</v>
      </c>
      <c r="J102" s="2">
        <v>2030.0</v>
      </c>
      <c r="K102" s="2" t="s">
        <v>1</v>
      </c>
      <c r="L102" s="12">
        <v>41735.1</v>
      </c>
      <c r="M102" s="2">
        <v>43579.0</v>
      </c>
      <c r="N102" s="2">
        <v>40600.0</v>
      </c>
      <c r="O102" s="2">
        <v>42439.8</v>
      </c>
    </row>
    <row r="103">
      <c r="A103" s="2" t="str">
        <f t="shared" si="1"/>
        <v>2030Gas</v>
      </c>
      <c r="B103" s="2">
        <v>2030.0</v>
      </c>
      <c r="C103" s="2" t="s">
        <v>2</v>
      </c>
      <c r="D103" s="12" t="s">
        <v>183</v>
      </c>
      <c r="E103" s="2">
        <v>27799.0</v>
      </c>
      <c r="F103" s="2">
        <v>31800.0</v>
      </c>
      <c r="G103" s="2">
        <v>33165.3</v>
      </c>
      <c r="J103" s="2">
        <v>2030.0</v>
      </c>
      <c r="K103" s="2" t="s">
        <v>2</v>
      </c>
      <c r="L103" s="12">
        <v>26004.38</v>
      </c>
      <c r="M103" s="2">
        <v>27799.0</v>
      </c>
      <c r="N103" s="2">
        <v>31800.0</v>
      </c>
      <c r="O103" s="2">
        <v>33165.3</v>
      </c>
    </row>
    <row r="104">
      <c r="A104" s="2" t="str">
        <f t="shared" si="1"/>
        <v>2030Oil</v>
      </c>
      <c r="B104" s="2">
        <v>2030.0</v>
      </c>
      <c r="C104" s="2" t="s">
        <v>28</v>
      </c>
      <c r="D104" s="12" t="s">
        <v>136</v>
      </c>
      <c r="E104" s="2">
        <v>4235.0</v>
      </c>
      <c r="F104" s="2">
        <v>0.0</v>
      </c>
      <c r="G104" s="2">
        <v>4167.6</v>
      </c>
      <c r="J104" s="2">
        <v>2030.0</v>
      </c>
      <c r="K104" s="2" t="s">
        <v>28</v>
      </c>
      <c r="L104" s="12">
        <v>4383.0</v>
      </c>
      <c r="M104" s="2">
        <v>4235.0</v>
      </c>
      <c r="N104" s="2">
        <v>0.0</v>
      </c>
      <c r="O104" s="2">
        <v>4167.6</v>
      </c>
    </row>
    <row r="105">
      <c r="A105" s="2" t="str">
        <f t="shared" si="1"/>
        <v>2030Solar</v>
      </c>
      <c r="B105" s="2">
        <v>2030.0</v>
      </c>
      <c r="C105" s="2" t="s">
        <v>5</v>
      </c>
      <c r="D105" s="12" t="s">
        <v>184</v>
      </c>
      <c r="E105" s="2">
        <v>6870.0</v>
      </c>
      <c r="F105" s="2">
        <v>29300.0</v>
      </c>
      <c r="G105" s="2">
        <v>7942.5</v>
      </c>
      <c r="J105" s="2">
        <v>2030.0</v>
      </c>
      <c r="K105" s="2" t="s">
        <v>5</v>
      </c>
      <c r="L105" s="12">
        <v>4604.6</v>
      </c>
      <c r="M105" s="2">
        <v>6870.0</v>
      </c>
      <c r="N105" s="2">
        <v>29300.0</v>
      </c>
      <c r="O105" s="24">
        <v>7942.5</v>
      </c>
    </row>
    <row r="106">
      <c r="A106" s="2" t="str">
        <f t="shared" si="1"/>
        <v>2030Wind</v>
      </c>
      <c r="B106" s="2">
        <v>2030.0</v>
      </c>
      <c r="C106" s="2" t="s">
        <v>6</v>
      </c>
      <c r="D106" s="12">
        <v>723.1</v>
      </c>
      <c r="E106" s="2">
        <v>2550.0</v>
      </c>
      <c r="F106" s="2">
        <v>8600.0</v>
      </c>
      <c r="G106" s="2">
        <v>3030.8</v>
      </c>
      <c r="J106" s="2">
        <v>2030.0</v>
      </c>
      <c r="K106" s="2" t="s">
        <v>6</v>
      </c>
      <c r="L106" s="2">
        <v>723.1</v>
      </c>
      <c r="M106" s="2">
        <v>2550.0</v>
      </c>
      <c r="N106" s="2">
        <v>8600.0</v>
      </c>
      <c r="O106" s="24">
        <v>3030.8</v>
      </c>
    </row>
    <row r="107">
      <c r="A107" s="2" t="str">
        <f t="shared" si="1"/>
        <v>2030Storage</v>
      </c>
      <c r="B107" s="2">
        <v>2030.0</v>
      </c>
      <c r="C107" s="2" t="s">
        <v>15</v>
      </c>
      <c r="D107" s="2">
        <v>3401.31</v>
      </c>
      <c r="E107" s="2">
        <v>0.0</v>
      </c>
      <c r="F107" s="2">
        <v>4300.0</v>
      </c>
      <c r="G107" s="4">
        <v>3400.0000000000005</v>
      </c>
      <c r="J107" s="2">
        <v>2030.0</v>
      </c>
      <c r="K107" s="2" t="s">
        <v>15</v>
      </c>
      <c r="L107" s="2">
        <v>3401.31</v>
      </c>
      <c r="M107" s="2">
        <v>0.0</v>
      </c>
      <c r="N107" s="2">
        <v>4300.0</v>
      </c>
      <c r="O107" s="24">
        <v>3400.0</v>
      </c>
    </row>
    <row r="108">
      <c r="A108" s="2" t="str">
        <f t="shared" si="1"/>
        <v>2030Hydro</v>
      </c>
      <c r="B108" s="2">
        <v>2030.0</v>
      </c>
      <c r="C108" s="2" t="s">
        <v>3</v>
      </c>
      <c r="D108" s="12" t="s">
        <v>185</v>
      </c>
      <c r="E108" s="2">
        <v>13449.0</v>
      </c>
      <c r="F108" s="2">
        <v>14600.0</v>
      </c>
      <c r="G108" s="2">
        <v>9819.2</v>
      </c>
      <c r="J108" s="2">
        <v>2030.0</v>
      </c>
      <c r="K108" s="2" t="s">
        <v>3</v>
      </c>
      <c r="L108" s="12">
        <v>15458.56</v>
      </c>
      <c r="M108" s="2">
        <v>13449.0</v>
      </c>
      <c r="N108" s="2">
        <v>14600.0</v>
      </c>
      <c r="O108" s="24">
        <v>9819.2</v>
      </c>
    </row>
    <row r="109">
      <c r="A109" s="2" t="str">
        <f t="shared" si="1"/>
        <v>2030Geothermal</v>
      </c>
      <c r="B109" s="2">
        <v>2030.0</v>
      </c>
      <c r="C109" s="2" t="s">
        <v>4</v>
      </c>
      <c r="D109" s="12" t="s">
        <v>186</v>
      </c>
      <c r="E109" s="2">
        <v>4833.0</v>
      </c>
      <c r="F109" s="2">
        <v>6400.0</v>
      </c>
      <c r="G109" s="2">
        <v>3838.1</v>
      </c>
      <c r="J109" s="2">
        <v>2030.0</v>
      </c>
      <c r="K109" s="2" t="s">
        <v>4</v>
      </c>
      <c r="L109" s="12">
        <v>5607.7</v>
      </c>
      <c r="M109" s="2">
        <v>4833.0</v>
      </c>
      <c r="N109" s="2">
        <v>6400.0</v>
      </c>
      <c r="O109" s="24">
        <v>3838.1</v>
      </c>
    </row>
    <row r="110">
      <c r="A110" s="2" t="str">
        <f t="shared" si="1"/>
        <v>2030Bioenergy</v>
      </c>
      <c r="B110" s="2">
        <v>2030.0</v>
      </c>
      <c r="C110" s="2" t="s">
        <v>9</v>
      </c>
      <c r="D110" s="12">
        <v>728.9</v>
      </c>
      <c r="E110" s="2">
        <v>1024.0</v>
      </c>
      <c r="F110" s="2">
        <v>3500.0</v>
      </c>
      <c r="G110" s="2">
        <v>1052.7</v>
      </c>
      <c r="J110" s="2">
        <v>2030.0</v>
      </c>
      <c r="K110" s="2" t="s">
        <v>9</v>
      </c>
      <c r="L110" s="2">
        <v>728.9</v>
      </c>
      <c r="M110" s="2">
        <v>1024.0</v>
      </c>
      <c r="N110" s="2">
        <v>3500.0</v>
      </c>
      <c r="O110" s="24">
        <v>1052.7</v>
      </c>
    </row>
    <row r="111">
      <c r="A111" s="2" t="str">
        <f t="shared" si="1"/>
        <v>2030Nuclear</v>
      </c>
      <c r="B111" s="2">
        <v>2030.0</v>
      </c>
      <c r="C111" s="2" t="s">
        <v>10</v>
      </c>
      <c r="D111" s="4">
        <v>0.0</v>
      </c>
      <c r="E111" s="2">
        <v>0.0</v>
      </c>
      <c r="F111" s="2">
        <v>0.0</v>
      </c>
      <c r="G111" s="4">
        <v>0.0</v>
      </c>
      <c r="J111" s="2">
        <v>2030.0</v>
      </c>
      <c r="K111" s="2" t="s">
        <v>10</v>
      </c>
      <c r="L111" s="2">
        <v>0.0</v>
      </c>
      <c r="M111" s="2">
        <v>0.0</v>
      </c>
      <c r="N111" s="2">
        <v>0.0</v>
      </c>
      <c r="O111" s="2">
        <v>0.0</v>
      </c>
    </row>
    <row r="112">
      <c r="A112" s="2" t="str">
        <f t="shared" si="1"/>
        <v>2031Coal</v>
      </c>
      <c r="B112" s="2">
        <v>2031.0</v>
      </c>
      <c r="C112" s="2" t="s">
        <v>1</v>
      </c>
      <c r="E112" s="2">
        <v>43762.0</v>
      </c>
      <c r="G112" s="2">
        <v>42439.8</v>
      </c>
      <c r="J112" s="2">
        <v>2031.0</v>
      </c>
      <c r="K112" s="2" t="s">
        <v>1</v>
      </c>
      <c r="M112" s="2">
        <v>43762.0</v>
      </c>
      <c r="O112" s="2">
        <v>42439.8</v>
      </c>
    </row>
    <row r="113">
      <c r="A113" s="2" t="str">
        <f t="shared" si="1"/>
        <v>2031Gas</v>
      </c>
      <c r="B113" s="2">
        <v>2031.0</v>
      </c>
      <c r="C113" s="2" t="s">
        <v>2</v>
      </c>
      <c r="E113" s="2">
        <v>27799.0</v>
      </c>
      <c r="G113" s="2">
        <v>33265.3</v>
      </c>
      <c r="J113" s="2">
        <v>2031.0</v>
      </c>
      <c r="K113" s="2" t="s">
        <v>2</v>
      </c>
      <c r="M113" s="2">
        <v>27799.0</v>
      </c>
      <c r="O113" s="2">
        <v>33265.3</v>
      </c>
    </row>
    <row r="114">
      <c r="A114" s="2" t="str">
        <f t="shared" si="1"/>
        <v>2031Oil</v>
      </c>
      <c r="B114" s="2">
        <v>2031.0</v>
      </c>
      <c r="C114" s="2" t="s">
        <v>28</v>
      </c>
      <c r="E114" s="2">
        <v>4235.0</v>
      </c>
      <c r="G114" s="2">
        <v>4167.6</v>
      </c>
      <c r="J114" s="2">
        <v>2031.0</v>
      </c>
      <c r="K114" s="2" t="s">
        <v>28</v>
      </c>
      <c r="M114" s="2">
        <v>4235.0</v>
      </c>
      <c r="O114" s="2">
        <v>4167.6</v>
      </c>
    </row>
    <row r="115">
      <c r="A115" s="2" t="str">
        <f t="shared" si="1"/>
        <v>2031Solar</v>
      </c>
      <c r="B115" s="2">
        <v>2031.0</v>
      </c>
      <c r="C115" s="2" t="s">
        <v>5</v>
      </c>
      <c r="E115" s="2">
        <v>7249.0</v>
      </c>
      <c r="G115" s="2">
        <v>10242.5</v>
      </c>
      <c r="J115" s="2">
        <v>2031.0</v>
      </c>
      <c r="K115" s="2" t="s">
        <v>5</v>
      </c>
      <c r="M115" s="2">
        <v>7249.0</v>
      </c>
      <c r="O115" s="2">
        <v>10242.5</v>
      </c>
    </row>
    <row r="116">
      <c r="A116" s="2" t="str">
        <f t="shared" si="1"/>
        <v>2031Wind</v>
      </c>
      <c r="B116" s="2">
        <v>2031.0</v>
      </c>
      <c r="C116" s="2" t="s">
        <v>6</v>
      </c>
      <c r="E116" s="2">
        <v>3212.0</v>
      </c>
      <c r="G116" s="2">
        <v>3880.8</v>
      </c>
      <c r="J116" s="2">
        <v>2031.0</v>
      </c>
      <c r="K116" s="2" t="s">
        <v>6</v>
      </c>
      <c r="M116" s="2">
        <v>3212.0</v>
      </c>
      <c r="O116" s="2">
        <v>3880.8</v>
      </c>
    </row>
    <row r="117">
      <c r="A117" s="2" t="str">
        <f t="shared" si="1"/>
        <v>2031Storage</v>
      </c>
      <c r="B117" s="2">
        <v>2031.0</v>
      </c>
      <c r="C117" s="2" t="s">
        <v>15</v>
      </c>
      <c r="E117" s="2">
        <v>0.0</v>
      </c>
      <c r="G117" s="4">
        <v>4800.000000000001</v>
      </c>
      <c r="J117" s="2">
        <v>2031.0</v>
      </c>
      <c r="K117" s="2" t="s">
        <v>15</v>
      </c>
      <c r="M117" s="2">
        <v>0.0</v>
      </c>
      <c r="O117" s="2">
        <v>4800.0</v>
      </c>
    </row>
    <row r="118">
      <c r="A118" s="2" t="str">
        <f t="shared" si="1"/>
        <v>2031Hydro</v>
      </c>
      <c r="B118" s="2">
        <v>2031.0</v>
      </c>
      <c r="C118" s="2" t="s">
        <v>3</v>
      </c>
      <c r="E118" s="2">
        <v>15787.0</v>
      </c>
      <c r="G118" s="2">
        <v>13419.2</v>
      </c>
      <c r="J118" s="2">
        <v>2031.0</v>
      </c>
      <c r="K118" s="2" t="s">
        <v>3</v>
      </c>
      <c r="M118" s="2">
        <v>15787.0</v>
      </c>
      <c r="O118" s="2">
        <v>13419.2</v>
      </c>
    </row>
    <row r="119">
      <c r="A119" s="2" t="str">
        <f t="shared" si="1"/>
        <v>2031Geothermal</v>
      </c>
      <c r="B119" s="2">
        <v>2031.0</v>
      </c>
      <c r="C119" s="2" t="s">
        <v>4</v>
      </c>
      <c r="E119" s="2">
        <v>5801.0</v>
      </c>
      <c r="G119" s="2">
        <v>5138.1</v>
      </c>
      <c r="J119" s="2">
        <v>2031.0</v>
      </c>
      <c r="K119" s="2" t="s">
        <v>4</v>
      </c>
      <c r="M119" s="2">
        <v>5801.0</v>
      </c>
      <c r="O119" s="2">
        <v>5138.1</v>
      </c>
    </row>
    <row r="120">
      <c r="A120" s="2" t="str">
        <f t="shared" si="1"/>
        <v>2031Bioenergy</v>
      </c>
      <c r="B120" s="2">
        <v>2031.0</v>
      </c>
      <c r="C120" s="2" t="s">
        <v>9</v>
      </c>
      <c r="E120" s="2">
        <v>1024.0</v>
      </c>
      <c r="G120" s="2">
        <v>1052.7</v>
      </c>
      <c r="J120" s="2">
        <v>2031.0</v>
      </c>
      <c r="K120" s="2" t="s">
        <v>9</v>
      </c>
      <c r="M120" s="2">
        <v>1024.0</v>
      </c>
      <c r="O120" s="2">
        <v>1052.7</v>
      </c>
    </row>
    <row r="121">
      <c r="A121" s="2" t="str">
        <f t="shared" si="1"/>
        <v>2031Nuclear</v>
      </c>
      <c r="B121" s="2">
        <v>2031.0</v>
      </c>
      <c r="C121" s="2" t="s">
        <v>10</v>
      </c>
      <c r="E121" s="2">
        <v>0.0</v>
      </c>
      <c r="G121" s="4">
        <v>0.0</v>
      </c>
      <c r="J121" s="2">
        <v>2031.0</v>
      </c>
      <c r="K121" s="2" t="s">
        <v>10</v>
      </c>
      <c r="M121" s="2">
        <v>0.0</v>
      </c>
      <c r="O121" s="2">
        <v>0.0</v>
      </c>
    </row>
    <row r="122">
      <c r="A122" s="2" t="str">
        <f t="shared" si="1"/>
        <v>2032Coal</v>
      </c>
      <c r="B122" s="2">
        <v>2032.0</v>
      </c>
      <c r="C122" s="2" t="s">
        <v>1</v>
      </c>
      <c r="E122" s="2">
        <v>43762.0</v>
      </c>
      <c r="G122" s="2">
        <v>43839.8</v>
      </c>
      <c r="J122" s="2">
        <v>2032.0</v>
      </c>
      <c r="K122" s="2" t="s">
        <v>1</v>
      </c>
      <c r="M122" s="2">
        <v>43762.0</v>
      </c>
      <c r="O122" s="2">
        <v>43839.8</v>
      </c>
    </row>
    <row r="123">
      <c r="A123" s="2" t="str">
        <f t="shared" si="1"/>
        <v>2032Gas</v>
      </c>
      <c r="B123" s="2">
        <v>2032.0</v>
      </c>
      <c r="C123" s="2" t="s">
        <v>2</v>
      </c>
      <c r="E123" s="2">
        <v>28007.0</v>
      </c>
      <c r="G123" s="2">
        <v>33365.3</v>
      </c>
      <c r="J123" s="2">
        <v>2032.0</v>
      </c>
      <c r="K123" s="2" t="s">
        <v>2</v>
      </c>
      <c r="M123" s="2">
        <v>28007.0</v>
      </c>
      <c r="O123" s="2">
        <v>33365.3</v>
      </c>
    </row>
    <row r="124">
      <c r="A124" s="2" t="str">
        <f t="shared" si="1"/>
        <v>2032Oil</v>
      </c>
      <c r="B124" s="2">
        <v>2032.0</v>
      </c>
      <c r="C124" s="2" t="s">
        <v>28</v>
      </c>
      <c r="E124" s="2">
        <v>4235.0</v>
      </c>
      <c r="G124" s="2">
        <v>4167.6</v>
      </c>
      <c r="J124" s="2">
        <v>2032.0</v>
      </c>
      <c r="K124" s="2" t="s">
        <v>28</v>
      </c>
      <c r="M124" s="2">
        <v>4235.0</v>
      </c>
      <c r="O124" s="2">
        <v>4167.6</v>
      </c>
    </row>
    <row r="125">
      <c r="A125" s="2" t="str">
        <f t="shared" si="1"/>
        <v>2032Solar</v>
      </c>
      <c r="B125" s="2">
        <v>2032.0</v>
      </c>
      <c r="C125" s="2" t="s">
        <v>5</v>
      </c>
      <c r="E125" s="2">
        <v>7498.0</v>
      </c>
      <c r="G125" s="2">
        <v>12342.5</v>
      </c>
      <c r="J125" s="2">
        <v>2032.0</v>
      </c>
      <c r="K125" s="2" t="s">
        <v>5</v>
      </c>
      <c r="M125" s="2">
        <v>7498.0</v>
      </c>
      <c r="O125" s="2">
        <v>12342.5</v>
      </c>
    </row>
    <row r="126">
      <c r="A126" s="2" t="str">
        <f t="shared" si="1"/>
        <v>2032Wind</v>
      </c>
      <c r="B126" s="2">
        <v>2032.0</v>
      </c>
      <c r="C126" s="2" t="s">
        <v>6</v>
      </c>
      <c r="E126" s="2">
        <v>4229.0</v>
      </c>
      <c r="G126" s="2">
        <v>4730.8</v>
      </c>
      <c r="J126" s="2">
        <v>2032.0</v>
      </c>
      <c r="K126" s="2" t="s">
        <v>6</v>
      </c>
      <c r="M126" s="2">
        <v>4229.0</v>
      </c>
      <c r="O126" s="2">
        <v>4730.8</v>
      </c>
    </row>
    <row r="127">
      <c r="A127" s="2" t="str">
        <f t="shared" si="1"/>
        <v>2032Storage</v>
      </c>
      <c r="B127" s="2">
        <v>2032.0</v>
      </c>
      <c r="C127" s="2" t="s">
        <v>15</v>
      </c>
      <c r="E127" s="2">
        <v>0.0</v>
      </c>
      <c r="G127" s="4">
        <v>6600.000000000001</v>
      </c>
      <c r="J127" s="2">
        <v>2032.0</v>
      </c>
      <c r="K127" s="2" t="s">
        <v>15</v>
      </c>
      <c r="M127" s="2">
        <v>0.0</v>
      </c>
      <c r="O127" s="2">
        <v>6600.0</v>
      </c>
    </row>
    <row r="128">
      <c r="A128" s="2" t="str">
        <f t="shared" si="1"/>
        <v>2032Hydro</v>
      </c>
      <c r="B128" s="2">
        <v>2032.0</v>
      </c>
      <c r="C128" s="2" t="s">
        <v>3</v>
      </c>
      <c r="E128" s="2">
        <v>18476.0</v>
      </c>
      <c r="G128" s="2">
        <v>15319.2</v>
      </c>
      <c r="J128" s="2">
        <v>2032.0</v>
      </c>
      <c r="K128" s="2" t="s">
        <v>3</v>
      </c>
      <c r="M128" s="2">
        <v>18476.0</v>
      </c>
      <c r="O128" s="2">
        <v>15319.2</v>
      </c>
    </row>
    <row r="129">
      <c r="A129" s="2" t="str">
        <f t="shared" si="1"/>
        <v>2032Geothermal</v>
      </c>
      <c r="B129" s="2">
        <v>2032.0</v>
      </c>
      <c r="C129" s="2" t="s">
        <v>4</v>
      </c>
      <c r="E129" s="2">
        <v>6434.0</v>
      </c>
      <c r="G129" s="2">
        <v>5738.1</v>
      </c>
      <c r="J129" s="2">
        <v>2032.0</v>
      </c>
      <c r="K129" s="2" t="s">
        <v>4</v>
      </c>
      <c r="M129" s="2">
        <v>6434.0</v>
      </c>
      <c r="O129" s="2">
        <v>5738.1</v>
      </c>
    </row>
    <row r="130">
      <c r="A130" s="2" t="str">
        <f t="shared" si="1"/>
        <v>2032Bioenergy</v>
      </c>
      <c r="B130" s="2">
        <v>2032.0</v>
      </c>
      <c r="C130" s="2" t="s">
        <v>9</v>
      </c>
      <c r="E130" s="2">
        <v>1024.0</v>
      </c>
      <c r="G130" s="2">
        <v>1052.7</v>
      </c>
      <c r="J130" s="2">
        <v>2032.0</v>
      </c>
      <c r="K130" s="2" t="s">
        <v>9</v>
      </c>
      <c r="M130" s="2">
        <v>1024.0</v>
      </c>
      <c r="O130" s="2">
        <v>1052.7</v>
      </c>
    </row>
    <row r="131">
      <c r="A131" s="2" t="str">
        <f t="shared" si="1"/>
        <v>2032Nuclear</v>
      </c>
      <c r="B131" s="2">
        <v>2032.0</v>
      </c>
      <c r="C131" s="2" t="s">
        <v>10</v>
      </c>
      <c r="E131" s="2">
        <v>0.0</v>
      </c>
      <c r="G131" s="4">
        <v>250.0</v>
      </c>
      <c r="J131" s="2">
        <v>2032.0</v>
      </c>
      <c r="K131" s="2" t="s">
        <v>10</v>
      </c>
      <c r="M131" s="2">
        <v>0.0</v>
      </c>
      <c r="O131" s="2">
        <v>250.0</v>
      </c>
    </row>
    <row r="132">
      <c r="A132" s="2" t="str">
        <f t="shared" si="1"/>
        <v>2033Coal</v>
      </c>
      <c r="B132" s="2">
        <v>2033.0</v>
      </c>
      <c r="C132" s="2" t="s">
        <v>1</v>
      </c>
      <c r="E132" s="2">
        <v>43762.0</v>
      </c>
      <c r="G132" s="2">
        <v>44689.8</v>
      </c>
      <c r="J132" s="2">
        <v>2033.0</v>
      </c>
      <c r="K132" s="2" t="s">
        <v>1</v>
      </c>
      <c r="M132" s="2">
        <v>43762.0</v>
      </c>
      <c r="O132" s="2">
        <v>44689.8</v>
      </c>
    </row>
    <row r="133">
      <c r="A133" s="2" t="str">
        <f t="shared" si="1"/>
        <v>2033Gas</v>
      </c>
      <c r="B133" s="2">
        <v>2033.0</v>
      </c>
      <c r="C133" s="2" t="s">
        <v>2</v>
      </c>
      <c r="E133" s="2">
        <v>29447.0</v>
      </c>
      <c r="G133" s="2">
        <v>33465.3</v>
      </c>
      <c r="J133" s="2">
        <v>2033.0</v>
      </c>
      <c r="K133" s="2" t="s">
        <v>2</v>
      </c>
      <c r="M133" s="2">
        <v>29447.0</v>
      </c>
      <c r="O133" s="2">
        <v>33465.3</v>
      </c>
    </row>
    <row r="134">
      <c r="A134" s="2" t="str">
        <f t="shared" si="1"/>
        <v>2033Oil</v>
      </c>
      <c r="B134" s="2">
        <v>2033.0</v>
      </c>
      <c r="C134" s="2" t="s">
        <v>28</v>
      </c>
      <c r="E134" s="2">
        <v>4235.0</v>
      </c>
      <c r="G134" s="2">
        <v>4167.6</v>
      </c>
      <c r="J134" s="2">
        <v>2033.0</v>
      </c>
      <c r="K134" s="2" t="s">
        <v>28</v>
      </c>
      <c r="M134" s="2">
        <v>4235.0</v>
      </c>
      <c r="O134" s="2">
        <v>4167.6</v>
      </c>
    </row>
    <row r="135">
      <c r="A135" s="2" t="str">
        <f t="shared" si="1"/>
        <v>2033Solar</v>
      </c>
      <c r="B135" s="2">
        <v>2033.0</v>
      </c>
      <c r="C135" s="2" t="s">
        <v>5</v>
      </c>
      <c r="E135" s="2">
        <v>8238.0</v>
      </c>
      <c r="G135" s="2">
        <v>16242.5</v>
      </c>
      <c r="J135" s="2">
        <v>2033.0</v>
      </c>
      <c r="K135" s="2" t="s">
        <v>5</v>
      </c>
      <c r="M135" s="2">
        <v>8238.0</v>
      </c>
      <c r="O135" s="2">
        <v>16242.5</v>
      </c>
    </row>
    <row r="136">
      <c r="A136" s="2" t="str">
        <f t="shared" si="1"/>
        <v>2033Wind</v>
      </c>
      <c r="B136" s="2">
        <v>2033.0</v>
      </c>
      <c r="C136" s="2" t="s">
        <v>6</v>
      </c>
      <c r="E136" s="2">
        <v>5449.0</v>
      </c>
      <c r="G136" s="2">
        <v>6330.8</v>
      </c>
      <c r="J136" s="2">
        <v>2033.0</v>
      </c>
      <c r="K136" s="2" t="s">
        <v>6</v>
      </c>
      <c r="M136" s="2">
        <v>5449.0</v>
      </c>
      <c r="O136" s="2">
        <v>6330.8</v>
      </c>
    </row>
    <row r="137">
      <c r="A137" s="2" t="str">
        <f t="shared" si="1"/>
        <v>2033Storage</v>
      </c>
      <c r="B137" s="2">
        <v>2033.0</v>
      </c>
      <c r="C137" s="2" t="s">
        <v>15</v>
      </c>
      <c r="E137" s="2">
        <v>0.0</v>
      </c>
      <c r="G137" s="4">
        <v>9000.0</v>
      </c>
      <c r="J137" s="2">
        <v>2033.0</v>
      </c>
      <c r="K137" s="2" t="s">
        <v>15</v>
      </c>
      <c r="M137" s="2">
        <v>0.0</v>
      </c>
      <c r="O137" s="2">
        <v>9000.0</v>
      </c>
    </row>
    <row r="138">
      <c r="A138" s="2" t="str">
        <f t="shared" si="1"/>
        <v>2033Hydro</v>
      </c>
      <c r="B138" s="2">
        <v>2033.0</v>
      </c>
      <c r="C138" s="2" t="s">
        <v>3</v>
      </c>
      <c r="E138" s="2">
        <v>19035.0</v>
      </c>
      <c r="G138" s="2">
        <v>16719.2</v>
      </c>
      <c r="J138" s="2">
        <v>2033.0</v>
      </c>
      <c r="K138" s="2" t="s">
        <v>3</v>
      </c>
      <c r="M138" s="2">
        <v>19035.0</v>
      </c>
      <c r="O138" s="2">
        <v>16719.2</v>
      </c>
    </row>
    <row r="139">
      <c r="A139" s="2" t="str">
        <f t="shared" si="1"/>
        <v>2033Geothermal</v>
      </c>
      <c r="B139" s="2">
        <v>2033.0</v>
      </c>
      <c r="C139" s="2" t="s">
        <v>4</v>
      </c>
      <c r="E139" s="2">
        <v>8163.0</v>
      </c>
      <c r="G139" s="2">
        <v>7538.1</v>
      </c>
      <c r="J139" s="2">
        <v>2033.0</v>
      </c>
      <c r="K139" s="2" t="s">
        <v>4</v>
      </c>
      <c r="M139" s="2">
        <v>8163.0</v>
      </c>
      <c r="O139" s="2">
        <v>7538.1</v>
      </c>
    </row>
    <row r="140">
      <c r="A140" s="2" t="str">
        <f t="shared" si="1"/>
        <v>2033Bioenergy</v>
      </c>
      <c r="B140" s="2">
        <v>2033.0</v>
      </c>
      <c r="C140" s="2" t="s">
        <v>9</v>
      </c>
      <c r="E140" s="2">
        <v>1024.0</v>
      </c>
      <c r="G140" s="2">
        <v>1052.7</v>
      </c>
      <c r="J140" s="2">
        <v>2033.0</v>
      </c>
      <c r="K140" s="2" t="s">
        <v>9</v>
      </c>
      <c r="M140" s="2">
        <v>1024.0</v>
      </c>
      <c r="O140" s="2">
        <v>1052.7</v>
      </c>
    </row>
    <row r="141">
      <c r="A141" s="2" t="str">
        <f t="shared" si="1"/>
        <v>2033Nuclear</v>
      </c>
      <c r="B141" s="2">
        <v>2033.0</v>
      </c>
      <c r="C141" s="2" t="s">
        <v>10</v>
      </c>
      <c r="G141" s="4">
        <v>500.0</v>
      </c>
      <c r="J141" s="2">
        <v>2033.0</v>
      </c>
      <c r="K141" s="2" t="s">
        <v>10</v>
      </c>
      <c r="O141" s="2">
        <v>500.0</v>
      </c>
    </row>
    <row r="142">
      <c r="A142" s="2" t="str">
        <f t="shared" si="1"/>
        <v>2034Coal</v>
      </c>
      <c r="B142" s="2">
        <v>2034.0</v>
      </c>
      <c r="C142" s="2" t="s">
        <v>1</v>
      </c>
      <c r="G142" s="2">
        <v>44689.8</v>
      </c>
      <c r="J142" s="2">
        <v>2034.0</v>
      </c>
      <c r="K142" s="2" t="s">
        <v>1</v>
      </c>
      <c r="O142" s="2">
        <v>44689.8</v>
      </c>
    </row>
    <row r="143">
      <c r="A143" s="2" t="str">
        <f t="shared" si="1"/>
        <v>2034Gas</v>
      </c>
      <c r="B143" s="2">
        <v>2034.0</v>
      </c>
      <c r="C143" s="2" t="s">
        <v>2</v>
      </c>
      <c r="G143" s="2">
        <v>33565.3</v>
      </c>
      <c r="J143" s="2">
        <v>2034.0</v>
      </c>
      <c r="K143" s="2" t="s">
        <v>2</v>
      </c>
      <c r="O143" s="2">
        <v>33565.3</v>
      </c>
    </row>
    <row r="144">
      <c r="A144" s="2" t="str">
        <f t="shared" si="1"/>
        <v>2034Oil</v>
      </c>
      <c r="B144" s="2">
        <v>2034.0</v>
      </c>
      <c r="C144" s="2" t="s">
        <v>28</v>
      </c>
      <c r="G144" s="2">
        <v>4167.6</v>
      </c>
      <c r="J144" s="2">
        <v>2034.0</v>
      </c>
      <c r="K144" s="2" t="s">
        <v>28</v>
      </c>
      <c r="O144" s="2">
        <v>4167.6</v>
      </c>
    </row>
    <row r="145">
      <c r="A145" s="2" t="str">
        <f t="shared" si="1"/>
        <v>2034Solar</v>
      </c>
      <c r="B145" s="2">
        <v>2034.0</v>
      </c>
      <c r="C145" s="2" t="s">
        <v>5</v>
      </c>
      <c r="G145" s="2">
        <v>17342.5</v>
      </c>
      <c r="J145" s="2">
        <v>2034.0</v>
      </c>
      <c r="K145" s="2" t="s">
        <v>5</v>
      </c>
      <c r="O145" s="2">
        <v>17342.5</v>
      </c>
    </row>
    <row r="146">
      <c r="A146" s="2" t="str">
        <f t="shared" si="1"/>
        <v>2034Wind</v>
      </c>
      <c r="B146" s="2">
        <v>2034.0</v>
      </c>
      <c r="C146" s="2" t="s">
        <v>6</v>
      </c>
      <c r="G146" s="2">
        <v>7330.8</v>
      </c>
      <c r="J146" s="2">
        <v>2034.0</v>
      </c>
      <c r="K146" s="2" t="s">
        <v>6</v>
      </c>
      <c r="O146" s="2">
        <v>7330.8</v>
      </c>
    </row>
    <row r="147">
      <c r="A147" s="2" t="str">
        <f t="shared" si="1"/>
        <v>2034Storage</v>
      </c>
      <c r="B147" s="2">
        <v>2034.0</v>
      </c>
      <c r="C147" s="2" t="s">
        <v>15</v>
      </c>
      <c r="G147" s="4">
        <v>10300.0</v>
      </c>
      <c r="J147" s="2">
        <v>2034.0</v>
      </c>
      <c r="K147" s="2" t="s">
        <v>15</v>
      </c>
      <c r="O147" s="2">
        <v>10300.0</v>
      </c>
    </row>
    <row r="148">
      <c r="A148" s="2" t="str">
        <f t="shared" si="1"/>
        <v>2034Hydro</v>
      </c>
      <c r="B148" s="2">
        <v>2034.0</v>
      </c>
      <c r="C148" s="2" t="s">
        <v>3</v>
      </c>
      <c r="G148" s="2">
        <v>17519.2</v>
      </c>
      <c r="J148" s="2">
        <v>2034.0</v>
      </c>
      <c r="K148" s="2" t="s">
        <v>3</v>
      </c>
      <c r="O148" s="2">
        <v>17519.2</v>
      </c>
    </row>
    <row r="149">
      <c r="A149" s="2" t="str">
        <f t="shared" si="1"/>
        <v>2034Geothermal</v>
      </c>
      <c r="B149" s="2">
        <v>2034.0</v>
      </c>
      <c r="C149" s="2" t="s">
        <v>4</v>
      </c>
      <c r="G149" s="2">
        <v>7538.1</v>
      </c>
      <c r="J149" s="2">
        <v>2034.0</v>
      </c>
      <c r="K149" s="2" t="s">
        <v>4</v>
      </c>
      <c r="O149" s="2">
        <v>7538.1</v>
      </c>
    </row>
    <row r="150">
      <c r="A150" s="2" t="str">
        <f t="shared" si="1"/>
        <v>2034Bioenergy</v>
      </c>
      <c r="B150" s="2">
        <v>2034.0</v>
      </c>
      <c r="C150" s="2" t="s">
        <v>9</v>
      </c>
      <c r="G150" s="2">
        <v>1052.7</v>
      </c>
      <c r="J150" s="2">
        <v>2034.0</v>
      </c>
      <c r="K150" s="2" t="s">
        <v>9</v>
      </c>
      <c r="O150" s="2">
        <v>1052.7</v>
      </c>
    </row>
    <row r="151">
      <c r="A151" s="2" t="str">
        <f t="shared" si="1"/>
        <v>2034Nuclear</v>
      </c>
      <c r="B151" s="2">
        <v>2034.0</v>
      </c>
      <c r="C151" s="2" t="s">
        <v>10</v>
      </c>
      <c r="G151" s="4">
        <v>500.0</v>
      </c>
      <c r="J151" s="2">
        <v>2034.0</v>
      </c>
      <c r="K151" s="2" t="s">
        <v>10</v>
      </c>
      <c r="O151" s="2">
        <v>500.0</v>
      </c>
    </row>
    <row r="152">
      <c r="A152" s="2" t="str">
        <f t="shared" si="1"/>
        <v>2035Coal</v>
      </c>
      <c r="B152" s="2">
        <v>2035.0</v>
      </c>
      <c r="C152" s="2" t="s">
        <v>1</v>
      </c>
      <c r="F152" s="2">
        <v>39400.0</v>
      </c>
      <c r="J152" s="2">
        <v>2035.0</v>
      </c>
      <c r="K152" s="2" t="s">
        <v>1</v>
      </c>
      <c r="N152" s="2">
        <v>39400.0</v>
      </c>
    </row>
    <row r="153">
      <c r="A153" s="2" t="str">
        <f t="shared" si="1"/>
        <v>2035Gas</v>
      </c>
      <c r="B153" s="2">
        <v>2035.0</v>
      </c>
      <c r="C153" s="2" t="s">
        <v>2</v>
      </c>
      <c r="F153" s="2">
        <v>31900.0</v>
      </c>
      <c r="J153" s="2">
        <v>2035.0</v>
      </c>
      <c r="K153" s="2" t="s">
        <v>2</v>
      </c>
      <c r="N153" s="2">
        <v>31900.0</v>
      </c>
    </row>
    <row r="154">
      <c r="A154" s="2" t="str">
        <f t="shared" si="1"/>
        <v>2035Oil</v>
      </c>
      <c r="B154" s="2">
        <v>2035.0</v>
      </c>
      <c r="C154" s="2" t="s">
        <v>28</v>
      </c>
      <c r="F154" s="2">
        <v>0.0</v>
      </c>
      <c r="J154" s="2">
        <v>2035.0</v>
      </c>
      <c r="K154" s="2" t="s">
        <v>28</v>
      </c>
      <c r="N154" s="2">
        <v>0.0</v>
      </c>
    </row>
    <row r="155">
      <c r="A155" s="2" t="str">
        <f t="shared" si="1"/>
        <v>2035Solar</v>
      </c>
      <c r="B155" s="2">
        <v>2035.0</v>
      </c>
      <c r="C155" s="2" t="s">
        <v>5</v>
      </c>
      <c r="F155" s="2">
        <v>77100.0</v>
      </c>
      <c r="J155" s="2">
        <v>2035.0</v>
      </c>
      <c r="K155" s="2" t="s">
        <v>5</v>
      </c>
      <c r="N155" s="2">
        <v>77100.0</v>
      </c>
    </row>
    <row r="156">
      <c r="A156" s="2" t="str">
        <f t="shared" si="1"/>
        <v>2035Wind</v>
      </c>
      <c r="B156" s="2">
        <v>2035.0</v>
      </c>
      <c r="C156" s="2" t="s">
        <v>6</v>
      </c>
      <c r="F156" s="2">
        <v>24700.0</v>
      </c>
      <c r="J156" s="2">
        <v>2035.0</v>
      </c>
      <c r="K156" s="2" t="s">
        <v>6</v>
      </c>
      <c r="N156" s="2">
        <v>24700.0</v>
      </c>
    </row>
    <row r="157">
      <c r="A157" s="2" t="str">
        <f t="shared" si="1"/>
        <v>2035Storage</v>
      </c>
      <c r="B157" s="2">
        <v>2035.0</v>
      </c>
      <c r="C157" s="2" t="s">
        <v>15</v>
      </c>
      <c r="F157" s="2">
        <v>5500.0</v>
      </c>
      <c r="J157" s="2">
        <v>2035.0</v>
      </c>
      <c r="K157" s="2" t="s">
        <v>15</v>
      </c>
      <c r="N157" s="2">
        <v>5500.0</v>
      </c>
    </row>
    <row r="158">
      <c r="A158" s="2" t="str">
        <f t="shared" si="1"/>
        <v>2035Hydro</v>
      </c>
      <c r="B158" s="2">
        <v>2035.0</v>
      </c>
      <c r="C158" s="2" t="s">
        <v>3</v>
      </c>
      <c r="F158" s="2">
        <v>21300.0</v>
      </c>
      <c r="J158" s="2">
        <v>2035.0</v>
      </c>
      <c r="K158" s="2" t="s">
        <v>3</v>
      </c>
      <c r="N158" s="2">
        <v>21300.0</v>
      </c>
    </row>
    <row r="159">
      <c r="A159" s="2" t="str">
        <f t="shared" si="1"/>
        <v>2035Geothermal</v>
      </c>
      <c r="B159" s="2">
        <v>2035.0</v>
      </c>
      <c r="C159" s="2" t="s">
        <v>4</v>
      </c>
      <c r="F159" s="2">
        <v>14100.0</v>
      </c>
      <c r="J159" s="2">
        <v>2035.0</v>
      </c>
      <c r="K159" s="2" t="s">
        <v>4</v>
      </c>
      <c r="N159" s="2">
        <v>14100.0</v>
      </c>
    </row>
    <row r="160">
      <c r="A160" s="2" t="str">
        <f t="shared" si="1"/>
        <v>2035Bioenergy</v>
      </c>
      <c r="B160" s="2">
        <v>2035.0</v>
      </c>
      <c r="C160" s="2" t="s">
        <v>9</v>
      </c>
      <c r="F160" s="2">
        <v>7600.0</v>
      </c>
      <c r="J160" s="2">
        <v>2035.0</v>
      </c>
      <c r="K160" s="2" t="s">
        <v>9</v>
      </c>
      <c r="N160" s="2">
        <v>7600.0</v>
      </c>
    </row>
    <row r="161">
      <c r="A161" s="2" t="str">
        <f t="shared" si="1"/>
        <v>2035Nuclear</v>
      </c>
      <c r="B161" s="2">
        <v>2035.0</v>
      </c>
      <c r="C161" s="2" t="s">
        <v>10</v>
      </c>
      <c r="F161" s="2">
        <v>1300.0</v>
      </c>
      <c r="J161" s="2">
        <v>2035.0</v>
      </c>
      <c r="K161" s="2" t="s">
        <v>10</v>
      </c>
      <c r="N161" s="2">
        <v>1300.0</v>
      </c>
    </row>
    <row r="162">
      <c r="A162" s="2" t="str">
        <f t="shared" si="1"/>
        <v>2040Coal</v>
      </c>
      <c r="B162" s="2">
        <v>2040.0</v>
      </c>
      <c r="C162" s="2" t="s">
        <v>1</v>
      </c>
      <c r="E162" s="2">
        <v>44119.0</v>
      </c>
      <c r="F162" s="2">
        <v>36800.0</v>
      </c>
      <c r="J162" s="2">
        <v>2040.0</v>
      </c>
      <c r="K162" s="2" t="s">
        <v>1</v>
      </c>
      <c r="M162" s="2">
        <v>44119.0</v>
      </c>
      <c r="N162" s="2">
        <v>36800.0</v>
      </c>
    </row>
    <row r="163">
      <c r="A163" s="2" t="str">
        <f t="shared" si="1"/>
        <v>2040Gas</v>
      </c>
      <c r="B163" s="2">
        <v>2040.0</v>
      </c>
      <c r="C163" s="2" t="s">
        <v>2</v>
      </c>
      <c r="E163" s="2">
        <v>42511.0</v>
      </c>
      <c r="F163" s="2">
        <v>31800.0</v>
      </c>
      <c r="J163" s="2">
        <v>2040.0</v>
      </c>
      <c r="K163" s="2" t="s">
        <v>2</v>
      </c>
      <c r="M163" s="2">
        <v>42511.0</v>
      </c>
      <c r="N163" s="2">
        <v>31800.0</v>
      </c>
    </row>
    <row r="164">
      <c r="A164" s="2" t="str">
        <f t="shared" si="1"/>
        <v>2040Oil</v>
      </c>
      <c r="B164" s="2">
        <v>2040.0</v>
      </c>
      <c r="C164" s="2" t="s">
        <v>28</v>
      </c>
      <c r="E164" s="2">
        <v>4235.0</v>
      </c>
      <c r="F164" s="2">
        <v>0.0</v>
      </c>
      <c r="J164" s="2">
        <v>2040.0</v>
      </c>
      <c r="K164" s="2" t="s">
        <v>28</v>
      </c>
      <c r="M164" s="2">
        <v>4235.0</v>
      </c>
      <c r="N164" s="2">
        <v>0.0</v>
      </c>
    </row>
    <row r="165">
      <c r="A165" s="2" t="str">
        <f t="shared" si="1"/>
        <v>2040Solar</v>
      </c>
      <c r="B165" s="2">
        <v>2040.0</v>
      </c>
      <c r="C165" s="2" t="s">
        <v>5</v>
      </c>
      <c r="E165" s="2">
        <v>27594.0</v>
      </c>
      <c r="F165" s="2">
        <v>100100.0</v>
      </c>
      <c r="J165" s="2">
        <v>2040.0</v>
      </c>
      <c r="K165" s="2" t="s">
        <v>5</v>
      </c>
      <c r="M165" s="2">
        <v>27594.0</v>
      </c>
      <c r="N165" s="2">
        <v>100100.0</v>
      </c>
    </row>
    <row r="166">
      <c r="A166" s="2" t="str">
        <f t="shared" si="1"/>
        <v>2040Wind</v>
      </c>
      <c r="B166" s="2">
        <v>2040.0</v>
      </c>
      <c r="C166" s="2" t="s">
        <v>6</v>
      </c>
      <c r="E166" s="2">
        <v>14352.0</v>
      </c>
      <c r="F166" s="2">
        <v>29200.0</v>
      </c>
      <c r="J166" s="2">
        <v>2040.0</v>
      </c>
      <c r="K166" s="2" t="s">
        <v>6</v>
      </c>
      <c r="M166" s="2">
        <v>14352.0</v>
      </c>
      <c r="N166" s="2">
        <v>29200.0</v>
      </c>
    </row>
    <row r="167">
      <c r="A167" s="2" t="str">
        <f t="shared" si="1"/>
        <v>2040Storage</v>
      </c>
      <c r="B167" s="2">
        <v>2040.0</v>
      </c>
      <c r="C167" s="2" t="s">
        <v>15</v>
      </c>
      <c r="E167" s="2">
        <v>8000.0</v>
      </c>
      <c r="F167" s="2">
        <v>7600.0</v>
      </c>
      <c r="J167" s="2">
        <v>2040.0</v>
      </c>
      <c r="K167" s="2" t="s">
        <v>15</v>
      </c>
      <c r="M167" s="2">
        <v>8000.0</v>
      </c>
      <c r="N167" s="2">
        <v>7600.0</v>
      </c>
    </row>
    <row r="168">
      <c r="A168" s="2" t="str">
        <f t="shared" si="1"/>
        <v>2040Hydro</v>
      </c>
      <c r="B168" s="2">
        <v>2040.0</v>
      </c>
      <c r="C168" s="2" t="s">
        <v>3</v>
      </c>
      <c r="E168" s="2">
        <v>30471.0</v>
      </c>
      <c r="F168" s="2">
        <v>40600.0</v>
      </c>
      <c r="J168" s="2">
        <v>2040.0</v>
      </c>
      <c r="K168" s="2" t="s">
        <v>3</v>
      </c>
      <c r="M168" s="2">
        <v>30471.0</v>
      </c>
      <c r="N168" s="2">
        <v>40600.0</v>
      </c>
    </row>
    <row r="169">
      <c r="A169" s="2" t="str">
        <f t="shared" si="1"/>
        <v>2040Geothermal</v>
      </c>
      <c r="B169" s="2">
        <v>2040.0</v>
      </c>
      <c r="C169" s="2" t="s">
        <v>4</v>
      </c>
      <c r="E169" s="2">
        <v>9097.0</v>
      </c>
      <c r="F169" s="2">
        <v>21200.0</v>
      </c>
      <c r="J169" s="2">
        <v>2040.0</v>
      </c>
      <c r="K169" s="2" t="s">
        <v>4</v>
      </c>
      <c r="M169" s="2">
        <v>9097.0</v>
      </c>
      <c r="N169" s="2">
        <v>21200.0</v>
      </c>
    </row>
    <row r="170">
      <c r="A170" s="2" t="str">
        <f t="shared" si="1"/>
        <v>2040Bioenergy</v>
      </c>
      <c r="B170" s="2">
        <v>2040.0</v>
      </c>
      <c r="C170" s="2" t="s">
        <v>9</v>
      </c>
      <c r="E170" s="2">
        <v>976.0</v>
      </c>
      <c r="F170" s="2">
        <v>19900.0</v>
      </c>
      <c r="J170" s="2">
        <v>2040.0</v>
      </c>
      <c r="K170" s="2" t="s">
        <v>9</v>
      </c>
      <c r="M170" s="2">
        <v>976.0</v>
      </c>
      <c r="N170" s="2">
        <v>19900.0</v>
      </c>
    </row>
    <row r="171">
      <c r="A171" s="2" t="str">
        <f t="shared" si="1"/>
        <v>2040Nuclear</v>
      </c>
      <c r="B171" s="2">
        <v>2040.0</v>
      </c>
      <c r="C171" s="2" t="s">
        <v>10</v>
      </c>
      <c r="E171" s="2">
        <v>9235.0</v>
      </c>
      <c r="F171" s="2">
        <v>7300.0</v>
      </c>
      <c r="J171" s="2">
        <v>2040.0</v>
      </c>
      <c r="K171" s="2" t="s">
        <v>10</v>
      </c>
      <c r="M171" s="2">
        <v>9235.0</v>
      </c>
      <c r="N171" s="2">
        <v>7300.0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</cols>
  <sheetData>
    <row r="1">
      <c r="A1" s="30" t="s">
        <v>247</v>
      </c>
      <c r="B1" s="31" t="s">
        <v>248</v>
      </c>
      <c r="C1" s="31" t="s">
        <v>249</v>
      </c>
      <c r="D1" s="31" t="s">
        <v>250</v>
      </c>
      <c r="E1" s="31" t="s">
        <v>251</v>
      </c>
      <c r="F1" s="31" t="s">
        <v>252</v>
      </c>
      <c r="G1" s="31" t="s">
        <v>253</v>
      </c>
      <c r="H1" s="31" t="s">
        <v>254</v>
      </c>
      <c r="I1" s="31" t="s">
        <v>255</v>
      </c>
      <c r="J1" s="31" t="s">
        <v>256</v>
      </c>
      <c r="K1" s="31" t="s">
        <v>257</v>
      </c>
      <c r="L1" s="31" t="s">
        <v>258</v>
      </c>
      <c r="M1" s="31" t="s">
        <v>259</v>
      </c>
      <c r="N1" s="31" t="s">
        <v>260</v>
      </c>
      <c r="O1" s="31" t="s">
        <v>261</v>
      </c>
      <c r="P1" s="31" t="s">
        <v>262</v>
      </c>
      <c r="Q1" s="31" t="s">
        <v>263</v>
      </c>
      <c r="R1" s="31" t="s">
        <v>264</v>
      </c>
      <c r="S1" s="31" t="s">
        <v>265</v>
      </c>
      <c r="T1" s="31" t="s">
        <v>266</v>
      </c>
      <c r="U1" s="31" t="s">
        <v>267</v>
      </c>
      <c r="V1" s="31" t="s">
        <v>268</v>
      </c>
      <c r="W1" s="31" t="s">
        <v>269</v>
      </c>
      <c r="X1" s="31" t="s">
        <v>270</v>
      </c>
      <c r="Y1" s="31" t="s">
        <v>271</v>
      </c>
      <c r="Z1" s="31" t="s">
        <v>272</v>
      </c>
      <c r="AA1" s="31" t="s">
        <v>273</v>
      </c>
      <c r="AB1" s="31" t="s">
        <v>274</v>
      </c>
      <c r="AC1" s="31" t="s">
        <v>275</v>
      </c>
      <c r="AD1" s="31" t="s">
        <v>276</v>
      </c>
      <c r="AE1" s="31" t="s">
        <v>277</v>
      </c>
      <c r="AF1" s="31" t="s">
        <v>278</v>
      </c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>
      <c r="A2" s="33" t="s">
        <v>3</v>
      </c>
      <c r="B2" s="33" t="s">
        <v>279</v>
      </c>
      <c r="C2" s="34">
        <v>3566.1</v>
      </c>
      <c r="D2" s="35">
        <v>0.8</v>
      </c>
      <c r="E2" s="35">
        <v>721.8</v>
      </c>
      <c r="F2" s="34">
        <v>3567.8</v>
      </c>
      <c r="G2" s="33" t="s">
        <v>280</v>
      </c>
      <c r="H2" s="34">
        <v>1200.0</v>
      </c>
      <c r="I2" s="34">
        <v>3583.1</v>
      </c>
      <c r="J2" s="35">
        <v>0.1</v>
      </c>
      <c r="K2" s="34">
        <v>1276.9</v>
      </c>
      <c r="L2" s="34">
        <v>3583.0</v>
      </c>
      <c r="M2" s="33" t="s">
        <v>280</v>
      </c>
      <c r="N2" s="34">
        <v>1355.3</v>
      </c>
      <c r="O2" s="34">
        <v>3584.0</v>
      </c>
      <c r="P2" s="33" t="s">
        <v>280</v>
      </c>
      <c r="Q2" s="34">
        <v>1397.2</v>
      </c>
      <c r="R2" s="34">
        <v>3584.1</v>
      </c>
      <c r="S2" s="33" t="s">
        <v>280</v>
      </c>
      <c r="T2" s="34">
        <v>1590.0</v>
      </c>
      <c r="U2" s="34">
        <v>3587.7</v>
      </c>
      <c r="V2" s="33" t="s">
        <v>280</v>
      </c>
      <c r="W2" s="34">
        <v>1743.0</v>
      </c>
      <c r="X2" s="34">
        <v>3597.0</v>
      </c>
      <c r="Y2" s="33" t="s">
        <v>280</v>
      </c>
      <c r="Z2" s="34">
        <v>2038.1</v>
      </c>
      <c r="AA2" s="34">
        <v>3597.1</v>
      </c>
      <c r="AB2" s="33" t="s">
        <v>280</v>
      </c>
      <c r="AC2" s="34">
        <v>2183.1</v>
      </c>
      <c r="AD2" s="34">
        <v>3597.0</v>
      </c>
      <c r="AE2" s="36" t="s">
        <v>280</v>
      </c>
      <c r="AF2" s="34">
        <v>2222.2</v>
      </c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>
      <c r="A3" s="33" t="s">
        <v>4</v>
      </c>
      <c r="B3" s="33" t="s">
        <v>204</v>
      </c>
      <c r="C3" s="35">
        <v>550.9</v>
      </c>
      <c r="D3" s="33" t="s">
        <v>280</v>
      </c>
      <c r="E3" s="35">
        <v>796.7</v>
      </c>
      <c r="F3" s="35">
        <v>550.9</v>
      </c>
      <c r="G3" s="33" t="s">
        <v>280</v>
      </c>
      <c r="H3" s="35">
        <v>861.7</v>
      </c>
      <c r="I3" s="35">
        <v>550.9</v>
      </c>
      <c r="J3" s="33" t="s">
        <v>280</v>
      </c>
      <c r="K3" s="34">
        <v>1645.8</v>
      </c>
      <c r="L3" s="35">
        <v>579.5</v>
      </c>
      <c r="M3" s="33" t="s">
        <v>280</v>
      </c>
      <c r="N3" s="34">
        <v>1344.8</v>
      </c>
      <c r="O3" s="35">
        <v>579.5</v>
      </c>
      <c r="P3" s="33" t="s">
        <v>280</v>
      </c>
      <c r="Q3" s="34">
        <v>1859.8</v>
      </c>
      <c r="R3" s="35">
        <v>579.3</v>
      </c>
      <c r="S3" s="33" t="s">
        <v>280</v>
      </c>
      <c r="T3" s="34">
        <v>1863.4</v>
      </c>
      <c r="U3" s="35">
        <v>579.3</v>
      </c>
      <c r="V3" s="33" t="s">
        <v>280</v>
      </c>
      <c r="W3" s="34">
        <v>1949.4</v>
      </c>
      <c r="X3" s="35">
        <v>579.3</v>
      </c>
      <c r="Y3" s="33" t="s">
        <v>280</v>
      </c>
      <c r="Z3" s="34">
        <v>1954.4</v>
      </c>
      <c r="AA3" s="35">
        <v>579.3</v>
      </c>
      <c r="AB3" s="33" t="s">
        <v>280</v>
      </c>
      <c r="AC3" s="34">
        <v>1939.7</v>
      </c>
      <c r="AD3" s="34">
        <v>579.3</v>
      </c>
      <c r="AE3" s="36" t="s">
        <v>280</v>
      </c>
      <c r="AF3" s="34">
        <v>1758.8</v>
      </c>
      <c r="AG3" s="37"/>
      <c r="AH3" s="37"/>
      <c r="AI3" s="37"/>
      <c r="AJ3" s="37"/>
      <c r="AK3" s="37"/>
      <c r="AL3" s="37"/>
      <c r="AM3" s="37"/>
      <c r="AN3" s="37"/>
      <c r="AO3" s="37"/>
      <c r="AP3" s="37"/>
    </row>
    <row r="4">
      <c r="A4" s="33" t="s">
        <v>9</v>
      </c>
      <c r="B4" s="33" t="s">
        <v>281</v>
      </c>
      <c r="C4" s="35">
        <v>0.5</v>
      </c>
      <c r="D4" s="33" t="s">
        <v>280</v>
      </c>
      <c r="E4" s="35">
        <v>42.8</v>
      </c>
      <c r="F4" s="35">
        <v>0.5</v>
      </c>
      <c r="G4" s="33" t="s">
        <v>280</v>
      </c>
      <c r="H4" s="35">
        <v>54.8</v>
      </c>
      <c r="I4" s="35">
        <v>0.5</v>
      </c>
      <c r="J4" s="33" t="s">
        <v>280</v>
      </c>
      <c r="K4" s="35">
        <v>145.5</v>
      </c>
      <c r="L4" s="35">
        <v>0.5</v>
      </c>
      <c r="M4" s="33" t="s">
        <v>280</v>
      </c>
      <c r="N4" s="35">
        <v>171.0</v>
      </c>
      <c r="O4" s="35">
        <v>0.5</v>
      </c>
      <c r="P4" s="33" t="s">
        <v>280</v>
      </c>
      <c r="Q4" s="35">
        <v>171.2</v>
      </c>
      <c r="R4" s="35">
        <v>0.5</v>
      </c>
      <c r="S4" s="33" t="s">
        <v>280</v>
      </c>
      <c r="T4" s="35">
        <v>119.1</v>
      </c>
      <c r="U4" s="35">
        <v>0.5</v>
      </c>
      <c r="V4" s="33" t="s">
        <v>280</v>
      </c>
      <c r="W4" s="35">
        <v>134.7</v>
      </c>
      <c r="X4" s="35">
        <v>0.5</v>
      </c>
      <c r="Y4" s="33" t="s">
        <v>280</v>
      </c>
      <c r="Z4" s="35">
        <v>134.6</v>
      </c>
      <c r="AA4" s="35">
        <v>0.5</v>
      </c>
      <c r="AB4" s="33" t="s">
        <v>280</v>
      </c>
      <c r="AC4" s="35">
        <v>116.7</v>
      </c>
      <c r="AD4" s="35">
        <v>0.5</v>
      </c>
      <c r="AE4" s="33" t="s">
        <v>280</v>
      </c>
      <c r="AF4" s="35">
        <v>152.2</v>
      </c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>
      <c r="A5" s="33" t="s">
        <v>5</v>
      </c>
      <c r="B5" s="33" t="s">
        <v>196</v>
      </c>
      <c r="C5" s="35">
        <v>8.9</v>
      </c>
      <c r="D5" s="33" t="s">
        <v>280</v>
      </c>
      <c r="E5" s="35">
        <v>0.1</v>
      </c>
      <c r="F5" s="35">
        <v>12.9</v>
      </c>
      <c r="G5" s="33" t="s">
        <v>280</v>
      </c>
      <c r="H5" s="35">
        <v>7.1</v>
      </c>
      <c r="I5" s="35">
        <v>8.0</v>
      </c>
      <c r="J5" s="35">
        <v>1.3</v>
      </c>
      <c r="K5" s="35">
        <v>11.1</v>
      </c>
      <c r="L5" s="35">
        <v>12.1</v>
      </c>
      <c r="M5" s="35">
        <v>0.8</v>
      </c>
      <c r="N5" s="35">
        <v>12.6</v>
      </c>
      <c r="O5" s="35">
        <v>12.4</v>
      </c>
      <c r="P5" s="35">
        <v>0.8</v>
      </c>
      <c r="Q5" s="35">
        <v>51.6</v>
      </c>
      <c r="R5" s="35">
        <v>16.7</v>
      </c>
      <c r="S5" s="35">
        <v>0.8</v>
      </c>
      <c r="T5" s="35">
        <v>61.6</v>
      </c>
      <c r="U5" s="35">
        <v>21.3</v>
      </c>
      <c r="V5" s="35">
        <v>0.8</v>
      </c>
      <c r="W5" s="35">
        <v>60.5</v>
      </c>
      <c r="X5" s="35">
        <v>27.6</v>
      </c>
      <c r="Y5" s="35">
        <v>0.8</v>
      </c>
      <c r="Z5" s="35">
        <v>60.5</v>
      </c>
      <c r="AA5" s="35">
        <v>31.3</v>
      </c>
      <c r="AB5" s="35">
        <v>0.8</v>
      </c>
      <c r="AC5" s="35">
        <v>209.1</v>
      </c>
      <c r="AD5" s="35">
        <v>32.6</v>
      </c>
      <c r="AE5" s="35">
        <v>0.8</v>
      </c>
      <c r="AF5" s="35">
        <v>209.1</v>
      </c>
      <c r="AG5" s="38"/>
      <c r="AH5" s="38"/>
      <c r="AI5" s="38"/>
      <c r="AJ5" s="38"/>
      <c r="AK5" s="38"/>
      <c r="AL5" s="38"/>
      <c r="AM5" s="38"/>
      <c r="AN5" s="38"/>
      <c r="AO5" s="38"/>
      <c r="AP5" s="38"/>
    </row>
    <row r="6">
      <c r="A6" s="33" t="s">
        <v>6</v>
      </c>
      <c r="B6" s="33" t="s">
        <v>198</v>
      </c>
      <c r="C6" s="35">
        <v>0.5</v>
      </c>
      <c r="D6" s="33" t="s">
        <v>280</v>
      </c>
      <c r="E6" s="35">
        <v>1.3</v>
      </c>
      <c r="F6" s="35">
        <v>0.5</v>
      </c>
      <c r="G6" s="33" t="s">
        <v>280</v>
      </c>
      <c r="H6" s="35">
        <v>0.4</v>
      </c>
      <c r="I6" s="35">
        <v>0.4</v>
      </c>
      <c r="J6" s="33" t="s">
        <v>280</v>
      </c>
      <c r="K6" s="35">
        <v>0.6</v>
      </c>
      <c r="L6" s="35">
        <v>0.5</v>
      </c>
      <c r="M6" s="33" t="s">
        <v>280</v>
      </c>
      <c r="N6" s="35">
        <v>70.6</v>
      </c>
      <c r="O6" s="35">
        <v>0.5</v>
      </c>
      <c r="P6" s="33" t="s">
        <v>280</v>
      </c>
      <c r="Q6" s="35">
        <v>130.6</v>
      </c>
      <c r="R6" s="35">
        <v>0.5</v>
      </c>
      <c r="S6" s="33" t="s">
        <v>280</v>
      </c>
      <c r="T6" s="35">
        <v>130.6</v>
      </c>
      <c r="U6" s="35">
        <v>0.5</v>
      </c>
      <c r="V6" s="33" t="s">
        <v>280</v>
      </c>
      <c r="W6" s="35">
        <v>130.6</v>
      </c>
      <c r="X6" s="35">
        <v>0.5</v>
      </c>
      <c r="Y6" s="33" t="s">
        <v>280</v>
      </c>
      <c r="Z6" s="35">
        <v>130.6</v>
      </c>
      <c r="AA6" s="35">
        <v>0.5</v>
      </c>
      <c r="AB6" s="33" t="s">
        <v>280</v>
      </c>
      <c r="AC6" s="35">
        <v>130.6</v>
      </c>
      <c r="AD6" s="35">
        <v>0.2</v>
      </c>
      <c r="AE6" s="33" t="s">
        <v>280</v>
      </c>
      <c r="AF6" s="35">
        <v>130.6</v>
      </c>
      <c r="AG6" s="38"/>
      <c r="AH6" s="38"/>
      <c r="AI6" s="38"/>
      <c r="AJ6" s="38"/>
      <c r="AK6" s="38"/>
      <c r="AL6" s="38"/>
      <c r="AM6" s="38"/>
      <c r="AN6" s="38"/>
      <c r="AO6" s="38"/>
      <c r="AP6" s="38"/>
    </row>
    <row r="7">
      <c r="A7" s="33" t="s">
        <v>2</v>
      </c>
      <c r="B7" s="33" t="s">
        <v>190</v>
      </c>
      <c r="C7" s="34">
        <v>2981.3</v>
      </c>
      <c r="D7" s="35">
        <v>427.7</v>
      </c>
      <c r="E7" s="35">
        <v>177.8</v>
      </c>
      <c r="F7" s="34">
        <v>3041.6</v>
      </c>
      <c r="G7" s="35">
        <v>518.6</v>
      </c>
      <c r="H7" s="35">
        <v>610.9</v>
      </c>
      <c r="I7" s="34">
        <v>3067.5</v>
      </c>
      <c r="J7" s="35">
        <v>669.6</v>
      </c>
      <c r="K7" s="35">
        <v>583.1</v>
      </c>
      <c r="L7" s="34">
        <v>3108.7</v>
      </c>
      <c r="M7" s="35">
        <v>610.8</v>
      </c>
      <c r="N7" s="35">
        <v>683.6</v>
      </c>
      <c r="O7" s="34">
        <v>3095.5</v>
      </c>
      <c r="P7" s="35">
        <v>262.7</v>
      </c>
      <c r="Q7" s="35">
        <v>969.1</v>
      </c>
      <c r="R7" s="34">
        <v>2842.7</v>
      </c>
      <c r="S7" s="35">
        <v>187.8</v>
      </c>
      <c r="T7" s="35">
        <v>922.5</v>
      </c>
      <c r="U7" s="34">
        <v>2842.7</v>
      </c>
      <c r="V7" s="35">
        <v>185.8</v>
      </c>
      <c r="W7" s="35">
        <v>885.5</v>
      </c>
      <c r="X7" s="34">
        <v>2703.4</v>
      </c>
      <c r="Y7" s="35">
        <v>119.0</v>
      </c>
      <c r="Z7" s="35">
        <v>885.5</v>
      </c>
      <c r="AA7" s="34">
        <v>2764.0</v>
      </c>
      <c r="AB7" s="35">
        <v>119.0</v>
      </c>
      <c r="AC7" s="35">
        <v>816.5</v>
      </c>
      <c r="AD7" s="34">
        <v>2798.7</v>
      </c>
      <c r="AE7" s="35">
        <v>119.0</v>
      </c>
      <c r="AF7" s="35">
        <v>809.0</v>
      </c>
      <c r="AG7" s="38"/>
      <c r="AH7" s="38"/>
      <c r="AI7" s="38"/>
      <c r="AJ7" s="38"/>
      <c r="AK7" s="38"/>
      <c r="AL7" s="38"/>
      <c r="AM7" s="38"/>
      <c r="AN7" s="38"/>
      <c r="AO7" s="38"/>
      <c r="AP7" s="38"/>
    </row>
    <row r="8">
      <c r="A8" s="33" t="s">
        <v>2</v>
      </c>
      <c r="B8" s="33" t="s">
        <v>189</v>
      </c>
      <c r="C8" s="34">
        <v>8894.1</v>
      </c>
      <c r="D8" s="35">
        <v>60.0</v>
      </c>
      <c r="E8" s="35">
        <v>823.8</v>
      </c>
      <c r="F8" s="34">
        <v>8894.1</v>
      </c>
      <c r="G8" s="35">
        <v>60.0</v>
      </c>
      <c r="H8" s="35">
        <v>823.8</v>
      </c>
      <c r="I8" s="34">
        <v>8934.1</v>
      </c>
      <c r="J8" s="35">
        <v>60.0</v>
      </c>
      <c r="K8" s="35">
        <v>933.8</v>
      </c>
      <c r="L8" s="34">
        <v>10027.1</v>
      </c>
      <c r="M8" s="35">
        <v>60.0</v>
      </c>
      <c r="N8" s="35">
        <v>933.8</v>
      </c>
      <c r="O8" s="34">
        <v>10351.8</v>
      </c>
      <c r="P8" s="35">
        <v>30.0</v>
      </c>
      <c r="Q8" s="35">
        <v>993.8</v>
      </c>
      <c r="R8" s="34">
        <v>11190.3</v>
      </c>
      <c r="S8" s="33" t="s">
        <v>280</v>
      </c>
      <c r="T8" s="35">
        <v>863.6</v>
      </c>
      <c r="U8" s="34">
        <v>11366.1</v>
      </c>
      <c r="V8" s="35">
        <v>120.0</v>
      </c>
      <c r="W8" s="35">
        <v>860.6</v>
      </c>
      <c r="X8" s="34">
        <v>11723.0</v>
      </c>
      <c r="Y8" s="33" t="s">
        <v>280</v>
      </c>
      <c r="Z8" s="35">
        <v>940.6</v>
      </c>
      <c r="AA8" s="34">
        <v>11953.8</v>
      </c>
      <c r="AB8" s="33" t="s">
        <v>280</v>
      </c>
      <c r="AC8" s="34">
        <v>1820.6</v>
      </c>
      <c r="AD8" s="34">
        <v>12797.7</v>
      </c>
      <c r="AE8" s="36" t="s">
        <v>280</v>
      </c>
      <c r="AF8" s="34">
        <v>2700.6</v>
      </c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>
      <c r="A9" s="33" t="s">
        <v>2</v>
      </c>
      <c r="B9" s="33" t="s">
        <v>191</v>
      </c>
      <c r="C9" s="33" t="s">
        <v>280</v>
      </c>
      <c r="D9" s="33" t="s">
        <v>280</v>
      </c>
      <c r="E9" s="33" t="s">
        <v>280</v>
      </c>
      <c r="F9" s="33" t="s">
        <v>280</v>
      </c>
      <c r="G9" s="33" t="s">
        <v>280</v>
      </c>
      <c r="H9" s="35">
        <v>46.5</v>
      </c>
      <c r="I9" s="33" t="s">
        <v>280</v>
      </c>
      <c r="J9" s="33" t="s">
        <v>280</v>
      </c>
      <c r="K9" s="35">
        <v>21.0</v>
      </c>
      <c r="L9" s="33" t="s">
        <v>280</v>
      </c>
      <c r="M9" s="33" t="s">
        <v>280</v>
      </c>
      <c r="N9" s="33" t="s">
        <v>280</v>
      </c>
      <c r="O9" s="34">
        <v>1193.8</v>
      </c>
      <c r="P9" s="35">
        <v>397.4</v>
      </c>
      <c r="Q9" s="35">
        <v>141.5</v>
      </c>
      <c r="R9" s="34">
        <v>1904.0</v>
      </c>
      <c r="S9" s="35">
        <v>433.6</v>
      </c>
      <c r="T9" s="35">
        <v>30.3</v>
      </c>
      <c r="U9" s="34">
        <v>2007.5</v>
      </c>
      <c r="V9" s="35">
        <v>364.6</v>
      </c>
      <c r="W9" s="35">
        <v>270.3</v>
      </c>
      <c r="X9" s="34">
        <v>2163.0</v>
      </c>
      <c r="Y9" s="35">
        <v>299.6</v>
      </c>
      <c r="Z9" s="35">
        <v>30.2</v>
      </c>
      <c r="AA9" s="34">
        <v>2045.1</v>
      </c>
      <c r="AB9" s="35">
        <v>299.6</v>
      </c>
      <c r="AC9" s="35">
        <v>156.6</v>
      </c>
      <c r="AD9" s="34">
        <v>2045.1</v>
      </c>
      <c r="AE9" s="35">
        <v>253.6</v>
      </c>
      <c r="AF9" s="35">
        <v>156.6</v>
      </c>
      <c r="AG9" s="38"/>
      <c r="AH9" s="38"/>
      <c r="AI9" s="38"/>
      <c r="AJ9" s="38"/>
      <c r="AK9" s="38"/>
      <c r="AL9" s="38"/>
      <c r="AM9" s="38"/>
      <c r="AN9" s="38"/>
      <c r="AO9" s="38"/>
      <c r="AP9" s="38"/>
    </row>
    <row r="10">
      <c r="A10" s="33" t="s">
        <v>140</v>
      </c>
      <c r="B10" s="33" t="s">
        <v>192</v>
      </c>
      <c r="C10" s="34">
        <v>2863.0</v>
      </c>
      <c r="D10" s="34">
        <v>2890.6</v>
      </c>
      <c r="E10" s="35">
        <v>288.5</v>
      </c>
      <c r="F10" s="34">
        <v>3640.1</v>
      </c>
      <c r="G10" s="34">
        <v>2704.5</v>
      </c>
      <c r="H10" s="35">
        <v>136.1</v>
      </c>
      <c r="I10" s="34">
        <v>3738.1</v>
      </c>
      <c r="J10" s="34">
        <v>2172.6</v>
      </c>
      <c r="K10" s="35">
        <v>494.4</v>
      </c>
      <c r="L10" s="34">
        <v>4271.8</v>
      </c>
      <c r="M10" s="34">
        <v>1711.8</v>
      </c>
      <c r="N10" s="35">
        <v>339.3</v>
      </c>
      <c r="O10" s="34">
        <v>3581.3</v>
      </c>
      <c r="P10" s="34">
        <v>1049.1</v>
      </c>
      <c r="Q10" s="35">
        <v>284.1</v>
      </c>
      <c r="R10" s="34">
        <v>3369.9</v>
      </c>
      <c r="S10" s="35">
        <v>729.1</v>
      </c>
      <c r="T10" s="35">
        <v>284.0</v>
      </c>
      <c r="U10" s="34">
        <v>3422.2</v>
      </c>
      <c r="V10" s="35">
        <v>604.9</v>
      </c>
      <c r="W10" s="35">
        <v>60.0</v>
      </c>
      <c r="X10" s="34">
        <v>3454.2</v>
      </c>
      <c r="Y10" s="35">
        <v>603.1</v>
      </c>
      <c r="Z10" s="35">
        <v>60.0</v>
      </c>
      <c r="AA10" s="34">
        <v>3412.3</v>
      </c>
      <c r="AB10" s="35">
        <v>674.1</v>
      </c>
      <c r="AC10" s="33" t="s">
        <v>280</v>
      </c>
      <c r="AD10" s="34">
        <v>3351.3</v>
      </c>
      <c r="AE10" s="35">
        <v>816.3</v>
      </c>
      <c r="AF10" s="33" t="s">
        <v>280</v>
      </c>
      <c r="AG10" s="39"/>
      <c r="AH10" s="39"/>
      <c r="AI10" s="39"/>
      <c r="AJ10" s="39"/>
      <c r="AK10" s="39"/>
      <c r="AL10" s="39"/>
      <c r="AM10" s="39"/>
      <c r="AN10" s="39"/>
      <c r="AO10" s="39"/>
      <c r="AP10" s="39"/>
    </row>
    <row r="11">
      <c r="A11" s="33" t="s">
        <v>1</v>
      </c>
      <c r="B11" s="33" t="s">
        <v>282</v>
      </c>
      <c r="C11" s="34">
        <v>15978.9</v>
      </c>
      <c r="D11" s="35">
        <v>30.0</v>
      </c>
      <c r="E11" s="34">
        <v>5903.3</v>
      </c>
      <c r="F11" s="34">
        <v>17450.4</v>
      </c>
      <c r="G11" s="35">
        <v>15.0</v>
      </c>
      <c r="H11" s="34">
        <v>7156.2</v>
      </c>
      <c r="I11" s="34">
        <v>17770.5</v>
      </c>
      <c r="J11" s="35">
        <v>45.0</v>
      </c>
      <c r="K11" s="34">
        <v>7763.2</v>
      </c>
      <c r="L11" s="34">
        <v>17990.0</v>
      </c>
      <c r="M11" s="35">
        <v>90.0</v>
      </c>
      <c r="N11" s="34">
        <v>8329.7</v>
      </c>
      <c r="O11" s="34">
        <v>18576.5</v>
      </c>
      <c r="P11" s="35">
        <v>90.0</v>
      </c>
      <c r="Q11" s="34">
        <v>10736.5</v>
      </c>
      <c r="R11" s="34">
        <v>18615.6</v>
      </c>
      <c r="S11" s="35">
        <v>90.0</v>
      </c>
      <c r="T11" s="34">
        <v>11454.5</v>
      </c>
      <c r="U11" s="34">
        <v>18667.0</v>
      </c>
      <c r="V11" s="35">
        <v>90.0</v>
      </c>
      <c r="W11" s="34">
        <v>12227.0</v>
      </c>
      <c r="X11" s="34">
        <v>18673.5</v>
      </c>
      <c r="Y11" s="35">
        <v>90.0</v>
      </c>
      <c r="Z11" s="34">
        <v>16284.5</v>
      </c>
      <c r="AA11" s="34">
        <v>18754.9</v>
      </c>
      <c r="AB11" s="35">
        <v>105.0</v>
      </c>
      <c r="AC11" s="34">
        <v>18737.9</v>
      </c>
      <c r="AD11" s="34">
        <v>19441.9</v>
      </c>
      <c r="AE11" s="34">
        <v>105.0</v>
      </c>
      <c r="AF11" s="34">
        <v>18892.9</v>
      </c>
      <c r="AG11" s="37"/>
      <c r="AH11" s="37"/>
      <c r="AI11" s="37"/>
      <c r="AJ11" s="37"/>
      <c r="AK11" s="37"/>
      <c r="AL11" s="37"/>
      <c r="AM11" s="37"/>
      <c r="AN11" s="37"/>
      <c r="AO11" s="37"/>
      <c r="AP11" s="37"/>
    </row>
    <row r="12">
      <c r="A12" s="33" t="s">
        <v>2</v>
      </c>
      <c r="B12" s="33" t="s">
        <v>283</v>
      </c>
      <c r="C12" s="34">
        <v>1760.3</v>
      </c>
      <c r="D12" s="35">
        <v>5.0</v>
      </c>
      <c r="E12" s="33" t="s">
        <v>280</v>
      </c>
      <c r="F12" s="34">
        <v>1660.3</v>
      </c>
      <c r="G12" s="35">
        <v>5.0</v>
      </c>
      <c r="H12" s="35">
        <v>4.0</v>
      </c>
      <c r="I12" s="34">
        <v>1560.0</v>
      </c>
      <c r="J12" s="35">
        <v>9.0</v>
      </c>
      <c r="K12" s="33" t="s">
        <v>280</v>
      </c>
      <c r="L12" s="34">
        <v>1585.0</v>
      </c>
      <c r="M12" s="33" t="s">
        <v>280</v>
      </c>
      <c r="N12" s="33" t="s">
        <v>280</v>
      </c>
      <c r="O12" s="34">
        <v>1585.0</v>
      </c>
      <c r="P12" s="33" t="s">
        <v>280</v>
      </c>
      <c r="Q12" s="33" t="s">
        <v>280</v>
      </c>
      <c r="R12" s="34">
        <v>1585.0</v>
      </c>
      <c r="S12" s="33" t="s">
        <v>280</v>
      </c>
      <c r="T12" s="33" t="s">
        <v>280</v>
      </c>
      <c r="U12" s="34">
        <v>1585.0</v>
      </c>
      <c r="V12" s="33" t="s">
        <v>280</v>
      </c>
      <c r="W12" s="34">
        <v>1585.0</v>
      </c>
      <c r="X12" s="34">
        <v>1585.0</v>
      </c>
      <c r="Y12" s="33" t="s">
        <v>280</v>
      </c>
      <c r="Z12" s="34">
        <v>1585.0</v>
      </c>
      <c r="AA12" s="34">
        <v>1585.0</v>
      </c>
      <c r="AB12" s="33" t="s">
        <v>280</v>
      </c>
      <c r="AC12" s="33" t="s">
        <v>280</v>
      </c>
      <c r="AD12" s="34">
        <v>1585.0</v>
      </c>
      <c r="AE12" s="33" t="s">
        <v>280</v>
      </c>
      <c r="AF12" s="33" t="s">
        <v>280</v>
      </c>
      <c r="AG12" s="39"/>
      <c r="AH12" s="39"/>
      <c r="AI12" s="39"/>
      <c r="AJ12" s="39"/>
      <c r="AK12" s="39"/>
      <c r="AL12" s="39"/>
      <c r="AM12" s="39"/>
      <c r="AN12" s="39"/>
      <c r="AO12" s="39"/>
      <c r="AP12" s="39"/>
    </row>
    <row r="13">
      <c r="A13" s="2"/>
      <c r="B13" s="2" t="s">
        <v>284</v>
      </c>
      <c r="C13" s="12" t="s">
        <v>285</v>
      </c>
      <c r="D13" s="12" t="s">
        <v>286</v>
      </c>
      <c r="E13" s="12" t="s">
        <v>287</v>
      </c>
      <c r="F13" s="12" t="s">
        <v>288</v>
      </c>
      <c r="G13" s="12" t="s">
        <v>289</v>
      </c>
      <c r="H13" s="12" t="s">
        <v>290</v>
      </c>
      <c r="I13" s="12" t="s">
        <v>291</v>
      </c>
      <c r="J13" s="12" t="s">
        <v>292</v>
      </c>
      <c r="K13" s="12" t="s">
        <v>293</v>
      </c>
      <c r="L13" s="12" t="s">
        <v>294</v>
      </c>
      <c r="M13" s="12" t="s">
        <v>295</v>
      </c>
      <c r="N13" s="12" t="s">
        <v>296</v>
      </c>
      <c r="O13" s="12" t="s">
        <v>297</v>
      </c>
      <c r="P13" s="12" t="s">
        <v>298</v>
      </c>
      <c r="Q13" s="12" t="s">
        <v>299</v>
      </c>
      <c r="R13" s="12" t="s">
        <v>300</v>
      </c>
      <c r="S13" s="12" t="s">
        <v>301</v>
      </c>
      <c r="T13" s="12" t="s">
        <v>302</v>
      </c>
      <c r="U13" s="12" t="s">
        <v>303</v>
      </c>
      <c r="V13" s="12" t="s">
        <v>304</v>
      </c>
      <c r="W13" s="12" t="s">
        <v>305</v>
      </c>
      <c r="X13" s="12" t="s">
        <v>306</v>
      </c>
      <c r="Y13" s="12" t="s">
        <v>307</v>
      </c>
      <c r="Z13" s="12" t="s">
        <v>308</v>
      </c>
      <c r="AA13" s="12" t="s">
        <v>309</v>
      </c>
      <c r="AB13" s="12" t="s">
        <v>310</v>
      </c>
      <c r="AC13" s="12" t="s">
        <v>311</v>
      </c>
      <c r="AD13" s="12" t="s">
        <v>312</v>
      </c>
      <c r="AE13" s="12" t="s">
        <v>313</v>
      </c>
      <c r="AF13" s="12" t="s">
        <v>314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>
      <c r="A14" s="3"/>
      <c r="B14" s="3" t="s">
        <v>315</v>
      </c>
      <c r="C14" s="40" t="s">
        <v>316</v>
      </c>
      <c r="D14" s="7"/>
      <c r="E14" s="7"/>
      <c r="F14" s="40" t="s">
        <v>317</v>
      </c>
      <c r="G14" s="7"/>
      <c r="H14" s="7"/>
      <c r="I14" s="40" t="s">
        <v>318</v>
      </c>
      <c r="J14" s="7"/>
      <c r="K14" s="7"/>
      <c r="L14" s="40" t="s">
        <v>319</v>
      </c>
      <c r="M14" s="7"/>
      <c r="N14" s="7"/>
      <c r="O14" s="40" t="s">
        <v>320</v>
      </c>
      <c r="P14" s="7"/>
      <c r="Q14" s="7"/>
      <c r="R14" s="40" t="s">
        <v>321</v>
      </c>
      <c r="S14" s="7"/>
      <c r="T14" s="7"/>
      <c r="U14" s="40" t="s">
        <v>322</v>
      </c>
      <c r="V14" s="7"/>
      <c r="W14" s="7"/>
      <c r="X14" s="40" t="s">
        <v>323</v>
      </c>
      <c r="Y14" s="7"/>
      <c r="Z14" s="7"/>
      <c r="AA14" s="40" t="s">
        <v>324</v>
      </c>
      <c r="AB14" s="7"/>
      <c r="AC14" s="7"/>
      <c r="AD14" s="40" t="s">
        <v>325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6">
      <c r="C16" s="2">
        <v>2015.0</v>
      </c>
      <c r="D16" s="2">
        <v>2016.0</v>
      </c>
      <c r="E16" s="2">
        <v>2017.0</v>
      </c>
      <c r="F16" s="2">
        <v>2018.0</v>
      </c>
      <c r="G16" s="2">
        <v>2019.0</v>
      </c>
      <c r="H16" s="2">
        <v>2020.0</v>
      </c>
      <c r="I16" s="2">
        <v>2021.0</v>
      </c>
      <c r="J16" s="2">
        <v>2022.0</v>
      </c>
      <c r="K16" s="2">
        <v>2023.0</v>
      </c>
      <c r="L16" s="2">
        <v>2024.0</v>
      </c>
      <c r="M16" s="3" t="s">
        <v>326</v>
      </c>
    </row>
    <row r="17">
      <c r="B17" s="2" t="s">
        <v>3</v>
      </c>
      <c r="C17" s="16">
        <f t="shared" ref="C17:C27" si="1">sum(C2:E2)</f>
        <v>4288.7</v>
      </c>
      <c r="D17" s="16">
        <f t="shared" ref="D17:D27" si="2">sum(F2:H2)</f>
        <v>4767.8</v>
      </c>
      <c r="E17" s="16">
        <f t="shared" ref="E17:E27" si="3">sum(I2:K2)</f>
        <v>4860.1</v>
      </c>
      <c r="F17" s="16">
        <f t="shared" ref="F17:F27" si="4">sum(L2:N2)</f>
        <v>4938.3</v>
      </c>
      <c r="G17" s="16">
        <f t="shared" ref="G17:G27" si="5">sum(O2:Q2)</f>
        <v>4981.2</v>
      </c>
      <c r="H17" s="16">
        <f t="shared" ref="H17:H27" si="6">sum(R2:T2)</f>
        <v>5174.1</v>
      </c>
      <c r="I17" s="16">
        <f t="shared" ref="I17:I27" si="7">sum(U2:W2)</f>
        <v>5330.7</v>
      </c>
      <c r="J17" s="16">
        <f t="shared" ref="J17:J27" si="8">sum(X2:Z2)</f>
        <v>5635.1</v>
      </c>
      <c r="K17" s="16">
        <f t="shared" ref="K17:K27" si="9">sum(AA2:AC2)</f>
        <v>5780.2</v>
      </c>
      <c r="L17" s="16">
        <f t="shared" ref="L17:L27" si="10">sum(AD2:AF2)</f>
        <v>5819.2</v>
      </c>
      <c r="M17" s="16">
        <f t="shared" ref="M17:M27" si="11">L17-H17</f>
        <v>645.1</v>
      </c>
    </row>
    <row r="18">
      <c r="B18" s="2" t="s">
        <v>4</v>
      </c>
      <c r="C18" s="16">
        <f t="shared" si="1"/>
        <v>1347.6</v>
      </c>
      <c r="D18" s="16">
        <f t="shared" si="2"/>
        <v>1412.6</v>
      </c>
      <c r="E18" s="16">
        <f t="shared" si="3"/>
        <v>2196.7</v>
      </c>
      <c r="F18" s="16">
        <f t="shared" si="4"/>
        <v>1924.3</v>
      </c>
      <c r="G18" s="16">
        <f t="shared" si="5"/>
        <v>2439.3</v>
      </c>
      <c r="H18" s="16">
        <f t="shared" si="6"/>
        <v>2442.7</v>
      </c>
      <c r="I18" s="16">
        <f t="shared" si="7"/>
        <v>2528.7</v>
      </c>
      <c r="J18" s="16">
        <f t="shared" si="8"/>
        <v>2533.7</v>
      </c>
      <c r="K18" s="16">
        <f t="shared" si="9"/>
        <v>2519</v>
      </c>
      <c r="L18" s="16">
        <f t="shared" si="10"/>
        <v>2338.1</v>
      </c>
      <c r="M18" s="16">
        <f t="shared" si="11"/>
        <v>-104.6</v>
      </c>
    </row>
    <row r="19">
      <c r="B19" s="2" t="s">
        <v>9</v>
      </c>
      <c r="C19" s="16">
        <f t="shared" si="1"/>
        <v>43.3</v>
      </c>
      <c r="D19" s="16">
        <f t="shared" si="2"/>
        <v>55.3</v>
      </c>
      <c r="E19" s="16">
        <f t="shared" si="3"/>
        <v>146</v>
      </c>
      <c r="F19" s="16">
        <f t="shared" si="4"/>
        <v>171.5</v>
      </c>
      <c r="G19" s="16">
        <f t="shared" si="5"/>
        <v>171.7</v>
      </c>
      <c r="H19" s="16">
        <f t="shared" si="6"/>
        <v>119.6</v>
      </c>
      <c r="I19" s="16">
        <f t="shared" si="7"/>
        <v>135.2</v>
      </c>
      <c r="J19" s="16">
        <f t="shared" si="8"/>
        <v>135.1</v>
      </c>
      <c r="K19" s="16">
        <f t="shared" si="9"/>
        <v>117.2</v>
      </c>
      <c r="L19" s="16">
        <f t="shared" si="10"/>
        <v>152.7</v>
      </c>
      <c r="M19" s="16">
        <f t="shared" si="11"/>
        <v>33.1</v>
      </c>
    </row>
    <row r="20">
      <c r="B20" s="2" t="s">
        <v>5</v>
      </c>
      <c r="C20" s="16">
        <f t="shared" si="1"/>
        <v>9</v>
      </c>
      <c r="D20" s="16">
        <f t="shared" si="2"/>
        <v>20</v>
      </c>
      <c r="E20" s="16">
        <f t="shared" si="3"/>
        <v>20.4</v>
      </c>
      <c r="F20" s="16">
        <f t="shared" si="4"/>
        <v>25.5</v>
      </c>
      <c r="G20" s="16">
        <f t="shared" si="5"/>
        <v>64.8</v>
      </c>
      <c r="H20" s="16">
        <f t="shared" si="6"/>
        <v>79.1</v>
      </c>
      <c r="I20" s="16">
        <f t="shared" si="7"/>
        <v>82.6</v>
      </c>
      <c r="J20" s="16">
        <f t="shared" si="8"/>
        <v>88.9</v>
      </c>
      <c r="K20" s="16">
        <f t="shared" si="9"/>
        <v>241.2</v>
      </c>
      <c r="L20" s="16">
        <f t="shared" si="10"/>
        <v>242.5</v>
      </c>
      <c r="M20" s="16">
        <f t="shared" si="11"/>
        <v>163.4</v>
      </c>
    </row>
    <row r="21">
      <c r="B21" s="2" t="s">
        <v>6</v>
      </c>
      <c r="C21" s="16">
        <f t="shared" si="1"/>
        <v>1.8</v>
      </c>
      <c r="D21" s="16">
        <f t="shared" si="2"/>
        <v>0.9</v>
      </c>
      <c r="E21" s="16">
        <f t="shared" si="3"/>
        <v>1</v>
      </c>
      <c r="F21" s="16">
        <f t="shared" si="4"/>
        <v>71.1</v>
      </c>
      <c r="G21" s="16">
        <f t="shared" si="5"/>
        <v>131.1</v>
      </c>
      <c r="H21" s="16">
        <f t="shared" si="6"/>
        <v>131.1</v>
      </c>
      <c r="I21" s="16">
        <f t="shared" si="7"/>
        <v>131.1</v>
      </c>
      <c r="J21" s="16">
        <f t="shared" si="8"/>
        <v>131.1</v>
      </c>
      <c r="K21" s="16">
        <f t="shared" si="9"/>
        <v>131.1</v>
      </c>
      <c r="L21" s="16">
        <f t="shared" si="10"/>
        <v>130.8</v>
      </c>
      <c r="M21" s="16">
        <f t="shared" si="11"/>
        <v>-0.3</v>
      </c>
    </row>
    <row r="22">
      <c r="A22" s="2" t="s">
        <v>190</v>
      </c>
      <c r="B22" s="2" t="s">
        <v>2</v>
      </c>
      <c r="C22" s="16">
        <f t="shared" si="1"/>
        <v>3586.8</v>
      </c>
      <c r="D22" s="16">
        <f t="shared" si="2"/>
        <v>4171.1</v>
      </c>
      <c r="E22" s="16">
        <f t="shared" si="3"/>
        <v>4320.2</v>
      </c>
      <c r="F22" s="16">
        <f t="shared" si="4"/>
        <v>4403.1</v>
      </c>
      <c r="G22" s="16">
        <f t="shared" si="5"/>
        <v>4327.3</v>
      </c>
      <c r="H22" s="16">
        <f t="shared" si="6"/>
        <v>3953</v>
      </c>
      <c r="I22" s="16">
        <f t="shared" si="7"/>
        <v>3914</v>
      </c>
      <c r="J22" s="16">
        <f t="shared" si="8"/>
        <v>3707.9</v>
      </c>
      <c r="K22" s="16">
        <f t="shared" si="9"/>
        <v>3699.5</v>
      </c>
      <c r="L22" s="16">
        <f t="shared" si="10"/>
        <v>3726.7</v>
      </c>
      <c r="M22" s="16">
        <f t="shared" si="11"/>
        <v>-226.3</v>
      </c>
    </row>
    <row r="23">
      <c r="A23" s="2" t="s">
        <v>189</v>
      </c>
      <c r="B23" s="2" t="s">
        <v>2</v>
      </c>
      <c r="C23" s="16">
        <f t="shared" si="1"/>
        <v>9777.9</v>
      </c>
      <c r="D23" s="16">
        <f t="shared" si="2"/>
        <v>9777.9</v>
      </c>
      <c r="E23" s="16">
        <f t="shared" si="3"/>
        <v>9927.9</v>
      </c>
      <c r="F23" s="16">
        <f t="shared" si="4"/>
        <v>11020.9</v>
      </c>
      <c r="G23" s="16">
        <f t="shared" si="5"/>
        <v>11375.6</v>
      </c>
      <c r="H23" s="16">
        <f t="shared" si="6"/>
        <v>12053.9</v>
      </c>
      <c r="I23" s="16">
        <f t="shared" si="7"/>
        <v>12346.7</v>
      </c>
      <c r="J23" s="16">
        <f t="shared" si="8"/>
        <v>12663.6</v>
      </c>
      <c r="K23" s="16">
        <f t="shared" si="9"/>
        <v>13774.4</v>
      </c>
      <c r="L23" s="16">
        <f t="shared" si="10"/>
        <v>15498.3</v>
      </c>
      <c r="M23" s="16">
        <f t="shared" si="11"/>
        <v>3444.4</v>
      </c>
    </row>
    <row r="24">
      <c r="A24" s="2" t="s">
        <v>191</v>
      </c>
      <c r="B24" s="2" t="s">
        <v>2</v>
      </c>
      <c r="C24" s="16">
        <f t="shared" si="1"/>
        <v>0</v>
      </c>
      <c r="D24" s="16">
        <f t="shared" si="2"/>
        <v>46.5</v>
      </c>
      <c r="E24" s="16">
        <f t="shared" si="3"/>
        <v>21</v>
      </c>
      <c r="F24" s="16">
        <f t="shared" si="4"/>
        <v>0</v>
      </c>
      <c r="G24" s="16">
        <f t="shared" si="5"/>
        <v>1732.7</v>
      </c>
      <c r="H24" s="16">
        <f t="shared" si="6"/>
        <v>2367.9</v>
      </c>
      <c r="I24" s="16">
        <f t="shared" si="7"/>
        <v>2642.4</v>
      </c>
      <c r="J24" s="16">
        <f t="shared" si="8"/>
        <v>2492.8</v>
      </c>
      <c r="K24" s="16">
        <f t="shared" si="9"/>
        <v>2501.3</v>
      </c>
      <c r="L24" s="16">
        <f t="shared" si="10"/>
        <v>2455.3</v>
      </c>
      <c r="M24" s="16">
        <f t="shared" si="11"/>
        <v>87.4</v>
      </c>
    </row>
    <row r="25">
      <c r="B25" s="2" t="s">
        <v>28</v>
      </c>
      <c r="C25" s="16">
        <f t="shared" si="1"/>
        <v>6042.1</v>
      </c>
      <c r="D25" s="16">
        <f t="shared" si="2"/>
        <v>6480.7</v>
      </c>
      <c r="E25" s="16">
        <f t="shared" si="3"/>
        <v>6405.1</v>
      </c>
      <c r="F25" s="16">
        <f t="shared" si="4"/>
        <v>6322.9</v>
      </c>
      <c r="G25" s="16">
        <f t="shared" si="5"/>
        <v>4914.5</v>
      </c>
      <c r="H25" s="16">
        <f t="shared" si="6"/>
        <v>4383</v>
      </c>
      <c r="I25" s="16">
        <f t="shared" si="7"/>
        <v>4087.1</v>
      </c>
      <c r="J25" s="16">
        <f t="shared" si="8"/>
        <v>4117.3</v>
      </c>
      <c r="K25" s="16">
        <f t="shared" si="9"/>
        <v>4086.4</v>
      </c>
      <c r="L25" s="16">
        <f t="shared" si="10"/>
        <v>4167.6</v>
      </c>
      <c r="M25" s="16">
        <f t="shared" si="11"/>
        <v>-215.4</v>
      </c>
    </row>
    <row r="26">
      <c r="B26" s="2" t="s">
        <v>1</v>
      </c>
      <c r="C26" s="16">
        <f t="shared" si="1"/>
        <v>21912.2</v>
      </c>
      <c r="D26" s="16">
        <f t="shared" si="2"/>
        <v>24621.6</v>
      </c>
      <c r="E26" s="16">
        <f t="shared" si="3"/>
        <v>25578.7</v>
      </c>
      <c r="F26" s="16">
        <f t="shared" si="4"/>
        <v>26409.7</v>
      </c>
      <c r="G26" s="16">
        <f t="shared" si="5"/>
        <v>29403</v>
      </c>
      <c r="H26" s="16">
        <f t="shared" si="6"/>
        <v>30160.1</v>
      </c>
      <c r="I26" s="16">
        <f t="shared" si="7"/>
        <v>30984</v>
      </c>
      <c r="J26" s="16">
        <f t="shared" si="8"/>
        <v>35048</v>
      </c>
      <c r="K26" s="16">
        <f t="shared" si="9"/>
        <v>37597.8</v>
      </c>
      <c r="L26" s="16">
        <f t="shared" si="10"/>
        <v>38439.8</v>
      </c>
      <c r="M26" s="16">
        <f t="shared" si="11"/>
        <v>8279.7</v>
      </c>
    </row>
    <row r="27">
      <c r="A27" s="2" t="s">
        <v>283</v>
      </c>
      <c r="B27" s="2" t="s">
        <v>2</v>
      </c>
      <c r="C27" s="16">
        <f t="shared" si="1"/>
        <v>1765.3</v>
      </c>
      <c r="D27" s="16">
        <f t="shared" si="2"/>
        <v>1669.3</v>
      </c>
      <c r="E27" s="16">
        <f t="shared" si="3"/>
        <v>1569</v>
      </c>
      <c r="F27" s="16">
        <f t="shared" si="4"/>
        <v>1585</v>
      </c>
      <c r="G27" s="16">
        <f t="shared" si="5"/>
        <v>1585</v>
      </c>
      <c r="H27" s="16">
        <f t="shared" si="6"/>
        <v>1585</v>
      </c>
      <c r="I27" s="16">
        <f t="shared" si="7"/>
        <v>3170</v>
      </c>
      <c r="J27" s="16">
        <f t="shared" si="8"/>
        <v>3170</v>
      </c>
      <c r="K27" s="16">
        <f t="shared" si="9"/>
        <v>1585</v>
      </c>
      <c r="L27" s="16">
        <f t="shared" si="10"/>
        <v>1585</v>
      </c>
      <c r="M27" s="16">
        <f t="shared" si="11"/>
        <v>0</v>
      </c>
    </row>
    <row r="28">
      <c r="C28" s="16">
        <f t="shared" ref="C28:L28" si="12">sum(C17:C27)</f>
        <v>48774.7</v>
      </c>
      <c r="D28" s="16">
        <f t="shared" si="12"/>
        <v>53023.7</v>
      </c>
      <c r="E28" s="16">
        <f t="shared" si="12"/>
        <v>55046.1</v>
      </c>
      <c r="F28" s="16">
        <f t="shared" si="12"/>
        <v>56872.3</v>
      </c>
      <c r="G28" s="16">
        <f t="shared" si="12"/>
        <v>61126.2</v>
      </c>
      <c r="H28" s="16">
        <f t="shared" si="12"/>
        <v>62449.5</v>
      </c>
      <c r="I28" s="16">
        <f t="shared" si="12"/>
        <v>65352.5</v>
      </c>
      <c r="J28" s="16">
        <f t="shared" si="12"/>
        <v>69723.5</v>
      </c>
      <c r="K28" s="16">
        <f t="shared" si="12"/>
        <v>72033.1</v>
      </c>
      <c r="L28" s="16">
        <f t="shared" si="12"/>
        <v>74556</v>
      </c>
    </row>
    <row r="29">
      <c r="C29" s="16" t="str">
        <f>C14</f>
        <v>48.774.60</v>
      </c>
      <c r="D29" s="16" t="str">
        <f>F14</f>
        <v>52.978.10</v>
      </c>
      <c r="E29" s="16" t="str">
        <f>I14</f>
        <v>55.092.70</v>
      </c>
      <c r="F29" s="16" t="str">
        <f>L14</f>
        <v>56.872.20</v>
      </c>
      <c r="G29" s="16" t="str">
        <f>O14</f>
        <v>61.126.00</v>
      </c>
      <c r="H29" s="16" t="str">
        <f>R14</f>
        <v>62.449.20</v>
      </c>
      <c r="I29" s="16" t="str">
        <f>U14</f>
        <v>63.767.50</v>
      </c>
      <c r="J29" s="16" t="str">
        <f>X14</f>
        <v>68.141.30</v>
      </c>
      <c r="K29" s="16" t="str">
        <f>AA14</f>
        <v>72.032.90</v>
      </c>
      <c r="L29" s="16" t="str">
        <f>AD14</f>
        <v>74.555.80</v>
      </c>
    </row>
    <row r="31">
      <c r="C31" s="2" t="s">
        <v>327</v>
      </c>
      <c r="D31" s="2">
        <v>2016.0</v>
      </c>
      <c r="E31" s="2">
        <v>2017.0</v>
      </c>
      <c r="F31" s="2">
        <v>2018.0</v>
      </c>
      <c r="G31" s="2">
        <v>2019.0</v>
      </c>
      <c r="H31" s="2">
        <v>2020.0</v>
      </c>
      <c r="I31" s="2">
        <v>2021.0</v>
      </c>
      <c r="J31" s="2">
        <v>2022.0</v>
      </c>
      <c r="K31" s="2">
        <v>2023.0</v>
      </c>
      <c r="L31" s="2">
        <v>2024.0</v>
      </c>
      <c r="M31" s="3" t="s">
        <v>328</v>
      </c>
    </row>
    <row r="32">
      <c r="B32" s="2" t="s">
        <v>3</v>
      </c>
      <c r="C32" s="16">
        <f t="shared" ref="C32:C36" si="14">L17-I17</f>
        <v>488.5</v>
      </c>
      <c r="D32" s="16">
        <f t="shared" ref="D32:L32" si="13">D17-C17</f>
        <v>479.1</v>
      </c>
      <c r="E32" s="16">
        <f t="shared" si="13"/>
        <v>92.3</v>
      </c>
      <c r="F32" s="16">
        <f t="shared" si="13"/>
        <v>78.2</v>
      </c>
      <c r="G32" s="16">
        <f t="shared" si="13"/>
        <v>42.9</v>
      </c>
      <c r="H32" s="16">
        <f t="shared" si="13"/>
        <v>192.9</v>
      </c>
      <c r="I32" s="16">
        <f t="shared" si="13"/>
        <v>156.6</v>
      </c>
      <c r="J32" s="16">
        <f t="shared" si="13"/>
        <v>304.4</v>
      </c>
      <c r="K32" s="16">
        <f t="shared" si="13"/>
        <v>145.1</v>
      </c>
      <c r="L32" s="16">
        <f t="shared" si="13"/>
        <v>39</v>
      </c>
    </row>
    <row r="33">
      <c r="B33" s="2" t="s">
        <v>4</v>
      </c>
      <c r="C33" s="16">
        <f t="shared" si="14"/>
        <v>-190.6</v>
      </c>
      <c r="D33" s="16">
        <f t="shared" ref="D33:L33" si="15">D18-C18</f>
        <v>65</v>
      </c>
      <c r="E33" s="16">
        <f t="shared" si="15"/>
        <v>784.1</v>
      </c>
      <c r="F33" s="16">
        <f t="shared" si="15"/>
        <v>-272.4</v>
      </c>
      <c r="G33" s="16">
        <f t="shared" si="15"/>
        <v>515</v>
      </c>
      <c r="H33" s="16">
        <f t="shared" si="15"/>
        <v>3.4</v>
      </c>
      <c r="I33" s="16">
        <f t="shared" si="15"/>
        <v>86</v>
      </c>
      <c r="J33" s="16">
        <f t="shared" si="15"/>
        <v>5</v>
      </c>
      <c r="K33" s="16">
        <f t="shared" si="15"/>
        <v>-14.7</v>
      </c>
      <c r="L33" s="16">
        <f t="shared" si="15"/>
        <v>-180.9</v>
      </c>
    </row>
    <row r="34">
      <c r="B34" s="2" t="s">
        <v>9</v>
      </c>
      <c r="C34" s="16">
        <f t="shared" si="14"/>
        <v>17.5</v>
      </c>
      <c r="D34" s="16">
        <f t="shared" ref="D34:L34" si="16">D19-C19</f>
        <v>12</v>
      </c>
      <c r="E34" s="16">
        <f t="shared" si="16"/>
        <v>90.7</v>
      </c>
      <c r="F34" s="16">
        <f t="shared" si="16"/>
        <v>25.5</v>
      </c>
      <c r="G34" s="16">
        <f t="shared" si="16"/>
        <v>0.2</v>
      </c>
      <c r="H34" s="16">
        <f t="shared" si="16"/>
        <v>-52.1</v>
      </c>
      <c r="I34" s="16">
        <f t="shared" si="16"/>
        <v>15.6</v>
      </c>
      <c r="J34" s="16">
        <f t="shared" si="16"/>
        <v>-0.1</v>
      </c>
      <c r="K34" s="16">
        <f t="shared" si="16"/>
        <v>-17.9</v>
      </c>
      <c r="L34" s="16">
        <f t="shared" si="16"/>
        <v>35.5</v>
      </c>
    </row>
    <row r="35">
      <c r="B35" s="2" t="s">
        <v>5</v>
      </c>
      <c r="C35" s="16">
        <f t="shared" si="14"/>
        <v>159.9</v>
      </c>
      <c r="D35" s="16">
        <f t="shared" ref="D35:L35" si="17">D20-C20</f>
        <v>11</v>
      </c>
      <c r="E35" s="16">
        <f t="shared" si="17"/>
        <v>0.4</v>
      </c>
      <c r="F35" s="16">
        <f t="shared" si="17"/>
        <v>5.1</v>
      </c>
      <c r="G35" s="16">
        <f t="shared" si="17"/>
        <v>39.3</v>
      </c>
      <c r="H35" s="16">
        <f t="shared" si="17"/>
        <v>14.3</v>
      </c>
      <c r="I35" s="16">
        <f t="shared" si="17"/>
        <v>3.5</v>
      </c>
      <c r="J35" s="16">
        <f t="shared" si="17"/>
        <v>6.3</v>
      </c>
      <c r="K35" s="16">
        <f t="shared" si="17"/>
        <v>152.3</v>
      </c>
      <c r="L35" s="16">
        <f t="shared" si="17"/>
        <v>1.3</v>
      </c>
    </row>
    <row r="36">
      <c r="B36" s="2" t="s">
        <v>6</v>
      </c>
      <c r="C36" s="16">
        <f t="shared" si="14"/>
        <v>-0.3</v>
      </c>
      <c r="D36" s="16">
        <f t="shared" ref="D36:L36" si="18">D21-C21</f>
        <v>-0.9</v>
      </c>
      <c r="E36" s="16">
        <f t="shared" si="18"/>
        <v>0.1</v>
      </c>
      <c r="F36" s="16">
        <f t="shared" si="18"/>
        <v>70.1</v>
      </c>
      <c r="G36" s="16">
        <f t="shared" si="18"/>
        <v>60</v>
      </c>
      <c r="H36" s="16">
        <f t="shared" si="18"/>
        <v>0</v>
      </c>
      <c r="I36" s="16">
        <f t="shared" si="18"/>
        <v>0</v>
      </c>
      <c r="J36" s="16">
        <f t="shared" si="18"/>
        <v>0</v>
      </c>
      <c r="K36" s="16">
        <f t="shared" si="18"/>
        <v>0</v>
      </c>
      <c r="L36" s="16">
        <f t="shared" si="18"/>
        <v>-0.3</v>
      </c>
    </row>
    <row r="37">
      <c r="B37" s="2" t="s">
        <v>2</v>
      </c>
      <c r="C37" s="16">
        <f>sum(L22:L24,L27)-sum(C22:C24,C27)</f>
        <v>8135.3</v>
      </c>
      <c r="D37" s="16">
        <f t="shared" ref="D37:L37" si="19">sum(D22:D24,D27)-sum(C22:C24,C27)</f>
        <v>534.8</v>
      </c>
      <c r="E37" s="16">
        <f t="shared" si="19"/>
        <v>173.3</v>
      </c>
      <c r="F37" s="16">
        <f t="shared" si="19"/>
        <v>1170.9</v>
      </c>
      <c r="G37" s="16">
        <f t="shared" si="19"/>
        <v>2011.6</v>
      </c>
      <c r="H37" s="16">
        <f t="shared" si="19"/>
        <v>939.2</v>
      </c>
      <c r="I37" s="16">
        <f t="shared" si="19"/>
        <v>2113.3</v>
      </c>
      <c r="J37" s="16">
        <f t="shared" si="19"/>
        <v>-38.8</v>
      </c>
      <c r="K37" s="16">
        <f t="shared" si="19"/>
        <v>-474.1</v>
      </c>
      <c r="L37" s="16">
        <f t="shared" si="19"/>
        <v>1705.1</v>
      </c>
    </row>
    <row r="38">
      <c r="B38" s="2" t="s">
        <v>140</v>
      </c>
      <c r="C38" s="16">
        <f t="shared" ref="C38:C39" si="21">L23-I23</f>
        <v>3151.6</v>
      </c>
      <c r="D38" s="16">
        <f t="shared" ref="D38:L38" si="20">D25-C25</f>
        <v>438.6</v>
      </c>
      <c r="E38" s="16">
        <f t="shared" si="20"/>
        <v>-75.6</v>
      </c>
      <c r="F38" s="16">
        <f t="shared" si="20"/>
        <v>-82.2</v>
      </c>
      <c r="G38" s="16">
        <f t="shared" si="20"/>
        <v>-1408.4</v>
      </c>
      <c r="H38" s="16">
        <f t="shared" si="20"/>
        <v>-531.5</v>
      </c>
      <c r="I38" s="16">
        <f t="shared" si="20"/>
        <v>-295.9</v>
      </c>
      <c r="J38" s="16">
        <f t="shared" si="20"/>
        <v>30.2</v>
      </c>
      <c r="K38" s="16">
        <f t="shared" si="20"/>
        <v>-30.9</v>
      </c>
      <c r="L38" s="16">
        <f t="shared" si="20"/>
        <v>81.2</v>
      </c>
    </row>
    <row r="39">
      <c r="B39" s="2" t="s">
        <v>1</v>
      </c>
      <c r="C39" s="16">
        <f t="shared" si="21"/>
        <v>-187.1</v>
      </c>
      <c r="D39" s="16">
        <f t="shared" ref="D39:L39" si="22">D26-C26</f>
        <v>2709.4</v>
      </c>
      <c r="E39" s="16">
        <f t="shared" si="22"/>
        <v>957.1</v>
      </c>
      <c r="F39" s="16">
        <f t="shared" si="22"/>
        <v>831</v>
      </c>
      <c r="G39" s="16">
        <f t="shared" si="22"/>
        <v>2993.3</v>
      </c>
      <c r="H39" s="16">
        <f t="shared" si="22"/>
        <v>757.1</v>
      </c>
      <c r="I39" s="16">
        <f t="shared" si="22"/>
        <v>823.9</v>
      </c>
      <c r="J39" s="16">
        <f t="shared" si="22"/>
        <v>4064</v>
      </c>
      <c r="K39" s="16">
        <f t="shared" si="22"/>
        <v>2549.8</v>
      </c>
      <c r="L39" s="16">
        <f t="shared" si="22"/>
        <v>842</v>
      </c>
    </row>
    <row r="41">
      <c r="D41" s="16">
        <f t="shared" ref="D41:L41" si="23">sum(D32:D40)</f>
        <v>4249</v>
      </c>
      <c r="E41" s="16">
        <f t="shared" si="23"/>
        <v>2022.4</v>
      </c>
      <c r="F41" s="16">
        <f t="shared" si="23"/>
        <v>1826.2</v>
      </c>
      <c r="G41" s="16">
        <f t="shared" si="23"/>
        <v>4253.9</v>
      </c>
      <c r="H41" s="16">
        <f t="shared" si="23"/>
        <v>1323.3</v>
      </c>
      <c r="I41" s="16">
        <f t="shared" si="23"/>
        <v>2903</v>
      </c>
      <c r="J41" s="16">
        <f t="shared" si="23"/>
        <v>4371</v>
      </c>
      <c r="K41" s="16">
        <f t="shared" si="23"/>
        <v>2309.6</v>
      </c>
      <c r="L41" s="16">
        <f t="shared" si="23"/>
        <v>2522.9</v>
      </c>
    </row>
    <row r="43">
      <c r="B43" s="2" t="s">
        <v>329</v>
      </c>
      <c r="C43" s="16">
        <f t="shared" ref="C43:L43" si="24">sum(C17:C21)</f>
        <v>5690.4</v>
      </c>
      <c r="D43" s="16">
        <f t="shared" si="24"/>
        <v>6256.6</v>
      </c>
      <c r="E43" s="16">
        <f t="shared" si="24"/>
        <v>7224.2</v>
      </c>
      <c r="F43" s="16">
        <f t="shared" si="24"/>
        <v>7130.7</v>
      </c>
      <c r="G43" s="16">
        <f t="shared" si="24"/>
        <v>7788.1</v>
      </c>
      <c r="H43" s="16">
        <f t="shared" si="24"/>
        <v>7946.6</v>
      </c>
      <c r="I43" s="16">
        <f t="shared" si="24"/>
        <v>8208.3</v>
      </c>
      <c r="J43" s="16">
        <f t="shared" si="24"/>
        <v>8523.9</v>
      </c>
      <c r="K43" s="16">
        <f t="shared" si="24"/>
        <v>8788.7</v>
      </c>
      <c r="L43" s="16">
        <f t="shared" si="24"/>
        <v>8683.3</v>
      </c>
    </row>
    <row r="44">
      <c r="D44" s="16">
        <f t="shared" ref="D44:L44" si="25">D43-C43</f>
        <v>566.2</v>
      </c>
      <c r="E44" s="16">
        <f t="shared" si="25"/>
        <v>967.6</v>
      </c>
      <c r="F44" s="16">
        <f t="shared" si="25"/>
        <v>-93.5</v>
      </c>
      <c r="G44" s="16">
        <f t="shared" si="25"/>
        <v>657.4</v>
      </c>
      <c r="H44" s="16">
        <f t="shared" si="25"/>
        <v>158.5</v>
      </c>
      <c r="I44" s="16">
        <f t="shared" si="25"/>
        <v>261.7</v>
      </c>
      <c r="J44" s="16">
        <f t="shared" si="25"/>
        <v>315.6</v>
      </c>
      <c r="K44" s="16">
        <f t="shared" si="25"/>
        <v>264.8</v>
      </c>
      <c r="L44" s="16">
        <f t="shared" si="25"/>
        <v>-105.4</v>
      </c>
    </row>
    <row r="54">
      <c r="C54" s="7">
        <v>2015.0</v>
      </c>
      <c r="D54" s="7">
        <v>2016.0</v>
      </c>
      <c r="E54" s="7">
        <v>2017.0</v>
      </c>
      <c r="F54" s="7">
        <v>2018.0</v>
      </c>
      <c r="G54" s="7">
        <v>2019.0</v>
      </c>
      <c r="H54" s="7">
        <v>2020.0</v>
      </c>
      <c r="I54" s="7">
        <v>2021.0</v>
      </c>
      <c r="J54" s="7">
        <v>2022.0</v>
      </c>
      <c r="K54" s="7">
        <v>2023.0</v>
      </c>
      <c r="L54" s="7">
        <v>2024.0</v>
      </c>
      <c r="M54" s="7">
        <v>2025.0</v>
      </c>
      <c r="N54" s="7">
        <v>2026.0</v>
      </c>
      <c r="O54" s="7">
        <v>2027.0</v>
      </c>
      <c r="P54" s="7">
        <v>2028.0</v>
      </c>
      <c r="Q54" s="7">
        <v>2029.0</v>
      </c>
      <c r="R54" s="7">
        <v>2030.0</v>
      </c>
      <c r="S54" s="7">
        <v>2031.0</v>
      </c>
      <c r="T54" s="7">
        <v>2032.0</v>
      </c>
      <c r="U54" s="7">
        <v>2033.0</v>
      </c>
      <c r="V54" s="7">
        <v>2034.0</v>
      </c>
      <c r="W54" s="7"/>
    </row>
    <row r="55">
      <c r="A55" s="3" t="s">
        <v>330</v>
      </c>
      <c r="B55" s="2" t="s">
        <v>1</v>
      </c>
      <c r="C55" s="16">
        <f t="shared" ref="C55:L55" si="26">C26</f>
        <v>21912.2</v>
      </c>
      <c r="D55" s="16">
        <f t="shared" si="26"/>
        <v>24621.6</v>
      </c>
      <c r="E55" s="16">
        <f t="shared" si="26"/>
        <v>25578.7</v>
      </c>
      <c r="F55" s="16">
        <f t="shared" si="26"/>
        <v>26409.7</v>
      </c>
      <c r="G55" s="16">
        <f t="shared" si="26"/>
        <v>29403</v>
      </c>
      <c r="H55" s="16">
        <f t="shared" si="26"/>
        <v>30160.1</v>
      </c>
      <c r="I55" s="16">
        <f t="shared" si="26"/>
        <v>30984</v>
      </c>
      <c r="J55" s="16">
        <f t="shared" si="26"/>
        <v>35048</v>
      </c>
      <c r="K55" s="16">
        <f t="shared" si="26"/>
        <v>37597.8</v>
      </c>
      <c r="L55" s="16">
        <f t="shared" si="26"/>
        <v>38439.8</v>
      </c>
      <c r="M55" s="16">
        <f t="shared" ref="M55:V55" si="27">L55+(M61*1000)</f>
        <v>41639.8</v>
      </c>
      <c r="N55" s="16">
        <f t="shared" si="27"/>
        <v>41639.8</v>
      </c>
      <c r="O55" s="16">
        <f t="shared" si="27"/>
        <v>41639.8</v>
      </c>
      <c r="P55" s="16">
        <f t="shared" si="27"/>
        <v>41639.8</v>
      </c>
      <c r="Q55" s="16">
        <f t="shared" si="27"/>
        <v>41839.8</v>
      </c>
      <c r="R55" s="16">
        <f t="shared" si="27"/>
        <v>42439.8</v>
      </c>
      <c r="S55" s="16">
        <f t="shared" si="27"/>
        <v>42439.8</v>
      </c>
      <c r="T55" s="16">
        <f t="shared" si="27"/>
        <v>43839.8</v>
      </c>
      <c r="U55" s="16">
        <f t="shared" si="27"/>
        <v>44689.8</v>
      </c>
      <c r="V55" s="16">
        <f t="shared" si="27"/>
        <v>44689.8</v>
      </c>
    </row>
    <row r="56">
      <c r="B56" s="2" t="s">
        <v>2</v>
      </c>
      <c r="C56" s="16">
        <f t="shared" ref="C56:L56" si="28">sum(C22:C24,C27)</f>
        <v>15130</v>
      </c>
      <c r="D56" s="16">
        <f t="shared" si="28"/>
        <v>15664.8</v>
      </c>
      <c r="E56" s="16">
        <f t="shared" si="28"/>
        <v>15838.1</v>
      </c>
      <c r="F56" s="16">
        <f t="shared" si="28"/>
        <v>17009</v>
      </c>
      <c r="G56" s="16">
        <f t="shared" si="28"/>
        <v>19020.6</v>
      </c>
      <c r="H56" s="16">
        <f t="shared" si="28"/>
        <v>19959.8</v>
      </c>
      <c r="I56" s="16">
        <f t="shared" si="28"/>
        <v>22073.1</v>
      </c>
      <c r="J56" s="16">
        <f t="shared" si="28"/>
        <v>22034.3</v>
      </c>
      <c r="K56" s="16">
        <f t="shared" si="28"/>
        <v>21560.2</v>
      </c>
      <c r="L56" s="16">
        <f t="shared" si="28"/>
        <v>23265.3</v>
      </c>
      <c r="M56" s="16">
        <f t="shared" ref="M56:V56" si="29">L56+(M62*1000)</f>
        <v>23665.3</v>
      </c>
      <c r="N56" s="16">
        <f t="shared" si="29"/>
        <v>25265.3</v>
      </c>
      <c r="O56" s="16">
        <f t="shared" si="29"/>
        <v>29065.3</v>
      </c>
      <c r="P56" s="16">
        <f t="shared" si="29"/>
        <v>30165.3</v>
      </c>
      <c r="Q56" s="16">
        <f t="shared" si="29"/>
        <v>32515.3</v>
      </c>
      <c r="R56" s="16">
        <f t="shared" si="29"/>
        <v>33165.3</v>
      </c>
      <c r="S56" s="16">
        <f t="shared" si="29"/>
        <v>33265.3</v>
      </c>
      <c r="T56" s="16">
        <f t="shared" si="29"/>
        <v>33365.3</v>
      </c>
      <c r="U56" s="16">
        <f t="shared" si="29"/>
        <v>33465.3</v>
      </c>
      <c r="V56" s="16">
        <f t="shared" si="29"/>
        <v>33565.3</v>
      </c>
    </row>
    <row r="57">
      <c r="B57" s="2" t="s">
        <v>28</v>
      </c>
      <c r="C57" s="16">
        <f t="shared" ref="C57:L57" si="30">C25</f>
        <v>6042.1</v>
      </c>
      <c r="D57" s="16">
        <f t="shared" si="30"/>
        <v>6480.7</v>
      </c>
      <c r="E57" s="16">
        <f t="shared" si="30"/>
        <v>6405.1</v>
      </c>
      <c r="F57" s="16">
        <f t="shared" si="30"/>
        <v>6322.9</v>
      </c>
      <c r="G57" s="16">
        <f t="shared" si="30"/>
        <v>4914.5</v>
      </c>
      <c r="H57" s="16">
        <f t="shared" si="30"/>
        <v>4383</v>
      </c>
      <c r="I57" s="16">
        <f t="shared" si="30"/>
        <v>4087.1</v>
      </c>
      <c r="J57" s="16">
        <f t="shared" si="30"/>
        <v>4117.3</v>
      </c>
      <c r="K57" s="16">
        <f t="shared" si="30"/>
        <v>4086.4</v>
      </c>
      <c r="L57" s="16">
        <f t="shared" si="30"/>
        <v>4167.6</v>
      </c>
      <c r="M57" s="16">
        <f t="shared" ref="M57:V57" si="31">L57+(M63*1000)</f>
        <v>4167.6</v>
      </c>
      <c r="N57" s="16">
        <f t="shared" si="31"/>
        <v>4167.6</v>
      </c>
      <c r="O57" s="16">
        <f t="shared" si="31"/>
        <v>4167.6</v>
      </c>
      <c r="P57" s="16">
        <f t="shared" si="31"/>
        <v>4167.6</v>
      </c>
      <c r="Q57" s="16">
        <f t="shared" si="31"/>
        <v>4167.6</v>
      </c>
      <c r="R57" s="16">
        <f t="shared" si="31"/>
        <v>4167.6</v>
      </c>
      <c r="S57" s="16">
        <f t="shared" si="31"/>
        <v>4167.6</v>
      </c>
      <c r="T57" s="16">
        <f t="shared" si="31"/>
        <v>4167.6</v>
      </c>
      <c r="U57" s="16">
        <f t="shared" si="31"/>
        <v>4167.6</v>
      </c>
      <c r="V57" s="16">
        <f t="shared" si="31"/>
        <v>4167.6</v>
      </c>
    </row>
    <row r="58">
      <c r="B58" s="2" t="s">
        <v>16</v>
      </c>
      <c r="C58" s="16">
        <f t="shared" ref="C58:L58" si="32">C17+C18+C19</f>
        <v>5679.6</v>
      </c>
      <c r="D58" s="16">
        <f t="shared" si="32"/>
        <v>6235.7</v>
      </c>
      <c r="E58" s="16">
        <f t="shared" si="32"/>
        <v>7202.8</v>
      </c>
      <c r="F58" s="16">
        <f t="shared" si="32"/>
        <v>7034.1</v>
      </c>
      <c r="G58" s="16">
        <f t="shared" si="32"/>
        <v>7592.2</v>
      </c>
      <c r="H58" s="16">
        <f t="shared" si="32"/>
        <v>7736.4</v>
      </c>
      <c r="I58" s="16">
        <f t="shared" si="32"/>
        <v>7994.6</v>
      </c>
      <c r="J58" s="16">
        <f t="shared" si="32"/>
        <v>8303.9</v>
      </c>
      <c r="K58" s="16">
        <f t="shared" si="32"/>
        <v>8416.4</v>
      </c>
      <c r="L58" s="16">
        <f t="shared" si="32"/>
        <v>8310</v>
      </c>
      <c r="M58" s="16">
        <f t="shared" ref="M58:V58" si="33">L58+(M64*1000)</f>
        <v>9210</v>
      </c>
      <c r="N58" s="16">
        <f t="shared" si="33"/>
        <v>9910</v>
      </c>
      <c r="O58" s="16">
        <f t="shared" si="33"/>
        <v>10610</v>
      </c>
      <c r="P58" s="16">
        <f t="shared" si="33"/>
        <v>11910</v>
      </c>
      <c r="Q58" s="16">
        <f t="shared" si="33"/>
        <v>13010</v>
      </c>
      <c r="R58" s="16">
        <f t="shared" si="33"/>
        <v>14710</v>
      </c>
      <c r="S58" s="16">
        <f t="shared" si="33"/>
        <v>19610</v>
      </c>
      <c r="T58" s="16">
        <f t="shared" si="33"/>
        <v>22360</v>
      </c>
      <c r="U58" s="16">
        <f t="shared" si="33"/>
        <v>25810</v>
      </c>
      <c r="V58" s="16">
        <f t="shared" si="33"/>
        <v>26610</v>
      </c>
    </row>
    <row r="59">
      <c r="B59" s="2" t="s">
        <v>17</v>
      </c>
      <c r="C59" s="16">
        <f t="shared" ref="C59:L59" si="34">C20+C21</f>
        <v>10.8</v>
      </c>
      <c r="D59" s="16">
        <f t="shared" si="34"/>
        <v>20.9</v>
      </c>
      <c r="E59" s="16">
        <f t="shared" si="34"/>
        <v>21.4</v>
      </c>
      <c r="F59" s="16">
        <f t="shared" si="34"/>
        <v>96.6</v>
      </c>
      <c r="G59" s="16">
        <f t="shared" si="34"/>
        <v>195.9</v>
      </c>
      <c r="H59" s="16">
        <f t="shared" si="34"/>
        <v>210.2</v>
      </c>
      <c r="I59" s="16">
        <f t="shared" si="34"/>
        <v>213.7</v>
      </c>
      <c r="J59" s="16">
        <f t="shared" si="34"/>
        <v>220</v>
      </c>
      <c r="K59" s="16">
        <f t="shared" si="34"/>
        <v>372.3</v>
      </c>
      <c r="L59" s="16">
        <f t="shared" si="34"/>
        <v>373.3</v>
      </c>
      <c r="M59" s="16">
        <f t="shared" ref="M59:V59" si="35">L59+(M65*1000)</f>
        <v>1173.3</v>
      </c>
      <c r="N59" s="16">
        <f t="shared" si="35"/>
        <v>2573.3</v>
      </c>
      <c r="O59" s="16">
        <f t="shared" si="35"/>
        <v>4573.3</v>
      </c>
      <c r="P59" s="16">
        <f t="shared" si="35"/>
        <v>6573.3</v>
      </c>
      <c r="Q59" s="16">
        <f t="shared" si="35"/>
        <v>7973.3</v>
      </c>
      <c r="R59" s="16">
        <f t="shared" si="35"/>
        <v>10973.3</v>
      </c>
      <c r="S59" s="16">
        <f t="shared" si="35"/>
        <v>14123.3</v>
      </c>
      <c r="T59" s="16">
        <f t="shared" si="35"/>
        <v>17073.3</v>
      </c>
      <c r="U59" s="16">
        <f t="shared" si="35"/>
        <v>22573.3</v>
      </c>
      <c r="V59" s="16">
        <f t="shared" si="35"/>
        <v>24673.3</v>
      </c>
    </row>
    <row r="61">
      <c r="L61" s="2" t="s">
        <v>1</v>
      </c>
      <c r="M61" s="9">
        <v>3.2</v>
      </c>
      <c r="N61" s="9">
        <v>0.0</v>
      </c>
      <c r="O61" s="9">
        <v>0.0</v>
      </c>
      <c r="P61" s="9">
        <v>0.0</v>
      </c>
      <c r="Q61" s="9">
        <v>0.2</v>
      </c>
      <c r="R61" s="9">
        <v>0.6</v>
      </c>
      <c r="S61" s="9">
        <v>0.0</v>
      </c>
      <c r="T61" s="9">
        <v>1.4</v>
      </c>
      <c r="U61" s="9">
        <v>0.85</v>
      </c>
      <c r="V61" s="9">
        <v>0.0</v>
      </c>
    </row>
    <row r="62">
      <c r="L62" s="2" t="s">
        <v>2</v>
      </c>
      <c r="M62" s="9">
        <v>0.4</v>
      </c>
      <c r="N62" s="9">
        <v>1.6</v>
      </c>
      <c r="O62" s="9">
        <v>3.8</v>
      </c>
      <c r="P62" s="9">
        <v>1.1</v>
      </c>
      <c r="Q62" s="9">
        <v>2.35</v>
      </c>
      <c r="R62" s="9">
        <v>0.65</v>
      </c>
      <c r="S62" s="9">
        <v>0.1</v>
      </c>
      <c r="T62" s="9">
        <v>0.1</v>
      </c>
      <c r="U62" s="9">
        <v>0.1</v>
      </c>
      <c r="V62" s="9">
        <v>0.1</v>
      </c>
    </row>
    <row r="63">
      <c r="L63" s="2" t="s">
        <v>28</v>
      </c>
      <c r="M63" s="9">
        <v>0.0</v>
      </c>
      <c r="N63" s="9">
        <v>0.0</v>
      </c>
      <c r="O63" s="9">
        <v>0.0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  <c r="U63" s="9">
        <v>0.0</v>
      </c>
      <c r="V63" s="9">
        <v>0.0</v>
      </c>
    </row>
    <row r="64">
      <c r="L64" s="2" t="s">
        <v>16</v>
      </c>
      <c r="M64" s="10">
        <v>0.9</v>
      </c>
      <c r="N64" s="10">
        <v>0.7</v>
      </c>
      <c r="O64" s="10">
        <v>0.7</v>
      </c>
      <c r="P64" s="10">
        <v>1.3</v>
      </c>
      <c r="Q64" s="10">
        <v>1.1</v>
      </c>
      <c r="R64" s="10">
        <v>1.7</v>
      </c>
      <c r="S64" s="10">
        <v>4.9</v>
      </c>
      <c r="T64" s="10">
        <v>2.75</v>
      </c>
      <c r="U64" s="10">
        <v>3.45</v>
      </c>
      <c r="V64" s="10">
        <v>0.8</v>
      </c>
    </row>
    <row r="65">
      <c r="L65" s="2" t="s">
        <v>17</v>
      </c>
      <c r="M65" s="10">
        <v>0.8</v>
      </c>
      <c r="N65" s="10">
        <v>1.4</v>
      </c>
      <c r="O65" s="10">
        <v>2.0</v>
      </c>
      <c r="P65" s="10">
        <v>2.0</v>
      </c>
      <c r="Q65" s="10">
        <v>1.4000000000000001</v>
      </c>
      <c r="R65" s="10">
        <v>3.0</v>
      </c>
      <c r="S65" s="10">
        <v>3.15</v>
      </c>
      <c r="T65" s="10">
        <v>2.95</v>
      </c>
      <c r="U65" s="10">
        <v>5.5</v>
      </c>
      <c r="V65" s="10">
        <v>2.1</v>
      </c>
    </row>
    <row r="66"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A67" s="3" t="s">
        <v>331</v>
      </c>
      <c r="C67" s="7">
        <v>2015.0</v>
      </c>
      <c r="D67" s="7">
        <v>2016.0</v>
      </c>
      <c r="E67" s="7">
        <v>2017.0</v>
      </c>
      <c r="F67" s="7">
        <v>2018.0</v>
      </c>
      <c r="G67" s="7">
        <v>2019.0</v>
      </c>
      <c r="H67" s="7">
        <v>2020.0</v>
      </c>
      <c r="I67" s="7">
        <v>2021.0</v>
      </c>
      <c r="J67" s="7">
        <v>2022.0</v>
      </c>
      <c r="K67" s="7">
        <v>2023.0</v>
      </c>
      <c r="L67" s="7">
        <v>2024.0</v>
      </c>
      <c r="M67" s="7">
        <v>2025.0</v>
      </c>
      <c r="N67" s="7">
        <v>2026.0</v>
      </c>
      <c r="O67" s="7">
        <v>2027.0</v>
      </c>
      <c r="P67" s="7">
        <v>2028.0</v>
      </c>
      <c r="Q67" s="7">
        <v>2029.0</v>
      </c>
      <c r="R67" s="7">
        <v>2030.0</v>
      </c>
      <c r="S67" s="7">
        <v>2031.0</v>
      </c>
      <c r="T67" s="7">
        <v>2032.0</v>
      </c>
      <c r="U67" s="7">
        <v>2033.0</v>
      </c>
      <c r="V67" s="7">
        <v>2034.0</v>
      </c>
    </row>
    <row r="68">
      <c r="B68" s="2" t="s">
        <v>1</v>
      </c>
      <c r="C68" s="4">
        <f t="shared" ref="C68:K68" si="36">C133</f>
        <v>129823</v>
      </c>
      <c r="D68" s="4">
        <f t="shared" si="36"/>
        <v>134522</v>
      </c>
      <c r="E68" s="4">
        <f t="shared" si="36"/>
        <v>147228</v>
      </c>
      <c r="F68" s="4">
        <f t="shared" si="36"/>
        <v>159367</v>
      </c>
      <c r="G68" s="4">
        <f t="shared" si="36"/>
        <v>173775</v>
      </c>
      <c r="H68" s="4">
        <f t="shared" si="36"/>
        <v>180203</v>
      </c>
      <c r="I68" s="4">
        <f t="shared" si="36"/>
        <v>188949</v>
      </c>
      <c r="J68" s="4">
        <f t="shared" si="36"/>
        <v>204527</v>
      </c>
      <c r="K68" s="4">
        <f t="shared" si="36"/>
        <v>216046</v>
      </c>
      <c r="L68" s="4">
        <f>L133*1.2</f>
        <v>227497.2</v>
      </c>
      <c r="M68" s="13">
        <v>241418.0</v>
      </c>
      <c r="N68" s="13">
        <v>247629.0</v>
      </c>
      <c r="O68" s="13">
        <v>257342.0</v>
      </c>
      <c r="P68" s="13">
        <v>262556.0</v>
      </c>
      <c r="Q68" s="13">
        <v>264648.0</v>
      </c>
      <c r="R68" s="13">
        <v>268983.0</v>
      </c>
      <c r="S68" s="13">
        <v>267428.0</v>
      </c>
      <c r="T68" s="13">
        <v>274877.0</v>
      </c>
      <c r="U68" s="13">
        <v>279861.0</v>
      </c>
      <c r="V68" s="13">
        <v>273773.0</v>
      </c>
    </row>
    <row r="69">
      <c r="B69" s="2" t="s">
        <v>2</v>
      </c>
      <c r="C69" s="4">
        <f t="shared" ref="C69:K69" si="37">C126</f>
        <v>57490</v>
      </c>
      <c r="D69" s="4">
        <f t="shared" si="37"/>
        <v>63837</v>
      </c>
      <c r="E69" s="4">
        <f t="shared" si="37"/>
        <v>57763</v>
      </c>
      <c r="F69" s="4">
        <f t="shared" si="37"/>
        <v>57367</v>
      </c>
      <c r="G69" s="4">
        <f t="shared" si="37"/>
        <v>59038</v>
      </c>
      <c r="H69" s="4">
        <f t="shared" si="37"/>
        <v>45669</v>
      </c>
      <c r="I69" s="4">
        <f t="shared" si="37"/>
        <v>49133</v>
      </c>
      <c r="J69" s="4">
        <f t="shared" si="37"/>
        <v>48562</v>
      </c>
      <c r="K69" s="4">
        <f t="shared" si="37"/>
        <v>52741</v>
      </c>
      <c r="L69" s="4">
        <f t="shared" ref="L69:L70" si="39">L126*1.2</f>
        <v>57172.8</v>
      </c>
      <c r="M69" s="13">
        <v>56912.0</v>
      </c>
      <c r="N69" s="13">
        <v>67008.0</v>
      </c>
      <c r="O69" s="13">
        <v>80044.0</v>
      </c>
      <c r="P69" s="13">
        <v>86513.0</v>
      </c>
      <c r="Q69" s="13">
        <v>97606.0</v>
      </c>
      <c r="R69" s="13">
        <v>106620.0</v>
      </c>
      <c r="S69" s="13">
        <v>108351.0</v>
      </c>
      <c r="T69" s="13">
        <v>113056.0</v>
      </c>
      <c r="U69" s="13">
        <v>116112.0</v>
      </c>
      <c r="V69" s="13">
        <v>132318.0</v>
      </c>
    </row>
    <row r="70">
      <c r="B70" s="2" t="s">
        <v>28</v>
      </c>
      <c r="C70" s="4">
        <f t="shared" ref="C70:K70" si="38">C127</f>
        <v>19235</v>
      </c>
      <c r="D70" s="4">
        <f t="shared" si="38"/>
        <v>15921</v>
      </c>
      <c r="E70" s="4">
        <f t="shared" si="38"/>
        <v>14124</v>
      </c>
      <c r="F70" s="4">
        <f t="shared" si="38"/>
        <v>14876</v>
      </c>
      <c r="G70" s="4">
        <f t="shared" si="38"/>
        <v>9982</v>
      </c>
      <c r="H70" s="4">
        <f t="shared" si="38"/>
        <v>7904</v>
      </c>
      <c r="I70" s="4">
        <f t="shared" si="38"/>
        <v>9085</v>
      </c>
      <c r="J70" s="4">
        <f t="shared" si="38"/>
        <v>8285</v>
      </c>
      <c r="K70" s="4">
        <f t="shared" si="38"/>
        <v>8558</v>
      </c>
      <c r="L70" s="4">
        <f t="shared" si="39"/>
        <v>10059.6</v>
      </c>
      <c r="M70" s="13">
        <v>14035.0</v>
      </c>
      <c r="N70" s="13">
        <v>10147.0</v>
      </c>
      <c r="O70" s="13">
        <v>4629.0</v>
      </c>
      <c r="P70" s="13">
        <v>2078.0</v>
      </c>
      <c r="Q70" s="13">
        <v>1585.0</v>
      </c>
      <c r="R70" s="13">
        <v>1367.0</v>
      </c>
      <c r="S70" s="13">
        <v>1402.0</v>
      </c>
      <c r="T70" s="13">
        <v>1375.0</v>
      </c>
      <c r="U70" s="13">
        <v>1333.0</v>
      </c>
      <c r="V70" s="13">
        <v>1337.0</v>
      </c>
    </row>
    <row r="71">
      <c r="B71" s="2" t="s">
        <v>16</v>
      </c>
      <c r="C71" s="4">
        <f t="shared" ref="C71:K71" si="40">sum(C119:C122,C125)</f>
        <v>24878</v>
      </c>
      <c r="D71" s="4">
        <f t="shared" si="40"/>
        <v>31822</v>
      </c>
      <c r="E71" s="4">
        <f t="shared" si="40"/>
        <v>32901</v>
      </c>
      <c r="F71" s="4">
        <f t="shared" si="40"/>
        <v>32558</v>
      </c>
      <c r="G71" s="4">
        <f t="shared" si="40"/>
        <v>32582</v>
      </c>
      <c r="H71" s="4">
        <f t="shared" si="40"/>
        <v>37426</v>
      </c>
      <c r="I71" s="4">
        <f t="shared" si="40"/>
        <v>38535</v>
      </c>
      <c r="J71" s="4">
        <f t="shared" si="40"/>
        <v>42478</v>
      </c>
      <c r="K71" s="4">
        <f t="shared" si="40"/>
        <v>41330</v>
      </c>
      <c r="L71" s="4">
        <f>sum(L119:L122,L125)*1.2</f>
        <v>43102.8</v>
      </c>
      <c r="M71" s="13">
        <v>46411.0</v>
      </c>
      <c r="N71" s="13">
        <v>51174.0</v>
      </c>
      <c r="O71" s="13">
        <v>55814.0</v>
      </c>
      <c r="P71" s="13">
        <v>64667.0</v>
      </c>
      <c r="Q71" s="13">
        <v>71173.0</v>
      </c>
      <c r="R71" s="13">
        <v>78982.0</v>
      </c>
      <c r="S71" s="13">
        <v>104068.0</v>
      </c>
      <c r="T71" s="13">
        <v>124317.0</v>
      </c>
      <c r="U71" s="13">
        <v>142866.0</v>
      </c>
      <c r="V71" s="13">
        <v>152624.0</v>
      </c>
    </row>
    <row r="72">
      <c r="B72" s="2" t="s">
        <v>17</v>
      </c>
      <c r="C72" s="4">
        <f t="shared" ref="C72:K72" si="41">sum(C123:C124)</f>
        <v>23</v>
      </c>
      <c r="D72" s="4">
        <f t="shared" si="41"/>
        <v>27</v>
      </c>
      <c r="E72" s="4">
        <f t="shared" si="41"/>
        <v>29</v>
      </c>
      <c r="F72" s="4">
        <f t="shared" si="41"/>
        <v>207</v>
      </c>
      <c r="G72" s="4">
        <f t="shared" si="41"/>
        <v>536</v>
      </c>
      <c r="H72" s="4">
        <f t="shared" si="41"/>
        <v>599</v>
      </c>
      <c r="I72" s="4">
        <f t="shared" si="41"/>
        <v>555</v>
      </c>
      <c r="J72" s="4">
        <f t="shared" si="41"/>
        <v>479</v>
      </c>
      <c r="K72" s="4">
        <f t="shared" si="41"/>
        <v>655</v>
      </c>
      <c r="L72" s="4">
        <f>sum(L123:L124)*1.2</f>
        <v>936</v>
      </c>
      <c r="M72" s="13">
        <v>2834.0</v>
      </c>
      <c r="N72" s="13">
        <v>3900.0</v>
      </c>
      <c r="O72" s="13">
        <v>5519.0</v>
      </c>
      <c r="P72" s="13">
        <v>8227.0</v>
      </c>
      <c r="Q72" s="13">
        <v>2198.0</v>
      </c>
      <c r="R72" s="13">
        <v>11455.0</v>
      </c>
      <c r="S72" s="13">
        <v>13114.0</v>
      </c>
      <c r="T72" s="13">
        <v>14503.0</v>
      </c>
      <c r="U72" s="13">
        <v>16305.0</v>
      </c>
      <c r="V72" s="13">
        <v>19594.0</v>
      </c>
    </row>
    <row r="73">
      <c r="M73" s="10"/>
      <c r="N73" s="10"/>
    </row>
    <row r="74">
      <c r="M74" s="10"/>
      <c r="N74" s="10"/>
    </row>
    <row r="75">
      <c r="M75" s="10"/>
      <c r="N75" s="10"/>
    </row>
    <row r="76">
      <c r="M76" s="10"/>
      <c r="N76" s="10"/>
      <c r="AB76" s="7"/>
    </row>
    <row r="77">
      <c r="M77" s="10"/>
      <c r="N77" s="10"/>
    </row>
    <row r="78">
      <c r="M78" s="10"/>
      <c r="N78" s="10"/>
    </row>
    <row r="96">
      <c r="C96" s="31" t="s">
        <v>249</v>
      </c>
      <c r="D96" s="31" t="s">
        <v>250</v>
      </c>
      <c r="E96" s="31" t="s">
        <v>251</v>
      </c>
      <c r="F96" s="31" t="s">
        <v>252</v>
      </c>
      <c r="G96" s="31" t="s">
        <v>253</v>
      </c>
      <c r="H96" s="31" t="s">
        <v>254</v>
      </c>
      <c r="I96" s="31" t="s">
        <v>255</v>
      </c>
      <c r="J96" s="31" t="s">
        <v>256</v>
      </c>
      <c r="K96" s="31" t="s">
        <v>257</v>
      </c>
      <c r="L96" s="31" t="s">
        <v>258</v>
      </c>
      <c r="M96" s="31" t="s">
        <v>259</v>
      </c>
      <c r="N96" s="31" t="s">
        <v>260</v>
      </c>
      <c r="O96" s="31" t="s">
        <v>261</v>
      </c>
      <c r="P96" s="31" t="s">
        <v>262</v>
      </c>
      <c r="Q96" s="31" t="s">
        <v>263</v>
      </c>
      <c r="R96" s="31" t="s">
        <v>264</v>
      </c>
      <c r="S96" s="31" t="s">
        <v>265</v>
      </c>
      <c r="T96" s="31" t="s">
        <v>266</v>
      </c>
      <c r="U96" s="31" t="s">
        <v>267</v>
      </c>
      <c r="V96" s="31" t="s">
        <v>268</v>
      </c>
      <c r="W96" s="31" t="s">
        <v>269</v>
      </c>
      <c r="X96" s="31" t="s">
        <v>270</v>
      </c>
      <c r="Y96" s="31" t="s">
        <v>271</v>
      </c>
      <c r="Z96" s="31" t="s">
        <v>272</v>
      </c>
      <c r="AA96" s="31" t="s">
        <v>273</v>
      </c>
      <c r="AB96" s="31" t="s">
        <v>274</v>
      </c>
      <c r="AC96" s="31" t="s">
        <v>275</v>
      </c>
      <c r="AD96" s="31" t="s">
        <v>276</v>
      </c>
      <c r="AE96" s="31" t="s">
        <v>277</v>
      </c>
      <c r="AF96" s="31" t="s">
        <v>278</v>
      </c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>
      <c r="A97" s="2" t="s">
        <v>332</v>
      </c>
      <c r="B97" s="41" t="s">
        <v>333</v>
      </c>
      <c r="C97" s="41">
        <v>14534.0</v>
      </c>
      <c r="D97" s="41">
        <v>520.0</v>
      </c>
      <c r="E97" s="41">
        <v>9845.0</v>
      </c>
      <c r="F97" s="41">
        <v>18193.0</v>
      </c>
      <c r="G97" s="41">
        <v>868.0</v>
      </c>
      <c r="H97" s="41">
        <v>12787.0</v>
      </c>
      <c r="I97" s="41">
        <v>16766.0</v>
      </c>
      <c r="J97" s="41">
        <v>766.0</v>
      </c>
      <c r="K97" s="41">
        <v>154.0</v>
      </c>
      <c r="L97" s="41">
        <v>15215.0</v>
      </c>
      <c r="M97" s="41">
        <v>618.0</v>
      </c>
      <c r="N97" s="41">
        <v>16931.0</v>
      </c>
      <c r="O97" s="41">
        <v>14957.0</v>
      </c>
      <c r="P97" s="41">
        <v>600.0</v>
      </c>
      <c r="Q97" s="41">
        <v>17562.0</v>
      </c>
      <c r="R97" s="41">
        <v>17629.0</v>
      </c>
      <c r="S97" s="41">
        <v>606.0</v>
      </c>
      <c r="T97" s="41">
        <v>19789.0</v>
      </c>
      <c r="U97" s="2">
        <v>17969.0</v>
      </c>
      <c r="V97" s="2">
        <v>611.0</v>
      </c>
      <c r="W97" s="2">
        <v>20509.0</v>
      </c>
      <c r="X97" s="2">
        <v>19706.0</v>
      </c>
      <c r="Y97" s="2">
        <v>693.0</v>
      </c>
      <c r="Z97" s="2">
        <v>22557.0</v>
      </c>
      <c r="AA97" s="2">
        <v>18080.0</v>
      </c>
      <c r="AB97" s="2">
        <v>827.0</v>
      </c>
      <c r="AC97" s="2">
        <v>23079.0</v>
      </c>
      <c r="AD97" s="41">
        <v>16101.0</v>
      </c>
      <c r="AE97" s="41">
        <v>906.0</v>
      </c>
      <c r="AF97" s="41">
        <v>19694.0</v>
      </c>
      <c r="AP97" s="41"/>
    </row>
    <row r="98">
      <c r="A98" s="2" t="s">
        <v>3</v>
      </c>
      <c r="B98" s="41" t="s">
        <v>334</v>
      </c>
      <c r="C98" s="41">
        <v>10004.0</v>
      </c>
      <c r="D98" s="41">
        <v>0.0</v>
      </c>
      <c r="E98" s="41">
        <v>3736.0</v>
      </c>
      <c r="F98" s="41">
        <v>13886.0</v>
      </c>
      <c r="G98" s="41">
        <v>0.0</v>
      </c>
      <c r="H98" s="41">
        <v>5484.0</v>
      </c>
      <c r="I98" s="41">
        <v>12425.0</v>
      </c>
      <c r="J98" s="41">
        <v>0.0</v>
      </c>
      <c r="K98" s="41">
        <v>6207.0</v>
      </c>
      <c r="L98" s="41">
        <v>10729.0</v>
      </c>
      <c r="M98" s="41"/>
      <c r="N98" s="41">
        <v>6099.0</v>
      </c>
      <c r="O98" s="41">
        <v>9877.0</v>
      </c>
      <c r="P98" s="41"/>
      <c r="Q98" s="41">
        <v>6668.0</v>
      </c>
      <c r="R98" s="41">
        <v>11949.0</v>
      </c>
      <c r="S98" s="41"/>
      <c r="T98" s="41">
        <v>7506.0</v>
      </c>
      <c r="U98" s="2">
        <v>11869.0</v>
      </c>
      <c r="V98" s="2"/>
      <c r="W98" s="2">
        <v>7895.0</v>
      </c>
      <c r="X98" s="2">
        <v>13175.0</v>
      </c>
      <c r="Y98" s="2"/>
      <c r="Z98" s="2">
        <v>9180.0</v>
      </c>
      <c r="AA98" s="2">
        <v>10655.0</v>
      </c>
      <c r="AB98" s="2"/>
      <c r="AC98" s="2">
        <v>9277.0</v>
      </c>
      <c r="AD98" s="41">
        <v>9386.0</v>
      </c>
      <c r="AE98" s="41"/>
      <c r="AF98" s="41">
        <v>8087.0</v>
      </c>
      <c r="AP98" s="41"/>
    </row>
    <row r="99">
      <c r="A99" s="2" t="s">
        <v>4</v>
      </c>
      <c r="B99" s="41" t="s">
        <v>335</v>
      </c>
      <c r="C99" s="41">
        <v>4392.0</v>
      </c>
      <c r="D99" s="41"/>
      <c r="E99" s="41">
        <v>5656.0</v>
      </c>
      <c r="F99" s="41">
        <v>3958.0</v>
      </c>
      <c r="G99" s="41"/>
      <c r="H99" s="41">
        <v>6698.0</v>
      </c>
      <c r="I99" s="41">
        <v>4096.0</v>
      </c>
      <c r="J99" s="41"/>
      <c r="K99" s="41">
        <v>8576.0</v>
      </c>
      <c r="L99" s="41">
        <v>4013.0</v>
      </c>
      <c r="M99" s="41"/>
      <c r="N99" s="41">
        <v>10006.0</v>
      </c>
      <c r="O99" s="41">
        <v>4110.0</v>
      </c>
      <c r="P99" s="41"/>
      <c r="Q99" s="41">
        <v>9990.0</v>
      </c>
      <c r="R99" s="41">
        <v>4186.0</v>
      </c>
      <c r="S99" s="41"/>
      <c r="T99" s="41">
        <v>11377.0</v>
      </c>
      <c r="U99" s="2">
        <v>4217.0</v>
      </c>
      <c r="V99" s="2"/>
      <c r="W99" s="2">
        <v>11682.0</v>
      </c>
      <c r="X99" s="2">
        <v>4138.0</v>
      </c>
      <c r="Y99" s="2"/>
      <c r="Z99" s="2">
        <v>12539.0</v>
      </c>
      <c r="AA99" s="2">
        <v>4311.0</v>
      </c>
      <c r="AB99" s="2"/>
      <c r="AC99" s="2">
        <v>12625.0</v>
      </c>
      <c r="AD99" s="41">
        <v>3488.0</v>
      </c>
      <c r="AE99" s="41"/>
      <c r="AF99" s="41">
        <v>10387.0</v>
      </c>
      <c r="AP99" s="41"/>
    </row>
    <row r="100">
      <c r="A100" s="2" t="s">
        <v>336</v>
      </c>
      <c r="B100" s="41" t="s">
        <v>337</v>
      </c>
      <c r="C100" s="41">
        <v>133.0</v>
      </c>
      <c r="D100" s="41">
        <v>520.0</v>
      </c>
      <c r="E100" s="41"/>
      <c r="F100" s="41">
        <v>344.0</v>
      </c>
      <c r="G100" s="41">
        <v>865.0</v>
      </c>
      <c r="H100" s="41">
        <v>3.0</v>
      </c>
      <c r="I100" s="41">
        <v>239.0</v>
      </c>
      <c r="J100" s="41">
        <v>766.0</v>
      </c>
      <c r="K100" s="41">
        <v>2.0</v>
      </c>
      <c r="L100" s="41">
        <v>468.0</v>
      </c>
      <c r="M100" s="41">
        <v>618.0</v>
      </c>
      <c r="N100" s="41">
        <v>2.0</v>
      </c>
      <c r="O100" s="41">
        <v>965.0</v>
      </c>
      <c r="P100" s="41">
        <v>600.0</v>
      </c>
      <c r="Q100" s="41">
        <v>7.0</v>
      </c>
      <c r="R100" s="41">
        <v>1477.0</v>
      </c>
      <c r="S100" s="41">
        <v>606.0</v>
      </c>
      <c r="T100" s="41"/>
      <c r="U100" s="2">
        <v>1603.0</v>
      </c>
      <c r="V100" s="2">
        <v>611.0</v>
      </c>
      <c r="W100" s="2">
        <v>0.0</v>
      </c>
      <c r="X100" s="2">
        <v>1785.0</v>
      </c>
      <c r="Y100" s="2">
        <v>693.0</v>
      </c>
      <c r="Z100" s="2"/>
      <c r="AA100" s="2">
        <v>2060.0</v>
      </c>
      <c r="AB100" s="2">
        <v>827.0</v>
      </c>
      <c r="AC100" s="2">
        <v>121.0</v>
      </c>
      <c r="AD100" s="41">
        <v>1868.0</v>
      </c>
      <c r="AE100" s="41">
        <v>906.0</v>
      </c>
      <c r="AF100" s="41">
        <v>114.0</v>
      </c>
      <c r="AP100" s="41"/>
    </row>
    <row r="101">
      <c r="A101" s="2" t="s">
        <v>338</v>
      </c>
      <c r="B101" s="41" t="s">
        <v>339</v>
      </c>
      <c r="C101" s="41">
        <v>0.0</v>
      </c>
      <c r="D101" s="41"/>
      <c r="E101" s="41">
        <v>437.0</v>
      </c>
      <c r="F101" s="41">
        <v>0.0</v>
      </c>
      <c r="G101" s="41"/>
      <c r="H101" s="41">
        <v>584.0</v>
      </c>
      <c r="I101" s="41"/>
      <c r="J101" s="41"/>
      <c r="K101" s="41">
        <v>590.0</v>
      </c>
      <c r="L101" s="41">
        <v>1.0</v>
      </c>
      <c r="M101" s="41"/>
      <c r="N101" s="41">
        <v>622.0</v>
      </c>
      <c r="O101" s="41"/>
      <c r="P101" s="41"/>
      <c r="Q101" s="41">
        <v>365.0</v>
      </c>
      <c r="R101" s="41">
        <v>11.0</v>
      </c>
      <c r="S101" s="41"/>
      <c r="T101" s="41">
        <v>314.0</v>
      </c>
      <c r="U101" s="2">
        <v>274.0</v>
      </c>
      <c r="V101" s="2"/>
      <c r="W101" s="2">
        <v>384.0</v>
      </c>
      <c r="X101" s="2">
        <v>599.0</v>
      </c>
      <c r="Y101" s="2"/>
      <c r="Z101" s="2">
        <v>369.0</v>
      </c>
      <c r="AA101" s="2">
        <v>1042.0</v>
      </c>
      <c r="AB101" s="2"/>
      <c r="AC101" s="2">
        <v>412.0</v>
      </c>
      <c r="AD101" s="41">
        <v>1348.0</v>
      </c>
      <c r="AE101" s="41"/>
      <c r="AF101" s="41">
        <v>335.0</v>
      </c>
      <c r="AP101" s="41"/>
    </row>
    <row r="102">
      <c r="A102" s="2" t="s">
        <v>5</v>
      </c>
      <c r="B102" s="41" t="s">
        <v>340</v>
      </c>
      <c r="C102" s="41">
        <v>5.0</v>
      </c>
      <c r="D102" s="41"/>
      <c r="E102" s="41">
        <v>14.0</v>
      </c>
      <c r="F102" s="41">
        <v>6.0</v>
      </c>
      <c r="G102" s="41">
        <v>3.0</v>
      </c>
      <c r="H102" s="41">
        <v>12.0</v>
      </c>
      <c r="I102" s="41">
        <v>6.0</v>
      </c>
      <c r="J102" s="41">
        <v>0.0</v>
      </c>
      <c r="K102" s="41">
        <v>23.0</v>
      </c>
      <c r="L102" s="41">
        <v>4.0</v>
      </c>
      <c r="M102" s="41">
        <v>0.0</v>
      </c>
      <c r="N102" s="41">
        <v>15.0</v>
      </c>
      <c r="O102" s="41">
        <v>5.0</v>
      </c>
      <c r="P102" s="41">
        <v>0.0</v>
      </c>
      <c r="Q102" s="41">
        <v>49.0</v>
      </c>
      <c r="R102" s="41">
        <v>6.0</v>
      </c>
      <c r="S102" s="41">
        <v>0.0</v>
      </c>
      <c r="T102" s="41">
        <v>120.0</v>
      </c>
      <c r="U102" s="2">
        <v>6.0</v>
      </c>
      <c r="V102" s="2">
        <v>0.0</v>
      </c>
      <c r="W102" s="2">
        <v>114.0</v>
      </c>
      <c r="X102" s="2">
        <v>9.0</v>
      </c>
      <c r="Y102" s="2"/>
      <c r="Z102" s="2">
        <v>116.0</v>
      </c>
      <c r="AA102" s="2">
        <v>11.0</v>
      </c>
      <c r="AB102" s="2"/>
      <c r="AC102" s="2">
        <v>165.0</v>
      </c>
      <c r="AD102" s="41">
        <v>10.0</v>
      </c>
      <c r="AE102" s="41"/>
      <c r="AF102" s="41">
        <v>351.0</v>
      </c>
      <c r="AP102" s="41"/>
    </row>
    <row r="103">
      <c r="A103" s="2" t="s">
        <v>6</v>
      </c>
      <c r="B103" s="41" t="s">
        <v>341</v>
      </c>
      <c r="C103" s="41"/>
      <c r="D103" s="41"/>
      <c r="E103" s="41">
        <v>4.0</v>
      </c>
      <c r="F103" s="41"/>
      <c r="G103" s="41"/>
      <c r="H103" s="41">
        <v>6.0</v>
      </c>
      <c r="I103" s="41"/>
      <c r="J103" s="41"/>
      <c r="K103" s="41"/>
      <c r="L103" s="41"/>
      <c r="M103" s="41"/>
      <c r="N103" s="41">
        <v>188.0</v>
      </c>
      <c r="O103" s="41"/>
      <c r="P103" s="41"/>
      <c r="Q103" s="41">
        <v>482.0</v>
      </c>
      <c r="R103" s="41"/>
      <c r="S103" s="41"/>
      <c r="T103" s="41">
        <v>473.0</v>
      </c>
      <c r="U103" s="2"/>
      <c r="V103" s="2"/>
      <c r="W103" s="2">
        <v>435.0</v>
      </c>
      <c r="X103" s="2"/>
      <c r="Y103" s="2"/>
      <c r="Z103" s="2">
        <v>354.0</v>
      </c>
      <c r="AA103" s="2"/>
      <c r="AB103" s="2"/>
      <c r="AC103" s="2">
        <v>479.0</v>
      </c>
      <c r="AD103" s="41"/>
      <c r="AE103" s="41"/>
      <c r="AF103" s="41">
        <v>419.0</v>
      </c>
      <c r="AP103" s="41"/>
    </row>
    <row r="104">
      <c r="A104" s="2" t="s">
        <v>7</v>
      </c>
      <c r="B104" s="41" t="s">
        <v>342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2"/>
      <c r="V104" s="2"/>
      <c r="W104" s="2"/>
      <c r="X104" s="2"/>
      <c r="Y104" s="2"/>
      <c r="Z104" s="2"/>
      <c r="AA104" s="2"/>
      <c r="AB104" s="2"/>
      <c r="AC104" s="2"/>
      <c r="AD104" s="41"/>
      <c r="AE104" s="41"/>
      <c r="AF104" s="41"/>
      <c r="AP104" s="41"/>
    </row>
    <row r="105">
      <c r="A105" s="2" t="s">
        <v>2</v>
      </c>
      <c r="B105" s="41" t="s">
        <v>2</v>
      </c>
      <c r="C105" s="41">
        <v>45931.0</v>
      </c>
      <c r="D105" s="41">
        <v>4455.0</v>
      </c>
      <c r="E105" s="41">
        <v>7104.0</v>
      </c>
      <c r="F105" s="41">
        <v>51760.0</v>
      </c>
      <c r="G105" s="41">
        <v>4520.0</v>
      </c>
      <c r="H105" s="41">
        <v>7557.0</v>
      </c>
      <c r="I105" s="41">
        <v>46237.0</v>
      </c>
      <c r="J105" s="41">
        <v>4240.0</v>
      </c>
      <c r="K105" s="41">
        <v>7286.0</v>
      </c>
      <c r="L105" s="41">
        <v>47236.0</v>
      </c>
      <c r="M105" s="41">
        <v>3766.0</v>
      </c>
      <c r="N105" s="41">
        <v>6365.0</v>
      </c>
      <c r="O105" s="41">
        <v>47473.0</v>
      </c>
      <c r="P105" s="41">
        <v>2504.0</v>
      </c>
      <c r="Q105" s="41">
        <v>9061.0</v>
      </c>
      <c r="R105" s="41">
        <v>37139.0</v>
      </c>
      <c r="S105" s="41">
        <v>2004.0</v>
      </c>
      <c r="T105" s="41">
        <v>6526.0</v>
      </c>
      <c r="U105" s="2">
        <v>39457.0</v>
      </c>
      <c r="V105" s="2">
        <v>2420.0</v>
      </c>
      <c r="W105" s="2">
        <v>7256.0</v>
      </c>
      <c r="X105" s="2">
        <v>38622.0</v>
      </c>
      <c r="Y105" s="2">
        <v>1201.0</v>
      </c>
      <c r="Z105" s="2">
        <v>8739.0</v>
      </c>
      <c r="AA105" s="2">
        <v>43119.0</v>
      </c>
      <c r="AB105" s="2">
        <v>572.0</v>
      </c>
      <c r="AC105" s="2">
        <v>9050.0</v>
      </c>
      <c r="AD105" s="41">
        <v>37601.0</v>
      </c>
      <c r="AE105" s="41">
        <v>452.0</v>
      </c>
      <c r="AF105" s="41">
        <v>9591.0</v>
      </c>
      <c r="AP105" s="41"/>
    </row>
    <row r="106">
      <c r="A106" s="2" t="s">
        <v>343</v>
      </c>
      <c r="B106" s="41" t="s">
        <v>344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2"/>
      <c r="V106" s="2"/>
      <c r="W106" s="2"/>
      <c r="X106" s="2"/>
      <c r="Y106" s="2"/>
      <c r="Z106" s="2"/>
      <c r="AA106" s="2"/>
      <c r="AB106" s="2"/>
      <c r="AC106" s="2"/>
      <c r="AD106" s="41"/>
      <c r="AE106" s="41"/>
      <c r="AF106" s="41"/>
      <c r="AP106" s="41"/>
    </row>
    <row r="107">
      <c r="A107" s="41" t="s">
        <v>345</v>
      </c>
      <c r="B107" s="41" t="s">
        <v>345</v>
      </c>
      <c r="C107" s="41">
        <v>4822.0</v>
      </c>
      <c r="D107" s="41">
        <v>10600.0</v>
      </c>
      <c r="E107" s="41">
        <v>17.0</v>
      </c>
      <c r="F107" s="41">
        <v>3408.0</v>
      </c>
      <c r="G107" s="41">
        <v>8051.0</v>
      </c>
      <c r="H107" s="41">
        <v>38.0</v>
      </c>
      <c r="I107" s="41">
        <v>2677.0</v>
      </c>
      <c r="J107" s="41">
        <v>6312.0</v>
      </c>
      <c r="K107" s="41">
        <v>407.0</v>
      </c>
      <c r="L107" s="41">
        <v>5209.0</v>
      </c>
      <c r="M107" s="41">
        <v>4215.0</v>
      </c>
      <c r="N107" s="41">
        <v>395.0</v>
      </c>
      <c r="O107" s="41">
        <v>527.0</v>
      </c>
      <c r="P107" s="41">
        <v>24.0</v>
      </c>
      <c r="Q107" s="41">
        <v>376.0</v>
      </c>
      <c r="R107" s="41">
        <v>167.0</v>
      </c>
      <c r="S107" s="41">
        <v>0.0</v>
      </c>
      <c r="T107" s="41">
        <v>340.0</v>
      </c>
      <c r="U107" s="2">
        <v>1504.0</v>
      </c>
      <c r="V107" s="2">
        <v>99.0</v>
      </c>
      <c r="W107" s="2">
        <v>452.0</v>
      </c>
      <c r="X107" s="2">
        <v>728.0</v>
      </c>
      <c r="Y107" s="2">
        <v>18.0</v>
      </c>
      <c r="Z107" s="2">
        <v>409.0</v>
      </c>
      <c r="AA107" s="2">
        <v>596.0</v>
      </c>
      <c r="AB107" s="2">
        <v>3.0</v>
      </c>
      <c r="AC107" s="2">
        <v>388.0</v>
      </c>
      <c r="AD107" s="41">
        <v>1025.0</v>
      </c>
      <c r="AE107" s="41"/>
      <c r="AF107" s="41">
        <v>603.0</v>
      </c>
      <c r="AP107" s="41"/>
    </row>
    <row r="108">
      <c r="A108" s="41" t="s">
        <v>346</v>
      </c>
      <c r="B108" s="41" t="s">
        <v>346</v>
      </c>
      <c r="C108" s="41">
        <v>942.0</v>
      </c>
      <c r="D108" s="41">
        <v>2635.0</v>
      </c>
      <c r="E108" s="41">
        <v>210.0</v>
      </c>
      <c r="F108" s="41">
        <v>1126.0</v>
      </c>
      <c r="G108" s="41">
        <v>2394.0</v>
      </c>
      <c r="H108" s="41">
        <v>900.0</v>
      </c>
      <c r="I108" s="41">
        <v>786.0</v>
      </c>
      <c r="J108" s="41">
        <v>2047.0</v>
      </c>
      <c r="K108" s="41">
        <v>1893.0</v>
      </c>
      <c r="L108" s="41">
        <v>1015.0</v>
      </c>
      <c r="M108" s="41">
        <v>1407.0</v>
      </c>
      <c r="N108" s="41">
        <v>2635.0</v>
      </c>
      <c r="O108" s="41">
        <v>464.0</v>
      </c>
      <c r="P108" s="41">
        <v>919.0</v>
      </c>
      <c r="Q108" s="41">
        <v>119.0</v>
      </c>
      <c r="R108" s="41">
        <v>391.0</v>
      </c>
      <c r="S108" s="41">
        <v>280.0</v>
      </c>
      <c r="T108" s="41">
        <v>9.0</v>
      </c>
      <c r="U108" s="2">
        <v>519.0</v>
      </c>
      <c r="V108" s="2">
        <v>166.0</v>
      </c>
      <c r="W108" s="2"/>
      <c r="X108" s="2">
        <v>379.0</v>
      </c>
      <c r="Y108" s="2">
        <v>325.0</v>
      </c>
      <c r="Z108" s="2"/>
      <c r="AA108" s="2">
        <v>561.0</v>
      </c>
      <c r="AB108" s="2">
        <v>349.0</v>
      </c>
      <c r="AC108" s="2"/>
      <c r="AD108" s="41">
        <v>407.0</v>
      </c>
      <c r="AE108" s="41">
        <v>270.0</v>
      </c>
      <c r="AF108" s="41"/>
      <c r="AP108" s="41"/>
    </row>
    <row r="109">
      <c r="A109" s="41" t="s">
        <v>347</v>
      </c>
      <c r="B109" s="41" t="s">
        <v>347</v>
      </c>
      <c r="C109" s="41">
        <v>9.0</v>
      </c>
      <c r="D109" s="41"/>
      <c r="E109" s="41"/>
      <c r="F109" s="41">
        <v>4.0</v>
      </c>
      <c r="G109" s="41"/>
      <c r="H109" s="41"/>
      <c r="I109" s="41">
        <v>2.0</v>
      </c>
      <c r="J109" s="41"/>
      <c r="K109" s="41"/>
      <c r="L109" s="41">
        <v>0.0</v>
      </c>
      <c r="M109" s="41"/>
      <c r="N109" s="41"/>
      <c r="O109" s="41">
        <v>1.0</v>
      </c>
      <c r="P109" s="41"/>
      <c r="Q109" s="41"/>
      <c r="R109" s="41">
        <v>0.0</v>
      </c>
      <c r="S109" s="41"/>
      <c r="T109" s="41"/>
      <c r="U109" s="2">
        <v>1.0</v>
      </c>
      <c r="V109" s="2"/>
      <c r="W109" s="2"/>
      <c r="X109" s="2">
        <v>0.0</v>
      </c>
      <c r="Y109" s="2"/>
      <c r="Z109" s="2"/>
      <c r="AA109" s="2">
        <v>3.0</v>
      </c>
      <c r="AB109" s="2"/>
      <c r="AC109" s="2"/>
      <c r="AD109" s="41">
        <v>1.0</v>
      </c>
      <c r="AE109" s="41"/>
      <c r="AF109" s="41"/>
      <c r="AP109" s="41"/>
    </row>
    <row r="110">
      <c r="A110" s="41" t="s">
        <v>348</v>
      </c>
      <c r="B110" s="41" t="s">
        <v>348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>
        <v>1271.0</v>
      </c>
      <c r="R110" s="41"/>
      <c r="S110" s="41"/>
      <c r="T110" s="41">
        <v>1005.0</v>
      </c>
      <c r="U110" s="2"/>
      <c r="V110" s="2">
        <v>181.0</v>
      </c>
      <c r="W110" s="2">
        <v>388.0</v>
      </c>
      <c r="X110" s="2"/>
      <c r="Y110" s="2"/>
      <c r="Z110" s="2">
        <v>87.0</v>
      </c>
      <c r="AA110" s="2"/>
      <c r="AB110" s="2"/>
      <c r="AC110" s="2"/>
      <c r="AD110" s="41"/>
      <c r="AE110" s="41"/>
      <c r="AF110" s="41"/>
      <c r="AP110" s="41"/>
    </row>
    <row r="111">
      <c r="A111" s="41" t="s">
        <v>349</v>
      </c>
      <c r="B111" s="41" t="s">
        <v>349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>
        <v>3791.0</v>
      </c>
      <c r="P111" s="41">
        <v>2459.0</v>
      </c>
      <c r="Q111" s="41">
        <v>31.0</v>
      </c>
      <c r="R111" s="41">
        <v>4042.0</v>
      </c>
      <c r="S111" s="41">
        <v>1670.0</v>
      </c>
      <c r="T111" s="41"/>
      <c r="U111" s="2">
        <v>4181.0</v>
      </c>
      <c r="V111" s="2">
        <v>1594.0</v>
      </c>
      <c r="W111" s="2">
        <v>0.0</v>
      </c>
      <c r="X111" s="2">
        <v>4585.0</v>
      </c>
      <c r="Y111" s="2">
        <v>1754.0</v>
      </c>
      <c r="Z111" s="2"/>
      <c r="AA111" s="2">
        <v>4522.0</v>
      </c>
      <c r="AB111" s="2">
        <v>1894.0</v>
      </c>
      <c r="AC111" s="2">
        <v>242.0</v>
      </c>
      <c r="AD111" s="41">
        <v>3882.0</v>
      </c>
      <c r="AE111" s="41">
        <v>1981.0</v>
      </c>
      <c r="AF111" s="41">
        <v>214.0</v>
      </c>
      <c r="AP111" s="41"/>
    </row>
    <row r="112">
      <c r="A112" s="2" t="s">
        <v>1</v>
      </c>
      <c r="B112" s="41" t="s">
        <v>350</v>
      </c>
      <c r="C112" s="41">
        <v>91162.0</v>
      </c>
      <c r="D112" s="41">
        <v>50.0</v>
      </c>
      <c r="E112" s="41">
        <v>38611.0</v>
      </c>
      <c r="F112" s="41">
        <v>92995.0</v>
      </c>
      <c r="G112" s="41">
        <v>117.0</v>
      </c>
      <c r="H112" s="41">
        <v>41410.0</v>
      </c>
      <c r="I112" s="41">
        <v>101468.0</v>
      </c>
      <c r="J112" s="41">
        <v>82.0</v>
      </c>
      <c r="K112" s="41">
        <v>45678.0</v>
      </c>
      <c r="L112" s="41">
        <v>109694.0</v>
      </c>
      <c r="M112" s="41">
        <v>472.0</v>
      </c>
      <c r="N112" s="41">
        <v>49201.0</v>
      </c>
      <c r="O112" s="41">
        <v>119385.0</v>
      </c>
      <c r="P112" s="41">
        <v>550.0</v>
      </c>
      <c r="Q112" s="41">
        <v>53840.0</v>
      </c>
      <c r="R112" s="41">
        <v>112922.0</v>
      </c>
      <c r="S112" s="41">
        <v>509.0</v>
      </c>
      <c r="T112" s="41">
        <v>66772.0</v>
      </c>
      <c r="U112" s="2">
        <v>113125.0</v>
      </c>
      <c r="V112" s="2">
        <v>418.0</v>
      </c>
      <c r="W112" s="2">
        <v>75406.0</v>
      </c>
      <c r="X112" s="2">
        <v>114935.0</v>
      </c>
      <c r="Y112" s="2">
        <v>308.0</v>
      </c>
      <c r="Z112" s="2">
        <v>89284.0</v>
      </c>
      <c r="AA112" s="2">
        <v>112210.0</v>
      </c>
      <c r="AB112" s="2">
        <v>407.0</v>
      </c>
      <c r="AC112" s="2">
        <v>103429.0</v>
      </c>
      <c r="AD112" s="41">
        <v>94705.0</v>
      </c>
      <c r="AE112" s="41">
        <v>494.0</v>
      </c>
      <c r="AF112" s="41">
        <v>94382.0</v>
      </c>
      <c r="AP112" s="41"/>
    </row>
    <row r="113">
      <c r="A113" s="2" t="s">
        <v>351</v>
      </c>
      <c r="B113" s="41" t="s">
        <v>352</v>
      </c>
      <c r="C113" s="41"/>
      <c r="D113" s="41"/>
      <c r="E113" s="41">
        <v>8.0</v>
      </c>
      <c r="F113" s="41"/>
      <c r="G113" s="41"/>
      <c r="H113" s="41">
        <v>837.0</v>
      </c>
      <c r="I113" s="41"/>
      <c r="J113" s="41"/>
      <c r="K113" s="41">
        <v>1469.0</v>
      </c>
      <c r="L113" s="41"/>
      <c r="M113" s="41"/>
      <c r="N113" s="41">
        <v>1848.0</v>
      </c>
      <c r="O113" s="41"/>
      <c r="P113" s="41"/>
      <c r="Q113" s="41">
        <v>2072.0</v>
      </c>
      <c r="R113" s="41"/>
      <c r="S113" s="41"/>
      <c r="T113" s="41">
        <v>1996.0</v>
      </c>
      <c r="U113" s="2"/>
      <c r="W113" s="2">
        <v>1456.0</v>
      </c>
      <c r="X113" s="2"/>
      <c r="Z113" s="2">
        <v>1367.0</v>
      </c>
      <c r="AC113" s="2">
        <v>1488.0</v>
      </c>
      <c r="AD113" s="41"/>
      <c r="AE113" s="41"/>
      <c r="AF113" s="41">
        <v>1345.0</v>
      </c>
      <c r="AP113" s="41"/>
    </row>
    <row r="114">
      <c r="B114" s="41"/>
      <c r="C114" s="41">
        <v>157401.0</v>
      </c>
      <c r="D114" s="41">
        <v>18260.0</v>
      </c>
      <c r="E114" s="41">
        <v>55795.0</v>
      </c>
      <c r="F114" s="41">
        <v>167487.0</v>
      </c>
      <c r="G114" s="41">
        <v>15949.0</v>
      </c>
      <c r="H114" s="41">
        <v>63528.0</v>
      </c>
      <c r="I114" s="41">
        <v>167936.0</v>
      </c>
      <c r="J114" s="41">
        <v>13447.0</v>
      </c>
      <c r="K114" s="41">
        <v>72134.0</v>
      </c>
      <c r="L114" s="41">
        <v>178369.0</v>
      </c>
      <c r="M114" s="41">
        <v>10478.0</v>
      </c>
      <c r="N114" s="41">
        <v>77374.0</v>
      </c>
      <c r="O114" s="41">
        <v>186598.0</v>
      </c>
      <c r="P114" s="41">
        <v>7047.0</v>
      </c>
      <c r="Q114" s="41">
        <v>84331.0</v>
      </c>
      <c r="R114" s="41">
        <v>172290.0</v>
      </c>
      <c r="S114" s="41">
        <v>5070.0</v>
      </c>
      <c r="T114" s="41">
        <v>96438.0</v>
      </c>
      <c r="U114" s="2">
        <v>176756.0</v>
      </c>
      <c r="V114" s="2">
        <v>5488.0</v>
      </c>
      <c r="W114" s="2">
        <v>105468.0</v>
      </c>
      <c r="X114" s="2">
        <v>178956.0</v>
      </c>
      <c r="Y114" s="2">
        <v>4299.0</v>
      </c>
      <c r="Z114" s="2">
        <v>122444.0</v>
      </c>
      <c r="AA114" s="2">
        <v>179091.0</v>
      </c>
      <c r="AB114" s="2">
        <v>4053.0</v>
      </c>
      <c r="AC114" s="2">
        <v>137676.0</v>
      </c>
      <c r="AD114" s="41">
        <v>153722.0</v>
      </c>
      <c r="AE114" s="41">
        <v>4103.0</v>
      </c>
      <c r="AF114" s="41">
        <v>125829.0</v>
      </c>
      <c r="AP114" s="41"/>
    </row>
    <row r="116">
      <c r="A116" s="7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>
      <c r="A117" s="7"/>
      <c r="B117" s="7"/>
      <c r="C117" s="3">
        <v>2015.0</v>
      </c>
      <c r="D117" s="3">
        <v>2016.0</v>
      </c>
      <c r="E117" s="3">
        <v>2017.0</v>
      </c>
      <c r="F117" s="3">
        <v>2018.0</v>
      </c>
      <c r="G117" s="3">
        <v>2019.0</v>
      </c>
      <c r="H117" s="3">
        <v>2020.0</v>
      </c>
      <c r="I117" s="3">
        <v>2021.0</v>
      </c>
      <c r="J117" s="3">
        <v>2022.0</v>
      </c>
      <c r="K117" s="3">
        <v>2023.0</v>
      </c>
      <c r="L117" s="3">
        <v>2024.0</v>
      </c>
      <c r="M117" s="3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>
      <c r="B118" s="2" t="s">
        <v>332</v>
      </c>
      <c r="C118" s="4">
        <f t="shared" ref="C118:C126" si="42">sum(C97:E97)</f>
        <v>24899</v>
      </c>
      <c r="D118" s="4">
        <f t="shared" ref="D118:D126" si="43">sum(F97:H97)</f>
        <v>31848</v>
      </c>
      <c r="E118" s="4">
        <f t="shared" ref="E118:E126" si="44">sum(I97:K97)</f>
        <v>17686</v>
      </c>
      <c r="F118" s="4">
        <f t="shared" ref="F118:F126" si="45">sum(L97:N97)</f>
        <v>32764</v>
      </c>
      <c r="G118" s="4">
        <f t="shared" ref="G118:G126" si="46">sum(O97:Q97)</f>
        <v>33119</v>
      </c>
      <c r="H118" s="4">
        <f t="shared" ref="H118:H126" si="47">sum(R97:T97)</f>
        <v>38024</v>
      </c>
      <c r="I118" s="4">
        <f t="shared" ref="I118:I126" si="48">sum(U97:W97)</f>
        <v>39089</v>
      </c>
      <c r="J118" s="4">
        <f t="shared" ref="J118:J126" si="49">sum(X97:Z97)</f>
        <v>42956</v>
      </c>
      <c r="K118" s="4">
        <f t="shared" ref="K118:K126" si="50">sum(AA97:AC97)</f>
        <v>41986</v>
      </c>
      <c r="L118" s="4">
        <f t="shared" ref="L118:L126" si="51">sum(AD97:AF97)</f>
        <v>36701</v>
      </c>
    </row>
    <row r="119">
      <c r="B119" s="2" t="s">
        <v>3</v>
      </c>
      <c r="C119" s="4">
        <f t="shared" si="42"/>
        <v>13740</v>
      </c>
      <c r="D119" s="4">
        <f t="shared" si="43"/>
        <v>19370</v>
      </c>
      <c r="E119" s="4">
        <f t="shared" si="44"/>
        <v>18632</v>
      </c>
      <c r="F119" s="4">
        <f t="shared" si="45"/>
        <v>16828</v>
      </c>
      <c r="G119" s="4">
        <f t="shared" si="46"/>
        <v>16545</v>
      </c>
      <c r="H119" s="4">
        <f t="shared" si="47"/>
        <v>19455</v>
      </c>
      <c r="I119" s="4">
        <f t="shared" si="48"/>
        <v>19764</v>
      </c>
      <c r="J119" s="4">
        <f t="shared" si="49"/>
        <v>22355</v>
      </c>
      <c r="K119" s="4">
        <f t="shared" si="50"/>
        <v>19932</v>
      </c>
      <c r="L119" s="4">
        <f t="shared" si="51"/>
        <v>17473</v>
      </c>
    </row>
    <row r="120">
      <c r="B120" s="2" t="s">
        <v>4</v>
      </c>
      <c r="C120" s="4">
        <f t="shared" si="42"/>
        <v>10048</v>
      </c>
      <c r="D120" s="4">
        <f t="shared" si="43"/>
        <v>10656</v>
      </c>
      <c r="E120" s="4">
        <f t="shared" si="44"/>
        <v>12672</v>
      </c>
      <c r="F120" s="4">
        <f t="shared" si="45"/>
        <v>14019</v>
      </c>
      <c r="G120" s="4">
        <f t="shared" si="46"/>
        <v>14100</v>
      </c>
      <c r="H120" s="4">
        <f t="shared" si="47"/>
        <v>15563</v>
      </c>
      <c r="I120" s="4">
        <f t="shared" si="48"/>
        <v>15899</v>
      </c>
      <c r="J120" s="4">
        <f t="shared" si="49"/>
        <v>16677</v>
      </c>
      <c r="K120" s="4">
        <f t="shared" si="50"/>
        <v>16936</v>
      </c>
      <c r="L120" s="4">
        <f t="shared" si="51"/>
        <v>13875</v>
      </c>
    </row>
    <row r="121">
      <c r="B121" s="2" t="s">
        <v>336</v>
      </c>
      <c r="C121" s="4">
        <f t="shared" si="42"/>
        <v>653</v>
      </c>
      <c r="D121" s="4">
        <f t="shared" si="43"/>
        <v>1212</v>
      </c>
      <c r="E121" s="4">
        <f t="shared" si="44"/>
        <v>1007</v>
      </c>
      <c r="F121" s="4">
        <f t="shared" si="45"/>
        <v>1088</v>
      </c>
      <c r="G121" s="4">
        <f t="shared" si="46"/>
        <v>1572</v>
      </c>
      <c r="H121" s="4">
        <f t="shared" si="47"/>
        <v>2083</v>
      </c>
      <c r="I121" s="4">
        <f t="shared" si="48"/>
        <v>2214</v>
      </c>
      <c r="J121" s="4">
        <f t="shared" si="49"/>
        <v>2478</v>
      </c>
      <c r="K121" s="4">
        <f t="shared" si="50"/>
        <v>3008</v>
      </c>
      <c r="L121" s="4">
        <f t="shared" si="51"/>
        <v>2888</v>
      </c>
    </row>
    <row r="122">
      <c r="B122" s="2" t="s">
        <v>338</v>
      </c>
      <c r="C122" s="4">
        <f t="shared" si="42"/>
        <v>437</v>
      </c>
      <c r="D122" s="4">
        <f t="shared" si="43"/>
        <v>584</v>
      </c>
      <c r="E122" s="4">
        <f t="shared" si="44"/>
        <v>590</v>
      </c>
      <c r="F122" s="4">
        <f t="shared" si="45"/>
        <v>623</v>
      </c>
      <c r="G122" s="4">
        <f t="shared" si="46"/>
        <v>365</v>
      </c>
      <c r="H122" s="4">
        <f t="shared" si="47"/>
        <v>325</v>
      </c>
      <c r="I122" s="4">
        <f t="shared" si="48"/>
        <v>658</v>
      </c>
      <c r="J122" s="4">
        <f t="shared" si="49"/>
        <v>968</v>
      </c>
      <c r="K122" s="4">
        <f t="shared" si="50"/>
        <v>1454</v>
      </c>
      <c r="L122" s="4">
        <f t="shared" si="51"/>
        <v>1683</v>
      </c>
    </row>
    <row r="123">
      <c r="B123" s="2" t="s">
        <v>5</v>
      </c>
      <c r="C123" s="4">
        <f t="shared" si="42"/>
        <v>19</v>
      </c>
      <c r="D123" s="4">
        <f t="shared" si="43"/>
        <v>21</v>
      </c>
      <c r="E123" s="4">
        <f t="shared" si="44"/>
        <v>29</v>
      </c>
      <c r="F123" s="4">
        <f t="shared" si="45"/>
        <v>19</v>
      </c>
      <c r="G123" s="4">
        <f t="shared" si="46"/>
        <v>54</v>
      </c>
      <c r="H123" s="4">
        <f t="shared" si="47"/>
        <v>126</v>
      </c>
      <c r="I123" s="4">
        <f t="shared" si="48"/>
        <v>120</v>
      </c>
      <c r="J123" s="4">
        <f t="shared" si="49"/>
        <v>125</v>
      </c>
      <c r="K123" s="4">
        <f t="shared" si="50"/>
        <v>176</v>
      </c>
      <c r="L123" s="4">
        <f t="shared" si="51"/>
        <v>361</v>
      </c>
    </row>
    <row r="124">
      <c r="B124" s="2" t="s">
        <v>6</v>
      </c>
      <c r="C124" s="4">
        <f t="shared" si="42"/>
        <v>4</v>
      </c>
      <c r="D124" s="4">
        <f t="shared" si="43"/>
        <v>6</v>
      </c>
      <c r="E124" s="4">
        <f t="shared" si="44"/>
        <v>0</v>
      </c>
      <c r="F124" s="4">
        <f t="shared" si="45"/>
        <v>188</v>
      </c>
      <c r="G124" s="4">
        <f t="shared" si="46"/>
        <v>482</v>
      </c>
      <c r="H124" s="4">
        <f t="shared" si="47"/>
        <v>473</v>
      </c>
      <c r="I124" s="4">
        <f t="shared" si="48"/>
        <v>435</v>
      </c>
      <c r="J124" s="4">
        <f t="shared" si="49"/>
        <v>354</v>
      </c>
      <c r="K124" s="4">
        <f t="shared" si="50"/>
        <v>479</v>
      </c>
      <c r="L124" s="4">
        <f t="shared" si="51"/>
        <v>419</v>
      </c>
    </row>
    <row r="125">
      <c r="B125" s="2" t="s">
        <v>7</v>
      </c>
      <c r="C125" s="4">
        <f t="shared" si="42"/>
        <v>0</v>
      </c>
      <c r="D125" s="4">
        <f t="shared" si="43"/>
        <v>0</v>
      </c>
      <c r="E125" s="4">
        <f t="shared" si="44"/>
        <v>0</v>
      </c>
      <c r="F125" s="4">
        <f t="shared" si="45"/>
        <v>0</v>
      </c>
      <c r="G125" s="4">
        <f t="shared" si="46"/>
        <v>0</v>
      </c>
      <c r="H125" s="4">
        <f t="shared" si="47"/>
        <v>0</v>
      </c>
      <c r="I125" s="4">
        <f t="shared" si="48"/>
        <v>0</v>
      </c>
      <c r="J125" s="4">
        <f t="shared" si="49"/>
        <v>0</v>
      </c>
      <c r="K125" s="4">
        <f t="shared" si="50"/>
        <v>0</v>
      </c>
      <c r="L125" s="4">
        <f t="shared" si="51"/>
        <v>0</v>
      </c>
    </row>
    <row r="126">
      <c r="B126" s="2" t="s">
        <v>2</v>
      </c>
      <c r="C126" s="4">
        <f t="shared" si="42"/>
        <v>57490</v>
      </c>
      <c r="D126" s="4">
        <f t="shared" si="43"/>
        <v>63837</v>
      </c>
      <c r="E126" s="4">
        <f t="shared" si="44"/>
        <v>57763</v>
      </c>
      <c r="F126" s="4">
        <f t="shared" si="45"/>
        <v>57367</v>
      </c>
      <c r="G126" s="4">
        <f t="shared" si="46"/>
        <v>59038</v>
      </c>
      <c r="H126" s="4">
        <f t="shared" si="47"/>
        <v>45669</v>
      </c>
      <c r="I126" s="4">
        <f t="shared" si="48"/>
        <v>49133</v>
      </c>
      <c r="J126" s="4">
        <f t="shared" si="49"/>
        <v>48562</v>
      </c>
      <c r="K126" s="4">
        <f t="shared" si="50"/>
        <v>52741</v>
      </c>
      <c r="L126" s="4">
        <f t="shared" si="51"/>
        <v>47644</v>
      </c>
    </row>
    <row r="127">
      <c r="A127" s="41"/>
      <c r="B127" s="2" t="s">
        <v>343</v>
      </c>
      <c r="C127" s="4">
        <f t="shared" ref="C127:L127" si="52">sum(C128:C132)</f>
        <v>19235</v>
      </c>
      <c r="D127" s="4">
        <f t="shared" si="52"/>
        <v>15921</v>
      </c>
      <c r="E127" s="4">
        <f t="shared" si="52"/>
        <v>14124</v>
      </c>
      <c r="F127" s="4">
        <f t="shared" si="52"/>
        <v>14876</v>
      </c>
      <c r="G127" s="4">
        <f t="shared" si="52"/>
        <v>9982</v>
      </c>
      <c r="H127" s="4">
        <f t="shared" si="52"/>
        <v>7904</v>
      </c>
      <c r="I127" s="4">
        <f t="shared" si="52"/>
        <v>9085</v>
      </c>
      <c r="J127" s="4">
        <f t="shared" si="52"/>
        <v>8285</v>
      </c>
      <c r="K127" s="4">
        <f t="shared" si="52"/>
        <v>8558</v>
      </c>
      <c r="L127" s="4">
        <f t="shared" si="52"/>
        <v>8383</v>
      </c>
    </row>
    <row r="128">
      <c r="A128" s="41"/>
      <c r="B128" s="41" t="s">
        <v>345</v>
      </c>
      <c r="C128" s="4">
        <f t="shared" ref="C128:C134" si="53">sum(C107:E107)</f>
        <v>15439</v>
      </c>
      <c r="D128" s="4">
        <f t="shared" ref="D128:D134" si="54">sum(F107:H107)</f>
        <v>11497</v>
      </c>
      <c r="E128" s="4">
        <f t="shared" ref="E128:E134" si="55">sum(I107:K107)</f>
        <v>9396</v>
      </c>
      <c r="F128" s="4">
        <f t="shared" ref="F128:F134" si="56">sum(L107:N107)</f>
        <v>9819</v>
      </c>
      <c r="G128" s="4">
        <f t="shared" ref="G128:G134" si="57">sum(O107:Q107)</f>
        <v>927</v>
      </c>
      <c r="H128" s="4">
        <f t="shared" ref="H128:H134" si="58">sum(R107:T107)</f>
        <v>507</v>
      </c>
      <c r="I128" s="4">
        <f t="shared" ref="I128:I134" si="59">sum(U107:W107)</f>
        <v>2055</v>
      </c>
      <c r="J128" s="4">
        <f t="shared" ref="J128:J134" si="60">sum(X107:Z107)</f>
        <v>1155</v>
      </c>
      <c r="K128" s="4">
        <f t="shared" ref="K128:K134" si="61">sum(AA107:AC107)</f>
        <v>987</v>
      </c>
      <c r="L128" s="4">
        <f t="shared" ref="L128:L134" si="62">sum(AD107:AF107)</f>
        <v>1628</v>
      </c>
    </row>
    <row r="129">
      <c r="A129" s="41"/>
      <c r="B129" s="41" t="s">
        <v>346</v>
      </c>
      <c r="C129" s="4">
        <f t="shared" si="53"/>
        <v>3787</v>
      </c>
      <c r="D129" s="4">
        <f t="shared" si="54"/>
        <v>4420</v>
      </c>
      <c r="E129" s="4">
        <f t="shared" si="55"/>
        <v>4726</v>
      </c>
      <c r="F129" s="4">
        <f t="shared" si="56"/>
        <v>5057</v>
      </c>
      <c r="G129" s="4">
        <f t="shared" si="57"/>
        <v>1502</v>
      </c>
      <c r="H129" s="4">
        <f t="shared" si="58"/>
        <v>680</v>
      </c>
      <c r="I129" s="4">
        <f t="shared" si="59"/>
        <v>685</v>
      </c>
      <c r="J129" s="4">
        <f t="shared" si="60"/>
        <v>704</v>
      </c>
      <c r="K129" s="4">
        <f t="shared" si="61"/>
        <v>910</v>
      </c>
      <c r="L129" s="4">
        <f t="shared" si="62"/>
        <v>677</v>
      </c>
    </row>
    <row r="130">
      <c r="A130" s="41"/>
      <c r="B130" s="41" t="s">
        <v>347</v>
      </c>
      <c r="C130" s="4">
        <f t="shared" si="53"/>
        <v>9</v>
      </c>
      <c r="D130" s="4">
        <f t="shared" si="54"/>
        <v>4</v>
      </c>
      <c r="E130" s="4">
        <f t="shared" si="55"/>
        <v>2</v>
      </c>
      <c r="F130" s="4">
        <f t="shared" si="56"/>
        <v>0</v>
      </c>
      <c r="G130" s="4">
        <f t="shared" si="57"/>
        <v>1</v>
      </c>
      <c r="H130" s="4">
        <f t="shared" si="58"/>
        <v>0</v>
      </c>
      <c r="I130" s="4">
        <f t="shared" si="59"/>
        <v>1</v>
      </c>
      <c r="J130" s="4">
        <f t="shared" si="60"/>
        <v>0</v>
      </c>
      <c r="K130" s="4">
        <f t="shared" si="61"/>
        <v>3</v>
      </c>
      <c r="L130" s="4">
        <f t="shared" si="62"/>
        <v>1</v>
      </c>
    </row>
    <row r="131">
      <c r="A131" s="41"/>
      <c r="B131" s="41" t="s">
        <v>348</v>
      </c>
      <c r="C131" s="4">
        <f t="shared" si="53"/>
        <v>0</v>
      </c>
      <c r="D131" s="4">
        <f t="shared" si="54"/>
        <v>0</v>
      </c>
      <c r="E131" s="4">
        <f t="shared" si="55"/>
        <v>0</v>
      </c>
      <c r="F131" s="4">
        <f t="shared" si="56"/>
        <v>0</v>
      </c>
      <c r="G131" s="4">
        <f t="shared" si="57"/>
        <v>1271</v>
      </c>
      <c r="H131" s="4">
        <f t="shared" si="58"/>
        <v>1005</v>
      </c>
      <c r="I131" s="4">
        <f t="shared" si="59"/>
        <v>569</v>
      </c>
      <c r="J131" s="4">
        <f t="shared" si="60"/>
        <v>87</v>
      </c>
      <c r="K131" s="4">
        <f t="shared" si="61"/>
        <v>0</v>
      </c>
      <c r="L131" s="4">
        <f t="shared" si="62"/>
        <v>0</v>
      </c>
    </row>
    <row r="132">
      <c r="A132" s="41"/>
      <c r="B132" s="41" t="s">
        <v>349</v>
      </c>
      <c r="C132" s="4">
        <f t="shared" si="53"/>
        <v>0</v>
      </c>
      <c r="D132" s="4">
        <f t="shared" si="54"/>
        <v>0</v>
      </c>
      <c r="E132" s="4">
        <f t="shared" si="55"/>
        <v>0</v>
      </c>
      <c r="F132" s="4">
        <f t="shared" si="56"/>
        <v>0</v>
      </c>
      <c r="G132" s="4">
        <f t="shared" si="57"/>
        <v>6281</v>
      </c>
      <c r="H132" s="4">
        <f t="shared" si="58"/>
        <v>5712</v>
      </c>
      <c r="I132" s="4">
        <f t="shared" si="59"/>
        <v>5775</v>
      </c>
      <c r="J132" s="4">
        <f t="shared" si="60"/>
        <v>6339</v>
      </c>
      <c r="K132" s="4">
        <f t="shared" si="61"/>
        <v>6658</v>
      </c>
      <c r="L132" s="4">
        <f t="shared" si="62"/>
        <v>6077</v>
      </c>
    </row>
    <row r="133">
      <c r="A133" s="41"/>
      <c r="B133" s="2" t="s">
        <v>1</v>
      </c>
      <c r="C133" s="4">
        <f t="shared" si="53"/>
        <v>129823</v>
      </c>
      <c r="D133" s="4">
        <f t="shared" si="54"/>
        <v>134522</v>
      </c>
      <c r="E133" s="4">
        <f t="shared" si="55"/>
        <v>147228</v>
      </c>
      <c r="F133" s="4">
        <f t="shared" si="56"/>
        <v>159367</v>
      </c>
      <c r="G133" s="4">
        <f t="shared" si="57"/>
        <v>173775</v>
      </c>
      <c r="H133" s="4">
        <f t="shared" si="58"/>
        <v>180203</v>
      </c>
      <c r="I133" s="4">
        <f t="shared" si="59"/>
        <v>188949</v>
      </c>
      <c r="J133" s="4">
        <f t="shared" si="60"/>
        <v>204527</v>
      </c>
      <c r="K133" s="4">
        <f t="shared" si="61"/>
        <v>216046</v>
      </c>
      <c r="L133" s="4">
        <f t="shared" si="62"/>
        <v>189581</v>
      </c>
    </row>
    <row r="134">
      <c r="A134" s="41"/>
      <c r="B134" s="2" t="s">
        <v>351</v>
      </c>
      <c r="C134" s="4">
        <f t="shared" si="53"/>
        <v>8</v>
      </c>
      <c r="D134" s="4">
        <f t="shared" si="54"/>
        <v>837</v>
      </c>
      <c r="E134" s="4">
        <f t="shared" si="55"/>
        <v>1469</v>
      </c>
      <c r="F134" s="4">
        <f t="shared" si="56"/>
        <v>1848</v>
      </c>
      <c r="G134" s="4">
        <f t="shared" si="57"/>
        <v>2072</v>
      </c>
      <c r="H134" s="4">
        <f t="shared" si="58"/>
        <v>1996</v>
      </c>
      <c r="I134" s="4">
        <f t="shared" si="59"/>
        <v>1456</v>
      </c>
      <c r="J134" s="4">
        <f t="shared" si="60"/>
        <v>1367</v>
      </c>
      <c r="K134" s="4">
        <f t="shared" si="61"/>
        <v>1488</v>
      </c>
      <c r="L134" s="4">
        <f t="shared" si="62"/>
        <v>1345</v>
      </c>
    </row>
    <row r="135">
      <c r="A135" s="41"/>
    </row>
    <row r="136">
      <c r="A136" s="41"/>
      <c r="B136" s="7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6">
      <c r="A146" s="41"/>
      <c r="F146" s="41"/>
    </row>
    <row r="147">
      <c r="A147" s="41"/>
      <c r="F147" s="41"/>
    </row>
    <row r="148">
      <c r="A148" s="41"/>
    </row>
    <row r="149">
      <c r="A149" s="41"/>
    </row>
    <row r="150">
      <c r="A150" s="41"/>
      <c r="F150" s="41"/>
    </row>
    <row r="151">
      <c r="A151" s="41"/>
      <c r="F151" s="41"/>
    </row>
    <row r="152">
      <c r="A152" s="41"/>
      <c r="F152" s="41"/>
    </row>
    <row r="153">
      <c r="A153" s="41"/>
    </row>
    <row r="154">
      <c r="A154" s="41"/>
      <c r="F154" s="41"/>
    </row>
    <row r="155">
      <c r="A155" s="41"/>
    </row>
    <row r="156">
      <c r="A156" s="41"/>
      <c r="F156" s="41"/>
    </row>
    <row r="157">
      <c r="A157" s="41"/>
      <c r="F157" s="41"/>
    </row>
    <row r="158">
      <c r="A158" s="41"/>
      <c r="F158" s="41"/>
    </row>
    <row r="159">
      <c r="A159" s="41"/>
      <c r="F159" s="41"/>
    </row>
    <row r="160">
      <c r="A160" s="41"/>
    </row>
    <row r="161">
      <c r="A161" s="41"/>
      <c r="F161" s="41"/>
    </row>
    <row r="162">
      <c r="A162" s="41"/>
      <c r="F162" s="41"/>
    </row>
    <row r="163">
      <c r="A163" s="41"/>
      <c r="F163" s="4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5" width="9.88"/>
    <col customWidth="1" min="6" max="6" width="5.38"/>
    <col customWidth="1" min="7" max="7" width="10.63"/>
    <col customWidth="1" min="8" max="13" width="11.25"/>
    <col customWidth="1" min="19" max="19" width="14.88"/>
    <col customWidth="1" min="20" max="20" width="4.38"/>
    <col customWidth="1" min="22" max="22" width="28.38"/>
    <col customWidth="1" min="23" max="36" width="7.0"/>
  </cols>
  <sheetData>
    <row r="1">
      <c r="B1" s="3" t="s">
        <v>247</v>
      </c>
      <c r="C1" s="3"/>
      <c r="D1" s="3"/>
      <c r="E1" s="3"/>
      <c r="F1" s="7"/>
      <c r="H1" s="7" t="s">
        <v>331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>
      <c r="A2" s="17"/>
      <c r="B2" s="19" t="s">
        <v>232</v>
      </c>
      <c r="C2" s="19" t="s">
        <v>232</v>
      </c>
      <c r="D2" s="19" t="s">
        <v>226</v>
      </c>
      <c r="E2" s="19" t="s">
        <v>226</v>
      </c>
      <c r="F2" s="19"/>
      <c r="G2" s="17"/>
      <c r="H2" s="19" t="s">
        <v>353</v>
      </c>
      <c r="I2" s="19" t="s">
        <v>353</v>
      </c>
      <c r="J2" s="19" t="s">
        <v>354</v>
      </c>
      <c r="K2" s="19" t="s">
        <v>354</v>
      </c>
      <c r="L2" s="19" t="s">
        <v>226</v>
      </c>
      <c r="M2" s="19" t="s">
        <v>226</v>
      </c>
      <c r="N2" s="42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</row>
    <row r="3">
      <c r="A3" s="3" t="s">
        <v>217</v>
      </c>
      <c r="B3" s="7" t="s">
        <v>1</v>
      </c>
      <c r="C3" s="7" t="s">
        <v>2</v>
      </c>
      <c r="D3" s="7" t="s">
        <v>1</v>
      </c>
      <c r="E3" s="7" t="s">
        <v>2</v>
      </c>
      <c r="F3" s="7"/>
      <c r="G3" s="3" t="s">
        <v>217</v>
      </c>
      <c r="H3" s="7" t="s">
        <v>1</v>
      </c>
      <c r="I3" s="7" t="s">
        <v>2</v>
      </c>
      <c r="J3" s="7" t="s">
        <v>1</v>
      </c>
      <c r="K3" s="7" t="s">
        <v>2</v>
      </c>
      <c r="L3" s="7" t="s">
        <v>1</v>
      </c>
      <c r="M3" s="7" t="s">
        <v>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>
      <c r="A4" s="4">
        <v>2015.0</v>
      </c>
      <c r="B4" s="13">
        <v>21912.2</v>
      </c>
      <c r="C4" s="13">
        <v>15130.0</v>
      </c>
      <c r="D4" s="13"/>
      <c r="E4" s="13"/>
      <c r="G4" s="4">
        <v>2015.0</v>
      </c>
      <c r="H4" s="43">
        <v>129823.0</v>
      </c>
      <c r="I4" s="43">
        <v>57490.0</v>
      </c>
      <c r="J4" s="43">
        <v>129823.0</v>
      </c>
      <c r="K4" s="43">
        <v>57490.0</v>
      </c>
      <c r="L4" s="43">
        <v>129823.0</v>
      </c>
      <c r="M4" s="43">
        <v>57490.0</v>
      </c>
    </row>
    <row r="5">
      <c r="A5" s="4">
        <v>2016.0</v>
      </c>
      <c r="B5" s="13">
        <v>24621.600000000002</v>
      </c>
      <c r="C5" s="13">
        <v>15664.8</v>
      </c>
      <c r="D5" s="13"/>
      <c r="E5" s="13"/>
      <c r="G5" s="4">
        <v>2016.0</v>
      </c>
      <c r="H5" s="43">
        <v>134522.0</v>
      </c>
      <c r="I5" s="43">
        <v>63837.0</v>
      </c>
      <c r="J5" s="43">
        <v>134522.0</v>
      </c>
      <c r="K5" s="43">
        <v>63837.0</v>
      </c>
      <c r="L5" s="43">
        <v>134522.0</v>
      </c>
      <c r="M5" s="43">
        <v>63837.0</v>
      </c>
      <c r="V5" s="2"/>
      <c r="W5" s="2">
        <v>2021.0</v>
      </c>
      <c r="X5" s="2">
        <v>2022.0</v>
      </c>
      <c r="Y5" s="2">
        <v>2023.0</v>
      </c>
      <c r="Z5" s="2">
        <v>2024.0</v>
      </c>
      <c r="AA5" s="2">
        <v>2025.0</v>
      </c>
      <c r="AB5" s="2">
        <v>2026.0</v>
      </c>
      <c r="AC5" s="2">
        <v>2027.0</v>
      </c>
      <c r="AD5" s="2">
        <v>2028.0</v>
      </c>
      <c r="AE5" s="2">
        <v>2029.0</v>
      </c>
      <c r="AF5" s="2">
        <v>2030.0</v>
      </c>
      <c r="AG5" s="2">
        <v>2031.0</v>
      </c>
      <c r="AH5" s="2">
        <v>2032.0</v>
      </c>
      <c r="AI5" s="2">
        <v>2033.0</v>
      </c>
      <c r="AJ5" s="2">
        <v>2034.0</v>
      </c>
    </row>
    <row r="6">
      <c r="A6" s="4">
        <v>2017.0</v>
      </c>
      <c r="B6" s="13">
        <v>25578.7</v>
      </c>
      <c r="C6" s="13">
        <v>15838.099999999999</v>
      </c>
      <c r="D6" s="13"/>
      <c r="E6" s="13"/>
      <c r="G6" s="4">
        <v>2017.0</v>
      </c>
      <c r="H6" s="43">
        <v>147228.0</v>
      </c>
      <c r="I6" s="43">
        <v>57763.0</v>
      </c>
      <c r="J6" s="43">
        <v>147228.0</v>
      </c>
      <c r="K6" s="43">
        <v>57763.0</v>
      </c>
      <c r="L6" s="43">
        <v>147228.0</v>
      </c>
      <c r="M6" s="43">
        <v>57763.0</v>
      </c>
      <c r="S6" s="2" t="s">
        <v>232</v>
      </c>
      <c r="T6" s="2" t="s">
        <v>1</v>
      </c>
      <c r="U6" s="2" t="s">
        <v>355</v>
      </c>
      <c r="V6" s="13" t="str">
        <f t="shared" ref="V6:V21" si="1">concatenate(S6,"_",U6)</f>
        <v>RUPTL 2025-2034_RE Base</v>
      </c>
      <c r="W6" s="13"/>
      <c r="X6" s="13"/>
      <c r="Y6" s="13"/>
      <c r="Z6" s="13"/>
      <c r="AA6" s="13">
        <v>241418.0</v>
      </c>
      <c r="AB6" s="13">
        <v>247629.0</v>
      </c>
      <c r="AC6" s="13">
        <v>257342.0</v>
      </c>
      <c r="AD6" s="13">
        <v>262556.0</v>
      </c>
      <c r="AE6" s="13">
        <v>264648.0</v>
      </c>
      <c r="AF6" s="13">
        <v>268983.0</v>
      </c>
      <c r="AG6" s="13">
        <v>267428.0</v>
      </c>
      <c r="AH6" s="13">
        <v>274877.0</v>
      </c>
      <c r="AI6" s="13">
        <v>279861.0</v>
      </c>
      <c r="AJ6" s="13">
        <v>273773.0</v>
      </c>
    </row>
    <row r="7">
      <c r="A7" s="4">
        <v>2018.0</v>
      </c>
      <c r="B7" s="13">
        <v>26409.7</v>
      </c>
      <c r="C7" s="13">
        <v>17009.0</v>
      </c>
      <c r="D7" s="13"/>
      <c r="E7" s="13"/>
      <c r="G7" s="4">
        <v>2018.0</v>
      </c>
      <c r="H7" s="43">
        <v>159367.0</v>
      </c>
      <c r="I7" s="43">
        <v>57367.0</v>
      </c>
      <c r="J7" s="43">
        <v>159367.0</v>
      </c>
      <c r="K7" s="43">
        <v>57367.0</v>
      </c>
      <c r="L7" s="43">
        <v>159367.0</v>
      </c>
      <c r="M7" s="43">
        <v>57367.0</v>
      </c>
      <c r="S7" s="2" t="s">
        <v>232</v>
      </c>
      <c r="T7" s="2" t="s">
        <v>2</v>
      </c>
      <c r="U7" s="2" t="s">
        <v>355</v>
      </c>
      <c r="V7" s="13" t="str">
        <f t="shared" si="1"/>
        <v>RUPTL 2025-2034_RE Base</v>
      </c>
      <c r="W7" s="13"/>
      <c r="X7" s="13"/>
      <c r="Y7" s="13"/>
      <c r="Z7" s="13"/>
      <c r="AA7" s="13">
        <v>56912.0</v>
      </c>
      <c r="AB7" s="13">
        <v>67008.0</v>
      </c>
      <c r="AC7" s="13">
        <v>80044.0</v>
      </c>
      <c r="AD7" s="13">
        <v>86513.0</v>
      </c>
      <c r="AE7" s="13">
        <v>97606.0</v>
      </c>
      <c r="AF7" s="13">
        <v>106620.0</v>
      </c>
      <c r="AG7" s="13">
        <v>108351.0</v>
      </c>
      <c r="AH7" s="13">
        <v>113056.0</v>
      </c>
      <c r="AI7" s="13">
        <v>116112.0</v>
      </c>
      <c r="AJ7" s="13">
        <v>132318.0</v>
      </c>
    </row>
    <row r="8">
      <c r="A8" s="4">
        <v>2019.0</v>
      </c>
      <c r="B8" s="13">
        <v>29403.0</v>
      </c>
      <c r="C8" s="13">
        <v>19020.6</v>
      </c>
      <c r="D8" s="13"/>
      <c r="E8" s="13"/>
      <c r="G8" s="4">
        <v>2019.0</v>
      </c>
      <c r="H8" s="43">
        <v>173775.0</v>
      </c>
      <c r="I8" s="43">
        <v>59038.0</v>
      </c>
      <c r="J8" s="43">
        <v>173775.0</v>
      </c>
      <c r="K8" s="43">
        <v>59038.0</v>
      </c>
      <c r="L8" s="43">
        <v>173775.0</v>
      </c>
      <c r="M8" s="43">
        <v>59038.0</v>
      </c>
      <c r="S8" s="2" t="s">
        <v>232</v>
      </c>
      <c r="T8" s="2" t="s">
        <v>1</v>
      </c>
      <c r="U8" s="2" t="s">
        <v>356</v>
      </c>
      <c r="V8" s="13" t="str">
        <f t="shared" si="1"/>
        <v>RUPTL 2025-2034_ARED</v>
      </c>
      <c r="W8" s="13"/>
      <c r="X8" s="13"/>
      <c r="Y8" s="13"/>
      <c r="Z8" s="13"/>
      <c r="AA8" s="13">
        <v>233068.0</v>
      </c>
      <c r="AB8" s="13">
        <v>240922.0</v>
      </c>
      <c r="AC8" s="13">
        <v>250665.0</v>
      </c>
      <c r="AD8" s="13">
        <v>258227.0</v>
      </c>
      <c r="AE8" s="13">
        <v>262346.0</v>
      </c>
      <c r="AF8" s="13">
        <v>266158.0</v>
      </c>
      <c r="AG8" s="13">
        <v>264662.0</v>
      </c>
      <c r="AH8" s="13">
        <v>272030.0</v>
      </c>
      <c r="AI8" s="13">
        <v>276060.0</v>
      </c>
      <c r="AJ8" s="13">
        <v>271940.0</v>
      </c>
    </row>
    <row r="9">
      <c r="A9" s="4">
        <v>2020.0</v>
      </c>
      <c r="B9" s="13">
        <v>30160.1</v>
      </c>
      <c r="C9" s="13">
        <v>19959.8</v>
      </c>
      <c r="D9" s="13"/>
      <c r="E9" s="13"/>
      <c r="G9" s="4">
        <v>2020.0</v>
      </c>
      <c r="H9" s="43">
        <v>180203.0</v>
      </c>
      <c r="I9" s="43">
        <v>45669.0</v>
      </c>
      <c r="J9" s="43">
        <v>180203.0</v>
      </c>
      <c r="K9" s="43">
        <v>45669.0</v>
      </c>
      <c r="L9" s="43">
        <v>180203.0</v>
      </c>
      <c r="M9" s="43">
        <v>45669.0</v>
      </c>
      <c r="S9" s="2" t="s">
        <v>232</v>
      </c>
      <c r="T9" s="2" t="s">
        <v>2</v>
      </c>
      <c r="U9" s="2" t="s">
        <v>356</v>
      </c>
      <c r="V9" s="13" t="str">
        <f t="shared" si="1"/>
        <v>RUPTL 2025-2034_ARED</v>
      </c>
      <c r="W9" s="13"/>
      <c r="X9" s="13"/>
      <c r="Y9" s="13"/>
      <c r="Z9" s="13"/>
      <c r="AA9" s="13">
        <v>56912.0</v>
      </c>
      <c r="AB9" s="13">
        <v>66304.0</v>
      </c>
      <c r="AC9" s="13">
        <v>77535.0</v>
      </c>
      <c r="AD9" s="13">
        <v>82728.0</v>
      </c>
      <c r="AE9" s="13">
        <v>92701.0</v>
      </c>
      <c r="AF9" s="13">
        <v>100917.0</v>
      </c>
      <c r="AG9" s="13">
        <v>99160.0</v>
      </c>
      <c r="AH9" s="13">
        <v>101188.0</v>
      </c>
      <c r="AI9" s="13">
        <v>98131.0</v>
      </c>
      <c r="AJ9" s="13">
        <v>106931.0</v>
      </c>
    </row>
    <row r="10">
      <c r="A10" s="4">
        <v>2021.0</v>
      </c>
      <c r="B10" s="13">
        <v>30984.0</v>
      </c>
      <c r="C10" s="13">
        <v>22073.100000000002</v>
      </c>
      <c r="D10" s="13"/>
      <c r="E10" s="13"/>
      <c r="G10" s="4">
        <v>2021.0</v>
      </c>
      <c r="H10" s="44">
        <v>188949.0</v>
      </c>
      <c r="I10" s="44">
        <v>49133.0</v>
      </c>
      <c r="J10" s="13">
        <v>194558.0</v>
      </c>
      <c r="K10" s="13">
        <v>48154.0</v>
      </c>
      <c r="L10" s="44">
        <v>188949.0</v>
      </c>
      <c r="M10" s="44">
        <v>49133.0</v>
      </c>
      <c r="S10" s="2" t="s">
        <v>230</v>
      </c>
      <c r="T10" s="2" t="s">
        <v>1</v>
      </c>
      <c r="U10" s="2" t="s">
        <v>357</v>
      </c>
      <c r="V10" s="13" t="str">
        <f t="shared" si="1"/>
        <v>RUPTL 2021-2030_Optimal</v>
      </c>
      <c r="W10" s="13">
        <v>198103.0</v>
      </c>
      <c r="X10" s="13">
        <v>209128.0</v>
      </c>
      <c r="Y10" s="13">
        <v>219795.0</v>
      </c>
      <c r="Z10" s="13">
        <v>231446.0</v>
      </c>
      <c r="AA10" s="13">
        <v>220032.0</v>
      </c>
      <c r="AB10" s="13">
        <v>233074.0</v>
      </c>
      <c r="AC10" s="13">
        <v>244352.0</v>
      </c>
      <c r="AD10" s="13">
        <v>257953.0</v>
      </c>
      <c r="AE10" s="13">
        <v>270940.0</v>
      </c>
      <c r="AF10" s="13">
        <v>284637.0</v>
      </c>
    </row>
    <row r="11">
      <c r="A11" s="4">
        <v>2022.0</v>
      </c>
      <c r="B11" s="13">
        <v>35048.0</v>
      </c>
      <c r="C11" s="13">
        <v>22034.3</v>
      </c>
      <c r="D11" s="14">
        <v>32800.0</v>
      </c>
      <c r="E11" s="14">
        <v>19000.0</v>
      </c>
      <c r="G11" s="4">
        <v>2022.0</v>
      </c>
      <c r="H11" s="44">
        <v>204527.0</v>
      </c>
      <c r="I11" s="44">
        <v>48562.0</v>
      </c>
      <c r="J11" s="13">
        <v>201274.0</v>
      </c>
      <c r="K11" s="13">
        <v>54811.0</v>
      </c>
      <c r="L11" s="13">
        <v>205000.0</v>
      </c>
      <c r="M11" s="13">
        <v>56000.0</v>
      </c>
      <c r="S11" s="2" t="s">
        <v>230</v>
      </c>
      <c r="T11" s="2" t="s">
        <v>2</v>
      </c>
      <c r="U11" s="2" t="s">
        <v>357</v>
      </c>
      <c r="V11" s="13" t="str">
        <f t="shared" si="1"/>
        <v>RUPTL 2021-2030_Optimal</v>
      </c>
      <c r="W11" s="13">
        <v>45464.0</v>
      </c>
      <c r="X11" s="13">
        <v>50914.0</v>
      </c>
      <c r="Y11" s="13">
        <v>50953.0</v>
      </c>
      <c r="Z11" s="13">
        <v>52489.0</v>
      </c>
      <c r="AA11" s="13">
        <v>51485.0</v>
      </c>
      <c r="AB11" s="13">
        <v>51956.0</v>
      </c>
      <c r="AC11" s="13">
        <v>53233.0</v>
      </c>
      <c r="AD11" s="13">
        <v>53513.0</v>
      </c>
      <c r="AE11" s="13">
        <v>54945.0</v>
      </c>
      <c r="AF11" s="13">
        <v>56282.0</v>
      </c>
    </row>
    <row r="12">
      <c r="A12" s="4">
        <v>2023.0</v>
      </c>
      <c r="B12" s="13">
        <v>37597.8</v>
      </c>
      <c r="C12" s="13">
        <v>21560.2</v>
      </c>
      <c r="D12" s="14">
        <v>34867.0</v>
      </c>
      <c r="E12" s="14">
        <v>21094.0</v>
      </c>
      <c r="G12" s="4">
        <v>2023.0</v>
      </c>
      <c r="H12" s="44">
        <v>216046.0</v>
      </c>
      <c r="I12" s="44">
        <v>52741.0</v>
      </c>
      <c r="J12" s="13">
        <v>213835.0</v>
      </c>
      <c r="K12" s="13">
        <v>57816.0</v>
      </c>
      <c r="L12" s="13">
        <v>213000.0</v>
      </c>
      <c r="M12" s="13">
        <v>59000.0</v>
      </c>
      <c r="S12" s="2" t="s">
        <v>230</v>
      </c>
      <c r="T12" s="2" t="s">
        <v>1</v>
      </c>
      <c r="U12" s="2" t="s">
        <v>358</v>
      </c>
      <c r="V12" s="13" t="str">
        <f t="shared" si="1"/>
        <v>RUPTL 2021-2030_Low Carbon</v>
      </c>
      <c r="W12" s="13">
        <v>194558.0</v>
      </c>
      <c r="X12" s="13">
        <v>201274.0</v>
      </c>
      <c r="Y12" s="13">
        <v>213835.0</v>
      </c>
      <c r="Z12" s="13">
        <v>227544.0</v>
      </c>
      <c r="AA12" s="13">
        <v>216036.0</v>
      </c>
      <c r="AB12" s="13">
        <v>229525.0</v>
      </c>
      <c r="AC12" s="13">
        <v>239207.0</v>
      </c>
      <c r="AD12" s="13">
        <v>245339.0</v>
      </c>
      <c r="AE12" s="13">
        <v>254516.0</v>
      </c>
      <c r="AF12" s="13">
        <v>264260.0</v>
      </c>
    </row>
    <row r="13">
      <c r="A13" s="4">
        <v>2024.0</v>
      </c>
      <c r="B13" s="13">
        <v>38439.8</v>
      </c>
      <c r="C13" s="13">
        <v>23265.3</v>
      </c>
      <c r="D13" s="14">
        <v>37064.0</v>
      </c>
      <c r="E13" s="14">
        <v>23419.0</v>
      </c>
      <c r="G13" s="4">
        <v>2024.0</v>
      </c>
      <c r="H13" s="44">
        <v>227497.19999999998</v>
      </c>
      <c r="I13" s="44">
        <v>57172.799999999996</v>
      </c>
      <c r="J13" s="13">
        <v>227544.0</v>
      </c>
      <c r="K13" s="13">
        <v>58379.0</v>
      </c>
      <c r="L13" s="13">
        <v>221000.0</v>
      </c>
      <c r="M13" s="13">
        <v>63000.0</v>
      </c>
      <c r="S13" s="2" t="s">
        <v>230</v>
      </c>
      <c r="T13" s="2" t="s">
        <v>2</v>
      </c>
      <c r="U13" s="2" t="s">
        <v>358</v>
      </c>
      <c r="V13" s="13" t="str">
        <f t="shared" si="1"/>
        <v>RUPTL 2021-2030_Low Carbon</v>
      </c>
      <c r="W13" s="13">
        <v>48154.0</v>
      </c>
      <c r="X13" s="13">
        <v>54811.0</v>
      </c>
      <c r="Y13" s="13">
        <v>57816.0</v>
      </c>
      <c r="Z13" s="13">
        <v>58379.0</v>
      </c>
      <c r="AA13" s="13">
        <v>55446.0</v>
      </c>
      <c r="AB13" s="13">
        <v>55232.0</v>
      </c>
      <c r="AC13" s="13">
        <v>57844.0</v>
      </c>
      <c r="AD13" s="13">
        <v>63987.0</v>
      </c>
      <c r="AE13" s="13">
        <v>66125.0</v>
      </c>
      <c r="AF13" s="13">
        <v>68724.0</v>
      </c>
    </row>
    <row r="14">
      <c r="A14" s="4">
        <v>2025.0</v>
      </c>
      <c r="B14" s="13">
        <v>41639.8</v>
      </c>
      <c r="C14" s="13">
        <v>23665.3</v>
      </c>
      <c r="D14" s="14">
        <v>39400.0</v>
      </c>
      <c r="E14" s="14">
        <v>26000.0</v>
      </c>
      <c r="G14" s="4">
        <v>2025.0</v>
      </c>
      <c r="H14" s="13">
        <v>233068.0</v>
      </c>
      <c r="I14" s="13">
        <v>56912.0</v>
      </c>
      <c r="J14" s="13">
        <v>216036.0</v>
      </c>
      <c r="K14" s="13">
        <v>55446.0</v>
      </c>
      <c r="L14" s="13">
        <v>230000.0</v>
      </c>
      <c r="M14" s="13">
        <v>67000.0</v>
      </c>
      <c r="S14" s="2" t="s">
        <v>226</v>
      </c>
      <c r="T14" s="2" t="s">
        <v>1</v>
      </c>
      <c r="V14" s="13" t="str">
        <f t="shared" si="1"/>
        <v>JETP CIPP_</v>
      </c>
      <c r="X14" s="13">
        <v>205000.0</v>
      </c>
      <c r="Y14" s="13">
        <v>213000.0</v>
      </c>
      <c r="Z14" s="13">
        <v>221000.0</v>
      </c>
      <c r="AA14" s="13">
        <v>230000.0</v>
      </c>
      <c r="AB14" s="13">
        <v>225000.0</v>
      </c>
      <c r="AC14" s="13">
        <v>221000.0</v>
      </c>
      <c r="AD14" s="13">
        <v>217000.0</v>
      </c>
      <c r="AE14" s="13">
        <v>212000.0</v>
      </c>
      <c r="AF14" s="13">
        <v>208000.0</v>
      </c>
      <c r="AG14" s="13">
        <v>204000.0</v>
      </c>
      <c r="AH14" s="13">
        <v>200000.0</v>
      </c>
      <c r="AI14" s="13">
        <v>196000.0</v>
      </c>
      <c r="AJ14" s="13">
        <v>192000.0</v>
      </c>
    </row>
    <row r="15">
      <c r="A15" s="4">
        <v>2026.0</v>
      </c>
      <c r="B15" s="13">
        <v>41639.8</v>
      </c>
      <c r="C15" s="13">
        <v>25265.3</v>
      </c>
      <c r="D15" s="14">
        <v>39637.0</v>
      </c>
      <c r="E15" s="14">
        <v>27068.0</v>
      </c>
      <c r="G15" s="4">
        <v>2026.0</v>
      </c>
      <c r="H15" s="13">
        <v>240922.0</v>
      </c>
      <c r="I15" s="13">
        <v>66304.0</v>
      </c>
      <c r="J15" s="13">
        <v>229525.0</v>
      </c>
      <c r="K15" s="13">
        <v>55232.0</v>
      </c>
      <c r="L15" s="13">
        <v>225000.0</v>
      </c>
      <c r="M15" s="13">
        <v>71000.0</v>
      </c>
      <c r="S15" s="2" t="s">
        <v>226</v>
      </c>
      <c r="T15" s="2" t="s">
        <v>2</v>
      </c>
      <c r="V15" s="13" t="str">
        <f t="shared" si="1"/>
        <v>JETP CIPP_</v>
      </c>
      <c r="X15" s="13">
        <v>56000.0</v>
      </c>
      <c r="Y15" s="13">
        <v>59000.0</v>
      </c>
      <c r="Z15" s="13">
        <v>63000.0</v>
      </c>
      <c r="AA15" s="13">
        <v>67000.0</v>
      </c>
      <c r="AB15" s="13">
        <v>71000.0</v>
      </c>
      <c r="AC15" s="13">
        <v>75000.0</v>
      </c>
      <c r="AD15" s="13">
        <v>80000.0</v>
      </c>
      <c r="AE15" s="13">
        <v>85000.0</v>
      </c>
      <c r="AF15" s="13">
        <v>91000.0</v>
      </c>
      <c r="AG15" s="13">
        <v>82000.0</v>
      </c>
      <c r="AH15" s="13">
        <v>74000.0</v>
      </c>
      <c r="AI15" s="13">
        <v>67000.0</v>
      </c>
      <c r="AJ15" s="13">
        <v>60000.0</v>
      </c>
    </row>
    <row r="16">
      <c r="A16" s="4">
        <v>2027.0</v>
      </c>
      <c r="B16" s="13">
        <v>41639.8</v>
      </c>
      <c r="C16" s="13">
        <v>29065.3</v>
      </c>
      <c r="D16" s="14">
        <v>39876.0</v>
      </c>
      <c r="E16" s="14">
        <v>28181.0</v>
      </c>
      <c r="G16" s="4">
        <v>2027.0</v>
      </c>
      <c r="H16" s="13">
        <v>250665.0</v>
      </c>
      <c r="I16" s="13">
        <v>77535.0</v>
      </c>
      <c r="J16" s="13">
        <v>239207.0</v>
      </c>
      <c r="K16" s="13">
        <v>57844.0</v>
      </c>
      <c r="L16" s="13">
        <v>221000.0</v>
      </c>
      <c r="M16" s="13">
        <v>75000.0</v>
      </c>
      <c r="S16" s="2" t="s">
        <v>227</v>
      </c>
      <c r="T16" s="2" t="s">
        <v>1</v>
      </c>
      <c r="V16" s="13" t="str">
        <f t="shared" si="1"/>
        <v>Realisation_</v>
      </c>
      <c r="W16" s="44">
        <v>188949.0</v>
      </c>
      <c r="X16" s="44">
        <v>204527.0</v>
      </c>
      <c r="Y16" s="44">
        <v>216046.0</v>
      </c>
      <c r="Z16" s="44">
        <v>227497.19999999998</v>
      </c>
    </row>
    <row r="17">
      <c r="A17" s="4">
        <v>2028.0</v>
      </c>
      <c r="B17" s="13">
        <v>41639.8</v>
      </c>
      <c r="C17" s="13">
        <v>30165.3</v>
      </c>
      <c r="D17" s="14">
        <v>40116.0</v>
      </c>
      <c r="E17" s="14">
        <v>29339.0</v>
      </c>
      <c r="G17" s="4">
        <v>2028.0</v>
      </c>
      <c r="H17" s="13">
        <v>258227.0</v>
      </c>
      <c r="I17" s="13">
        <v>82728.0</v>
      </c>
      <c r="J17" s="13">
        <v>245339.0</v>
      </c>
      <c r="K17" s="13">
        <v>63987.0</v>
      </c>
      <c r="L17" s="13">
        <v>217000.0</v>
      </c>
      <c r="M17" s="13">
        <v>80000.0</v>
      </c>
      <c r="S17" s="2" t="s">
        <v>227</v>
      </c>
      <c r="T17" s="2" t="s">
        <v>2</v>
      </c>
      <c r="V17" s="13" t="str">
        <f t="shared" si="1"/>
        <v>Realisation_</v>
      </c>
      <c r="W17" s="44">
        <v>49133.0</v>
      </c>
      <c r="X17" s="44">
        <v>48562.0</v>
      </c>
      <c r="Y17" s="44">
        <v>52741.0</v>
      </c>
      <c r="Z17" s="44">
        <v>57172.799999999996</v>
      </c>
    </row>
    <row r="18">
      <c r="A18" s="4">
        <v>2029.0</v>
      </c>
      <c r="B18" s="13">
        <v>41839.8</v>
      </c>
      <c r="C18" s="13">
        <v>32515.3</v>
      </c>
      <c r="D18" s="14">
        <v>40357.0</v>
      </c>
      <c r="E18" s="14">
        <v>30545.0</v>
      </c>
      <c r="G18" s="4">
        <v>2029.0</v>
      </c>
      <c r="H18" s="13">
        <v>262346.0</v>
      </c>
      <c r="I18" s="13">
        <v>92701.0</v>
      </c>
      <c r="J18" s="13">
        <v>254516.0</v>
      </c>
      <c r="K18" s="13">
        <v>66125.0</v>
      </c>
      <c r="L18" s="13">
        <v>212000.0</v>
      </c>
      <c r="M18" s="13">
        <v>85000.0</v>
      </c>
      <c r="S18" s="4" t="str">
        <f>S6</f>
        <v>RUPTL 2025-2034</v>
      </c>
      <c r="T18" s="2" t="s">
        <v>13</v>
      </c>
      <c r="U18" s="4" t="str">
        <f>U6</f>
        <v>RE Base</v>
      </c>
      <c r="V18" s="13" t="str">
        <f t="shared" si="1"/>
        <v>RUPTL 2025-2034_RE Base</v>
      </c>
      <c r="W18" s="13">
        <f t="shared" ref="W18:Z18" si="2">sum(W16:W17)</f>
        <v>238082</v>
      </c>
      <c r="X18" s="13">
        <f t="shared" si="2"/>
        <v>253089</v>
      </c>
      <c r="Y18" s="13">
        <f t="shared" si="2"/>
        <v>268787</v>
      </c>
      <c r="Z18" s="13">
        <f t="shared" si="2"/>
        <v>284670</v>
      </c>
      <c r="AA18" s="4">
        <f t="shared" ref="AA18:AJ18" si="3">sumif($V$6:$V$15,$V18,AA$6:AA$15)</f>
        <v>298330</v>
      </c>
      <c r="AB18" s="4">
        <f t="shared" si="3"/>
        <v>314637</v>
      </c>
      <c r="AC18" s="4">
        <f t="shared" si="3"/>
        <v>337386</v>
      </c>
      <c r="AD18" s="4">
        <f t="shared" si="3"/>
        <v>349069</v>
      </c>
      <c r="AE18" s="4">
        <f t="shared" si="3"/>
        <v>362254</v>
      </c>
      <c r="AF18" s="4">
        <f t="shared" si="3"/>
        <v>375603</v>
      </c>
      <c r="AG18" s="4">
        <f t="shared" si="3"/>
        <v>375779</v>
      </c>
      <c r="AH18" s="4">
        <f t="shared" si="3"/>
        <v>387933</v>
      </c>
      <c r="AI18" s="4">
        <f t="shared" si="3"/>
        <v>395973</v>
      </c>
      <c r="AJ18" s="4">
        <f t="shared" si="3"/>
        <v>406091</v>
      </c>
      <c r="AL18" s="4">
        <f t="shared" ref="AL18:AL19" si="6">AJ18/Z18</f>
        <v>1.426532476</v>
      </c>
    </row>
    <row r="19">
      <c r="A19" s="4">
        <v>2030.0</v>
      </c>
      <c r="B19" s="13">
        <v>42439.8</v>
      </c>
      <c r="C19" s="13">
        <v>33165.3</v>
      </c>
      <c r="D19" s="14">
        <v>40600.0</v>
      </c>
      <c r="E19" s="14">
        <v>31800.0</v>
      </c>
      <c r="G19" s="4">
        <v>2030.0</v>
      </c>
      <c r="H19" s="13">
        <v>266158.0</v>
      </c>
      <c r="I19" s="13">
        <v>100917.0</v>
      </c>
      <c r="J19" s="13">
        <v>264260.0</v>
      </c>
      <c r="K19" s="13">
        <v>68724.0</v>
      </c>
      <c r="L19" s="13">
        <v>208000.0</v>
      </c>
      <c r="M19" s="13">
        <v>91000.0</v>
      </c>
      <c r="S19" s="4" t="str">
        <f>S8</f>
        <v>RUPTL 2025-2034</v>
      </c>
      <c r="T19" s="2" t="s">
        <v>13</v>
      </c>
      <c r="U19" s="4" t="str">
        <f>U8</f>
        <v>ARED</v>
      </c>
      <c r="V19" s="13" t="str">
        <f t="shared" si="1"/>
        <v>RUPTL 2025-2034_ARED</v>
      </c>
      <c r="W19" s="13">
        <f t="shared" ref="W19:Z19" si="4">W18</f>
        <v>238082</v>
      </c>
      <c r="X19" s="13">
        <f t="shared" si="4"/>
        <v>253089</v>
      </c>
      <c r="Y19" s="13">
        <f t="shared" si="4"/>
        <v>268787</v>
      </c>
      <c r="Z19" s="13">
        <f t="shared" si="4"/>
        <v>284670</v>
      </c>
      <c r="AA19" s="4">
        <f t="shared" ref="AA19:AJ19" si="5">sumif($V$6:$V$15,$V19,AA$6:AA$15)</f>
        <v>289980</v>
      </c>
      <c r="AB19" s="4">
        <f t="shared" si="5"/>
        <v>307226</v>
      </c>
      <c r="AC19" s="4">
        <f t="shared" si="5"/>
        <v>328200</v>
      </c>
      <c r="AD19" s="4">
        <f t="shared" si="5"/>
        <v>340955</v>
      </c>
      <c r="AE19" s="4">
        <f t="shared" si="5"/>
        <v>355047</v>
      </c>
      <c r="AF19" s="4">
        <f t="shared" si="5"/>
        <v>367075</v>
      </c>
      <c r="AG19" s="4">
        <f t="shared" si="5"/>
        <v>363822</v>
      </c>
      <c r="AH19" s="4">
        <f t="shared" si="5"/>
        <v>373218</v>
      </c>
      <c r="AI19" s="4">
        <f t="shared" si="5"/>
        <v>374191</v>
      </c>
      <c r="AJ19" s="4">
        <f t="shared" si="5"/>
        <v>378871</v>
      </c>
      <c r="AL19" s="4">
        <f t="shared" si="6"/>
        <v>1.330912987</v>
      </c>
    </row>
    <row r="20">
      <c r="A20" s="4">
        <v>2031.0</v>
      </c>
      <c r="B20" s="13">
        <v>42439.8</v>
      </c>
      <c r="C20" s="13">
        <v>33265.3</v>
      </c>
      <c r="D20" s="14">
        <v>40357.0</v>
      </c>
      <c r="E20" s="14">
        <v>31820.0</v>
      </c>
      <c r="G20" s="4">
        <v>2031.0</v>
      </c>
      <c r="H20" s="13">
        <v>264662.0</v>
      </c>
      <c r="I20" s="13">
        <v>99160.0</v>
      </c>
      <c r="J20" s="13"/>
      <c r="K20" s="13"/>
      <c r="L20" s="13">
        <v>204000.0</v>
      </c>
      <c r="M20" s="13">
        <v>82000.0</v>
      </c>
      <c r="S20" s="4" t="str">
        <f>S10</f>
        <v>RUPTL 2021-2030</v>
      </c>
      <c r="T20" s="2" t="s">
        <v>13</v>
      </c>
      <c r="U20" s="4" t="str">
        <f>U10</f>
        <v>Optimal</v>
      </c>
      <c r="V20" s="13" t="str">
        <f t="shared" si="1"/>
        <v>RUPTL 2021-2030_Optimal</v>
      </c>
      <c r="W20" s="13">
        <f t="shared" ref="W20:Z20" si="7">W19</f>
        <v>238082</v>
      </c>
      <c r="X20" s="13">
        <f t="shared" si="7"/>
        <v>253089</v>
      </c>
      <c r="Y20" s="13">
        <f t="shared" si="7"/>
        <v>268787</v>
      </c>
      <c r="Z20" s="13">
        <f t="shared" si="7"/>
        <v>284670</v>
      </c>
      <c r="AA20" s="4">
        <f t="shared" ref="AA20:AJ20" si="8">sumif($V$6:$V$15,$V20,AA$6:AA$15)</f>
        <v>271517</v>
      </c>
      <c r="AB20" s="4">
        <f t="shared" si="8"/>
        <v>285030</v>
      </c>
      <c r="AC20" s="4">
        <f t="shared" si="8"/>
        <v>297585</v>
      </c>
      <c r="AD20" s="4">
        <f t="shared" si="8"/>
        <v>311466</v>
      </c>
      <c r="AE20" s="4">
        <f t="shared" si="8"/>
        <v>325885</v>
      </c>
      <c r="AF20" s="4">
        <f t="shared" si="8"/>
        <v>340919</v>
      </c>
      <c r="AG20" s="4">
        <f t="shared" si="8"/>
        <v>0</v>
      </c>
      <c r="AH20" s="4">
        <f t="shared" si="8"/>
        <v>0</v>
      </c>
      <c r="AI20" s="4">
        <f t="shared" si="8"/>
        <v>0</v>
      </c>
      <c r="AJ20" s="4">
        <f t="shared" si="8"/>
        <v>0</v>
      </c>
      <c r="AK20" s="45">
        <f>AF18/AF21-1</f>
        <v>0.1279911347</v>
      </c>
    </row>
    <row r="21">
      <c r="A21" s="4">
        <v>2032.0</v>
      </c>
      <c r="B21" s="13">
        <v>43839.8</v>
      </c>
      <c r="C21" s="13">
        <v>33365.3</v>
      </c>
      <c r="D21" s="14">
        <v>40116.0</v>
      </c>
      <c r="E21" s="14">
        <v>31840.0</v>
      </c>
      <c r="G21" s="4">
        <v>2032.0</v>
      </c>
      <c r="H21" s="13">
        <v>272030.0</v>
      </c>
      <c r="I21" s="13">
        <v>101188.0</v>
      </c>
      <c r="J21" s="13"/>
      <c r="K21" s="13"/>
      <c r="L21" s="13">
        <v>200000.0</v>
      </c>
      <c r="M21" s="13">
        <v>74000.0</v>
      </c>
      <c r="S21" s="4" t="str">
        <f>S12</f>
        <v>RUPTL 2021-2030</v>
      </c>
      <c r="T21" s="2" t="s">
        <v>13</v>
      </c>
      <c r="U21" s="4" t="str">
        <f>U12</f>
        <v>Low Carbon</v>
      </c>
      <c r="V21" s="13" t="str">
        <f t="shared" si="1"/>
        <v>RUPTL 2021-2030_Low Carbon</v>
      </c>
      <c r="W21" s="13">
        <f t="shared" ref="W21:Z21" si="9">W20</f>
        <v>238082</v>
      </c>
      <c r="X21" s="13">
        <f t="shared" si="9"/>
        <v>253089</v>
      </c>
      <c r="Y21" s="13">
        <f t="shared" si="9"/>
        <v>268787</v>
      </c>
      <c r="Z21" s="13">
        <f t="shared" si="9"/>
        <v>284670</v>
      </c>
      <c r="AA21" s="4">
        <f t="shared" ref="AA21:AJ21" si="10">sumif($V$6:$V$15,$V21,AA$6:AA$15)</f>
        <v>271482</v>
      </c>
      <c r="AB21" s="4">
        <f t="shared" si="10"/>
        <v>284757</v>
      </c>
      <c r="AC21" s="4">
        <f t="shared" si="10"/>
        <v>297051</v>
      </c>
      <c r="AD21" s="4">
        <f t="shared" si="10"/>
        <v>309326</v>
      </c>
      <c r="AE21" s="4">
        <f t="shared" si="10"/>
        <v>320641</v>
      </c>
      <c r="AF21" s="4">
        <f t="shared" si="10"/>
        <v>332984</v>
      </c>
      <c r="AG21" s="4">
        <f t="shared" si="10"/>
        <v>0</v>
      </c>
      <c r="AH21" s="4">
        <f t="shared" si="10"/>
        <v>0</v>
      </c>
      <c r="AI21" s="4">
        <f t="shared" si="10"/>
        <v>0</v>
      </c>
      <c r="AJ21" s="4">
        <f t="shared" si="10"/>
        <v>0</v>
      </c>
      <c r="AK21" s="45">
        <f>AF19/AF20-1</f>
        <v>0.07672203661</v>
      </c>
    </row>
    <row r="22">
      <c r="A22" s="4">
        <v>2033.0</v>
      </c>
      <c r="B22" s="13">
        <v>44689.8</v>
      </c>
      <c r="C22" s="13">
        <v>33465.3</v>
      </c>
      <c r="D22" s="14">
        <v>39876.0</v>
      </c>
      <c r="E22" s="14">
        <v>31860.0</v>
      </c>
      <c r="G22" s="4">
        <v>2033.0</v>
      </c>
      <c r="H22" s="13">
        <v>276060.0</v>
      </c>
      <c r="I22" s="13">
        <v>98131.0</v>
      </c>
      <c r="J22" s="13"/>
      <c r="K22" s="13"/>
      <c r="L22" s="13">
        <v>196000.0</v>
      </c>
      <c r="M22" s="13">
        <v>67000.0</v>
      </c>
      <c r="S22" s="4" t="str">
        <f t="shared" ref="S22:S25" si="11">S18</f>
        <v>RUPTL 2025-2034</v>
      </c>
      <c r="T22" s="2" t="s">
        <v>359</v>
      </c>
      <c r="U22" s="4" t="str">
        <f t="shared" ref="U22:U25" si="12">U18</f>
        <v>RE Base</v>
      </c>
      <c r="AA22" s="13">
        <f>AA6+AA7*0.4</f>
        <v>264182.8</v>
      </c>
      <c r="AF22" s="13">
        <f>AF6+AF7*0.4</f>
        <v>311631</v>
      </c>
    </row>
    <row r="23">
      <c r="A23" s="4">
        <v>2034.0</v>
      </c>
      <c r="B23" s="13">
        <v>44689.8</v>
      </c>
      <c r="C23" s="13">
        <v>33565.3</v>
      </c>
      <c r="D23" s="14">
        <v>39637.0</v>
      </c>
      <c r="E23" s="14">
        <v>31880.0</v>
      </c>
      <c r="G23" s="4">
        <v>2034.0</v>
      </c>
      <c r="H23" s="13">
        <v>271940.0</v>
      </c>
      <c r="I23" s="13">
        <v>106931.0</v>
      </c>
      <c r="J23" s="13"/>
      <c r="K23" s="13"/>
      <c r="L23" s="13">
        <v>192000.0</v>
      </c>
      <c r="M23" s="13">
        <v>60000.0</v>
      </c>
      <c r="S23" s="4" t="str">
        <f t="shared" si="11"/>
        <v>RUPTL 2025-2034</v>
      </c>
      <c r="T23" s="2" t="s">
        <v>359</v>
      </c>
      <c r="U23" s="4" t="str">
        <f t="shared" si="12"/>
        <v>ARED</v>
      </c>
      <c r="AA23" s="13">
        <f>AA8+AA9*0.4</f>
        <v>255832.8</v>
      </c>
      <c r="AF23" s="13">
        <f>AF8+AF9*0.4</f>
        <v>306524.8</v>
      </c>
    </row>
    <row r="24">
      <c r="A24" s="4">
        <v>2035.0</v>
      </c>
      <c r="B24" s="13"/>
      <c r="C24" s="13"/>
      <c r="D24" s="14">
        <v>39400.0</v>
      </c>
      <c r="E24" s="14">
        <v>31900.0</v>
      </c>
      <c r="G24" s="4">
        <v>2035.0</v>
      </c>
      <c r="J24" s="13"/>
      <c r="K24" s="13"/>
      <c r="L24" s="13">
        <v>188000.0</v>
      </c>
      <c r="M24" s="13">
        <v>54000.0</v>
      </c>
      <c r="S24" s="4" t="str">
        <f t="shared" si="11"/>
        <v>RUPTL 2021-2030</v>
      </c>
      <c r="T24" s="2" t="s">
        <v>359</v>
      </c>
      <c r="U24" s="4" t="str">
        <f t="shared" si="12"/>
        <v>Optimal</v>
      </c>
      <c r="AA24" s="13">
        <f>AA10+AA11*0.4</f>
        <v>240626</v>
      </c>
      <c r="AF24" s="13">
        <f>AF10+AF11*0.4</f>
        <v>307149.8</v>
      </c>
      <c r="AK24" s="45">
        <f>AF22/AF25-1</f>
        <v>0.06814542334</v>
      </c>
    </row>
    <row r="25">
      <c r="A25" s="4">
        <v>2036.0</v>
      </c>
      <c r="B25" s="13"/>
      <c r="C25" s="13"/>
      <c r="D25" s="14">
        <v>38866.0</v>
      </c>
      <c r="E25" s="14">
        <v>31880.0</v>
      </c>
      <c r="G25" s="4">
        <v>2036.0</v>
      </c>
      <c r="J25" s="13"/>
      <c r="K25" s="13"/>
      <c r="L25" s="13">
        <v>184000.0</v>
      </c>
      <c r="M25" s="13">
        <v>44000.0</v>
      </c>
      <c r="S25" s="4" t="str">
        <f t="shared" si="11"/>
        <v>RUPTL 2021-2030</v>
      </c>
      <c r="T25" s="2" t="s">
        <v>359</v>
      </c>
      <c r="U25" s="4" t="str">
        <f t="shared" si="12"/>
        <v>Low Carbon</v>
      </c>
      <c r="AA25" s="13">
        <f>AA12+AA13*0.4</f>
        <v>238214.4</v>
      </c>
      <c r="AF25" s="13">
        <f>AF12+AF13*0.4</f>
        <v>291749.6</v>
      </c>
      <c r="AK25" s="45">
        <f>AF23/AF24-1</f>
        <v>-0.002034837724</v>
      </c>
    </row>
    <row r="26">
      <c r="A26" s="4">
        <v>2037.0</v>
      </c>
      <c r="B26" s="13"/>
      <c r="C26" s="13"/>
      <c r="D26" s="14">
        <v>38339.0</v>
      </c>
      <c r="E26" s="14">
        <v>31860.0</v>
      </c>
      <c r="G26" s="4">
        <v>2037.0</v>
      </c>
      <c r="J26" s="13"/>
      <c r="K26" s="13"/>
      <c r="L26" s="13">
        <v>180000.0</v>
      </c>
      <c r="M26" s="13">
        <v>36000.0</v>
      </c>
    </row>
    <row r="27">
      <c r="A27" s="4">
        <v>2038.0</v>
      </c>
      <c r="B27" s="13"/>
      <c r="C27" s="13"/>
      <c r="D27" s="14">
        <v>37819.0</v>
      </c>
      <c r="E27" s="14">
        <v>31840.0</v>
      </c>
      <c r="G27" s="4">
        <v>2038.0</v>
      </c>
      <c r="J27" s="13"/>
      <c r="K27" s="13"/>
      <c r="L27" s="13">
        <v>176000.0</v>
      </c>
      <c r="M27" s="13">
        <v>30000.0</v>
      </c>
    </row>
    <row r="28">
      <c r="A28" s="4">
        <v>2039.0</v>
      </c>
      <c r="B28" s="13"/>
      <c r="C28" s="13"/>
      <c r="D28" s="14">
        <v>37306.0</v>
      </c>
      <c r="E28" s="14">
        <v>31820.0</v>
      </c>
      <c r="G28" s="4">
        <v>2039.0</v>
      </c>
      <c r="J28" s="13"/>
      <c r="K28" s="13"/>
      <c r="L28" s="13">
        <v>172000.0</v>
      </c>
      <c r="M28" s="13">
        <v>24000.0</v>
      </c>
    </row>
    <row r="29">
      <c r="A29" s="4">
        <v>2040.0</v>
      </c>
      <c r="B29" s="13"/>
      <c r="C29" s="13"/>
      <c r="D29" s="14">
        <v>36800.0</v>
      </c>
      <c r="E29" s="14">
        <v>31800.0</v>
      </c>
      <c r="G29" s="4">
        <v>2040.0</v>
      </c>
      <c r="J29" s="13"/>
      <c r="K29" s="13"/>
      <c r="L29" s="13">
        <v>168000.0</v>
      </c>
      <c r="M29" s="13">
        <v>20000.0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7.88"/>
    <col customWidth="1" min="3" max="3" width="7.38"/>
    <col customWidth="1" min="4" max="4" width="27.13"/>
    <col customWidth="1" min="5" max="5" width="9.88"/>
    <col customWidth="1" min="6" max="6" width="5.88"/>
    <col customWidth="1" min="7" max="9" width="10.75"/>
    <col customWidth="1" min="10" max="10" width="7.75"/>
    <col customWidth="1" min="11" max="11" width="35.25"/>
    <col customWidth="1" min="13" max="13" width="13.75"/>
    <col customWidth="1" min="14" max="14" width="42.13"/>
    <col customWidth="1" min="16" max="16" width="23.25"/>
    <col customWidth="1" min="17" max="17" width="18.0"/>
    <col customWidth="1" min="18" max="18" width="16.0"/>
  </cols>
  <sheetData>
    <row r="1">
      <c r="A1" s="19" t="s">
        <v>360</v>
      </c>
      <c r="B1" s="19" t="s">
        <v>216</v>
      </c>
      <c r="C1" s="19" t="s">
        <v>361</v>
      </c>
      <c r="D1" s="19" t="s">
        <v>362</v>
      </c>
      <c r="E1" s="19" t="s">
        <v>363</v>
      </c>
      <c r="F1" s="19" t="s">
        <v>364</v>
      </c>
      <c r="G1" s="19" t="s">
        <v>365</v>
      </c>
      <c r="H1" s="19" t="s">
        <v>366</v>
      </c>
      <c r="I1" s="19" t="s">
        <v>367</v>
      </c>
      <c r="J1" s="19" t="s">
        <v>368</v>
      </c>
      <c r="K1" s="3" t="s">
        <v>369</v>
      </c>
      <c r="L1" s="3" t="s">
        <v>370</v>
      </c>
      <c r="M1" s="3" t="s">
        <v>371</v>
      </c>
      <c r="N1" s="3" t="s">
        <v>372</v>
      </c>
      <c r="O1" s="7"/>
      <c r="Z1" s="7"/>
      <c r="AA1" s="7"/>
      <c r="AB1" s="7"/>
      <c r="AC1" s="7"/>
      <c r="AD1" s="7"/>
    </row>
    <row r="2">
      <c r="A2" s="2" t="s">
        <v>374</v>
      </c>
      <c r="B2" s="2" t="s">
        <v>375</v>
      </c>
      <c r="C2" s="2" t="s">
        <v>376</v>
      </c>
      <c r="D2" s="2" t="s">
        <v>377</v>
      </c>
      <c r="E2" s="2" t="s">
        <v>188</v>
      </c>
      <c r="F2" s="2">
        <v>600.0</v>
      </c>
      <c r="G2" s="2">
        <v>2025.0</v>
      </c>
      <c r="H2" s="4">
        <f t="shared" ref="H2:H5" si="1">G2</f>
        <v>2025</v>
      </c>
      <c r="I2" s="2">
        <v>2023.0</v>
      </c>
      <c r="J2" s="2">
        <f t="shared" ref="J2:J5" si="2">G2-I2</f>
        <v>2</v>
      </c>
      <c r="K2" s="5" t="s">
        <v>378</v>
      </c>
      <c r="L2" s="2" t="s">
        <v>379</v>
      </c>
    </row>
    <row r="3">
      <c r="A3" s="2" t="s">
        <v>374</v>
      </c>
      <c r="B3" s="2" t="s">
        <v>375</v>
      </c>
      <c r="C3" s="2" t="s">
        <v>376</v>
      </c>
      <c r="D3" s="46" t="s">
        <v>380</v>
      </c>
      <c r="E3" s="2" t="s">
        <v>188</v>
      </c>
      <c r="F3" s="46">
        <v>600.0</v>
      </c>
      <c r="G3" s="2">
        <v>2030.0</v>
      </c>
      <c r="H3" s="4">
        <f t="shared" si="1"/>
        <v>2030</v>
      </c>
      <c r="I3" s="2">
        <v>2027.0</v>
      </c>
      <c r="J3" s="2">
        <f t="shared" si="2"/>
        <v>3</v>
      </c>
      <c r="K3" s="5" t="s">
        <v>381</v>
      </c>
      <c r="L3" s="46" t="s">
        <v>382</v>
      </c>
      <c r="M3" s="3" t="s">
        <v>383</v>
      </c>
      <c r="N3" s="2" t="s">
        <v>384</v>
      </c>
    </row>
    <row r="4">
      <c r="A4" s="2" t="s">
        <v>374</v>
      </c>
      <c r="B4" s="2" t="s">
        <v>375</v>
      </c>
      <c r="C4" s="2" t="s">
        <v>376</v>
      </c>
      <c r="D4" s="46" t="s">
        <v>388</v>
      </c>
      <c r="E4" s="2" t="s">
        <v>188</v>
      </c>
      <c r="F4" s="46">
        <v>600.0</v>
      </c>
      <c r="G4" s="2">
        <v>2032.0</v>
      </c>
      <c r="H4" s="4">
        <f t="shared" si="1"/>
        <v>2032</v>
      </c>
      <c r="I4" s="2">
        <v>2026.0</v>
      </c>
      <c r="J4" s="2">
        <f t="shared" si="2"/>
        <v>6</v>
      </c>
      <c r="K4" s="5" t="s">
        <v>389</v>
      </c>
      <c r="L4" s="46" t="s">
        <v>382</v>
      </c>
      <c r="M4" s="3" t="s">
        <v>390</v>
      </c>
      <c r="N4" s="2" t="s">
        <v>384</v>
      </c>
    </row>
    <row r="5">
      <c r="A5" s="2" t="s">
        <v>374</v>
      </c>
      <c r="B5" s="2" t="s">
        <v>375</v>
      </c>
      <c r="C5" s="2" t="s">
        <v>376</v>
      </c>
      <c r="D5" s="2" t="s">
        <v>394</v>
      </c>
      <c r="E5" s="2" t="s">
        <v>188</v>
      </c>
      <c r="F5" s="2">
        <v>300.0</v>
      </c>
      <c r="G5" s="2">
        <v>2025.0</v>
      </c>
      <c r="H5" s="4">
        <f t="shared" si="1"/>
        <v>2025</v>
      </c>
      <c r="I5" s="2">
        <v>2024.0</v>
      </c>
      <c r="J5" s="2">
        <f t="shared" si="2"/>
        <v>1</v>
      </c>
      <c r="K5" s="5" t="s">
        <v>395</v>
      </c>
      <c r="L5" s="2" t="s">
        <v>379</v>
      </c>
    </row>
    <row r="6">
      <c r="A6" s="48" t="s">
        <v>374</v>
      </c>
      <c r="B6" s="48" t="s">
        <v>375</v>
      </c>
      <c r="C6" s="48" t="s">
        <v>397</v>
      </c>
      <c r="D6" s="48" t="s">
        <v>398</v>
      </c>
      <c r="E6" s="48" t="s">
        <v>187</v>
      </c>
      <c r="F6" s="48">
        <v>300.0</v>
      </c>
      <c r="G6" s="48">
        <v>2028.0</v>
      </c>
      <c r="H6" s="48">
        <v>2028.0</v>
      </c>
      <c r="I6" s="48">
        <v>2023.0</v>
      </c>
      <c r="J6" s="48">
        <f>2028-2023</f>
        <v>5</v>
      </c>
      <c r="K6" s="49" t="s">
        <v>399</v>
      </c>
      <c r="L6" s="50" t="s">
        <v>382</v>
      </c>
      <c r="M6" s="3" t="s">
        <v>382</v>
      </c>
    </row>
    <row r="7">
      <c r="A7" s="51" t="s">
        <v>403</v>
      </c>
      <c r="B7" s="51" t="s">
        <v>375</v>
      </c>
      <c r="C7" s="51" t="s">
        <v>376</v>
      </c>
      <c r="D7" s="52" t="s">
        <v>404</v>
      </c>
      <c r="E7" s="51" t="s">
        <v>188</v>
      </c>
      <c r="F7" s="52">
        <v>600.0</v>
      </c>
      <c r="G7" s="51">
        <v>2032.0</v>
      </c>
      <c r="H7" s="53">
        <f t="shared" ref="H7:H10" si="3">G7</f>
        <v>2032</v>
      </c>
      <c r="I7" s="51" t="s">
        <v>405</v>
      </c>
      <c r="K7" s="52" t="s">
        <v>406</v>
      </c>
      <c r="L7" s="52" t="s">
        <v>407</v>
      </c>
    </row>
    <row r="8">
      <c r="A8" s="51" t="s">
        <v>403</v>
      </c>
      <c r="B8" s="51" t="s">
        <v>375</v>
      </c>
      <c r="C8" s="51" t="s">
        <v>376</v>
      </c>
      <c r="D8" s="52" t="s">
        <v>404</v>
      </c>
      <c r="E8" s="51" t="s">
        <v>188</v>
      </c>
      <c r="F8" s="52">
        <v>600.0</v>
      </c>
      <c r="G8" s="51">
        <v>2033.0</v>
      </c>
      <c r="H8" s="53">
        <f t="shared" si="3"/>
        <v>2033</v>
      </c>
      <c r="I8" s="51" t="s">
        <v>405</v>
      </c>
      <c r="K8" s="52" t="s">
        <v>406</v>
      </c>
      <c r="L8" s="52" t="s">
        <v>407</v>
      </c>
    </row>
    <row r="9">
      <c r="A9" s="2" t="s">
        <v>374</v>
      </c>
      <c r="B9" s="2" t="s">
        <v>391</v>
      </c>
      <c r="C9" s="2" t="s">
        <v>376</v>
      </c>
      <c r="D9" s="2" t="s">
        <v>396</v>
      </c>
      <c r="E9" s="2" t="s">
        <v>187</v>
      </c>
      <c r="F9" s="2">
        <v>1000.0</v>
      </c>
      <c r="G9" s="2">
        <v>2025.0</v>
      </c>
      <c r="H9" s="4">
        <f t="shared" si="3"/>
        <v>2025</v>
      </c>
      <c r="I9" s="2">
        <v>2025.0</v>
      </c>
      <c r="J9" s="2">
        <f t="shared" ref="J9:J26" si="4">G9-I9</f>
        <v>0</v>
      </c>
      <c r="K9" s="5" t="s">
        <v>393</v>
      </c>
      <c r="L9" s="2" t="s">
        <v>379</v>
      </c>
    </row>
    <row r="10">
      <c r="A10" s="2" t="s">
        <v>374</v>
      </c>
      <c r="B10" s="2" t="s">
        <v>391</v>
      </c>
      <c r="C10" s="2" t="s">
        <v>376</v>
      </c>
      <c r="D10" s="2" t="s">
        <v>392</v>
      </c>
      <c r="E10" s="2" t="s">
        <v>187</v>
      </c>
      <c r="F10" s="2">
        <v>1000.0</v>
      </c>
      <c r="G10" s="2">
        <v>2025.0</v>
      </c>
      <c r="H10" s="4">
        <f t="shared" si="3"/>
        <v>2025</v>
      </c>
      <c r="I10" s="2">
        <v>2026.0</v>
      </c>
      <c r="J10" s="2">
        <f t="shared" si="4"/>
        <v>-1</v>
      </c>
      <c r="K10" s="5" t="s">
        <v>393</v>
      </c>
      <c r="L10" s="2" t="s">
        <v>379</v>
      </c>
    </row>
    <row r="11">
      <c r="A11" s="2" t="s">
        <v>374</v>
      </c>
      <c r="B11" s="2" t="s">
        <v>400</v>
      </c>
      <c r="C11" s="2" t="s">
        <v>416</v>
      </c>
      <c r="D11" s="2" t="s">
        <v>401</v>
      </c>
      <c r="E11" s="2" t="s">
        <v>187</v>
      </c>
      <c r="F11" s="2">
        <v>55.0</v>
      </c>
      <c r="G11" s="2">
        <v>2030.0</v>
      </c>
      <c r="H11" s="24">
        <v>2033.0</v>
      </c>
      <c r="I11" s="2">
        <v>2025.0</v>
      </c>
      <c r="J11" s="2">
        <f t="shared" si="4"/>
        <v>5</v>
      </c>
      <c r="K11" s="5" t="s">
        <v>402</v>
      </c>
      <c r="L11" s="2" t="s">
        <v>417</v>
      </c>
    </row>
    <row r="12">
      <c r="A12" s="2" t="s">
        <v>374</v>
      </c>
      <c r="B12" s="2" t="s">
        <v>400</v>
      </c>
      <c r="C12" s="2" t="s">
        <v>416</v>
      </c>
      <c r="D12" s="2" t="s">
        <v>408</v>
      </c>
      <c r="E12" s="2" t="s">
        <v>187</v>
      </c>
      <c r="F12" s="2">
        <v>100.0</v>
      </c>
      <c r="G12" s="2">
        <v>2030.0</v>
      </c>
      <c r="H12" s="24">
        <v>2033.0</v>
      </c>
      <c r="I12" s="2">
        <v>2025.0</v>
      </c>
      <c r="J12" s="2">
        <f t="shared" si="4"/>
        <v>5</v>
      </c>
      <c r="K12" s="5" t="s">
        <v>409</v>
      </c>
      <c r="L12" s="2" t="s">
        <v>417</v>
      </c>
    </row>
    <row r="13">
      <c r="A13" s="2" t="s">
        <v>374</v>
      </c>
      <c r="B13" s="2" t="s">
        <v>410</v>
      </c>
      <c r="C13" s="2" t="s">
        <v>416</v>
      </c>
      <c r="D13" s="2" t="s">
        <v>413</v>
      </c>
      <c r="E13" s="2" t="s">
        <v>187</v>
      </c>
      <c r="F13" s="2">
        <v>14.0</v>
      </c>
      <c r="G13" s="2">
        <v>2030.0</v>
      </c>
      <c r="H13" s="24">
        <v>2033.0</v>
      </c>
      <c r="I13" s="2">
        <v>2025.0</v>
      </c>
      <c r="J13" s="2">
        <f t="shared" si="4"/>
        <v>5</v>
      </c>
      <c r="K13" s="2" t="s">
        <v>387</v>
      </c>
    </row>
    <row r="14">
      <c r="A14" s="2" t="s">
        <v>374</v>
      </c>
      <c r="B14" s="2" t="s">
        <v>410</v>
      </c>
      <c r="C14" s="2" t="s">
        <v>416</v>
      </c>
      <c r="D14" s="2" t="s">
        <v>418</v>
      </c>
      <c r="E14" s="2" t="s">
        <v>187</v>
      </c>
      <c r="F14" s="2">
        <v>50.0</v>
      </c>
      <c r="G14" s="2">
        <v>2030.0</v>
      </c>
      <c r="H14" s="24">
        <v>2033.0</v>
      </c>
      <c r="I14" s="2">
        <v>2025.0</v>
      </c>
      <c r="J14" s="2">
        <f t="shared" si="4"/>
        <v>5</v>
      </c>
      <c r="K14" s="2" t="s">
        <v>387</v>
      </c>
    </row>
    <row r="15">
      <c r="A15" s="2" t="s">
        <v>374</v>
      </c>
      <c r="B15" s="2" t="s">
        <v>410</v>
      </c>
      <c r="C15" s="2" t="s">
        <v>416</v>
      </c>
      <c r="D15" s="2" t="s">
        <v>420</v>
      </c>
      <c r="E15" s="2" t="s">
        <v>187</v>
      </c>
      <c r="F15" s="2">
        <v>14.0</v>
      </c>
      <c r="G15" s="2">
        <v>2030.0</v>
      </c>
      <c r="H15" s="24">
        <v>2033.0</v>
      </c>
      <c r="I15" s="2">
        <v>2021.0</v>
      </c>
      <c r="J15" s="2">
        <f t="shared" si="4"/>
        <v>9</v>
      </c>
      <c r="K15" s="2" t="s">
        <v>387</v>
      </c>
    </row>
    <row r="16">
      <c r="A16" s="2" t="s">
        <v>374</v>
      </c>
      <c r="B16" s="2" t="s">
        <v>410</v>
      </c>
      <c r="C16" s="2" t="s">
        <v>376</v>
      </c>
      <c r="D16" s="2" t="s">
        <v>419</v>
      </c>
      <c r="E16" s="2" t="s">
        <v>187</v>
      </c>
      <c r="F16" s="2">
        <v>14.0</v>
      </c>
      <c r="G16" s="2">
        <v>2030.0</v>
      </c>
      <c r="H16" s="24">
        <v>2033.0</v>
      </c>
      <c r="I16" s="2">
        <v>2023.0</v>
      </c>
      <c r="J16" s="2">
        <f t="shared" si="4"/>
        <v>7</v>
      </c>
      <c r="K16" s="2" t="s">
        <v>387</v>
      </c>
    </row>
    <row r="17">
      <c r="A17" s="51" t="s">
        <v>374</v>
      </c>
      <c r="B17" s="51" t="s">
        <v>410</v>
      </c>
      <c r="C17" s="51" t="s">
        <v>376</v>
      </c>
      <c r="D17" s="52" t="s">
        <v>411</v>
      </c>
      <c r="E17" s="51" t="s">
        <v>188</v>
      </c>
      <c r="F17" s="52">
        <v>200.0</v>
      </c>
      <c r="G17" s="51">
        <v>2029.0</v>
      </c>
      <c r="H17" s="51">
        <v>2029.0</v>
      </c>
      <c r="I17" s="51">
        <v>2024.0</v>
      </c>
      <c r="J17" s="2">
        <f t="shared" si="4"/>
        <v>5</v>
      </c>
      <c r="K17" s="54" t="s">
        <v>412</v>
      </c>
      <c r="L17" s="52" t="s">
        <v>407</v>
      </c>
      <c r="M17" s="3" t="s">
        <v>429</v>
      </c>
    </row>
    <row r="18">
      <c r="A18" s="51" t="s">
        <v>403</v>
      </c>
      <c r="B18" s="51" t="s">
        <v>410</v>
      </c>
      <c r="C18" s="51" t="s">
        <v>376</v>
      </c>
      <c r="D18" s="52" t="s">
        <v>414</v>
      </c>
      <c r="E18" s="51" t="s">
        <v>188</v>
      </c>
      <c r="F18" s="52">
        <v>200.0</v>
      </c>
      <c r="G18" s="51">
        <v>2032.0</v>
      </c>
      <c r="H18" s="51">
        <v>2032.0</v>
      </c>
      <c r="I18" s="51">
        <v>2026.0</v>
      </c>
      <c r="J18" s="2">
        <f t="shared" si="4"/>
        <v>6</v>
      </c>
      <c r="K18" s="54" t="s">
        <v>415</v>
      </c>
      <c r="L18" s="52" t="s">
        <v>407</v>
      </c>
      <c r="M18" s="3" t="s">
        <v>429</v>
      </c>
    </row>
    <row r="19">
      <c r="A19" s="2" t="s">
        <v>374</v>
      </c>
      <c r="B19" s="2" t="s">
        <v>430</v>
      </c>
      <c r="C19" s="2" t="s">
        <v>416</v>
      </c>
      <c r="D19" s="2" t="s">
        <v>431</v>
      </c>
      <c r="E19" s="2" t="s">
        <v>187</v>
      </c>
      <c r="F19" s="2">
        <v>100.0</v>
      </c>
      <c r="G19" s="2">
        <v>2025.0</v>
      </c>
      <c r="H19" s="2">
        <v>2025.0</v>
      </c>
      <c r="I19" s="2">
        <v>2023.0</v>
      </c>
      <c r="J19" s="2">
        <f t="shared" si="4"/>
        <v>2</v>
      </c>
      <c r="K19" s="5" t="s">
        <v>432</v>
      </c>
      <c r="L19" s="2" t="s">
        <v>379</v>
      </c>
    </row>
    <row r="20">
      <c r="A20" s="2" t="s">
        <v>374</v>
      </c>
      <c r="B20" s="2" t="s">
        <v>426</v>
      </c>
      <c r="C20" s="2" t="s">
        <v>416</v>
      </c>
      <c r="D20" s="2" t="s">
        <v>427</v>
      </c>
      <c r="E20" s="2" t="s">
        <v>187</v>
      </c>
      <c r="F20" s="2">
        <v>100.0</v>
      </c>
      <c r="G20" s="2">
        <v>2025.0</v>
      </c>
      <c r="H20" s="2">
        <v>2025.0</v>
      </c>
      <c r="I20" s="2">
        <v>2023.0</v>
      </c>
      <c r="J20" s="2">
        <f t="shared" si="4"/>
        <v>2</v>
      </c>
      <c r="K20" s="5" t="s">
        <v>428</v>
      </c>
      <c r="L20" s="2" t="s">
        <v>379</v>
      </c>
    </row>
    <row r="21">
      <c r="A21" s="2" t="s">
        <v>374</v>
      </c>
      <c r="B21" s="2" t="s">
        <v>385</v>
      </c>
      <c r="C21" s="2" t="s">
        <v>416</v>
      </c>
      <c r="D21" s="2" t="s">
        <v>386</v>
      </c>
      <c r="E21" s="2" t="s">
        <v>187</v>
      </c>
      <c r="F21" s="2">
        <v>6.0</v>
      </c>
      <c r="G21" s="2">
        <v>2025.0</v>
      </c>
      <c r="H21" s="2">
        <v>2025.0</v>
      </c>
      <c r="I21" s="2">
        <v>2021.0</v>
      </c>
      <c r="J21" s="2">
        <f t="shared" si="4"/>
        <v>4</v>
      </c>
      <c r="K21" s="2" t="s">
        <v>387</v>
      </c>
    </row>
    <row r="22">
      <c r="A22" s="2" t="s">
        <v>374</v>
      </c>
      <c r="B22" s="2" t="s">
        <v>424</v>
      </c>
      <c r="C22" s="2" t="s">
        <v>416</v>
      </c>
      <c r="D22" s="2" t="s">
        <v>425</v>
      </c>
      <c r="E22" s="2" t="s">
        <v>187</v>
      </c>
      <c r="F22" s="2">
        <v>14.0</v>
      </c>
      <c r="G22" s="2">
        <v>2025.0</v>
      </c>
      <c r="H22" s="2">
        <v>2025.0</v>
      </c>
      <c r="I22" s="2">
        <v>2023.0</v>
      </c>
      <c r="J22" s="2">
        <f t="shared" si="4"/>
        <v>2</v>
      </c>
      <c r="K22" s="2" t="s">
        <v>387</v>
      </c>
    </row>
    <row r="23">
      <c r="A23" s="2" t="s">
        <v>374</v>
      </c>
      <c r="B23" s="2" t="s">
        <v>424</v>
      </c>
      <c r="C23" s="2" t="s">
        <v>416</v>
      </c>
      <c r="D23" s="2" t="s">
        <v>425</v>
      </c>
      <c r="E23" s="2" t="s">
        <v>187</v>
      </c>
      <c r="F23" s="2">
        <v>14.0</v>
      </c>
      <c r="G23" s="2">
        <v>2026.0</v>
      </c>
      <c r="H23" s="2">
        <v>2026.0</v>
      </c>
      <c r="I23" s="2">
        <v>2023.0</v>
      </c>
      <c r="J23" s="2">
        <f t="shared" si="4"/>
        <v>3</v>
      </c>
      <c r="K23" s="2" t="s">
        <v>387</v>
      </c>
    </row>
    <row r="24">
      <c r="A24" s="2" t="s">
        <v>374</v>
      </c>
      <c r="B24" s="2" t="s">
        <v>421</v>
      </c>
      <c r="C24" s="2" t="s">
        <v>416</v>
      </c>
      <c r="D24" s="2" t="s">
        <v>422</v>
      </c>
      <c r="E24" s="2" t="s">
        <v>187</v>
      </c>
      <c r="F24" s="2">
        <v>100.0</v>
      </c>
      <c r="G24" s="2">
        <v>2025.0</v>
      </c>
      <c r="H24" s="2">
        <v>2025.0</v>
      </c>
      <c r="I24" s="2">
        <v>2021.0</v>
      </c>
      <c r="J24" s="2">
        <f t="shared" si="4"/>
        <v>4</v>
      </c>
      <c r="K24" s="5" t="s">
        <v>423</v>
      </c>
      <c r="L24" s="2" t="s">
        <v>379</v>
      </c>
    </row>
    <row r="25">
      <c r="A25" s="2" t="s">
        <v>374</v>
      </c>
      <c r="B25" s="2" t="s">
        <v>433</v>
      </c>
      <c r="C25" s="2" t="s">
        <v>416</v>
      </c>
      <c r="D25" s="2" t="s">
        <v>434</v>
      </c>
      <c r="E25" s="2" t="s">
        <v>187</v>
      </c>
      <c r="F25" s="2">
        <v>24.0</v>
      </c>
      <c r="G25" s="2">
        <v>2030.0</v>
      </c>
      <c r="H25" s="2">
        <v>2030.0</v>
      </c>
      <c r="I25" s="2">
        <v>2027.0</v>
      </c>
      <c r="J25" s="2">
        <f t="shared" si="4"/>
        <v>3</v>
      </c>
      <c r="K25" s="2" t="s">
        <v>387</v>
      </c>
    </row>
    <row r="26">
      <c r="A26" s="2" t="s">
        <v>436</v>
      </c>
      <c r="B26" s="2" t="s">
        <v>433</v>
      </c>
      <c r="C26" s="2" t="s">
        <v>416</v>
      </c>
      <c r="D26" s="2" t="s">
        <v>435</v>
      </c>
      <c r="E26" s="2" t="s">
        <v>187</v>
      </c>
      <c r="F26" s="2">
        <v>30.0</v>
      </c>
      <c r="G26" s="2">
        <v>2025.0</v>
      </c>
      <c r="H26" s="2">
        <v>2025.0</v>
      </c>
      <c r="I26" s="2">
        <v>2024.0</v>
      </c>
      <c r="J26" s="2">
        <f t="shared" si="4"/>
        <v>1</v>
      </c>
      <c r="K26" s="2" t="s">
        <v>387</v>
      </c>
    </row>
    <row r="28">
      <c r="H28" s="2">
        <v>2025.0</v>
      </c>
      <c r="I28" s="4">
        <f t="shared" ref="I28:I37" si="5">sumif($G$2:$G$26,H28,$F$2:$F$26)</f>
        <v>3250</v>
      </c>
    </row>
    <row r="29">
      <c r="H29" s="2">
        <v>2026.0</v>
      </c>
      <c r="I29" s="4">
        <f t="shared" si="5"/>
        <v>14</v>
      </c>
    </row>
    <row r="30">
      <c r="H30" s="2">
        <v>2027.0</v>
      </c>
      <c r="I30" s="4">
        <f t="shared" si="5"/>
        <v>0</v>
      </c>
    </row>
    <row r="31">
      <c r="H31" s="2">
        <v>2028.0</v>
      </c>
      <c r="I31" s="4">
        <f t="shared" si="5"/>
        <v>300</v>
      </c>
    </row>
    <row r="32">
      <c r="H32" s="2">
        <v>2029.0</v>
      </c>
      <c r="I32" s="4">
        <f t="shared" si="5"/>
        <v>200</v>
      </c>
    </row>
    <row r="33">
      <c r="H33" s="2">
        <v>2030.0</v>
      </c>
      <c r="I33" s="4">
        <f t="shared" si="5"/>
        <v>871</v>
      </c>
    </row>
    <row r="34">
      <c r="H34" s="2">
        <v>2031.0</v>
      </c>
      <c r="I34" s="4">
        <f t="shared" si="5"/>
        <v>0</v>
      </c>
    </row>
    <row r="35">
      <c r="H35" s="2">
        <v>2032.0</v>
      </c>
      <c r="I35" s="4">
        <f t="shared" si="5"/>
        <v>1400</v>
      </c>
    </row>
    <row r="36">
      <c r="H36" s="2">
        <v>2033.0</v>
      </c>
      <c r="I36" s="4">
        <f t="shared" si="5"/>
        <v>600</v>
      </c>
    </row>
    <row r="37">
      <c r="H37" s="2">
        <v>2034.0</v>
      </c>
      <c r="I37" s="4">
        <f t="shared" si="5"/>
        <v>0</v>
      </c>
    </row>
    <row r="38">
      <c r="I38" s="7">
        <f>sum(I28:I37)</f>
        <v>6635</v>
      </c>
    </row>
  </sheetData>
  <conditionalFormatting sqref="J2:J2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3" ref="K2"/>
    <hyperlink r:id="rId4" ref="K3"/>
    <hyperlink r:id="rId5" ref="K4"/>
    <hyperlink r:id="rId6" ref="R4"/>
    <hyperlink r:id="rId7" ref="K5"/>
    <hyperlink r:id="rId8" ref="R5"/>
    <hyperlink r:id="rId9" ref="K6"/>
    <hyperlink r:id="rId10" ref="R6"/>
    <hyperlink r:id="rId11" ref="R7"/>
    <hyperlink r:id="rId12" ref="R8"/>
    <hyperlink r:id="rId13" ref="K9"/>
    <hyperlink r:id="rId14" ref="K10"/>
    <hyperlink r:id="rId15" ref="R10"/>
    <hyperlink r:id="rId16" ref="K11"/>
    <hyperlink r:id="rId17" ref="K12"/>
    <hyperlink r:id="rId18" ref="R14"/>
    <hyperlink r:id="rId19" ref="R16"/>
    <hyperlink r:id="rId20" ref="K17"/>
    <hyperlink r:id="rId21" ref="R17"/>
    <hyperlink r:id="rId22" ref="K18"/>
    <hyperlink r:id="rId23" ref="R18"/>
    <hyperlink r:id="rId24" ref="K19"/>
    <hyperlink r:id="rId25" ref="R19"/>
    <hyperlink r:id="rId26" ref="K20"/>
    <hyperlink r:id="rId27" ref="R21"/>
    <hyperlink r:id="rId28" ref="R22"/>
    <hyperlink r:id="rId29" ref="R23"/>
    <hyperlink r:id="rId30" ref="K24"/>
  </hyperlinks>
  <drawing r:id="rId31"/>
  <legacyDrawing r:id="rId3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13"/>
    <col customWidth="1" min="2" max="2" width="14.38"/>
    <col customWidth="1" min="3" max="3" width="6.63"/>
    <col customWidth="1" min="4" max="4" width="24.75"/>
    <col customWidth="1" min="5" max="5" width="11.63"/>
    <col customWidth="1" min="6" max="6" width="6.0"/>
    <col customWidth="1" min="7" max="9" width="10.13"/>
    <col customWidth="1" min="10" max="10" width="8.25"/>
    <col customWidth="1" min="11" max="11" width="12.13"/>
  </cols>
  <sheetData>
    <row r="1">
      <c r="A1" s="19" t="s">
        <v>360</v>
      </c>
      <c r="B1" s="19" t="s">
        <v>216</v>
      </c>
      <c r="C1" s="19" t="s">
        <v>361</v>
      </c>
      <c r="D1" s="19" t="s">
        <v>362</v>
      </c>
      <c r="E1" s="19" t="s">
        <v>363</v>
      </c>
      <c r="F1" s="19" t="s">
        <v>364</v>
      </c>
      <c r="G1" s="19" t="s">
        <v>365</v>
      </c>
      <c r="H1" s="19" t="s">
        <v>366</v>
      </c>
      <c r="I1" s="19" t="s">
        <v>367</v>
      </c>
      <c r="J1" s="19" t="s">
        <v>368</v>
      </c>
      <c r="K1" s="3" t="s">
        <v>369</v>
      </c>
      <c r="L1" s="3" t="s">
        <v>370</v>
      </c>
      <c r="M1" s="3" t="s">
        <v>372</v>
      </c>
    </row>
    <row r="2">
      <c r="A2" s="2" t="s">
        <v>437</v>
      </c>
      <c r="B2" s="2" t="s">
        <v>438</v>
      </c>
      <c r="C2" s="2" t="s">
        <v>416</v>
      </c>
      <c r="D2" s="2" t="s">
        <v>439</v>
      </c>
      <c r="E2" s="2" t="s">
        <v>191</v>
      </c>
      <c r="F2" s="2">
        <v>200.0</v>
      </c>
      <c r="G2" s="2">
        <v>2026.0</v>
      </c>
      <c r="H2" s="2">
        <v>2026.0</v>
      </c>
      <c r="I2" s="2">
        <v>2025.0</v>
      </c>
      <c r="J2" s="2">
        <v>1.0</v>
      </c>
      <c r="K2" s="55" t="s">
        <v>440</v>
      </c>
      <c r="L2" s="2" t="s">
        <v>441</v>
      </c>
    </row>
    <row r="3">
      <c r="A3" s="2" t="s">
        <v>403</v>
      </c>
      <c r="B3" s="2" t="s">
        <v>438</v>
      </c>
      <c r="C3" s="2" t="s">
        <v>416</v>
      </c>
      <c r="D3" s="2" t="s">
        <v>442</v>
      </c>
      <c r="E3" s="2" t="s">
        <v>190</v>
      </c>
      <c r="F3" s="2">
        <v>300.0</v>
      </c>
      <c r="G3" s="2">
        <v>2029.0</v>
      </c>
      <c r="H3" s="2">
        <v>2029.0</v>
      </c>
    </row>
    <row r="4">
      <c r="A4" s="2" t="s">
        <v>403</v>
      </c>
      <c r="B4" s="2" t="s">
        <v>438</v>
      </c>
      <c r="C4" s="2" t="s">
        <v>416</v>
      </c>
      <c r="D4" s="2" t="s">
        <v>443</v>
      </c>
      <c r="E4" s="2" t="s">
        <v>190</v>
      </c>
      <c r="F4" s="2">
        <v>50.0</v>
      </c>
      <c r="G4" s="2">
        <v>2026.0</v>
      </c>
      <c r="H4" s="2">
        <v>2026.0</v>
      </c>
      <c r="K4" s="55" t="s">
        <v>444</v>
      </c>
      <c r="L4" s="2" t="s">
        <v>441</v>
      </c>
    </row>
    <row r="5">
      <c r="A5" s="2" t="s">
        <v>403</v>
      </c>
      <c r="B5" s="2" t="s">
        <v>438</v>
      </c>
      <c r="C5" s="2" t="s">
        <v>416</v>
      </c>
      <c r="D5" s="2" t="s">
        <v>443</v>
      </c>
      <c r="E5" s="2" t="s">
        <v>190</v>
      </c>
      <c r="F5" s="2">
        <v>-50.0</v>
      </c>
      <c r="G5" s="2">
        <v>2028.0</v>
      </c>
      <c r="H5" s="2">
        <v>2028.0</v>
      </c>
      <c r="K5" s="55" t="s">
        <v>444</v>
      </c>
      <c r="L5" s="2" t="s">
        <v>441</v>
      </c>
    </row>
    <row r="6">
      <c r="A6" s="2" t="s">
        <v>403</v>
      </c>
      <c r="B6" s="2" t="s">
        <v>438</v>
      </c>
      <c r="C6" s="2" t="s">
        <v>416</v>
      </c>
      <c r="D6" s="2" t="s">
        <v>443</v>
      </c>
      <c r="E6" s="2" t="s">
        <v>190</v>
      </c>
      <c r="F6" s="2">
        <v>0.0</v>
      </c>
      <c r="G6" s="2">
        <v>2029.0</v>
      </c>
      <c r="H6" s="2">
        <v>2029.0</v>
      </c>
      <c r="K6" s="55" t="s">
        <v>444</v>
      </c>
      <c r="L6" s="2" t="s">
        <v>441</v>
      </c>
    </row>
    <row r="7">
      <c r="A7" s="2" t="s">
        <v>403</v>
      </c>
      <c r="B7" s="2" t="s">
        <v>438</v>
      </c>
      <c r="C7" s="2" t="s">
        <v>416</v>
      </c>
      <c r="D7" s="2" t="s">
        <v>445</v>
      </c>
      <c r="E7" s="2" t="s">
        <v>446</v>
      </c>
      <c r="F7" s="2">
        <v>80.0</v>
      </c>
      <c r="G7" s="2">
        <v>2028.0</v>
      </c>
      <c r="H7" s="2">
        <v>2028.0</v>
      </c>
    </row>
    <row r="8">
      <c r="A8" s="2" t="s">
        <v>403</v>
      </c>
      <c r="B8" s="2" t="s">
        <v>438</v>
      </c>
      <c r="C8" s="2" t="s">
        <v>376</v>
      </c>
      <c r="D8" s="2" t="s">
        <v>447</v>
      </c>
      <c r="E8" s="2" t="s">
        <v>189</v>
      </c>
      <c r="F8" s="2">
        <v>150.0</v>
      </c>
      <c r="G8" s="2">
        <v>2026.0</v>
      </c>
      <c r="H8" s="2">
        <v>2026.0</v>
      </c>
    </row>
    <row r="9">
      <c r="A9" s="2" t="s">
        <v>403</v>
      </c>
      <c r="B9" s="2" t="s">
        <v>438</v>
      </c>
      <c r="C9" s="2" t="s">
        <v>376</v>
      </c>
      <c r="D9" s="2" t="s">
        <v>448</v>
      </c>
      <c r="E9" s="2" t="s">
        <v>191</v>
      </c>
      <c r="F9" s="2">
        <v>25.0</v>
      </c>
      <c r="G9" s="2">
        <v>2028.0</v>
      </c>
      <c r="H9" s="2">
        <v>2028.0</v>
      </c>
    </row>
    <row r="10">
      <c r="A10" s="2" t="s">
        <v>437</v>
      </c>
      <c r="B10" s="2" t="s">
        <v>391</v>
      </c>
      <c r="C10" s="2" t="s">
        <v>416</v>
      </c>
      <c r="D10" s="2" t="s">
        <v>449</v>
      </c>
      <c r="E10" s="2" t="s">
        <v>189</v>
      </c>
      <c r="F10" s="2">
        <v>250.0</v>
      </c>
      <c r="G10" s="2">
        <v>2025.0</v>
      </c>
      <c r="H10" s="2">
        <v>2025.0</v>
      </c>
      <c r="I10" s="2">
        <v>2022.0</v>
      </c>
      <c r="J10" s="2">
        <v>3.0</v>
      </c>
      <c r="K10" s="55" t="s">
        <v>450</v>
      </c>
      <c r="L10" s="2" t="s">
        <v>451</v>
      </c>
    </row>
    <row r="11">
      <c r="A11" s="2" t="s">
        <v>403</v>
      </c>
      <c r="B11" s="2" t="s">
        <v>391</v>
      </c>
      <c r="C11" s="2" t="s">
        <v>416</v>
      </c>
      <c r="D11" s="2" t="s">
        <v>452</v>
      </c>
      <c r="E11" s="2" t="s">
        <v>189</v>
      </c>
      <c r="F11" s="2">
        <v>100.0</v>
      </c>
      <c r="G11" s="2">
        <v>2028.0</v>
      </c>
      <c r="H11" s="2">
        <v>2028.0</v>
      </c>
    </row>
    <row r="12">
      <c r="A12" s="2" t="s">
        <v>403</v>
      </c>
      <c r="B12" s="2" t="s">
        <v>391</v>
      </c>
      <c r="C12" s="2" t="s">
        <v>416</v>
      </c>
      <c r="D12" s="2" t="s">
        <v>452</v>
      </c>
      <c r="E12" s="2" t="s">
        <v>189</v>
      </c>
      <c r="F12" s="2">
        <v>100.0</v>
      </c>
      <c r="G12" s="2">
        <v>2029.0</v>
      </c>
      <c r="H12" s="2">
        <v>2029.0</v>
      </c>
    </row>
    <row r="13">
      <c r="A13" s="2" t="s">
        <v>403</v>
      </c>
      <c r="B13" s="2" t="s">
        <v>391</v>
      </c>
      <c r="C13" s="2" t="s">
        <v>416</v>
      </c>
      <c r="D13" s="2" t="s">
        <v>452</v>
      </c>
      <c r="E13" s="2" t="s">
        <v>189</v>
      </c>
      <c r="F13" s="2">
        <v>265.0</v>
      </c>
      <c r="G13" s="2">
        <v>2030.0</v>
      </c>
      <c r="H13" s="2">
        <v>2030.0</v>
      </c>
    </row>
    <row r="14">
      <c r="A14" s="2" t="s">
        <v>403</v>
      </c>
      <c r="B14" s="2" t="s">
        <v>391</v>
      </c>
      <c r="C14" s="2" t="s">
        <v>416</v>
      </c>
      <c r="D14" s="2" t="s">
        <v>453</v>
      </c>
      <c r="E14" s="2" t="s">
        <v>454</v>
      </c>
      <c r="F14" s="2">
        <v>30.0</v>
      </c>
      <c r="G14" s="2">
        <v>2025.0</v>
      </c>
      <c r="H14" s="2">
        <v>2025.0</v>
      </c>
    </row>
    <row r="15">
      <c r="A15" s="2" t="s">
        <v>403</v>
      </c>
      <c r="B15" s="2" t="s">
        <v>391</v>
      </c>
      <c r="C15" s="2" t="s">
        <v>416</v>
      </c>
      <c r="D15" s="2" t="s">
        <v>455</v>
      </c>
      <c r="E15" s="2" t="s">
        <v>456</v>
      </c>
      <c r="F15" s="2">
        <v>280.0</v>
      </c>
      <c r="G15" s="2">
        <v>2025.0</v>
      </c>
      <c r="H15" s="2">
        <v>2025.0</v>
      </c>
    </row>
    <row r="16">
      <c r="A16" s="2" t="s">
        <v>403</v>
      </c>
      <c r="B16" s="2" t="s">
        <v>391</v>
      </c>
      <c r="C16" s="2" t="s">
        <v>416</v>
      </c>
      <c r="D16" s="2" t="s">
        <v>457</v>
      </c>
      <c r="E16" s="2" t="s">
        <v>189</v>
      </c>
      <c r="F16" s="2">
        <v>800.0</v>
      </c>
      <c r="G16" s="2">
        <v>2027.0</v>
      </c>
      <c r="H16" s="2">
        <v>2027.0</v>
      </c>
      <c r="K16" s="55" t="s">
        <v>458</v>
      </c>
      <c r="L16" s="2" t="s">
        <v>429</v>
      </c>
    </row>
    <row r="17">
      <c r="A17" s="2" t="s">
        <v>403</v>
      </c>
      <c r="B17" s="2" t="s">
        <v>391</v>
      </c>
      <c r="C17" s="2" t="s">
        <v>416</v>
      </c>
      <c r="D17" s="2" t="s">
        <v>459</v>
      </c>
      <c r="E17" s="2" t="s">
        <v>189</v>
      </c>
      <c r="F17" s="2">
        <v>450.0</v>
      </c>
      <c r="G17" s="2">
        <v>2027.0</v>
      </c>
      <c r="H17" s="2">
        <v>2027.0</v>
      </c>
    </row>
    <row r="18">
      <c r="A18" s="2" t="s">
        <v>403</v>
      </c>
      <c r="B18" s="2" t="s">
        <v>391</v>
      </c>
      <c r="C18" s="2" t="s">
        <v>416</v>
      </c>
      <c r="D18" s="2" t="s">
        <v>460</v>
      </c>
      <c r="E18" s="2" t="s">
        <v>190</v>
      </c>
      <c r="F18" s="2">
        <v>300.0</v>
      </c>
      <c r="G18" s="2">
        <v>2029.0</v>
      </c>
      <c r="H18" s="2">
        <v>2029.0</v>
      </c>
    </row>
    <row r="19">
      <c r="A19" s="2" t="s">
        <v>403</v>
      </c>
      <c r="B19" s="2" t="s">
        <v>391</v>
      </c>
      <c r="C19" s="2" t="s">
        <v>416</v>
      </c>
      <c r="D19" s="2" t="s">
        <v>461</v>
      </c>
      <c r="E19" s="2" t="s">
        <v>190</v>
      </c>
      <c r="F19" s="2">
        <v>300.0</v>
      </c>
      <c r="G19" s="2">
        <v>2029.0</v>
      </c>
      <c r="H19" s="2">
        <v>2029.0</v>
      </c>
    </row>
    <row r="20">
      <c r="A20" s="2" t="s">
        <v>403</v>
      </c>
      <c r="B20" s="2" t="s">
        <v>391</v>
      </c>
      <c r="C20" s="2" t="s">
        <v>416</v>
      </c>
      <c r="D20" s="2" t="s">
        <v>462</v>
      </c>
      <c r="E20" s="2" t="s">
        <v>189</v>
      </c>
      <c r="F20" s="2">
        <v>500.0</v>
      </c>
      <c r="G20" s="2">
        <v>2030.0</v>
      </c>
      <c r="H20" s="2" t="s">
        <v>417</v>
      </c>
    </row>
    <row r="21">
      <c r="A21" s="2" t="s">
        <v>403</v>
      </c>
      <c r="B21" s="2" t="s">
        <v>391</v>
      </c>
      <c r="C21" s="2" t="s">
        <v>416</v>
      </c>
      <c r="D21" s="2" t="s">
        <v>463</v>
      </c>
      <c r="E21" s="2" t="s">
        <v>191</v>
      </c>
      <c r="F21" s="2">
        <v>200.0</v>
      </c>
      <c r="G21" s="2">
        <v>2026.0</v>
      </c>
      <c r="H21" s="2">
        <v>2026.0</v>
      </c>
      <c r="I21" s="2">
        <v>2023.0</v>
      </c>
      <c r="J21" s="2">
        <v>3.0</v>
      </c>
    </row>
    <row r="22">
      <c r="A22" s="2" t="s">
        <v>403</v>
      </c>
      <c r="B22" s="2" t="s">
        <v>391</v>
      </c>
      <c r="C22" s="2" t="s">
        <v>464</v>
      </c>
      <c r="D22" s="2" t="s">
        <v>465</v>
      </c>
      <c r="E22" s="2" t="s">
        <v>189</v>
      </c>
      <c r="F22" s="2">
        <v>1000.0</v>
      </c>
      <c r="G22" s="2">
        <v>2029.0</v>
      </c>
      <c r="H22" s="2">
        <v>2029.0</v>
      </c>
    </row>
    <row r="23">
      <c r="A23" s="2" t="s">
        <v>403</v>
      </c>
      <c r="B23" s="2" t="s">
        <v>391</v>
      </c>
      <c r="C23" s="2" t="s">
        <v>464</v>
      </c>
      <c r="D23" s="2" t="s">
        <v>466</v>
      </c>
      <c r="E23" s="2" t="s">
        <v>189</v>
      </c>
      <c r="F23" s="2">
        <v>1000.0</v>
      </c>
      <c r="G23" s="2">
        <v>2030.0</v>
      </c>
      <c r="H23" s="2">
        <v>2030.0</v>
      </c>
    </row>
    <row r="24">
      <c r="A24" s="2" t="s">
        <v>403</v>
      </c>
      <c r="B24" s="2" t="s">
        <v>391</v>
      </c>
      <c r="C24" s="2" t="s">
        <v>464</v>
      </c>
      <c r="D24" s="2" t="s">
        <v>467</v>
      </c>
      <c r="E24" s="2" t="s">
        <v>189</v>
      </c>
      <c r="F24" s="2">
        <v>1000.0</v>
      </c>
      <c r="G24" s="2">
        <v>2034.0</v>
      </c>
      <c r="H24" s="2" t="s">
        <v>417</v>
      </c>
    </row>
    <row r="25">
      <c r="A25" s="2" t="s">
        <v>403</v>
      </c>
      <c r="B25" s="2" t="s">
        <v>391</v>
      </c>
      <c r="C25" s="2" t="s">
        <v>464</v>
      </c>
      <c r="D25" s="2" t="s">
        <v>468</v>
      </c>
      <c r="E25" s="2" t="s">
        <v>189</v>
      </c>
      <c r="F25" s="2">
        <v>450.0</v>
      </c>
      <c r="G25" s="2">
        <v>2028.0</v>
      </c>
      <c r="H25" s="2">
        <v>2028.0</v>
      </c>
    </row>
    <row r="26">
      <c r="A26" s="2" t="s">
        <v>403</v>
      </c>
      <c r="B26" s="2" t="s">
        <v>391</v>
      </c>
      <c r="C26" s="2" t="s">
        <v>464</v>
      </c>
      <c r="D26" s="2" t="s">
        <v>469</v>
      </c>
      <c r="E26" s="2" t="s">
        <v>189</v>
      </c>
      <c r="F26" s="2">
        <v>450.0</v>
      </c>
      <c r="G26" s="2">
        <v>2029.0</v>
      </c>
      <c r="H26" s="2">
        <v>2029.0</v>
      </c>
    </row>
    <row r="27">
      <c r="A27" s="2" t="s">
        <v>403</v>
      </c>
      <c r="B27" s="2" t="s">
        <v>400</v>
      </c>
      <c r="C27" s="2" t="s">
        <v>416</v>
      </c>
      <c r="D27" s="2" t="s">
        <v>470</v>
      </c>
      <c r="E27" s="2" t="s">
        <v>189</v>
      </c>
      <c r="F27" s="2">
        <v>250.0</v>
      </c>
      <c r="G27" s="2">
        <v>2026.0</v>
      </c>
      <c r="H27" s="2">
        <v>2026.0</v>
      </c>
    </row>
    <row r="28">
      <c r="A28" s="2" t="s">
        <v>403</v>
      </c>
      <c r="B28" s="2" t="s">
        <v>400</v>
      </c>
      <c r="C28" s="2" t="s">
        <v>416</v>
      </c>
      <c r="D28" s="2" t="s">
        <v>471</v>
      </c>
      <c r="E28" s="2" t="s">
        <v>472</v>
      </c>
      <c r="F28" s="2">
        <v>100.0</v>
      </c>
      <c r="G28" s="2">
        <v>2027.0</v>
      </c>
      <c r="H28" s="2" t="s">
        <v>417</v>
      </c>
      <c r="K28" s="55" t="s">
        <v>402</v>
      </c>
      <c r="L28" s="2" t="s">
        <v>473</v>
      </c>
      <c r="M28" s="2" t="s">
        <v>474</v>
      </c>
    </row>
    <row r="29">
      <c r="A29" s="2" t="s">
        <v>403</v>
      </c>
      <c r="B29" s="2" t="s">
        <v>400</v>
      </c>
      <c r="C29" s="2" t="s">
        <v>416</v>
      </c>
      <c r="D29" s="2" t="s">
        <v>475</v>
      </c>
      <c r="E29" s="2" t="s">
        <v>191</v>
      </c>
      <c r="F29" s="2">
        <v>50.0</v>
      </c>
      <c r="G29" s="2">
        <v>2029.0</v>
      </c>
      <c r="H29" s="2" t="s">
        <v>417</v>
      </c>
    </row>
    <row r="30">
      <c r="A30" s="2" t="s">
        <v>403</v>
      </c>
      <c r="B30" s="2" t="s">
        <v>400</v>
      </c>
      <c r="C30" s="2" t="s">
        <v>416</v>
      </c>
      <c r="D30" s="2" t="s">
        <v>476</v>
      </c>
      <c r="E30" s="2" t="s">
        <v>477</v>
      </c>
      <c r="F30" s="2">
        <v>105.0</v>
      </c>
      <c r="G30" s="2">
        <v>2025.0</v>
      </c>
      <c r="H30" s="2">
        <v>2025.0</v>
      </c>
    </row>
    <row r="31">
      <c r="A31" s="2" t="s">
        <v>403</v>
      </c>
      <c r="B31" s="2" t="s">
        <v>400</v>
      </c>
      <c r="C31" s="2" t="s">
        <v>416</v>
      </c>
      <c r="D31" s="2" t="s">
        <v>476</v>
      </c>
      <c r="E31" s="2" t="s">
        <v>477</v>
      </c>
      <c r="F31" s="2">
        <v>-50.0</v>
      </c>
      <c r="G31" s="2">
        <v>2027.0</v>
      </c>
      <c r="H31" s="2"/>
    </row>
    <row r="32">
      <c r="A32" s="2" t="s">
        <v>403</v>
      </c>
      <c r="B32" s="2" t="s">
        <v>400</v>
      </c>
      <c r="C32" s="2" t="s">
        <v>416</v>
      </c>
      <c r="D32" s="2" t="s">
        <v>476</v>
      </c>
      <c r="E32" s="2" t="s">
        <v>477</v>
      </c>
      <c r="F32" s="2">
        <v>-20.0</v>
      </c>
      <c r="H32" s="2">
        <v>2027.0</v>
      </c>
    </row>
    <row r="33">
      <c r="A33" s="2" t="s">
        <v>403</v>
      </c>
      <c r="B33" s="2" t="s">
        <v>400</v>
      </c>
      <c r="C33" s="2" t="s">
        <v>416</v>
      </c>
      <c r="D33" s="2" t="s">
        <v>476</v>
      </c>
      <c r="E33" s="2" t="s">
        <v>477</v>
      </c>
      <c r="F33" s="2">
        <v>-55.0</v>
      </c>
      <c r="G33" s="2">
        <v>2028.0</v>
      </c>
      <c r="H33" s="2"/>
    </row>
    <row r="34">
      <c r="A34" s="2" t="s">
        <v>403</v>
      </c>
      <c r="B34" s="2" t="s">
        <v>400</v>
      </c>
      <c r="C34" s="2" t="s">
        <v>416</v>
      </c>
      <c r="D34" s="2" t="s">
        <v>476</v>
      </c>
      <c r="E34" s="2" t="s">
        <v>477</v>
      </c>
      <c r="F34" s="2">
        <v>-50.0</v>
      </c>
      <c r="G34" s="2"/>
      <c r="H34" s="2">
        <v>2028.0</v>
      </c>
    </row>
    <row r="35">
      <c r="A35" s="2" t="s">
        <v>403</v>
      </c>
      <c r="B35" s="2" t="s">
        <v>400</v>
      </c>
      <c r="C35" s="2" t="s">
        <v>416</v>
      </c>
      <c r="D35" s="2" t="s">
        <v>476</v>
      </c>
      <c r="E35" s="2" t="s">
        <v>477</v>
      </c>
      <c r="F35" s="2">
        <v>-35.0</v>
      </c>
      <c r="G35" s="2"/>
      <c r="H35" s="2">
        <v>2029.0</v>
      </c>
    </row>
    <row r="36">
      <c r="A36" s="2" t="s">
        <v>437</v>
      </c>
      <c r="B36" s="2" t="s">
        <v>410</v>
      </c>
      <c r="C36" s="2" t="s">
        <v>416</v>
      </c>
      <c r="D36" s="2" t="s">
        <v>478</v>
      </c>
      <c r="E36" s="2" t="s">
        <v>190</v>
      </c>
      <c r="F36" s="2">
        <v>100.0</v>
      </c>
      <c r="G36" s="2">
        <v>2026.0</v>
      </c>
      <c r="H36" s="2">
        <v>2026.0</v>
      </c>
      <c r="I36" s="2">
        <v>2023.0</v>
      </c>
      <c r="J36" s="2">
        <v>3.0</v>
      </c>
      <c r="K36" s="55" t="s">
        <v>479</v>
      </c>
      <c r="L36" s="2" t="s">
        <v>441</v>
      </c>
    </row>
    <row r="37">
      <c r="A37" s="2" t="s">
        <v>403</v>
      </c>
      <c r="B37" s="2" t="s">
        <v>410</v>
      </c>
      <c r="C37" s="2" t="s">
        <v>416</v>
      </c>
      <c r="D37" s="2" t="s">
        <v>480</v>
      </c>
      <c r="E37" s="2" t="s">
        <v>472</v>
      </c>
      <c r="F37" s="2">
        <v>100.0</v>
      </c>
      <c r="G37" s="2">
        <v>2027.0</v>
      </c>
      <c r="H37" s="2" t="s">
        <v>417</v>
      </c>
      <c r="I37" s="2">
        <v>2030.0</v>
      </c>
      <c r="J37" s="2">
        <v>3.0</v>
      </c>
      <c r="K37" s="55" t="s">
        <v>481</v>
      </c>
      <c r="L37" s="2" t="s">
        <v>441</v>
      </c>
    </row>
    <row r="38">
      <c r="A38" s="2" t="s">
        <v>403</v>
      </c>
      <c r="B38" s="2" t="s">
        <v>410</v>
      </c>
      <c r="C38" s="2" t="s">
        <v>416</v>
      </c>
      <c r="D38" s="2" t="s">
        <v>482</v>
      </c>
      <c r="E38" s="2" t="s">
        <v>454</v>
      </c>
      <c r="F38" s="2">
        <v>157.0</v>
      </c>
      <c r="G38" s="2">
        <v>2025.0</v>
      </c>
      <c r="H38" s="2">
        <v>2025.0</v>
      </c>
    </row>
    <row r="39">
      <c r="A39" s="2" t="s">
        <v>403</v>
      </c>
      <c r="B39" s="2" t="s">
        <v>410</v>
      </c>
      <c r="C39" s="2" t="s">
        <v>416</v>
      </c>
      <c r="D39" s="2" t="s">
        <v>483</v>
      </c>
      <c r="E39" s="2" t="s">
        <v>472</v>
      </c>
      <c r="F39" s="2">
        <v>100.0</v>
      </c>
      <c r="G39" s="2" t="s">
        <v>417</v>
      </c>
      <c r="H39" s="2">
        <v>2027.0</v>
      </c>
    </row>
    <row r="40">
      <c r="A40" s="2" t="s">
        <v>403</v>
      </c>
      <c r="B40" s="2" t="s">
        <v>410</v>
      </c>
      <c r="C40" s="2" t="s">
        <v>416</v>
      </c>
      <c r="D40" s="2" t="s">
        <v>484</v>
      </c>
      <c r="E40" s="2" t="s">
        <v>189</v>
      </c>
      <c r="F40" s="2">
        <v>50.0</v>
      </c>
      <c r="G40" s="2" t="s">
        <v>417</v>
      </c>
      <c r="H40" s="2">
        <v>2030.0</v>
      </c>
    </row>
    <row r="41">
      <c r="A41" s="2" t="s">
        <v>403</v>
      </c>
      <c r="B41" s="2" t="s">
        <v>410</v>
      </c>
      <c r="C41" s="2" t="s">
        <v>416</v>
      </c>
      <c r="D41" s="2" t="s">
        <v>485</v>
      </c>
      <c r="E41" s="2" t="s">
        <v>189</v>
      </c>
      <c r="F41" s="2">
        <v>250.0</v>
      </c>
      <c r="G41" s="2">
        <v>2026.0</v>
      </c>
      <c r="H41" s="2">
        <v>2026.0</v>
      </c>
    </row>
    <row r="42">
      <c r="A42" s="2" t="s">
        <v>403</v>
      </c>
      <c r="B42" s="2" t="s">
        <v>410</v>
      </c>
      <c r="C42" s="2" t="s">
        <v>416</v>
      </c>
      <c r="D42" s="2" t="s">
        <v>486</v>
      </c>
      <c r="E42" s="2" t="s">
        <v>446</v>
      </c>
      <c r="F42" s="2">
        <v>100.0</v>
      </c>
      <c r="G42" s="2" t="s">
        <v>417</v>
      </c>
      <c r="H42" s="2">
        <v>2027.0</v>
      </c>
      <c r="I42" s="2">
        <v>2030.0</v>
      </c>
      <c r="J42" s="2">
        <v>3.0</v>
      </c>
    </row>
    <row r="43">
      <c r="A43" s="2" t="s">
        <v>403</v>
      </c>
      <c r="B43" s="2" t="s">
        <v>410</v>
      </c>
      <c r="C43" s="2" t="s">
        <v>416</v>
      </c>
      <c r="D43" s="56" t="s">
        <v>487</v>
      </c>
      <c r="E43" s="2" t="s">
        <v>189</v>
      </c>
      <c r="F43" s="2">
        <v>50.0</v>
      </c>
      <c r="G43" s="2" t="s">
        <v>417</v>
      </c>
      <c r="H43" s="2">
        <v>2030.0</v>
      </c>
    </row>
    <row r="44">
      <c r="A44" s="2" t="s">
        <v>403</v>
      </c>
      <c r="B44" s="2" t="s">
        <v>410</v>
      </c>
      <c r="C44" s="2" t="s">
        <v>416</v>
      </c>
      <c r="D44" s="2" t="s">
        <v>488</v>
      </c>
      <c r="E44" s="2" t="s">
        <v>191</v>
      </c>
      <c r="F44" s="2">
        <v>50.0</v>
      </c>
      <c r="G44" s="2" t="s">
        <v>417</v>
      </c>
      <c r="H44" s="2">
        <v>2027.0</v>
      </c>
      <c r="I44" s="2">
        <v>2030.0</v>
      </c>
      <c r="J44" s="2">
        <v>3.0</v>
      </c>
    </row>
    <row r="45">
      <c r="A45" s="2" t="s">
        <v>403</v>
      </c>
      <c r="B45" s="2" t="s">
        <v>410</v>
      </c>
      <c r="C45" s="2" t="s">
        <v>416</v>
      </c>
      <c r="D45" s="2" t="s">
        <v>489</v>
      </c>
      <c r="E45" s="2" t="s">
        <v>189</v>
      </c>
      <c r="F45" s="2">
        <v>80.0</v>
      </c>
      <c r="G45" s="2" t="s">
        <v>417</v>
      </c>
      <c r="H45" s="2">
        <v>2027.0</v>
      </c>
      <c r="I45" s="2">
        <v>2026.0</v>
      </c>
      <c r="J45" s="2">
        <v>1.0</v>
      </c>
    </row>
    <row r="46">
      <c r="A46" s="2" t="s">
        <v>403</v>
      </c>
      <c r="B46" s="2" t="s">
        <v>410</v>
      </c>
      <c r="C46" s="2" t="s">
        <v>416</v>
      </c>
      <c r="D46" s="2" t="s">
        <v>490</v>
      </c>
      <c r="E46" s="2" t="s">
        <v>190</v>
      </c>
      <c r="F46" s="2">
        <v>100.0</v>
      </c>
      <c r="G46" s="2">
        <v>2027.0</v>
      </c>
      <c r="H46" s="2" t="s">
        <v>417</v>
      </c>
      <c r="I46" s="2">
        <v>2024.0</v>
      </c>
      <c r="J46" s="2">
        <v>3.0</v>
      </c>
    </row>
    <row r="47">
      <c r="A47" s="2" t="s">
        <v>403</v>
      </c>
      <c r="B47" s="2" t="s">
        <v>410</v>
      </c>
      <c r="C47" s="2" t="s">
        <v>416</v>
      </c>
      <c r="D47" s="2" t="s">
        <v>491</v>
      </c>
      <c r="E47" s="2" t="s">
        <v>189</v>
      </c>
      <c r="F47" s="2">
        <v>150.0</v>
      </c>
      <c r="G47" s="2">
        <v>2028.0</v>
      </c>
      <c r="H47" s="2" t="s">
        <v>417</v>
      </c>
    </row>
    <row r="48">
      <c r="A48" s="2" t="s">
        <v>403</v>
      </c>
      <c r="B48" s="2" t="s">
        <v>410</v>
      </c>
      <c r="C48" s="2" t="s">
        <v>416</v>
      </c>
      <c r="D48" s="2" t="s">
        <v>492</v>
      </c>
      <c r="E48" s="2" t="s">
        <v>190</v>
      </c>
      <c r="F48" s="2">
        <v>100.0</v>
      </c>
      <c r="G48" s="2">
        <v>2029.0</v>
      </c>
      <c r="H48" s="2" t="s">
        <v>417</v>
      </c>
    </row>
    <row r="49">
      <c r="A49" s="2" t="s">
        <v>403</v>
      </c>
      <c r="B49" s="2" t="s">
        <v>410</v>
      </c>
      <c r="C49" s="2" t="s">
        <v>416</v>
      </c>
      <c r="D49" s="2" t="s">
        <v>493</v>
      </c>
      <c r="E49" s="2" t="s">
        <v>190</v>
      </c>
      <c r="F49" s="2">
        <v>100.0</v>
      </c>
      <c r="G49" s="2">
        <v>2027.0</v>
      </c>
      <c r="H49" s="2" t="s">
        <v>417</v>
      </c>
    </row>
    <row r="50">
      <c r="A50" s="2" t="s">
        <v>403</v>
      </c>
      <c r="B50" s="2" t="s">
        <v>410</v>
      </c>
      <c r="C50" s="2" t="s">
        <v>416</v>
      </c>
      <c r="D50" s="2" t="s">
        <v>488</v>
      </c>
      <c r="E50" s="2" t="s">
        <v>191</v>
      </c>
      <c r="F50" s="2">
        <v>50.0</v>
      </c>
      <c r="G50" s="2">
        <v>2027.0</v>
      </c>
      <c r="H50" s="2" t="s">
        <v>417</v>
      </c>
    </row>
    <row r="51">
      <c r="A51" s="2" t="s">
        <v>403</v>
      </c>
      <c r="B51" s="2" t="s">
        <v>410</v>
      </c>
      <c r="C51" s="2" t="s">
        <v>416</v>
      </c>
      <c r="D51" s="2" t="s">
        <v>494</v>
      </c>
      <c r="E51" s="2" t="s">
        <v>189</v>
      </c>
      <c r="F51" s="2">
        <v>80.0</v>
      </c>
      <c r="G51" s="2">
        <v>2027.0</v>
      </c>
      <c r="I51" s="2">
        <v>2026.0</v>
      </c>
      <c r="J51" s="2">
        <v>1.0</v>
      </c>
    </row>
    <row r="52">
      <c r="A52" s="2" t="s">
        <v>403</v>
      </c>
      <c r="B52" s="2" t="s">
        <v>430</v>
      </c>
      <c r="C52" s="2" t="s">
        <v>416</v>
      </c>
      <c r="D52" s="2" t="s">
        <v>495</v>
      </c>
      <c r="E52" s="2" t="s">
        <v>191</v>
      </c>
      <c r="F52" s="2">
        <v>100.0</v>
      </c>
      <c r="G52" s="2">
        <v>2026.0</v>
      </c>
      <c r="H52" s="2">
        <v>2026.0</v>
      </c>
      <c r="I52" s="2">
        <v>2022.0</v>
      </c>
      <c r="J52" s="2">
        <v>4.0</v>
      </c>
    </row>
    <row r="53">
      <c r="A53" s="2" t="s">
        <v>403</v>
      </c>
      <c r="B53" s="2" t="s">
        <v>430</v>
      </c>
      <c r="C53" s="2" t="s">
        <v>416</v>
      </c>
      <c r="D53" s="2" t="s">
        <v>495</v>
      </c>
      <c r="E53" s="2" t="s">
        <v>191</v>
      </c>
      <c r="F53" s="2">
        <v>50.0</v>
      </c>
      <c r="G53" s="2">
        <v>2027.0</v>
      </c>
      <c r="H53" s="2">
        <v>2027.0</v>
      </c>
      <c r="I53" s="2">
        <v>2023.0</v>
      </c>
      <c r="J53" s="2">
        <v>4.0</v>
      </c>
    </row>
    <row r="54">
      <c r="A54" s="2" t="s">
        <v>403</v>
      </c>
      <c r="B54" s="2" t="s">
        <v>430</v>
      </c>
      <c r="C54" s="2" t="s">
        <v>416</v>
      </c>
      <c r="D54" s="2" t="s">
        <v>430</v>
      </c>
      <c r="E54" s="2" t="s">
        <v>191</v>
      </c>
      <c r="F54" s="2">
        <v>50.0</v>
      </c>
      <c r="G54" s="2">
        <v>2027.0</v>
      </c>
      <c r="H54" s="2">
        <v>2027.0</v>
      </c>
      <c r="K54" s="5" t="s">
        <v>496</v>
      </c>
      <c r="L54" s="2" t="s">
        <v>497</v>
      </c>
    </row>
    <row r="55">
      <c r="A55" s="2" t="s">
        <v>437</v>
      </c>
      <c r="B55" s="2" t="s">
        <v>426</v>
      </c>
      <c r="C55" s="2" t="s">
        <v>416</v>
      </c>
      <c r="D55" s="2" t="s">
        <v>498</v>
      </c>
      <c r="E55" s="2" t="s">
        <v>191</v>
      </c>
      <c r="F55" s="2">
        <v>40.0</v>
      </c>
      <c r="G55" s="2">
        <v>2025.0</v>
      </c>
      <c r="H55" s="2">
        <v>2025.0</v>
      </c>
      <c r="I55" s="2">
        <v>2021.0</v>
      </c>
      <c r="J55" s="2">
        <v>4.0</v>
      </c>
    </row>
    <row r="56">
      <c r="A56" s="2" t="s">
        <v>437</v>
      </c>
      <c r="B56" s="2" t="s">
        <v>426</v>
      </c>
      <c r="C56" s="2" t="s">
        <v>416</v>
      </c>
      <c r="D56" s="2" t="s">
        <v>499</v>
      </c>
      <c r="E56" s="2" t="s">
        <v>191</v>
      </c>
      <c r="F56" s="2">
        <v>120.0</v>
      </c>
      <c r="G56" s="2">
        <v>2025.0</v>
      </c>
      <c r="H56" s="2">
        <v>2025.0</v>
      </c>
      <c r="I56" s="2">
        <v>2023.0</v>
      </c>
      <c r="J56" s="2">
        <v>2.0</v>
      </c>
    </row>
    <row r="57">
      <c r="A57" s="2" t="s">
        <v>403</v>
      </c>
      <c r="B57" s="2" t="s">
        <v>426</v>
      </c>
      <c r="C57" s="2" t="s">
        <v>416</v>
      </c>
      <c r="D57" s="2" t="s">
        <v>500</v>
      </c>
      <c r="E57" s="2" t="s">
        <v>501</v>
      </c>
      <c r="F57" s="2">
        <v>200.0</v>
      </c>
      <c r="G57" s="2">
        <v>2025.0</v>
      </c>
      <c r="H57" s="2">
        <v>2025.0</v>
      </c>
    </row>
    <row r="58">
      <c r="A58" s="2" t="s">
        <v>403</v>
      </c>
      <c r="B58" s="2" t="s">
        <v>426</v>
      </c>
      <c r="C58" s="2" t="s">
        <v>416</v>
      </c>
      <c r="D58" s="2" t="s">
        <v>500</v>
      </c>
      <c r="E58" s="2" t="s">
        <v>501</v>
      </c>
      <c r="F58" s="2">
        <v>200.0</v>
      </c>
      <c r="G58" s="2">
        <v>2030.0</v>
      </c>
      <c r="H58" s="2">
        <v>2030.0</v>
      </c>
    </row>
    <row r="59">
      <c r="A59" s="2" t="s">
        <v>403</v>
      </c>
      <c r="B59" s="2" t="s">
        <v>426</v>
      </c>
      <c r="C59" s="2" t="s">
        <v>416</v>
      </c>
      <c r="D59" s="2" t="s">
        <v>502</v>
      </c>
      <c r="E59" s="2" t="s">
        <v>501</v>
      </c>
      <c r="F59" s="2">
        <v>200.0</v>
      </c>
      <c r="G59" s="2">
        <v>2025.0</v>
      </c>
      <c r="H59" s="2">
        <v>2025.0</v>
      </c>
    </row>
    <row r="60">
      <c r="A60" s="2" t="s">
        <v>403</v>
      </c>
      <c r="B60" s="2" t="s">
        <v>426</v>
      </c>
      <c r="C60" s="2" t="s">
        <v>416</v>
      </c>
      <c r="D60" s="2" t="s">
        <v>502</v>
      </c>
      <c r="E60" s="2" t="s">
        <v>501</v>
      </c>
      <c r="F60" s="2">
        <v>200.0</v>
      </c>
      <c r="G60" s="2">
        <v>2030.0</v>
      </c>
      <c r="H60" s="2">
        <v>2030.0</v>
      </c>
    </row>
    <row r="61">
      <c r="A61" s="2" t="s">
        <v>403</v>
      </c>
      <c r="B61" s="2" t="s">
        <v>426</v>
      </c>
      <c r="C61" s="2" t="s">
        <v>416</v>
      </c>
      <c r="D61" s="2" t="s">
        <v>503</v>
      </c>
      <c r="E61" s="2" t="s">
        <v>501</v>
      </c>
      <c r="F61" s="2">
        <v>200.0</v>
      </c>
      <c r="G61" s="2">
        <v>2025.0</v>
      </c>
      <c r="H61" s="2">
        <v>2025.0</v>
      </c>
    </row>
    <row r="62">
      <c r="A62" s="2" t="s">
        <v>403</v>
      </c>
      <c r="B62" s="2" t="s">
        <v>426</v>
      </c>
      <c r="C62" s="2" t="s">
        <v>416</v>
      </c>
      <c r="D62" s="2" t="s">
        <v>503</v>
      </c>
      <c r="E62" s="2" t="s">
        <v>501</v>
      </c>
      <c r="F62" s="2">
        <v>200.0</v>
      </c>
      <c r="G62" s="2">
        <v>2030.0</v>
      </c>
      <c r="H62" s="2">
        <v>2030.0</v>
      </c>
    </row>
    <row r="63">
      <c r="A63" s="2" t="s">
        <v>403</v>
      </c>
      <c r="B63" s="2" t="s">
        <v>426</v>
      </c>
      <c r="C63" s="2" t="s">
        <v>416</v>
      </c>
      <c r="D63" s="2" t="s">
        <v>504</v>
      </c>
      <c r="E63" s="2" t="s">
        <v>505</v>
      </c>
      <c r="F63" s="2">
        <v>200.0</v>
      </c>
      <c r="G63" s="2">
        <v>2027.0</v>
      </c>
      <c r="H63" s="2">
        <v>2027.0</v>
      </c>
    </row>
    <row r="64">
      <c r="A64" s="2" t="s">
        <v>403</v>
      </c>
      <c r="B64" s="2" t="s">
        <v>426</v>
      </c>
      <c r="C64" s="2" t="s">
        <v>416</v>
      </c>
      <c r="D64" s="2" t="s">
        <v>426</v>
      </c>
      <c r="E64" s="2" t="s">
        <v>501</v>
      </c>
      <c r="F64" s="2">
        <v>200.0</v>
      </c>
      <c r="G64" s="2">
        <v>2025.0</v>
      </c>
      <c r="H64" s="2">
        <v>2025.0</v>
      </c>
      <c r="I64" s="2">
        <v>2023.0</v>
      </c>
      <c r="J64" s="2">
        <v>2.0</v>
      </c>
    </row>
    <row r="65">
      <c r="A65" s="2" t="s">
        <v>403</v>
      </c>
      <c r="B65" s="2" t="s">
        <v>426</v>
      </c>
      <c r="C65" s="2" t="s">
        <v>416</v>
      </c>
      <c r="D65" s="2" t="s">
        <v>426</v>
      </c>
      <c r="E65" s="2" t="s">
        <v>501</v>
      </c>
      <c r="F65" s="2">
        <v>500.0</v>
      </c>
      <c r="G65" s="2">
        <v>2026.0</v>
      </c>
      <c r="H65" s="2">
        <v>2026.0</v>
      </c>
    </row>
    <row r="66">
      <c r="A66" s="2" t="s">
        <v>403</v>
      </c>
      <c r="B66" s="2" t="s">
        <v>426</v>
      </c>
      <c r="C66" s="2" t="s">
        <v>416</v>
      </c>
      <c r="D66" s="2" t="s">
        <v>426</v>
      </c>
      <c r="E66" s="2" t="s">
        <v>501</v>
      </c>
      <c r="F66" s="2">
        <v>700.0</v>
      </c>
      <c r="G66" s="2">
        <v>2027.0</v>
      </c>
      <c r="H66" s="2">
        <v>2027.0</v>
      </c>
    </row>
    <row r="67">
      <c r="A67" s="2" t="s">
        <v>403</v>
      </c>
      <c r="B67" s="2" t="s">
        <v>426</v>
      </c>
      <c r="C67" s="2" t="s">
        <v>416</v>
      </c>
      <c r="D67" s="2" t="s">
        <v>426</v>
      </c>
      <c r="E67" s="2" t="s">
        <v>505</v>
      </c>
      <c r="F67" s="2">
        <v>1000.0</v>
      </c>
      <c r="G67" s="2">
        <v>2027.0</v>
      </c>
      <c r="H67" s="2">
        <v>2027.0</v>
      </c>
    </row>
    <row r="68">
      <c r="A68" s="2" t="s">
        <v>403</v>
      </c>
      <c r="B68" s="2" t="s">
        <v>426</v>
      </c>
      <c r="C68" s="2" t="s">
        <v>416</v>
      </c>
      <c r="D68" s="2" t="s">
        <v>506</v>
      </c>
      <c r="E68" s="2" t="s">
        <v>191</v>
      </c>
      <c r="F68" s="2">
        <v>15.0</v>
      </c>
      <c r="G68" s="2">
        <v>2026.0</v>
      </c>
      <c r="H68" s="2">
        <v>2026.0</v>
      </c>
    </row>
    <row r="69">
      <c r="A69" s="2" t="s">
        <v>403</v>
      </c>
      <c r="B69" s="2" t="s">
        <v>426</v>
      </c>
      <c r="C69" s="2" t="s">
        <v>416</v>
      </c>
      <c r="D69" s="2" t="s">
        <v>506</v>
      </c>
      <c r="E69" s="2" t="s">
        <v>191</v>
      </c>
      <c r="F69" s="2">
        <v>15.0</v>
      </c>
      <c r="G69" s="2">
        <v>2027.0</v>
      </c>
      <c r="H69" s="2">
        <v>2027.0</v>
      </c>
    </row>
    <row r="70">
      <c r="A70" s="2" t="s">
        <v>403</v>
      </c>
      <c r="B70" s="2" t="s">
        <v>426</v>
      </c>
      <c r="C70" s="2" t="s">
        <v>464</v>
      </c>
      <c r="D70" s="2" t="s">
        <v>507</v>
      </c>
      <c r="E70" s="2" t="s">
        <v>505</v>
      </c>
      <c r="F70" s="2">
        <v>300.0</v>
      </c>
      <c r="G70" s="2">
        <v>2027.0</v>
      </c>
      <c r="H70" s="2">
        <v>2027.0</v>
      </c>
    </row>
    <row r="71">
      <c r="A71" s="2" t="s">
        <v>403</v>
      </c>
      <c r="B71" s="2" t="s">
        <v>426</v>
      </c>
      <c r="C71" s="2" t="s">
        <v>464</v>
      </c>
      <c r="D71" s="2" t="s">
        <v>508</v>
      </c>
      <c r="E71" s="2" t="s">
        <v>505</v>
      </c>
      <c r="F71" s="2">
        <v>600.0</v>
      </c>
      <c r="G71" s="2">
        <v>2030.0</v>
      </c>
      <c r="H71" s="2">
        <v>2030.0</v>
      </c>
    </row>
    <row r="72">
      <c r="A72" s="2" t="s">
        <v>437</v>
      </c>
      <c r="B72" s="2" t="s">
        <v>509</v>
      </c>
      <c r="C72" s="2" t="s">
        <v>416</v>
      </c>
      <c r="D72" s="2" t="s">
        <v>510</v>
      </c>
      <c r="E72" s="2" t="s">
        <v>191</v>
      </c>
      <c r="F72" s="2">
        <v>30.0</v>
      </c>
      <c r="G72" s="2">
        <v>2026.0</v>
      </c>
      <c r="H72" s="2">
        <v>2026.0</v>
      </c>
      <c r="I72" s="2">
        <v>2024.0</v>
      </c>
      <c r="J72" s="2">
        <v>2.0</v>
      </c>
    </row>
    <row r="73">
      <c r="A73" s="2" t="s">
        <v>437</v>
      </c>
      <c r="B73" s="2" t="s">
        <v>509</v>
      </c>
      <c r="C73" s="2" t="s">
        <v>416</v>
      </c>
      <c r="D73" s="2" t="s">
        <v>511</v>
      </c>
      <c r="E73" s="2" t="s">
        <v>191</v>
      </c>
      <c r="F73" s="2">
        <v>50.0</v>
      </c>
      <c r="G73" s="2">
        <v>2025.0</v>
      </c>
      <c r="H73" s="2">
        <v>2025.0</v>
      </c>
      <c r="I73" s="2">
        <v>2023.0</v>
      </c>
      <c r="J73" s="2">
        <v>2.0</v>
      </c>
    </row>
    <row r="74">
      <c r="A74" s="2" t="s">
        <v>437</v>
      </c>
      <c r="B74" s="2" t="s">
        <v>385</v>
      </c>
      <c r="C74" s="2" t="s">
        <v>416</v>
      </c>
      <c r="D74" s="2" t="s">
        <v>512</v>
      </c>
      <c r="E74" s="2" t="s">
        <v>191</v>
      </c>
      <c r="F74" s="2">
        <v>10.0</v>
      </c>
      <c r="G74" s="2">
        <v>2025.0</v>
      </c>
      <c r="H74" s="2">
        <v>2025.0</v>
      </c>
      <c r="I74" s="2">
        <v>2022.0</v>
      </c>
      <c r="J74" s="2">
        <v>3.0</v>
      </c>
    </row>
    <row r="75">
      <c r="A75" s="2" t="s">
        <v>437</v>
      </c>
      <c r="B75" s="2" t="s">
        <v>385</v>
      </c>
      <c r="C75" s="2" t="s">
        <v>416</v>
      </c>
      <c r="D75" s="2" t="s">
        <v>513</v>
      </c>
      <c r="E75" s="2" t="s">
        <v>191</v>
      </c>
      <c r="F75" s="2">
        <v>20.0</v>
      </c>
      <c r="G75" s="2">
        <v>2025.0</v>
      </c>
      <c r="H75" s="2">
        <v>2025.0</v>
      </c>
      <c r="I75" s="2">
        <v>2022.0</v>
      </c>
      <c r="J75" s="2">
        <v>3.0</v>
      </c>
    </row>
    <row r="76">
      <c r="A76" s="2" t="s">
        <v>403</v>
      </c>
      <c r="B76" s="2" t="s">
        <v>385</v>
      </c>
      <c r="C76" s="2" t="s">
        <v>416</v>
      </c>
      <c r="D76" s="2" t="s">
        <v>386</v>
      </c>
      <c r="E76" s="2" t="s">
        <v>191</v>
      </c>
      <c r="F76" s="2">
        <v>10.0</v>
      </c>
      <c r="G76" s="2">
        <v>2026.0</v>
      </c>
      <c r="H76" s="2">
        <v>2026.0</v>
      </c>
      <c r="I76" s="2">
        <v>2022.0</v>
      </c>
      <c r="J76" s="2">
        <v>4.0</v>
      </c>
    </row>
    <row r="77">
      <c r="A77" s="2" t="s">
        <v>403</v>
      </c>
      <c r="B77" s="2" t="s">
        <v>385</v>
      </c>
      <c r="C77" s="2" t="s">
        <v>416</v>
      </c>
      <c r="D77" s="2" t="s">
        <v>514</v>
      </c>
      <c r="E77" s="2" t="s">
        <v>191</v>
      </c>
      <c r="F77" s="2">
        <v>20.0</v>
      </c>
      <c r="G77" s="2">
        <v>2027.0</v>
      </c>
      <c r="H77" s="2">
        <v>2027.0</v>
      </c>
      <c r="I77" s="2">
        <v>2027.0</v>
      </c>
      <c r="J77" s="2">
        <v>0.0</v>
      </c>
    </row>
    <row r="78">
      <c r="A78" s="2" t="s">
        <v>403</v>
      </c>
      <c r="B78" s="2" t="s">
        <v>515</v>
      </c>
      <c r="C78" s="2" t="s">
        <v>416</v>
      </c>
      <c r="D78" s="2" t="s">
        <v>516</v>
      </c>
      <c r="E78" s="2" t="s">
        <v>191</v>
      </c>
      <c r="F78" s="2">
        <v>50.0</v>
      </c>
      <c r="G78" s="2">
        <v>2026.0</v>
      </c>
      <c r="H78" s="2">
        <v>2026.0</v>
      </c>
      <c r="I78" s="2">
        <v>2022.0</v>
      </c>
      <c r="J78" s="2">
        <v>4.0</v>
      </c>
    </row>
    <row r="79">
      <c r="A79" s="2" t="s">
        <v>403</v>
      </c>
      <c r="B79" s="2" t="s">
        <v>515</v>
      </c>
      <c r="C79" s="2" t="s">
        <v>416</v>
      </c>
      <c r="D79" s="2" t="s">
        <v>517</v>
      </c>
      <c r="E79" s="2" t="s">
        <v>191</v>
      </c>
      <c r="F79" s="2">
        <v>50.0</v>
      </c>
      <c r="G79" s="2">
        <v>2027.0</v>
      </c>
      <c r="H79" s="2">
        <v>2027.0</v>
      </c>
    </row>
    <row r="80">
      <c r="A80" s="2" t="s">
        <v>403</v>
      </c>
      <c r="B80" s="2" t="s">
        <v>515</v>
      </c>
      <c r="C80" s="2" t="s">
        <v>416</v>
      </c>
      <c r="D80" s="2" t="s">
        <v>518</v>
      </c>
      <c r="E80" s="2" t="s">
        <v>191</v>
      </c>
      <c r="F80" s="2">
        <v>50.0</v>
      </c>
      <c r="G80" s="2">
        <v>2034.0</v>
      </c>
      <c r="H80" s="2">
        <v>2034.0</v>
      </c>
    </row>
    <row r="81">
      <c r="A81" s="2" t="s">
        <v>403</v>
      </c>
      <c r="B81" s="2" t="s">
        <v>519</v>
      </c>
      <c r="C81" s="2" t="s">
        <v>416</v>
      </c>
      <c r="D81" s="2" t="s">
        <v>520</v>
      </c>
      <c r="E81" s="2" t="s">
        <v>191</v>
      </c>
      <c r="F81" s="2">
        <v>10.0</v>
      </c>
      <c r="G81" s="2">
        <v>2027.0</v>
      </c>
      <c r="H81" s="2">
        <v>2027.0</v>
      </c>
    </row>
    <row r="82">
      <c r="A82" s="2" t="s">
        <v>403</v>
      </c>
      <c r="B82" s="2" t="s">
        <v>521</v>
      </c>
      <c r="C82" s="2" t="s">
        <v>416</v>
      </c>
      <c r="D82" s="2" t="s">
        <v>522</v>
      </c>
      <c r="E82" s="2" t="s">
        <v>191</v>
      </c>
      <c r="F82" s="2">
        <v>10.0</v>
      </c>
      <c r="G82" s="2">
        <v>2030.0</v>
      </c>
      <c r="H82" s="2">
        <v>2030.0</v>
      </c>
    </row>
    <row r="83">
      <c r="A83" s="2" t="s">
        <v>437</v>
      </c>
      <c r="B83" s="2" t="s">
        <v>523</v>
      </c>
      <c r="C83" s="2" t="s">
        <v>416</v>
      </c>
      <c r="D83" s="2" t="s">
        <v>524</v>
      </c>
      <c r="E83" s="2" t="s">
        <v>191</v>
      </c>
      <c r="F83" s="2">
        <v>20.0</v>
      </c>
      <c r="G83" s="2">
        <v>2025.0</v>
      </c>
      <c r="H83" s="2">
        <v>2025.0</v>
      </c>
      <c r="I83" s="2">
        <v>2022.0</v>
      </c>
      <c r="J83" s="2">
        <v>3.0</v>
      </c>
    </row>
    <row r="84">
      <c r="A84" s="2" t="s">
        <v>403</v>
      </c>
      <c r="B84" s="2" t="s">
        <v>523</v>
      </c>
      <c r="C84" s="2" t="s">
        <v>416</v>
      </c>
      <c r="D84" s="2" t="s">
        <v>525</v>
      </c>
      <c r="E84" s="2" t="s">
        <v>191</v>
      </c>
      <c r="F84" s="2">
        <v>20.0</v>
      </c>
      <c r="G84" s="2">
        <v>2026.0</v>
      </c>
      <c r="H84" s="2">
        <v>2026.0</v>
      </c>
      <c r="I84" s="2">
        <v>2024.0</v>
      </c>
      <c r="J84" s="2">
        <v>2.0</v>
      </c>
    </row>
    <row r="85">
      <c r="A85" s="2" t="s">
        <v>403</v>
      </c>
      <c r="B85" s="2" t="s">
        <v>523</v>
      </c>
      <c r="C85" s="2" t="s">
        <v>416</v>
      </c>
      <c r="D85" s="2" t="s">
        <v>526</v>
      </c>
      <c r="E85" s="2" t="s">
        <v>191</v>
      </c>
      <c r="F85" s="2">
        <v>20.0</v>
      </c>
      <c r="G85" s="2">
        <v>2031.0</v>
      </c>
      <c r="H85" s="2">
        <v>2031.0</v>
      </c>
    </row>
    <row r="86">
      <c r="A86" s="2" t="s">
        <v>437</v>
      </c>
      <c r="B86" s="2" t="s">
        <v>425</v>
      </c>
      <c r="C86" s="2" t="s">
        <v>416</v>
      </c>
      <c r="D86" s="2" t="s">
        <v>527</v>
      </c>
      <c r="E86" s="2" t="s">
        <v>191</v>
      </c>
      <c r="F86" s="2">
        <v>50.0</v>
      </c>
      <c r="G86" s="2">
        <v>2027.0</v>
      </c>
      <c r="H86" s="2">
        <v>2027.0</v>
      </c>
      <c r="I86" s="2">
        <v>2022.0</v>
      </c>
    </row>
    <row r="87">
      <c r="A87" s="2" t="s">
        <v>403</v>
      </c>
      <c r="B87" s="2" t="s">
        <v>425</v>
      </c>
      <c r="C87" s="2" t="s">
        <v>464</v>
      </c>
      <c r="D87" s="2" t="s">
        <v>528</v>
      </c>
      <c r="E87" s="2" t="s">
        <v>191</v>
      </c>
      <c r="F87" s="2">
        <v>20.0</v>
      </c>
      <c r="G87" s="2">
        <v>2026.0</v>
      </c>
      <c r="H87" s="2">
        <v>2026.0</v>
      </c>
    </row>
    <row r="88">
      <c r="A88" s="2" t="s">
        <v>437</v>
      </c>
      <c r="B88" s="2" t="s">
        <v>421</v>
      </c>
      <c r="C88" s="2" t="s">
        <v>416</v>
      </c>
      <c r="D88" s="2" t="s">
        <v>529</v>
      </c>
      <c r="E88" s="2" t="s">
        <v>191</v>
      </c>
      <c r="F88" s="2">
        <v>100.0</v>
      </c>
      <c r="G88" s="2">
        <v>2026.0</v>
      </c>
      <c r="H88" s="2">
        <v>2026.0</v>
      </c>
      <c r="I88" s="2">
        <v>2024.0</v>
      </c>
      <c r="J88" s="2">
        <v>2.0</v>
      </c>
    </row>
    <row r="89">
      <c r="A89" s="2" t="s">
        <v>403</v>
      </c>
      <c r="B89" s="2" t="s">
        <v>421</v>
      </c>
      <c r="C89" s="2" t="s">
        <v>416</v>
      </c>
      <c r="D89" s="2" t="s">
        <v>530</v>
      </c>
      <c r="E89" s="2" t="s">
        <v>191</v>
      </c>
      <c r="F89" s="2">
        <v>100.0</v>
      </c>
      <c r="G89" s="2">
        <v>2027.0</v>
      </c>
      <c r="H89" s="2">
        <v>2027.0</v>
      </c>
    </row>
    <row r="90">
      <c r="A90" s="2" t="s">
        <v>403</v>
      </c>
      <c r="B90" s="2" t="s">
        <v>421</v>
      </c>
      <c r="C90" s="2" t="s">
        <v>416</v>
      </c>
      <c r="D90" s="2" t="s">
        <v>531</v>
      </c>
      <c r="E90" s="2" t="s">
        <v>191</v>
      </c>
      <c r="F90" s="2">
        <v>100.0</v>
      </c>
      <c r="G90" s="2">
        <v>2030.0</v>
      </c>
      <c r="H90" s="2">
        <v>2030.0</v>
      </c>
    </row>
    <row r="91">
      <c r="A91" s="2" t="s">
        <v>403</v>
      </c>
      <c r="B91" s="2" t="s">
        <v>421</v>
      </c>
      <c r="C91" s="2" t="s">
        <v>416</v>
      </c>
      <c r="D91" s="2" t="s">
        <v>532</v>
      </c>
      <c r="E91" s="2" t="s">
        <v>191</v>
      </c>
      <c r="F91" s="2">
        <v>50.0</v>
      </c>
      <c r="G91" s="2">
        <v>2033.0</v>
      </c>
      <c r="H91" s="2">
        <v>2033.0</v>
      </c>
    </row>
    <row r="92">
      <c r="A92" s="2" t="s">
        <v>403</v>
      </c>
      <c r="B92" s="2" t="s">
        <v>421</v>
      </c>
      <c r="C92" s="2" t="s">
        <v>416</v>
      </c>
      <c r="D92" s="2" t="s">
        <v>532</v>
      </c>
      <c r="E92" s="2" t="s">
        <v>191</v>
      </c>
      <c r="F92" s="2">
        <v>50.0</v>
      </c>
      <c r="G92" s="2">
        <v>2034.0</v>
      </c>
      <c r="H92" s="2">
        <v>2034.0</v>
      </c>
    </row>
    <row r="93">
      <c r="A93" s="2" t="s">
        <v>403</v>
      </c>
      <c r="B93" s="2" t="s">
        <v>433</v>
      </c>
      <c r="C93" s="2" t="s">
        <v>416</v>
      </c>
      <c r="D93" s="2" t="s">
        <v>533</v>
      </c>
      <c r="E93" s="2" t="s">
        <v>191</v>
      </c>
      <c r="F93" s="2">
        <v>30.0</v>
      </c>
      <c r="G93" s="2">
        <v>2027.0</v>
      </c>
      <c r="H93" s="2">
        <v>2027.0</v>
      </c>
    </row>
    <row r="94">
      <c r="A94" s="2" t="s">
        <v>403</v>
      </c>
      <c r="B94" s="2" t="s">
        <v>433</v>
      </c>
      <c r="C94" s="2" t="s">
        <v>416</v>
      </c>
      <c r="D94" s="2" t="s">
        <v>534</v>
      </c>
      <c r="E94" s="2" t="s">
        <v>191</v>
      </c>
      <c r="F94" s="2">
        <v>50.0</v>
      </c>
      <c r="G94" s="2">
        <v>2028.0</v>
      </c>
      <c r="H94" s="2">
        <v>2028.0</v>
      </c>
    </row>
    <row r="95">
      <c r="A95" s="2" t="s">
        <v>403</v>
      </c>
      <c r="B95" s="2" t="s">
        <v>433</v>
      </c>
      <c r="C95" s="2" t="s">
        <v>416</v>
      </c>
      <c r="D95" s="2" t="s">
        <v>535</v>
      </c>
      <c r="E95" s="2" t="s">
        <v>191</v>
      </c>
      <c r="F95" s="2">
        <v>50.0</v>
      </c>
      <c r="G95" s="2">
        <v>2032.0</v>
      </c>
      <c r="H95" s="2">
        <v>2032.0</v>
      </c>
    </row>
    <row r="96">
      <c r="A96" s="2" t="s">
        <v>403</v>
      </c>
      <c r="B96" s="2" t="s">
        <v>433</v>
      </c>
      <c r="C96" s="2" t="s">
        <v>416</v>
      </c>
      <c r="D96" s="2" t="s">
        <v>533</v>
      </c>
      <c r="E96" s="2" t="s">
        <v>191</v>
      </c>
      <c r="F96" s="2">
        <v>50.0</v>
      </c>
      <c r="G96" s="2">
        <v>2028.0</v>
      </c>
      <c r="H96" s="2" t="s">
        <v>417</v>
      </c>
      <c r="I96" s="2">
        <v>2024.0</v>
      </c>
      <c r="J96" s="2">
        <v>4.0</v>
      </c>
    </row>
    <row r="97">
      <c r="A97" s="2" t="s">
        <v>403</v>
      </c>
      <c r="B97" s="2" t="s">
        <v>433</v>
      </c>
      <c r="C97" s="2" t="s">
        <v>416</v>
      </c>
      <c r="D97" s="2" t="s">
        <v>533</v>
      </c>
      <c r="E97" s="2" t="s">
        <v>191</v>
      </c>
      <c r="F97" s="2">
        <v>30.0</v>
      </c>
      <c r="G97" s="2" t="s">
        <v>417</v>
      </c>
      <c r="H97" s="2">
        <v>2028.0</v>
      </c>
      <c r="I97" s="2">
        <v>2024.0</v>
      </c>
      <c r="J97" s="2">
        <v>4.0</v>
      </c>
    </row>
    <row r="98">
      <c r="A98" s="2" t="s">
        <v>403</v>
      </c>
      <c r="B98" s="2" t="s">
        <v>433</v>
      </c>
      <c r="C98" s="2" t="s">
        <v>416</v>
      </c>
      <c r="D98" s="2" t="s">
        <v>534</v>
      </c>
      <c r="E98" s="2" t="s">
        <v>191</v>
      </c>
      <c r="F98" s="2">
        <v>50.0</v>
      </c>
      <c r="G98" s="2">
        <v>2031.0</v>
      </c>
      <c r="H98" s="2">
        <v>2031.0</v>
      </c>
    </row>
    <row r="99">
      <c r="A99" s="2" t="s">
        <v>403</v>
      </c>
      <c r="B99" s="2" t="s">
        <v>433</v>
      </c>
      <c r="C99" s="2" t="s">
        <v>416</v>
      </c>
      <c r="D99" s="2" t="s">
        <v>535</v>
      </c>
      <c r="E99" s="2" t="s">
        <v>191</v>
      </c>
      <c r="F99" s="2">
        <v>50.0</v>
      </c>
      <c r="G99" s="2">
        <v>2034.0</v>
      </c>
      <c r="H99" s="2">
        <v>2034.0</v>
      </c>
    </row>
    <row r="102">
      <c r="A102" s="3" t="s">
        <v>536</v>
      </c>
    </row>
    <row r="103">
      <c r="A103" s="2" t="s">
        <v>438</v>
      </c>
      <c r="B103" s="2">
        <v>755.0</v>
      </c>
    </row>
    <row r="104">
      <c r="A104" s="2" t="s">
        <v>391</v>
      </c>
      <c r="B104" s="2">
        <v>7475.0</v>
      </c>
    </row>
    <row r="105">
      <c r="A105" s="2" t="s">
        <v>400</v>
      </c>
      <c r="B105" s="2">
        <v>295.0</v>
      </c>
    </row>
    <row r="106">
      <c r="A106" s="2" t="s">
        <v>410</v>
      </c>
      <c r="B106" s="2">
        <v>1617.0</v>
      </c>
    </row>
    <row r="107">
      <c r="A107" s="2" t="s">
        <v>430</v>
      </c>
      <c r="B107" s="2">
        <v>200.0</v>
      </c>
    </row>
    <row r="108">
      <c r="A108" s="2" t="s">
        <v>426</v>
      </c>
      <c r="B108" s="2">
        <v>4890.0</v>
      </c>
    </row>
    <row r="109">
      <c r="A109" s="2" t="s">
        <v>509</v>
      </c>
      <c r="B109" s="2">
        <v>80.0</v>
      </c>
    </row>
    <row r="110">
      <c r="A110" s="2" t="s">
        <v>385</v>
      </c>
      <c r="B110" s="2">
        <v>60.0</v>
      </c>
    </row>
    <row r="111">
      <c r="A111" s="2" t="s">
        <v>515</v>
      </c>
      <c r="B111" s="2">
        <v>150.0</v>
      </c>
    </row>
    <row r="112">
      <c r="A112" s="2" t="s">
        <v>519</v>
      </c>
      <c r="B112" s="2">
        <v>10.0</v>
      </c>
    </row>
    <row r="113">
      <c r="A113" s="2" t="s">
        <v>521</v>
      </c>
      <c r="B113" s="2">
        <v>10.0</v>
      </c>
    </row>
    <row r="114">
      <c r="A114" s="2" t="s">
        <v>537</v>
      </c>
      <c r="B114" s="2">
        <v>60.0</v>
      </c>
    </row>
    <row r="115">
      <c r="A115" s="2" t="s">
        <v>425</v>
      </c>
      <c r="B115" s="2">
        <v>70.0</v>
      </c>
    </row>
    <row r="116">
      <c r="A116" s="2" t="s">
        <v>421</v>
      </c>
      <c r="B116" s="2">
        <v>400.0</v>
      </c>
    </row>
    <row r="117">
      <c r="A117" s="2" t="s">
        <v>433</v>
      </c>
      <c r="B117" s="2">
        <v>310.0</v>
      </c>
    </row>
  </sheetData>
  <hyperlinks>
    <hyperlink r:id="rId2" ref="K2"/>
    <hyperlink r:id="rId3" ref="K4"/>
    <hyperlink r:id="rId4" ref="K5"/>
    <hyperlink r:id="rId5" ref="K6"/>
    <hyperlink r:id="rId6" ref="K10"/>
    <hyperlink r:id="rId7" ref="K16"/>
    <hyperlink r:id="rId8" ref="K28"/>
    <hyperlink r:id="rId9" ref="K36"/>
    <hyperlink r:id="rId10" ref="K37"/>
    <hyperlink r:id="rId11" ref="K54"/>
  </hyperlinks>
  <drawing r:id="rId12"/>
  <legacyDrawing r:id="rId13"/>
</worksheet>
</file>