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.Wood/Sites/consumption_d3/"/>
    </mc:Choice>
  </mc:AlternateContent>
  <bookViews>
    <workbookView xWindow="38500" yWindow="-4380" windowWidth="25600" windowHeight="15460" tabRatio="500"/>
  </bookViews>
  <sheets>
    <sheet name="Data" sheetId="1" r:id="rId1"/>
    <sheet name="Not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1" l="1"/>
  <c r="J13" i="1"/>
  <c r="M13" i="1"/>
  <c r="K13" i="1"/>
  <c r="J12" i="1"/>
  <c r="M12" i="1"/>
  <c r="K12" i="1"/>
  <c r="C7" i="1"/>
  <c r="P8" i="1"/>
  <c r="E27" i="1"/>
  <c r="F27" i="1"/>
  <c r="J9" i="1"/>
  <c r="P9" i="1"/>
  <c r="E28" i="1"/>
  <c r="F28" i="1"/>
  <c r="J10" i="1"/>
  <c r="P10" i="1"/>
  <c r="H37" i="1"/>
  <c r="E32" i="1"/>
  <c r="I37" i="1"/>
  <c r="E33" i="1"/>
  <c r="E34" i="1"/>
  <c r="F22" i="1"/>
  <c r="J7" i="1"/>
  <c r="O9" i="1"/>
  <c r="O8" i="1"/>
  <c r="O7" i="1"/>
  <c r="O10" i="1"/>
  <c r="N9" i="1"/>
  <c r="N8" i="1"/>
  <c r="N7" i="1"/>
  <c r="N6" i="1"/>
  <c r="N10" i="1"/>
  <c r="G20" i="1"/>
  <c r="E20" i="1"/>
  <c r="F20" i="1"/>
  <c r="J5" i="1"/>
  <c r="M9" i="1"/>
  <c r="M8" i="1"/>
  <c r="M7" i="1"/>
  <c r="M6" i="1"/>
  <c r="M5" i="1"/>
  <c r="M10" i="1"/>
  <c r="E19" i="1"/>
  <c r="F19" i="1"/>
  <c r="J4" i="1"/>
  <c r="L10" i="1"/>
  <c r="L8" i="1"/>
  <c r="L7" i="1"/>
  <c r="L6" i="1"/>
  <c r="L5" i="1"/>
  <c r="L9" i="1"/>
  <c r="E18" i="1"/>
  <c r="F18" i="1"/>
  <c r="J3" i="1"/>
  <c r="K8" i="1"/>
  <c r="K7" i="1"/>
  <c r="K6" i="1"/>
  <c r="K5" i="1"/>
  <c r="K4" i="1"/>
  <c r="K3" i="1"/>
  <c r="K9" i="1"/>
  <c r="K10" i="1"/>
  <c r="I27" i="1"/>
  <c r="H27" i="1"/>
  <c r="P11" i="1"/>
  <c r="O11" i="1"/>
  <c r="N11" i="1"/>
  <c r="M11" i="1"/>
  <c r="L11" i="1"/>
  <c r="K11" i="1"/>
  <c r="J11" i="1"/>
  <c r="H36" i="1"/>
  <c r="I36" i="1"/>
  <c r="F24" i="1"/>
  <c r="F23" i="1"/>
  <c r="F21" i="1"/>
  <c r="J6" i="1"/>
  <c r="C20" i="1"/>
  <c r="H28" i="1"/>
  <c r="I28" i="1"/>
  <c r="E26" i="1"/>
  <c r="I26" i="1"/>
  <c r="H26" i="1"/>
  <c r="G26" i="1"/>
  <c r="C51" i="1"/>
  <c r="K21" i="1"/>
  <c r="L20" i="1"/>
  <c r="I17" i="1"/>
  <c r="E22" i="1"/>
  <c r="I22" i="1"/>
  <c r="H22" i="1"/>
  <c r="G22" i="1"/>
  <c r="I16" i="1"/>
  <c r="E17" i="1"/>
  <c r="H17" i="1"/>
  <c r="H16" i="1"/>
  <c r="G17" i="1"/>
  <c r="G16" i="1"/>
  <c r="F17" i="1"/>
  <c r="F16" i="1"/>
  <c r="E16" i="1"/>
  <c r="E21" i="1"/>
  <c r="I21" i="1"/>
  <c r="E23" i="1"/>
  <c r="I23" i="1"/>
  <c r="H21" i="1"/>
  <c r="H23" i="1"/>
  <c r="G21" i="1"/>
  <c r="G23" i="1"/>
  <c r="E24" i="1"/>
  <c r="I24" i="1"/>
  <c r="H24" i="1"/>
  <c r="G24" i="1"/>
  <c r="E25" i="1"/>
  <c r="I25" i="1"/>
  <c r="H25" i="1"/>
  <c r="G25" i="1"/>
  <c r="I20" i="1"/>
  <c r="H20" i="1"/>
  <c r="G18" i="1"/>
  <c r="H18" i="1"/>
  <c r="I18" i="1"/>
  <c r="I19" i="1"/>
  <c r="H19" i="1"/>
  <c r="G19" i="1"/>
  <c r="C8" i="1"/>
</calcChain>
</file>

<file path=xl/comments1.xml><?xml version="1.0" encoding="utf-8"?>
<comments xmlns="http://schemas.openxmlformats.org/spreadsheetml/2006/main">
  <authors>
    <author>Microsoft Office User</author>
  </authors>
  <commentList>
    <comment ref="B1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Explain what a burrito year is in footnote
</t>
        </r>
      </text>
    </comment>
  </commentList>
</comments>
</file>

<file path=xl/sharedStrings.xml><?xml version="1.0" encoding="utf-8"?>
<sst xmlns="http://schemas.openxmlformats.org/spreadsheetml/2006/main" count="128" uniqueCount="101">
  <si>
    <t>Burrito Year</t>
  </si>
  <si>
    <t>Rushmore</t>
  </si>
  <si>
    <t>Moon Landing</t>
  </si>
  <si>
    <t>kcal/burrit</t>
  </si>
  <si>
    <t>btu/lb of coal</t>
  </si>
  <si>
    <t>dynamite</t>
  </si>
  <si>
    <t>MJ/kg</t>
  </si>
  <si>
    <t>burritos/metabolic year</t>
  </si>
  <si>
    <t>kcal</t>
  </si>
  <si>
    <t>MJ</t>
  </si>
  <si>
    <t>BTU</t>
  </si>
  <si>
    <t>J/kcal</t>
  </si>
  <si>
    <t>BTU/kcal</t>
  </si>
  <si>
    <t>Joules</t>
  </si>
  <si>
    <t>US Therm/kcal</t>
  </si>
  <si>
    <t>US Therm</t>
  </si>
  <si>
    <t>kWh/kcal</t>
  </si>
  <si>
    <t>kWh</t>
  </si>
  <si>
    <t>Things</t>
  </si>
  <si>
    <t>https://www.quora.com/How-much-fuel-does-it-take-to-travel-to-the-moon</t>
  </si>
  <si>
    <t>If you had</t>
  </si>
  <si>
    <t>Burrito</t>
  </si>
  <si>
    <t>Equal To</t>
  </si>
  <si>
    <t>sticks/dynamite</t>
  </si>
  <si>
    <t>BTU/stick</t>
  </si>
  <si>
    <t>NYC Power year</t>
  </si>
  <si>
    <t>NYC Power Year</t>
  </si>
  <si>
    <t>(ONE ORDER OF MAG SMALLER IF JUST ELECTRICITY http://engineering.mit.edu/ask/how-many-wind-turbines-would-it-take-power-all-new-york-city)</t>
  </si>
  <si>
    <t>NYC Power Day</t>
  </si>
  <si>
    <t>New York Minute</t>
  </si>
  <si>
    <t>NYC Power Minute</t>
  </si>
  <si>
    <t>New York Hour</t>
  </si>
  <si>
    <t>MJ/kWh</t>
  </si>
  <si>
    <t>1 LightBulb 1 Hour</t>
  </si>
  <si>
    <t>Wattage of bulb</t>
  </si>
  <si>
    <t>1 Lightbulb 1 min</t>
  </si>
  <si>
    <t>NYC Power Hour</t>
  </si>
  <si>
    <t xml:space="preserve">Jet Fuel (Kerosene) </t>
  </si>
  <si>
    <t>energy density</t>
  </si>
  <si>
    <t>MJ/L</t>
  </si>
  <si>
    <t>RF-1</t>
  </si>
  <si>
    <t>Stage 1</t>
  </si>
  <si>
    <t>Stage 2</t>
  </si>
  <si>
    <t>Stage 3</t>
  </si>
  <si>
    <t>http://history.msfc.nasa.gov/saturn_apollo/documents/Introduction.pdf</t>
  </si>
  <si>
    <t>http://www.space.com/18422-apollo-saturn-v-moon-rocket-nasa-infographic.html</t>
  </si>
  <si>
    <t>http://www.popularmechanics.com/science/a227/1280801/</t>
  </si>
  <si>
    <t>LH2</t>
  </si>
  <si>
    <t>Gallons</t>
  </si>
  <si>
    <t>Total</t>
  </si>
  <si>
    <t>Total Liter</t>
  </si>
  <si>
    <t>Liters/Gallon</t>
  </si>
  <si>
    <t>Liquid Hydrogen</t>
  </si>
  <si>
    <t>A fully fueled Saturn V exploding on the pad would have released the energy equivalent of two kilotons of TNT</t>
  </si>
  <si>
    <t>Unit</t>
  </si>
  <si>
    <t>Total Energy</t>
  </si>
  <si>
    <t>See Below for calculations</t>
  </si>
  <si>
    <t>https://en.wikipedia.org/wiki/Saturn_V</t>
  </si>
  <si>
    <t>https://en.wikipedia.org/wiki/Energy_density</t>
  </si>
  <si>
    <t>Alderaan</t>
  </si>
  <si>
    <t>304.6 sq mi NYC</t>
  </si>
  <si>
    <t>&lt;-- Energy use per minute per square mile</t>
  </si>
  <si>
    <t>http://www.pnas.org/content/112/19/5985.full</t>
  </si>
  <si>
    <t>Burrito Calculations</t>
  </si>
  <si>
    <t>Tortilla</t>
  </si>
  <si>
    <t>Carnitas</t>
  </si>
  <si>
    <t>White Rice</t>
  </si>
  <si>
    <t>Black Beans</t>
  </si>
  <si>
    <t>Fajita Vegetables</t>
  </si>
  <si>
    <t>Corn Salsa</t>
  </si>
  <si>
    <t>Green Salsa</t>
  </si>
  <si>
    <t>Sour Cream</t>
  </si>
  <si>
    <t>Cheese</t>
  </si>
  <si>
    <t>Sum</t>
  </si>
  <si>
    <t>Romaine Lettuce</t>
  </si>
  <si>
    <t>Tomato Salsa</t>
  </si>
  <si>
    <t>https://www.chipotle.com/nutrition-calculator</t>
  </si>
  <si>
    <t>(see below)</t>
  </si>
  <si>
    <t>Calories (kcal)</t>
  </si>
  <si>
    <t>https://www.youtube.com/watch?v=bheSgsIBn_U</t>
  </si>
  <si>
    <t>exploding planet</t>
  </si>
  <si>
    <t>??vvvv</t>
  </si>
  <si>
    <t>https://www.eia.gov/tools/faqs/faq.cfm?id=87&amp;t=1</t>
  </si>
  <si>
    <t>USA</t>
  </si>
  <si>
    <t>World</t>
  </si>
  <si>
    <t>500 World Years</t>
  </si>
  <si>
    <t>Parameters + Conversions</t>
  </si>
  <si>
    <r>
      <t>Burrito Year</t>
    </r>
    <r>
      <rPr>
        <vertAlign val="superscript"/>
        <sz val="12"/>
        <color theme="1"/>
        <rFont val="Calibri (Body)"/>
      </rPr>
      <t>1</t>
    </r>
  </si>
  <si>
    <t>Note Number</t>
  </si>
  <si>
    <t>Descripion</t>
  </si>
  <si>
    <t xml:space="preserve">A "Burrito Year" is our estimate of the average total basal metabolic energy needed for a human to survive for a year. It is the total calories that someone needs each year, OR the number of burritos one would need to eat to stay alive all year if they ate no other food. </t>
  </si>
  <si>
    <t>Travel</t>
  </si>
  <si>
    <t>Family (2012 SEDS)</t>
  </si>
  <si>
    <t>Mt. Rushmore</t>
  </si>
  <si>
    <t>lbs of dynamite for George Washington</t>
  </si>
  <si>
    <t>lbs</t>
  </si>
  <si>
    <t>http://www.jeanpatrick.com/mount_rushmore_faqs.htm</t>
  </si>
  <si>
    <t>sticks of dynamite in an lbs</t>
  </si>
  <si>
    <t>Number of faces</t>
  </si>
  <si>
    <t>BTU per stick of dynamite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</si>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</sst>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000"/>
    <numFmt numFmtId="165" formatCode="_-* #,##0_-;\-* #,##0_-;_-* &quot;-&quot;??_-;_-@_-"/>
    <numFmt numFmtId="166" formatCode="_-* #,##0.0000000_-;\-* #,##0.0000000_-;_-* &quot;-&quot;??_-;_-@_-"/>
    <numFmt numFmtId="176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545454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Arial"/>
    </font>
    <font>
      <sz val="14"/>
      <color rgb="FF252525"/>
      <name val="Arial"/>
    </font>
    <font>
      <sz val="10"/>
      <color indexed="81"/>
      <name val="Calibri"/>
    </font>
    <font>
      <b/>
      <sz val="10"/>
      <color indexed="81"/>
      <name val="Calibri"/>
    </font>
    <font>
      <vertAlign val="super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1" fontId="4" fillId="0" borderId="0" xfId="0" applyNumberFormat="1" applyFont="1"/>
    <xf numFmtId="43" fontId="0" fillId="0" borderId="0" xfId="1" applyFont="1"/>
    <xf numFmtId="0" fontId="5" fillId="0" borderId="0" xfId="0" applyFont="1"/>
    <xf numFmtId="11" fontId="0" fillId="0" borderId="0" xfId="0" applyNumberFormat="1"/>
    <xf numFmtId="0" fontId="0" fillId="0" borderId="0" xfId="0" applyNumberFormat="1"/>
    <xf numFmtId="0" fontId="6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7" fillId="0" borderId="0" xfId="0" applyFont="1"/>
    <xf numFmtId="0" fontId="0" fillId="2" borderId="0" xfId="0" applyFill="1"/>
    <xf numFmtId="165" fontId="0" fillId="0" borderId="0" xfId="1" applyNumberFormat="1" applyFont="1"/>
    <xf numFmtId="166" fontId="0" fillId="0" borderId="0" xfId="0" applyNumberFormat="1"/>
    <xf numFmtId="11" fontId="0" fillId="0" borderId="0" xfId="1" applyNumberFormat="1" applyFont="1"/>
    <xf numFmtId="165" fontId="0" fillId="0" borderId="0" xfId="0" applyNumberFormat="1"/>
    <xf numFmtId="0" fontId="0" fillId="0" borderId="0" xfId="0" applyFont="1" applyAlignment="1"/>
    <xf numFmtId="176" fontId="0" fillId="0" borderId="0" xfId="0" applyNumberFormat="1"/>
  </cellXfs>
  <cellStyles count="2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15</xdr:row>
      <xdr:rowOff>139700</xdr:rowOff>
    </xdr:from>
    <xdr:ext cx="65" cy="172227"/>
    <xdr:sp macro="" textlink="">
      <xdr:nvSpPr>
        <xdr:cNvPr id="2" name="TextBox 1"/>
        <xdr:cNvSpPr txBox="1"/>
      </xdr:nvSpPr>
      <xdr:spPr>
        <a:xfrm>
          <a:off x="7670800" y="318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abSelected="1" topLeftCell="A19" workbookViewId="0">
      <selection activeCell="F44" sqref="F44"/>
    </sheetView>
  </sheetViews>
  <sheetFormatPr baseColWidth="10" defaultRowHeight="16" x14ac:dyDescent="0.2"/>
  <cols>
    <col min="5" max="5" width="40.83203125" customWidth="1"/>
    <col min="6" max="6" width="16.5" bestFit="1" customWidth="1"/>
    <col min="7" max="7" width="25.5" bestFit="1" customWidth="1"/>
    <col min="9" max="9" width="12.1640625" bestFit="1" customWidth="1"/>
    <col min="10" max="10" width="31.5" customWidth="1"/>
    <col min="11" max="11" width="22" bestFit="1" customWidth="1"/>
    <col min="12" max="12" width="18.5" bestFit="1" customWidth="1"/>
    <col min="13" max="13" width="17.5" bestFit="1" customWidth="1"/>
    <col min="14" max="14" width="15" bestFit="1" customWidth="1"/>
    <col min="15" max="15" width="13" bestFit="1" customWidth="1"/>
    <col min="16" max="16" width="14.83203125" bestFit="1" customWidth="1"/>
    <col min="17" max="17" width="11.83203125" bestFit="1" customWidth="1"/>
    <col min="18" max="18" width="12.1640625" bestFit="1" customWidth="1"/>
  </cols>
  <sheetData>
    <row r="1" spans="1:16" x14ac:dyDescent="0.2">
      <c r="B1" t="s">
        <v>86</v>
      </c>
      <c r="K1" t="s">
        <v>22</v>
      </c>
    </row>
    <row r="2" spans="1:16" x14ac:dyDescent="0.2">
      <c r="B2" t="s">
        <v>32</v>
      </c>
      <c r="C2">
        <v>3.6</v>
      </c>
      <c r="I2" t="s">
        <v>20</v>
      </c>
      <c r="J2" t="s">
        <v>13</v>
      </c>
      <c r="K2" t="s">
        <v>21</v>
      </c>
      <c r="L2" t="s">
        <v>0</v>
      </c>
      <c r="M2" t="s">
        <v>1</v>
      </c>
      <c r="N2" t="s">
        <v>29</v>
      </c>
      <c r="O2" t="s">
        <v>2</v>
      </c>
      <c r="P2" t="s">
        <v>59</v>
      </c>
    </row>
    <row r="3" spans="1:16" x14ac:dyDescent="0.2">
      <c r="B3" t="s">
        <v>16</v>
      </c>
      <c r="C3">
        <v>1.16222E-3</v>
      </c>
      <c r="I3" t="s">
        <v>21</v>
      </c>
      <c r="J3" s="8">
        <f>F18</f>
        <v>5020800</v>
      </c>
      <c r="K3" s="12">
        <f t="shared" ref="K3:K8" si="0">J3/J$3</f>
        <v>1</v>
      </c>
      <c r="L3" s="11"/>
      <c r="M3" s="11"/>
      <c r="N3" s="11"/>
      <c r="O3" s="11"/>
      <c r="P3" s="11"/>
    </row>
    <row r="4" spans="1:16" x14ac:dyDescent="0.2">
      <c r="B4" t="s">
        <v>14</v>
      </c>
      <c r="C4" s="4">
        <v>3.9666168719650002E-5</v>
      </c>
      <c r="I4" t="s">
        <v>0</v>
      </c>
      <c r="J4" s="8">
        <f>F19</f>
        <v>3012480000</v>
      </c>
      <c r="K4" s="12">
        <f t="shared" si="0"/>
        <v>600</v>
      </c>
      <c r="L4">
        <v>1</v>
      </c>
      <c r="M4" s="11"/>
      <c r="N4" s="11"/>
      <c r="O4" s="11"/>
      <c r="P4" s="11"/>
    </row>
    <row r="5" spans="1:16" x14ac:dyDescent="0.2">
      <c r="B5" t="s">
        <v>12</v>
      </c>
      <c r="C5">
        <v>3.9656699999999998</v>
      </c>
      <c r="I5" t="s">
        <v>1</v>
      </c>
      <c r="J5" s="8">
        <f>F20</f>
        <v>35449848323.234161</v>
      </c>
      <c r="K5" s="12">
        <f t="shared" si="0"/>
        <v>7060.5975787193602</v>
      </c>
      <c r="L5" s="12">
        <f t="shared" ref="L5:L8" si="1">J5/J$4</f>
        <v>11.767662631198933</v>
      </c>
      <c r="M5" s="12">
        <f t="shared" ref="M5:M9" si="2">J5/J$5</f>
        <v>1</v>
      </c>
      <c r="N5" s="11"/>
      <c r="O5" s="11"/>
      <c r="P5" s="11"/>
    </row>
    <row r="6" spans="1:16" x14ac:dyDescent="0.2">
      <c r="B6" t="s">
        <v>11</v>
      </c>
      <c r="C6">
        <v>4184</v>
      </c>
      <c r="I6" t="s">
        <v>29</v>
      </c>
      <c r="J6" s="8">
        <f>F21</f>
        <v>5372907153729.0723</v>
      </c>
      <c r="K6" s="12">
        <f t="shared" si="0"/>
        <v>1070129.6912302964</v>
      </c>
      <c r="L6" s="12">
        <f t="shared" si="1"/>
        <v>1783.5494853838275</v>
      </c>
      <c r="M6" s="12">
        <f t="shared" si="2"/>
        <v>151.56361473647317</v>
      </c>
      <c r="N6" s="12">
        <f t="shared" ref="N6:N9" si="3">J6/J$6</f>
        <v>1</v>
      </c>
      <c r="O6" s="11"/>
      <c r="P6" s="11"/>
    </row>
    <row r="7" spans="1:16" x14ac:dyDescent="0.2">
      <c r="A7" t="s">
        <v>77</v>
      </c>
      <c r="B7" t="s">
        <v>3</v>
      </c>
      <c r="C7">
        <f>$C$51</f>
        <v>1200</v>
      </c>
      <c r="D7" t="s">
        <v>3</v>
      </c>
      <c r="I7" t="s">
        <v>2</v>
      </c>
      <c r="J7" s="8">
        <f>F22</f>
        <v>60766694626700</v>
      </c>
      <c r="K7" s="12">
        <f t="shared" si="0"/>
        <v>12102990.484922722</v>
      </c>
      <c r="L7" s="12">
        <f t="shared" si="1"/>
        <v>20171.650808204537</v>
      </c>
      <c r="M7" s="12">
        <f t="shared" si="2"/>
        <v>1714.1595098694102</v>
      </c>
      <c r="N7" s="12">
        <f t="shared" si="3"/>
        <v>11.3098352322215</v>
      </c>
      <c r="O7" s="12">
        <f t="shared" ref="O7:O9" si="4">J7/J$7</f>
        <v>1</v>
      </c>
      <c r="P7" s="11"/>
    </row>
    <row r="8" spans="1:16" x14ac:dyDescent="0.2">
      <c r="B8" t="s">
        <v>4</v>
      </c>
      <c r="C8">
        <f>19336000/2000</f>
        <v>9668</v>
      </c>
      <c r="D8" t="s">
        <v>4</v>
      </c>
      <c r="F8" t="s">
        <v>81</v>
      </c>
      <c r="I8" t="s">
        <v>59</v>
      </c>
      <c r="J8" s="8">
        <v>9.9999999999999998E+23</v>
      </c>
      <c r="K8" s="12">
        <f t="shared" si="0"/>
        <v>1.9917144678138941E+17</v>
      </c>
      <c r="L8" s="12">
        <f t="shared" si="1"/>
        <v>331952411302315.69</v>
      </c>
      <c r="M8" s="12">
        <f t="shared" si="2"/>
        <v>28208865405626.875</v>
      </c>
      <c r="N8" s="12">
        <f t="shared" si="3"/>
        <v>186118980169.97165</v>
      </c>
      <c r="O8" s="12">
        <f t="shared" si="4"/>
        <v>16456382993.071579</v>
      </c>
      <c r="P8" s="9">
        <f>J8/J$8</f>
        <v>1</v>
      </c>
    </row>
    <row r="9" spans="1:16" x14ac:dyDescent="0.2">
      <c r="B9" t="s">
        <v>5</v>
      </c>
      <c r="C9" s="1">
        <v>5</v>
      </c>
      <c r="D9" t="s">
        <v>6</v>
      </c>
      <c r="F9" s="3">
        <v>600</v>
      </c>
      <c r="G9" t="s">
        <v>24</v>
      </c>
      <c r="I9" t="s">
        <v>83</v>
      </c>
      <c r="J9" s="4">
        <f>F27</f>
        <v>1.0234033593314623E+20</v>
      </c>
      <c r="K9" s="12">
        <f>J9/J$3</f>
        <v>20383272771898.152</v>
      </c>
      <c r="L9" s="12">
        <f>J9/J$4</f>
        <v>33972121286.496918</v>
      </c>
      <c r="M9" s="12">
        <f t="shared" si="2"/>
        <v>2886904761.9047618</v>
      </c>
      <c r="N9" s="12">
        <f t="shared" si="3"/>
        <v>19047478.95412948</v>
      </c>
      <c r="O9" s="12">
        <f t="shared" si="4"/>
        <v>1684151.76375546</v>
      </c>
      <c r="P9" s="9">
        <f>J9/J$8</f>
        <v>1.0234033593314624E-4</v>
      </c>
    </row>
    <row r="10" spans="1:16" x14ac:dyDescent="0.2">
      <c r="B10" t="s">
        <v>34</v>
      </c>
      <c r="C10">
        <v>100</v>
      </c>
      <c r="I10" t="s">
        <v>84</v>
      </c>
      <c r="J10" s="4">
        <f>F28</f>
        <v>5.7289487022369486E+20</v>
      </c>
      <c r="K10" s="12">
        <f>J10/J$3</f>
        <v>114104300156089.64</v>
      </c>
      <c r="L10" s="12">
        <f>J10/J$4</f>
        <v>190173833593.48273</v>
      </c>
      <c r="M10" s="12">
        <f>J10/J$5</f>
        <v>16160714285.714283</v>
      </c>
      <c r="N10" s="12">
        <f>J10/J$6</f>
        <v>106626608.99064234</v>
      </c>
      <c r="O10" s="12">
        <f>J10/J$7</f>
        <v>9427777.3991671614</v>
      </c>
      <c r="P10" s="9">
        <f>J10/J$8</f>
        <v>5.7289487022369487E-4</v>
      </c>
    </row>
    <row r="11" spans="1:16" x14ac:dyDescent="0.2">
      <c r="B11" t="s">
        <v>51</v>
      </c>
      <c r="C11">
        <v>3.7854100000000002</v>
      </c>
      <c r="I11" t="s">
        <v>85</v>
      </c>
      <c r="J11" s="4">
        <f>J10*500</f>
        <v>2.8644743511184743E+23</v>
      </c>
      <c r="K11" s="4">
        <f t="shared" ref="K11:P11" si="5">K10*500</f>
        <v>5.7052150078044824E+16</v>
      </c>
      <c r="L11" s="4">
        <f t="shared" si="5"/>
        <v>95086916796741.359</v>
      </c>
      <c r="M11" s="4">
        <f t="shared" si="5"/>
        <v>8080357142857.1416</v>
      </c>
      <c r="N11" s="4">
        <f t="shared" si="5"/>
        <v>53313304495.321167</v>
      </c>
      <c r="O11" s="4">
        <f t="shared" si="5"/>
        <v>4713888699.583581</v>
      </c>
      <c r="P11" s="4">
        <f t="shared" si="5"/>
        <v>0.28644743511184745</v>
      </c>
    </row>
    <row r="12" spans="1:16" x14ac:dyDescent="0.2">
      <c r="I12" t="s">
        <v>92</v>
      </c>
      <c r="J12" s="4">
        <f>(151600000/C5*C6)*5</f>
        <v>799731697292.00867</v>
      </c>
      <c r="K12" s="4">
        <f>J12/J3</f>
        <v>159283.71918658554</v>
      </c>
      <c r="L12" s="4"/>
      <c r="M12" s="17">
        <f>J12/J5</f>
        <v>22.559523809523807</v>
      </c>
      <c r="N12" s="4"/>
      <c r="O12" s="4"/>
      <c r="P12" s="5"/>
    </row>
    <row r="13" spans="1:16" x14ac:dyDescent="0.2">
      <c r="I13" t="s">
        <v>91</v>
      </c>
      <c r="J13">
        <f>(84300000/C5*C6)*1</f>
        <v>88941137310.97142</v>
      </c>
      <c r="K13" s="4">
        <f>J13/J4</f>
        <v>29.524224994347321</v>
      </c>
      <c r="L13" s="4"/>
      <c r="M13" s="17">
        <f>J13/J5</f>
        <v>2.5089285714285712</v>
      </c>
    </row>
    <row r="15" spans="1:16" x14ac:dyDescent="0.2">
      <c r="C15" t="s">
        <v>18</v>
      </c>
      <c r="E15" t="s">
        <v>8</v>
      </c>
      <c r="F15" t="s">
        <v>13</v>
      </c>
      <c r="G15" t="s">
        <v>10</v>
      </c>
      <c r="H15" t="s">
        <v>15</v>
      </c>
      <c r="I15" t="s">
        <v>17</v>
      </c>
    </row>
    <row r="16" spans="1:16" x14ac:dyDescent="0.2">
      <c r="B16" t="s">
        <v>35</v>
      </c>
      <c r="E16" s="7">
        <f>E17/60</f>
        <v>34.416891810500594</v>
      </c>
      <c r="F16" s="8">
        <f>F17/60</f>
        <v>144000.27533513447</v>
      </c>
      <c r="G16" s="7">
        <f>G17/60</f>
        <v>136.48603534614787</v>
      </c>
      <c r="H16">
        <f>H17/60</f>
        <v>1.365186237361257E-3</v>
      </c>
      <c r="I16">
        <f>I17/60</f>
        <v>4.0000000000000008E-2</v>
      </c>
    </row>
    <row r="17" spans="1:12" x14ac:dyDescent="0.2">
      <c r="B17" t="s">
        <v>33</v>
      </c>
      <c r="E17" s="12">
        <f>I17/C3</f>
        <v>2065.0135086300356</v>
      </c>
      <c r="F17" s="8">
        <f>E17*$C$6</f>
        <v>8640016.5201080684</v>
      </c>
      <c r="G17" s="7">
        <f>E17*$C$5</f>
        <v>8189.1621207688731</v>
      </c>
      <c r="H17" s="4">
        <f t="shared" ref="H17:H28" si="6">E17*$C$4</f>
        <v>8.1911174241675419E-2</v>
      </c>
      <c r="I17">
        <f>$C$10/1000*24</f>
        <v>2.4000000000000004</v>
      </c>
    </row>
    <row r="18" spans="1:12" x14ac:dyDescent="0.2">
      <c r="B18" t="s">
        <v>21</v>
      </c>
      <c r="C18">
        <v>1</v>
      </c>
      <c r="E18" s="12">
        <f>C18*$C$7</f>
        <v>1200</v>
      </c>
      <c r="F18" s="8">
        <f>E18*$C$6</f>
        <v>5020800</v>
      </c>
      <c r="G18" s="7">
        <f>E18*$C$5</f>
        <v>4758.8040000000001</v>
      </c>
      <c r="H18" s="4">
        <f t="shared" si="6"/>
        <v>4.759940246358E-2</v>
      </c>
      <c r="I18">
        <f t="shared" ref="I18:I28" si="7">E18*$C$3</f>
        <v>1.3946640000000001</v>
      </c>
    </row>
    <row r="19" spans="1:12" ht="19" x14ac:dyDescent="0.2">
      <c r="B19" s="16" t="s">
        <v>87</v>
      </c>
      <c r="C19">
        <v>600</v>
      </c>
      <c r="D19" t="s">
        <v>7</v>
      </c>
      <c r="E19" s="12">
        <f>C19*$C$7</f>
        <v>720000</v>
      </c>
      <c r="F19" s="14">
        <f>E19*$C$6</f>
        <v>3012480000</v>
      </c>
      <c r="G19" s="2">
        <f>E19*$C$5</f>
        <v>2855282.4</v>
      </c>
      <c r="H19" s="4">
        <f t="shared" si="6"/>
        <v>28.559641478148002</v>
      </c>
      <c r="I19">
        <f t="shared" si="7"/>
        <v>836.79840000000002</v>
      </c>
    </row>
    <row r="20" spans="1:12" x14ac:dyDescent="0.2">
      <c r="B20" t="s">
        <v>1</v>
      </c>
      <c r="C20">
        <f>14000*4</f>
        <v>56000</v>
      </c>
      <c r="D20" t="s">
        <v>23</v>
      </c>
      <c r="E20" s="12">
        <f>G20/$C$5</f>
        <v>8472717.094463231</v>
      </c>
      <c r="F20" s="4">
        <f>E20*$C$6</f>
        <v>35449848323.234161</v>
      </c>
      <c r="G20" s="2">
        <f>C20*$F$9</f>
        <v>33600000</v>
      </c>
      <c r="H20" s="4">
        <f t="shared" si="6"/>
        <v>336.0802257828413</v>
      </c>
      <c r="I20">
        <f t="shared" si="7"/>
        <v>9847.1612615270569</v>
      </c>
      <c r="K20" t="s">
        <v>60</v>
      </c>
      <c r="L20" s="13">
        <f>K21/J5</f>
        <v>0.49758245153142866</v>
      </c>
    </row>
    <row r="21" spans="1:12" x14ac:dyDescent="0.2">
      <c r="A21" t="s">
        <v>62</v>
      </c>
      <c r="B21" t="s">
        <v>30</v>
      </c>
      <c r="C21">
        <v>1</v>
      </c>
      <c r="D21" t="s">
        <v>29</v>
      </c>
      <c r="E21" s="12">
        <f t="shared" ref="E21:E26" si="8">F21/$C$6</f>
        <v>1284155629.4763558</v>
      </c>
      <c r="F21" s="4">
        <f>F23/60</f>
        <v>5372907153729.0723</v>
      </c>
      <c r="G21" s="14">
        <f t="shared" ref="G21:G26" si="9">E21*$C$5</f>
        <v>5092537455.1454992</v>
      </c>
      <c r="H21" s="4">
        <f t="shared" si="6"/>
        <v>50937.53386109748</v>
      </c>
      <c r="I21">
        <f t="shared" si="7"/>
        <v>1492471.3556900104</v>
      </c>
      <c r="K21" s="2">
        <f>F21/304.6</f>
        <v>17639222435.092159</v>
      </c>
      <c r="L21" t="s">
        <v>61</v>
      </c>
    </row>
    <row r="22" spans="1:12" x14ac:dyDescent="0.2">
      <c r="B22" t="s">
        <v>2</v>
      </c>
      <c r="C22" t="s">
        <v>56</v>
      </c>
      <c r="E22" s="12">
        <f t="shared" si="8"/>
        <v>14523588581.907267</v>
      </c>
      <c r="F22" s="4">
        <f>E34*1000000</f>
        <v>60766694626700</v>
      </c>
      <c r="G22" s="4">
        <f t="shared" si="9"/>
        <v>57595759531.61219</v>
      </c>
      <c r="H22" s="4">
        <f t="shared" si="6"/>
        <v>576095.11510471592</v>
      </c>
      <c r="I22">
        <f t="shared" si="7"/>
        <v>16879605.121664263</v>
      </c>
    </row>
    <row r="23" spans="1:12" x14ac:dyDescent="0.2">
      <c r="A23" t="s">
        <v>62</v>
      </c>
      <c r="B23" t="s">
        <v>36</v>
      </c>
      <c r="C23">
        <v>1</v>
      </c>
      <c r="D23" t="s">
        <v>31</v>
      </c>
      <c r="E23" s="12">
        <f t="shared" si="8"/>
        <v>77049337768.581329</v>
      </c>
      <c r="F23" s="4">
        <f>F24/24</f>
        <v>322374429223744.31</v>
      </c>
      <c r="G23" s="4">
        <f t="shared" si="9"/>
        <v>305552247308.72992</v>
      </c>
      <c r="H23" s="4">
        <f t="shared" si="6"/>
        <v>3056252.0316658481</v>
      </c>
      <c r="I23">
        <f t="shared" si="7"/>
        <v>89548281.341400594</v>
      </c>
      <c r="J23" t="s">
        <v>27</v>
      </c>
    </row>
    <row r="24" spans="1:12" x14ac:dyDescent="0.2">
      <c r="A24" t="s">
        <v>62</v>
      </c>
      <c r="B24" t="s">
        <v>28</v>
      </c>
      <c r="C24">
        <v>1</v>
      </c>
      <c r="D24" t="s">
        <v>28</v>
      </c>
      <c r="E24" s="12">
        <f t="shared" si="8"/>
        <v>1849184106445.9519</v>
      </c>
      <c r="F24" s="4">
        <f>F25/365</f>
        <v>7736986301369863</v>
      </c>
      <c r="G24" s="4">
        <f t="shared" si="9"/>
        <v>7333253935409.5176</v>
      </c>
      <c r="H24" s="4">
        <f t="shared" si="6"/>
        <v>73350048.759980351</v>
      </c>
      <c r="I24">
        <f t="shared" si="7"/>
        <v>2149158752.1936145</v>
      </c>
      <c r="J24" t="s">
        <v>19</v>
      </c>
    </row>
    <row r="25" spans="1:12" x14ac:dyDescent="0.2">
      <c r="A25" t="s">
        <v>62</v>
      </c>
      <c r="B25" t="s">
        <v>25</v>
      </c>
      <c r="C25">
        <v>1</v>
      </c>
      <c r="D25" t="s">
        <v>26</v>
      </c>
      <c r="E25" s="12">
        <f t="shared" si="8"/>
        <v>674952198852772.5</v>
      </c>
      <c r="F25" s="4">
        <v>2.824E+18</v>
      </c>
      <c r="G25" s="14">
        <f t="shared" si="9"/>
        <v>2676637686424474</v>
      </c>
      <c r="H25" s="4">
        <f t="shared" si="6"/>
        <v>26772767797.392834</v>
      </c>
      <c r="I25">
        <f t="shared" si="7"/>
        <v>784442944550.66931</v>
      </c>
    </row>
    <row r="26" spans="1:12" x14ac:dyDescent="0.2">
      <c r="A26" t="s">
        <v>79</v>
      </c>
      <c r="B26" t="s">
        <v>59</v>
      </c>
      <c r="C26">
        <v>1</v>
      </c>
      <c r="D26" t="s">
        <v>80</v>
      </c>
      <c r="E26" s="12">
        <f t="shared" si="8"/>
        <v>2.3900573613766731E+20</v>
      </c>
      <c r="F26" s="4">
        <v>9.9999999999999998E+23</v>
      </c>
      <c r="G26" s="14">
        <f t="shared" si="9"/>
        <v>9.4781787762906314E+20</v>
      </c>
      <c r="H26" s="4">
        <f t="shared" si="6"/>
        <v>9480441854600862</v>
      </c>
      <c r="I26">
        <f t="shared" si="7"/>
        <v>2.7777724665391971E+17</v>
      </c>
      <c r="L26" s="5"/>
    </row>
    <row r="27" spans="1:12" x14ac:dyDescent="0.2">
      <c r="A27" t="s">
        <v>82</v>
      </c>
      <c r="B27" t="s">
        <v>83</v>
      </c>
      <c r="E27" s="12">
        <f>G27/$C$5</f>
        <v>2.445992732627778E+16</v>
      </c>
      <c r="F27" s="4">
        <f>E27*$C$6</f>
        <v>1.0234033593314623E+20</v>
      </c>
      <c r="G27" s="14">
        <v>9.7E+16</v>
      </c>
      <c r="H27" s="4">
        <f t="shared" si="6"/>
        <v>970231604194.51196</v>
      </c>
      <c r="I27">
        <f t="shared" si="7"/>
        <v>28427816737146.562</v>
      </c>
      <c r="L27" s="5"/>
    </row>
    <row r="28" spans="1:12" x14ac:dyDescent="0.2">
      <c r="A28" t="s">
        <v>82</v>
      </c>
      <c r="B28" t="s">
        <v>84</v>
      </c>
      <c r="E28" s="12">
        <f>G28/$C$5</f>
        <v>1.3692516018730757E+17</v>
      </c>
      <c r="F28" s="4">
        <f>E28*$C$6</f>
        <v>5.7289487022369486E+20</v>
      </c>
      <c r="G28" s="14">
        <v>5.43E+17</v>
      </c>
      <c r="H28" s="4">
        <f t="shared" si="6"/>
        <v>5431296505954.8457</v>
      </c>
      <c r="I28">
        <f t="shared" si="7"/>
        <v>159137159672892.59</v>
      </c>
      <c r="L28" s="12"/>
    </row>
    <row r="29" spans="1:12" x14ac:dyDescent="0.2">
      <c r="G29" s="15"/>
      <c r="L29" s="12"/>
    </row>
    <row r="30" spans="1:12" x14ac:dyDescent="0.2">
      <c r="B30" t="s">
        <v>2</v>
      </c>
      <c r="D30" t="s">
        <v>44</v>
      </c>
      <c r="E30" t="s">
        <v>45</v>
      </c>
      <c r="F30" t="s">
        <v>46</v>
      </c>
      <c r="G30" t="s">
        <v>57</v>
      </c>
      <c r="L30" s="4"/>
    </row>
    <row r="31" spans="1:12" x14ac:dyDescent="0.2">
      <c r="C31" t="s">
        <v>38</v>
      </c>
      <c r="D31" t="s">
        <v>54</v>
      </c>
      <c r="E31" t="s">
        <v>55</v>
      </c>
      <c r="H31" t="s">
        <v>48</v>
      </c>
      <c r="I31" t="s">
        <v>48</v>
      </c>
    </row>
    <row r="32" spans="1:12" ht="18" x14ac:dyDescent="0.2">
      <c r="A32" t="s">
        <v>58</v>
      </c>
      <c r="B32" t="s">
        <v>37</v>
      </c>
      <c r="C32" s="6">
        <v>37.4</v>
      </c>
      <c r="D32" t="s">
        <v>39</v>
      </c>
      <c r="E32">
        <f>C32*H37</f>
        <v>29589035.806000002</v>
      </c>
      <c r="H32" t="s">
        <v>40</v>
      </c>
      <c r="I32" t="s">
        <v>47</v>
      </c>
    </row>
    <row r="33" spans="1:9" ht="18" x14ac:dyDescent="0.2">
      <c r="A33" t="s">
        <v>58</v>
      </c>
      <c r="B33" t="s">
        <v>52</v>
      </c>
      <c r="C33" s="6">
        <v>8.4909999999999997</v>
      </c>
      <c r="D33" t="s">
        <v>39</v>
      </c>
      <c r="E33">
        <f>C33*I37</f>
        <v>31177658.820700001</v>
      </c>
      <c r="G33" t="s">
        <v>41</v>
      </c>
      <c r="H33">
        <v>209000</v>
      </c>
      <c r="I33">
        <v>0</v>
      </c>
    </row>
    <row r="34" spans="1:9" x14ac:dyDescent="0.2">
      <c r="B34" t="s">
        <v>49</v>
      </c>
      <c r="E34">
        <f>SUM(E32:E33)</f>
        <v>60766694.626699999</v>
      </c>
      <c r="F34" t="s">
        <v>9</v>
      </c>
      <c r="G34" t="s">
        <v>42</v>
      </c>
      <c r="I34">
        <v>275000</v>
      </c>
    </row>
    <row r="35" spans="1:9" x14ac:dyDescent="0.2">
      <c r="G35" t="s">
        <v>43</v>
      </c>
      <c r="I35">
        <v>695000</v>
      </c>
    </row>
    <row r="36" spans="1:9" ht="18" x14ac:dyDescent="0.2">
      <c r="B36" s="10" t="s">
        <v>53</v>
      </c>
      <c r="G36" t="s">
        <v>49</v>
      </c>
      <c r="H36">
        <f>H33</f>
        <v>209000</v>
      </c>
      <c r="I36">
        <f>SUM(I34:I35)</f>
        <v>970000</v>
      </c>
    </row>
    <row r="37" spans="1:9" x14ac:dyDescent="0.2">
      <c r="G37" t="s">
        <v>50</v>
      </c>
      <c r="H37">
        <f>H36*$C$11</f>
        <v>791150.69000000006</v>
      </c>
      <c r="I37">
        <f>I36*$C$11</f>
        <v>3671847.7</v>
      </c>
    </row>
    <row r="39" spans="1:9" x14ac:dyDescent="0.2">
      <c r="A39" t="s">
        <v>76</v>
      </c>
      <c r="B39" t="s">
        <v>63</v>
      </c>
      <c r="C39" t="s">
        <v>78</v>
      </c>
      <c r="E39" t="s">
        <v>93</v>
      </c>
    </row>
    <row r="40" spans="1:9" x14ac:dyDescent="0.2">
      <c r="B40" t="s">
        <v>64</v>
      </c>
      <c r="C40">
        <v>300</v>
      </c>
      <c r="E40" t="s">
        <v>94</v>
      </c>
      <c r="F40">
        <v>6000</v>
      </c>
      <c r="G40" t="s">
        <v>95</v>
      </c>
      <c r="H40" t="s">
        <v>96</v>
      </c>
    </row>
    <row r="41" spans="1:9" x14ac:dyDescent="0.2">
      <c r="B41" t="s">
        <v>65</v>
      </c>
      <c r="C41">
        <v>210</v>
      </c>
      <c r="E41" t="s">
        <v>97</v>
      </c>
      <c r="F41">
        <v>2</v>
      </c>
    </row>
    <row r="42" spans="1:9" x14ac:dyDescent="0.2">
      <c r="B42" t="s">
        <v>66</v>
      </c>
      <c r="C42">
        <v>210</v>
      </c>
      <c r="E42" t="s">
        <v>99</v>
      </c>
      <c r="F42" s="3">
        <v>600</v>
      </c>
      <c r="G42" s="3" t="s">
        <v>24</v>
      </c>
      <c r="H42" t="s">
        <v>100</v>
      </c>
    </row>
    <row r="43" spans="1:9" x14ac:dyDescent="0.2">
      <c r="B43" t="s">
        <v>67</v>
      </c>
      <c r="C43">
        <v>120</v>
      </c>
      <c r="E43" t="s">
        <v>98</v>
      </c>
      <c r="F43">
        <v>4</v>
      </c>
    </row>
    <row r="44" spans="1:9" x14ac:dyDescent="0.2">
      <c r="B44" t="s">
        <v>68</v>
      </c>
      <c r="C44">
        <v>20</v>
      </c>
      <c r="F44" s="2">
        <f>F40*F43*F41*F42</f>
        <v>28800000</v>
      </c>
    </row>
    <row r="45" spans="1:9" x14ac:dyDescent="0.2">
      <c r="B45" t="s">
        <v>75</v>
      </c>
      <c r="C45">
        <v>25</v>
      </c>
    </row>
    <row r="46" spans="1:9" x14ac:dyDescent="0.2">
      <c r="B46" t="s">
        <v>69</v>
      </c>
      <c r="C46">
        <v>80</v>
      </c>
    </row>
    <row r="47" spans="1:9" x14ac:dyDescent="0.2">
      <c r="B47" t="s">
        <v>70</v>
      </c>
      <c r="C47">
        <v>15</v>
      </c>
    </row>
    <row r="48" spans="1:9" x14ac:dyDescent="0.2">
      <c r="B48" t="s">
        <v>71</v>
      </c>
      <c r="C48">
        <v>115</v>
      </c>
    </row>
    <row r="49" spans="2:3" x14ac:dyDescent="0.2">
      <c r="B49" t="s">
        <v>72</v>
      </c>
      <c r="C49">
        <v>100</v>
      </c>
    </row>
    <row r="50" spans="2:3" x14ac:dyDescent="0.2">
      <c r="B50" t="s">
        <v>74</v>
      </c>
      <c r="C50">
        <v>5</v>
      </c>
    </row>
    <row r="51" spans="2:3" x14ac:dyDescent="0.2">
      <c r="B51" t="s">
        <v>73</v>
      </c>
      <c r="C51">
        <f>SUM(C40:C50)</f>
        <v>1200</v>
      </c>
    </row>
  </sheetData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88</v>
      </c>
      <c r="B1" t="s">
        <v>89</v>
      </c>
    </row>
    <row r="2" spans="1:2" x14ac:dyDescent="0.2">
      <c r="A2">
        <v>1</v>
      </c>
      <c r="B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>U.S. Department of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Wood</dc:creator>
  <cp:lastModifiedBy>Microsoft Office User</cp:lastModifiedBy>
  <dcterms:created xsi:type="dcterms:W3CDTF">2016-05-20T19:38:44Z</dcterms:created>
  <dcterms:modified xsi:type="dcterms:W3CDTF">2016-06-01T15:07:47Z</dcterms:modified>
</cp:coreProperties>
</file>