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560" yWindow="0" windowWidth="24120" windowHeight="17480" tabRatio="500"/>
  </bookViews>
  <sheets>
    <sheet name="calculations" sheetId="1" r:id="rId1"/>
    <sheet name="distances" sheetId="2" r:id="rId2"/>
    <sheet name="dat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3" i="1" l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22" i="1"/>
  <c r="C23" i="1"/>
  <c r="D23" i="1"/>
  <c r="W23" i="1"/>
  <c r="C24" i="1"/>
  <c r="D24" i="1"/>
  <c r="W24" i="1"/>
  <c r="C25" i="1"/>
  <c r="D25" i="1"/>
  <c r="W25" i="1"/>
  <c r="C26" i="1"/>
  <c r="D26" i="1"/>
  <c r="W26" i="1"/>
  <c r="C27" i="1"/>
  <c r="D27" i="1"/>
  <c r="W27" i="1"/>
  <c r="C28" i="1"/>
  <c r="D28" i="1"/>
  <c r="W28" i="1"/>
  <c r="C29" i="1"/>
  <c r="D29" i="1"/>
  <c r="W29" i="1"/>
  <c r="C30" i="1"/>
  <c r="D30" i="1"/>
  <c r="W30" i="1"/>
  <c r="C31" i="1"/>
  <c r="D31" i="1"/>
  <c r="W31" i="1"/>
  <c r="C32" i="1"/>
  <c r="D32" i="1"/>
  <c r="W32" i="1"/>
  <c r="C33" i="1"/>
  <c r="D33" i="1"/>
  <c r="W33" i="1"/>
  <c r="C34" i="1"/>
  <c r="D34" i="1"/>
  <c r="W34" i="1"/>
  <c r="C35" i="1"/>
  <c r="D35" i="1"/>
  <c r="W35" i="1"/>
  <c r="C36" i="1"/>
  <c r="D36" i="1"/>
  <c r="W36" i="1"/>
  <c r="C37" i="1"/>
  <c r="D37" i="1"/>
  <c r="W37" i="1"/>
  <c r="C38" i="1"/>
  <c r="D38" i="1"/>
  <c r="W38" i="1"/>
  <c r="C39" i="1"/>
  <c r="D39" i="1"/>
  <c r="W39" i="1"/>
  <c r="C40" i="1"/>
  <c r="D40" i="1"/>
  <c r="W40" i="1"/>
  <c r="C41" i="1"/>
  <c r="D41" i="1"/>
  <c r="W41" i="1"/>
  <c r="C42" i="1"/>
  <c r="D42" i="1"/>
  <c r="W42" i="1"/>
  <c r="C43" i="1"/>
  <c r="D43" i="1"/>
  <c r="W43" i="1"/>
  <c r="C44" i="1"/>
  <c r="D44" i="1"/>
  <c r="W44" i="1"/>
  <c r="C45" i="1"/>
  <c r="D45" i="1"/>
  <c r="W45" i="1"/>
  <c r="C46" i="1"/>
  <c r="D46" i="1"/>
  <c r="W46" i="1"/>
  <c r="C47" i="1"/>
  <c r="D47" i="1"/>
  <c r="W47" i="1"/>
  <c r="C48" i="1"/>
  <c r="D48" i="1"/>
  <c r="W48" i="1"/>
  <c r="C49" i="1"/>
  <c r="D49" i="1"/>
  <c r="W49" i="1"/>
  <c r="C50" i="1"/>
  <c r="D50" i="1"/>
  <c r="W50" i="1"/>
  <c r="C51" i="1"/>
  <c r="D51" i="1"/>
  <c r="W51" i="1"/>
  <c r="C52" i="1"/>
  <c r="D52" i="1"/>
  <c r="W52" i="1"/>
  <c r="C53" i="1"/>
  <c r="D53" i="1"/>
  <c r="W53" i="1"/>
  <c r="C54" i="1"/>
  <c r="D54" i="1"/>
  <c r="W54" i="1"/>
  <c r="C55" i="1"/>
  <c r="D55" i="1"/>
  <c r="W55" i="1"/>
  <c r="C56" i="1"/>
  <c r="D56" i="1"/>
  <c r="W56" i="1"/>
  <c r="C57" i="1"/>
  <c r="D57" i="1"/>
  <c r="W57" i="1"/>
  <c r="C58" i="1"/>
  <c r="D58" i="1"/>
  <c r="W58" i="1"/>
  <c r="C59" i="1"/>
  <c r="D59" i="1"/>
  <c r="W59" i="1"/>
  <c r="C60" i="1"/>
  <c r="D60" i="1"/>
  <c r="W60" i="1"/>
  <c r="C61" i="1"/>
  <c r="D61" i="1"/>
  <c r="W61" i="1"/>
  <c r="C62" i="1"/>
  <c r="D62" i="1"/>
  <c r="W62" i="1"/>
  <c r="C63" i="1"/>
  <c r="D63" i="1"/>
  <c r="W63" i="1"/>
  <c r="C64" i="1"/>
  <c r="D64" i="1"/>
  <c r="W64" i="1"/>
  <c r="C65" i="1"/>
  <c r="D65" i="1"/>
  <c r="W65" i="1"/>
  <c r="C66" i="1"/>
  <c r="D66" i="1"/>
  <c r="W66" i="1"/>
  <c r="C67" i="1"/>
  <c r="D67" i="1"/>
  <c r="W67" i="1"/>
  <c r="C68" i="1"/>
  <c r="D68" i="1"/>
  <c r="W68" i="1"/>
  <c r="C69" i="1"/>
  <c r="D69" i="1"/>
  <c r="W69" i="1"/>
  <c r="C70" i="1"/>
  <c r="D70" i="1"/>
  <c r="W70" i="1"/>
  <c r="C71" i="1"/>
  <c r="D71" i="1"/>
  <c r="W71" i="1"/>
  <c r="C72" i="1"/>
  <c r="D72" i="1"/>
  <c r="W72" i="1"/>
  <c r="C73" i="1"/>
  <c r="D73" i="1"/>
  <c r="W73" i="1"/>
  <c r="W22" i="1"/>
  <c r="B19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22" i="1"/>
  <c r="F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22" i="1"/>
  <c r="B17" i="1"/>
  <c r="B15" i="1"/>
  <c r="B16" i="1"/>
  <c r="B14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C22" i="1"/>
  <c r="D22" i="1"/>
  <c r="G22" i="1"/>
  <c r="E23" i="1"/>
  <c r="N23" i="1"/>
  <c r="R23" i="1"/>
  <c r="S23" i="1"/>
  <c r="E24" i="1"/>
  <c r="N24" i="1"/>
  <c r="R24" i="1"/>
  <c r="S24" i="1"/>
  <c r="E25" i="1"/>
  <c r="N25" i="1"/>
  <c r="R25" i="1"/>
  <c r="S25" i="1"/>
  <c r="E26" i="1"/>
  <c r="N26" i="1"/>
  <c r="R26" i="1"/>
  <c r="S26" i="1"/>
  <c r="E27" i="1"/>
  <c r="N27" i="1"/>
  <c r="R27" i="1"/>
  <c r="S27" i="1"/>
  <c r="E28" i="1"/>
  <c r="N28" i="1"/>
  <c r="R28" i="1"/>
  <c r="S28" i="1"/>
  <c r="E29" i="1"/>
  <c r="N29" i="1"/>
  <c r="R29" i="1"/>
  <c r="S29" i="1"/>
  <c r="E30" i="1"/>
  <c r="N30" i="1"/>
  <c r="R30" i="1"/>
  <c r="S30" i="1"/>
  <c r="E31" i="1"/>
  <c r="N31" i="1"/>
  <c r="R31" i="1"/>
  <c r="S31" i="1"/>
  <c r="E32" i="1"/>
  <c r="N32" i="1"/>
  <c r="R32" i="1"/>
  <c r="S32" i="1"/>
  <c r="E33" i="1"/>
  <c r="N33" i="1"/>
  <c r="R33" i="1"/>
  <c r="S33" i="1"/>
  <c r="E34" i="1"/>
  <c r="N34" i="1"/>
  <c r="R34" i="1"/>
  <c r="S34" i="1"/>
  <c r="E35" i="1"/>
  <c r="N35" i="1"/>
  <c r="R35" i="1"/>
  <c r="S35" i="1"/>
  <c r="E36" i="1"/>
  <c r="N36" i="1"/>
  <c r="R36" i="1"/>
  <c r="S36" i="1"/>
  <c r="E37" i="1"/>
  <c r="N37" i="1"/>
  <c r="R37" i="1"/>
  <c r="S37" i="1"/>
  <c r="E38" i="1"/>
  <c r="N38" i="1"/>
  <c r="R38" i="1"/>
  <c r="S38" i="1"/>
  <c r="E39" i="1"/>
  <c r="N39" i="1"/>
  <c r="R39" i="1"/>
  <c r="S39" i="1"/>
  <c r="E40" i="1"/>
  <c r="N40" i="1"/>
  <c r="R40" i="1"/>
  <c r="S40" i="1"/>
  <c r="E41" i="1"/>
  <c r="N41" i="1"/>
  <c r="R41" i="1"/>
  <c r="S41" i="1"/>
  <c r="E42" i="1"/>
  <c r="N42" i="1"/>
  <c r="R42" i="1"/>
  <c r="S42" i="1"/>
  <c r="E43" i="1"/>
  <c r="N43" i="1"/>
  <c r="R43" i="1"/>
  <c r="S43" i="1"/>
  <c r="E44" i="1"/>
  <c r="N44" i="1"/>
  <c r="R44" i="1"/>
  <c r="S44" i="1"/>
  <c r="E45" i="1"/>
  <c r="N45" i="1"/>
  <c r="R45" i="1"/>
  <c r="S45" i="1"/>
  <c r="E46" i="1"/>
  <c r="N46" i="1"/>
  <c r="R46" i="1"/>
  <c r="S46" i="1"/>
  <c r="E47" i="1"/>
  <c r="N47" i="1"/>
  <c r="R47" i="1"/>
  <c r="S47" i="1"/>
  <c r="E48" i="1"/>
  <c r="N48" i="1"/>
  <c r="R48" i="1"/>
  <c r="S48" i="1"/>
  <c r="E49" i="1"/>
  <c r="N49" i="1"/>
  <c r="R49" i="1"/>
  <c r="S49" i="1"/>
  <c r="E50" i="1"/>
  <c r="N50" i="1"/>
  <c r="R50" i="1"/>
  <c r="S50" i="1"/>
  <c r="E51" i="1"/>
  <c r="N51" i="1"/>
  <c r="R51" i="1"/>
  <c r="S51" i="1"/>
  <c r="E52" i="1"/>
  <c r="N52" i="1"/>
  <c r="R52" i="1"/>
  <c r="S52" i="1"/>
  <c r="E53" i="1"/>
  <c r="N53" i="1"/>
  <c r="R53" i="1"/>
  <c r="S53" i="1"/>
  <c r="E54" i="1"/>
  <c r="N54" i="1"/>
  <c r="R54" i="1"/>
  <c r="S54" i="1"/>
  <c r="E55" i="1"/>
  <c r="N55" i="1"/>
  <c r="R55" i="1"/>
  <c r="S55" i="1"/>
  <c r="E56" i="1"/>
  <c r="N56" i="1"/>
  <c r="R56" i="1"/>
  <c r="S56" i="1"/>
  <c r="E57" i="1"/>
  <c r="N57" i="1"/>
  <c r="R57" i="1"/>
  <c r="S57" i="1"/>
  <c r="E58" i="1"/>
  <c r="N58" i="1"/>
  <c r="R58" i="1"/>
  <c r="S58" i="1"/>
  <c r="E59" i="1"/>
  <c r="N59" i="1"/>
  <c r="R59" i="1"/>
  <c r="S59" i="1"/>
  <c r="E60" i="1"/>
  <c r="N60" i="1"/>
  <c r="R60" i="1"/>
  <c r="S60" i="1"/>
  <c r="E61" i="1"/>
  <c r="N61" i="1"/>
  <c r="R61" i="1"/>
  <c r="S61" i="1"/>
  <c r="E62" i="1"/>
  <c r="N62" i="1"/>
  <c r="R62" i="1"/>
  <c r="S62" i="1"/>
  <c r="E63" i="1"/>
  <c r="N63" i="1"/>
  <c r="R63" i="1"/>
  <c r="S63" i="1"/>
  <c r="E64" i="1"/>
  <c r="N64" i="1"/>
  <c r="R64" i="1"/>
  <c r="S64" i="1"/>
  <c r="E65" i="1"/>
  <c r="N65" i="1"/>
  <c r="R65" i="1"/>
  <c r="S65" i="1"/>
  <c r="E66" i="1"/>
  <c r="N66" i="1"/>
  <c r="R66" i="1"/>
  <c r="S66" i="1"/>
  <c r="E67" i="1"/>
  <c r="N67" i="1"/>
  <c r="R67" i="1"/>
  <c r="S67" i="1"/>
  <c r="E68" i="1"/>
  <c r="N68" i="1"/>
  <c r="R68" i="1"/>
  <c r="S68" i="1"/>
  <c r="E69" i="1"/>
  <c r="N69" i="1"/>
  <c r="R69" i="1"/>
  <c r="S69" i="1"/>
  <c r="E70" i="1"/>
  <c r="N70" i="1"/>
  <c r="R70" i="1"/>
  <c r="S70" i="1"/>
  <c r="E71" i="1"/>
  <c r="N71" i="1"/>
  <c r="R71" i="1"/>
  <c r="S71" i="1"/>
  <c r="E72" i="1"/>
  <c r="N72" i="1"/>
  <c r="R72" i="1"/>
  <c r="S72" i="1"/>
  <c r="E73" i="1"/>
  <c r="N73" i="1"/>
  <c r="R73" i="1"/>
  <c r="S73" i="1"/>
  <c r="E22" i="1"/>
  <c r="N22" i="1"/>
  <c r="R22" i="1"/>
  <c r="S22" i="1"/>
  <c r="E69" i="2"/>
  <c r="E70" i="2"/>
  <c r="E71" i="2"/>
  <c r="E72" i="2"/>
  <c r="E73" i="2"/>
  <c r="E74" i="2"/>
  <c r="E75" i="2"/>
  <c r="E76" i="2"/>
  <c r="E77" i="2"/>
  <c r="E78" i="2"/>
  <c r="E79" i="2"/>
  <c r="E80" i="2"/>
  <c r="E82" i="2"/>
  <c r="E86" i="2"/>
  <c r="E89" i="2"/>
  <c r="E90" i="2"/>
  <c r="E91" i="2"/>
  <c r="E93" i="2"/>
  <c r="E94" i="2"/>
  <c r="E96" i="2"/>
  <c r="E100" i="2"/>
  <c r="E101" i="2"/>
  <c r="E102" i="2"/>
  <c r="E103" i="2"/>
  <c r="E104" i="2"/>
  <c r="E105" i="2"/>
  <c r="E106" i="2"/>
  <c r="E107" i="2"/>
  <c r="E108" i="2"/>
  <c r="E3" i="2"/>
  <c r="E4" i="2"/>
  <c r="E5" i="2"/>
  <c r="E6" i="2"/>
  <c r="E8" i="2"/>
  <c r="E9" i="2"/>
  <c r="E10" i="2"/>
  <c r="E12" i="2"/>
  <c r="E13" i="2"/>
  <c r="E14" i="2"/>
  <c r="E15" i="2"/>
  <c r="E16" i="2"/>
  <c r="E17" i="2"/>
  <c r="E18" i="2"/>
  <c r="E19" i="2"/>
  <c r="E20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6" i="2"/>
  <c r="E57" i="2"/>
  <c r="E59" i="2"/>
  <c r="E60" i="2"/>
  <c r="E61" i="2"/>
  <c r="E63" i="2"/>
  <c r="E64" i="2"/>
  <c r="E65" i="2"/>
  <c r="E66" i="2"/>
  <c r="E67" i="2"/>
  <c r="E68" i="2"/>
  <c r="E81" i="2"/>
  <c r="E83" i="2"/>
  <c r="E84" i="2"/>
  <c r="E85" i="2"/>
  <c r="E87" i="2"/>
  <c r="E88" i="2"/>
  <c r="E92" i="2"/>
  <c r="E95" i="2"/>
  <c r="E98" i="2"/>
  <c r="E99" i="2"/>
  <c r="E97" i="2"/>
  <c r="E7" i="2"/>
  <c r="E11" i="2"/>
  <c r="E21" i="2"/>
  <c r="E54" i="2"/>
  <c r="E55" i="2"/>
  <c r="E58" i="2"/>
  <c r="E62" i="2"/>
  <c r="E2" i="2"/>
  <c r="B13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22" i="1"/>
  <c r="Q22" i="1"/>
  <c r="F23" i="1"/>
  <c r="H23" i="1"/>
  <c r="B3" i="1"/>
  <c r="I23" i="1"/>
  <c r="J23" i="1"/>
  <c r="K23" i="1"/>
  <c r="L23" i="1"/>
  <c r="M23" i="1"/>
  <c r="J3" i="1"/>
  <c r="J4" i="1"/>
  <c r="O23" i="1"/>
  <c r="F24" i="1"/>
  <c r="H24" i="1"/>
  <c r="I24" i="1"/>
  <c r="J24" i="1"/>
  <c r="K24" i="1"/>
  <c r="L24" i="1"/>
  <c r="M24" i="1"/>
  <c r="O24" i="1"/>
  <c r="F25" i="1"/>
  <c r="H25" i="1"/>
  <c r="I25" i="1"/>
  <c r="J25" i="1"/>
  <c r="K25" i="1"/>
  <c r="L25" i="1"/>
  <c r="M25" i="1"/>
  <c r="O25" i="1"/>
  <c r="F26" i="1"/>
  <c r="H26" i="1"/>
  <c r="I26" i="1"/>
  <c r="J26" i="1"/>
  <c r="K26" i="1"/>
  <c r="L26" i="1"/>
  <c r="M26" i="1"/>
  <c r="O26" i="1"/>
  <c r="F27" i="1"/>
  <c r="H27" i="1"/>
  <c r="I27" i="1"/>
  <c r="J27" i="1"/>
  <c r="K27" i="1"/>
  <c r="L27" i="1"/>
  <c r="M27" i="1"/>
  <c r="O27" i="1"/>
  <c r="F28" i="1"/>
  <c r="H28" i="1"/>
  <c r="I28" i="1"/>
  <c r="J28" i="1"/>
  <c r="K28" i="1"/>
  <c r="L28" i="1"/>
  <c r="M28" i="1"/>
  <c r="O28" i="1"/>
  <c r="F29" i="1"/>
  <c r="H29" i="1"/>
  <c r="I29" i="1"/>
  <c r="J29" i="1"/>
  <c r="K29" i="1"/>
  <c r="L29" i="1"/>
  <c r="M29" i="1"/>
  <c r="O29" i="1"/>
  <c r="F30" i="1"/>
  <c r="H30" i="1"/>
  <c r="I30" i="1"/>
  <c r="J30" i="1"/>
  <c r="K30" i="1"/>
  <c r="L30" i="1"/>
  <c r="M30" i="1"/>
  <c r="O30" i="1"/>
  <c r="F31" i="1"/>
  <c r="H31" i="1"/>
  <c r="I31" i="1"/>
  <c r="J31" i="1"/>
  <c r="K31" i="1"/>
  <c r="L31" i="1"/>
  <c r="M31" i="1"/>
  <c r="O31" i="1"/>
  <c r="F32" i="1"/>
  <c r="H32" i="1"/>
  <c r="I32" i="1"/>
  <c r="J32" i="1"/>
  <c r="K32" i="1"/>
  <c r="L32" i="1"/>
  <c r="M32" i="1"/>
  <c r="O32" i="1"/>
  <c r="F33" i="1"/>
  <c r="H33" i="1"/>
  <c r="I33" i="1"/>
  <c r="J33" i="1"/>
  <c r="K33" i="1"/>
  <c r="L33" i="1"/>
  <c r="M33" i="1"/>
  <c r="O33" i="1"/>
  <c r="F34" i="1"/>
  <c r="H34" i="1"/>
  <c r="I34" i="1"/>
  <c r="J34" i="1"/>
  <c r="K34" i="1"/>
  <c r="L34" i="1"/>
  <c r="M34" i="1"/>
  <c r="O34" i="1"/>
  <c r="F35" i="1"/>
  <c r="H35" i="1"/>
  <c r="I35" i="1"/>
  <c r="J35" i="1"/>
  <c r="K35" i="1"/>
  <c r="L35" i="1"/>
  <c r="M35" i="1"/>
  <c r="O35" i="1"/>
  <c r="F36" i="1"/>
  <c r="H36" i="1"/>
  <c r="I36" i="1"/>
  <c r="J36" i="1"/>
  <c r="K36" i="1"/>
  <c r="L36" i="1"/>
  <c r="M36" i="1"/>
  <c r="O36" i="1"/>
  <c r="F37" i="1"/>
  <c r="H37" i="1"/>
  <c r="I37" i="1"/>
  <c r="J37" i="1"/>
  <c r="K37" i="1"/>
  <c r="L37" i="1"/>
  <c r="M37" i="1"/>
  <c r="O37" i="1"/>
  <c r="F38" i="1"/>
  <c r="H38" i="1"/>
  <c r="I38" i="1"/>
  <c r="J38" i="1"/>
  <c r="K38" i="1"/>
  <c r="L38" i="1"/>
  <c r="M38" i="1"/>
  <c r="O38" i="1"/>
  <c r="F39" i="1"/>
  <c r="H39" i="1"/>
  <c r="I39" i="1"/>
  <c r="J39" i="1"/>
  <c r="K39" i="1"/>
  <c r="L39" i="1"/>
  <c r="M39" i="1"/>
  <c r="O39" i="1"/>
  <c r="F40" i="1"/>
  <c r="H40" i="1"/>
  <c r="I40" i="1"/>
  <c r="J40" i="1"/>
  <c r="K40" i="1"/>
  <c r="L40" i="1"/>
  <c r="M40" i="1"/>
  <c r="O40" i="1"/>
  <c r="F41" i="1"/>
  <c r="H41" i="1"/>
  <c r="I41" i="1"/>
  <c r="J41" i="1"/>
  <c r="K41" i="1"/>
  <c r="L41" i="1"/>
  <c r="M41" i="1"/>
  <c r="O41" i="1"/>
  <c r="F42" i="1"/>
  <c r="H42" i="1"/>
  <c r="I42" i="1"/>
  <c r="J42" i="1"/>
  <c r="K42" i="1"/>
  <c r="L42" i="1"/>
  <c r="M42" i="1"/>
  <c r="O42" i="1"/>
  <c r="F43" i="1"/>
  <c r="H43" i="1"/>
  <c r="I43" i="1"/>
  <c r="J43" i="1"/>
  <c r="K43" i="1"/>
  <c r="L43" i="1"/>
  <c r="M43" i="1"/>
  <c r="O43" i="1"/>
  <c r="F44" i="1"/>
  <c r="H44" i="1"/>
  <c r="I44" i="1"/>
  <c r="J44" i="1"/>
  <c r="K44" i="1"/>
  <c r="L44" i="1"/>
  <c r="M44" i="1"/>
  <c r="O44" i="1"/>
  <c r="F45" i="1"/>
  <c r="H45" i="1"/>
  <c r="I45" i="1"/>
  <c r="J45" i="1"/>
  <c r="K45" i="1"/>
  <c r="L45" i="1"/>
  <c r="M45" i="1"/>
  <c r="O45" i="1"/>
  <c r="F46" i="1"/>
  <c r="H46" i="1"/>
  <c r="I46" i="1"/>
  <c r="J46" i="1"/>
  <c r="K46" i="1"/>
  <c r="L46" i="1"/>
  <c r="M46" i="1"/>
  <c r="O46" i="1"/>
  <c r="F47" i="1"/>
  <c r="H47" i="1"/>
  <c r="I47" i="1"/>
  <c r="J47" i="1"/>
  <c r="K47" i="1"/>
  <c r="L47" i="1"/>
  <c r="M47" i="1"/>
  <c r="O47" i="1"/>
  <c r="F48" i="1"/>
  <c r="H48" i="1"/>
  <c r="I48" i="1"/>
  <c r="J48" i="1"/>
  <c r="K48" i="1"/>
  <c r="L48" i="1"/>
  <c r="M48" i="1"/>
  <c r="O48" i="1"/>
  <c r="F49" i="1"/>
  <c r="H49" i="1"/>
  <c r="I49" i="1"/>
  <c r="J49" i="1"/>
  <c r="K49" i="1"/>
  <c r="L49" i="1"/>
  <c r="M49" i="1"/>
  <c r="O49" i="1"/>
  <c r="F50" i="1"/>
  <c r="H50" i="1"/>
  <c r="I50" i="1"/>
  <c r="J50" i="1"/>
  <c r="K50" i="1"/>
  <c r="L50" i="1"/>
  <c r="M50" i="1"/>
  <c r="O50" i="1"/>
  <c r="F51" i="1"/>
  <c r="H51" i="1"/>
  <c r="I51" i="1"/>
  <c r="J51" i="1"/>
  <c r="K51" i="1"/>
  <c r="L51" i="1"/>
  <c r="M51" i="1"/>
  <c r="O51" i="1"/>
  <c r="F52" i="1"/>
  <c r="H52" i="1"/>
  <c r="I52" i="1"/>
  <c r="J52" i="1"/>
  <c r="K52" i="1"/>
  <c r="L52" i="1"/>
  <c r="M52" i="1"/>
  <c r="O52" i="1"/>
  <c r="F53" i="1"/>
  <c r="H53" i="1"/>
  <c r="I53" i="1"/>
  <c r="J53" i="1"/>
  <c r="K53" i="1"/>
  <c r="L53" i="1"/>
  <c r="M53" i="1"/>
  <c r="O53" i="1"/>
  <c r="F54" i="1"/>
  <c r="H54" i="1"/>
  <c r="I54" i="1"/>
  <c r="J54" i="1"/>
  <c r="K54" i="1"/>
  <c r="L54" i="1"/>
  <c r="M54" i="1"/>
  <c r="O54" i="1"/>
  <c r="F55" i="1"/>
  <c r="H55" i="1"/>
  <c r="I55" i="1"/>
  <c r="J55" i="1"/>
  <c r="K55" i="1"/>
  <c r="L55" i="1"/>
  <c r="M55" i="1"/>
  <c r="O55" i="1"/>
  <c r="F56" i="1"/>
  <c r="H56" i="1"/>
  <c r="I56" i="1"/>
  <c r="J56" i="1"/>
  <c r="K56" i="1"/>
  <c r="L56" i="1"/>
  <c r="M56" i="1"/>
  <c r="O56" i="1"/>
  <c r="F57" i="1"/>
  <c r="H57" i="1"/>
  <c r="I57" i="1"/>
  <c r="J57" i="1"/>
  <c r="K57" i="1"/>
  <c r="L57" i="1"/>
  <c r="M57" i="1"/>
  <c r="O57" i="1"/>
  <c r="F58" i="1"/>
  <c r="H58" i="1"/>
  <c r="I58" i="1"/>
  <c r="J58" i="1"/>
  <c r="K58" i="1"/>
  <c r="L58" i="1"/>
  <c r="M58" i="1"/>
  <c r="O58" i="1"/>
  <c r="F59" i="1"/>
  <c r="H59" i="1"/>
  <c r="I59" i="1"/>
  <c r="J59" i="1"/>
  <c r="K59" i="1"/>
  <c r="L59" i="1"/>
  <c r="M59" i="1"/>
  <c r="O59" i="1"/>
  <c r="F60" i="1"/>
  <c r="H60" i="1"/>
  <c r="I60" i="1"/>
  <c r="J60" i="1"/>
  <c r="K60" i="1"/>
  <c r="L60" i="1"/>
  <c r="M60" i="1"/>
  <c r="O60" i="1"/>
  <c r="F61" i="1"/>
  <c r="H61" i="1"/>
  <c r="I61" i="1"/>
  <c r="J61" i="1"/>
  <c r="K61" i="1"/>
  <c r="L61" i="1"/>
  <c r="M61" i="1"/>
  <c r="O61" i="1"/>
  <c r="F62" i="1"/>
  <c r="H62" i="1"/>
  <c r="I62" i="1"/>
  <c r="J62" i="1"/>
  <c r="K62" i="1"/>
  <c r="L62" i="1"/>
  <c r="M62" i="1"/>
  <c r="O62" i="1"/>
  <c r="F63" i="1"/>
  <c r="H63" i="1"/>
  <c r="I63" i="1"/>
  <c r="J63" i="1"/>
  <c r="K63" i="1"/>
  <c r="L63" i="1"/>
  <c r="M63" i="1"/>
  <c r="O63" i="1"/>
  <c r="F64" i="1"/>
  <c r="H64" i="1"/>
  <c r="I64" i="1"/>
  <c r="J64" i="1"/>
  <c r="K64" i="1"/>
  <c r="L64" i="1"/>
  <c r="M64" i="1"/>
  <c r="O64" i="1"/>
  <c r="F65" i="1"/>
  <c r="H65" i="1"/>
  <c r="I65" i="1"/>
  <c r="J65" i="1"/>
  <c r="K65" i="1"/>
  <c r="L65" i="1"/>
  <c r="M65" i="1"/>
  <c r="O65" i="1"/>
  <c r="F66" i="1"/>
  <c r="H66" i="1"/>
  <c r="I66" i="1"/>
  <c r="J66" i="1"/>
  <c r="K66" i="1"/>
  <c r="L66" i="1"/>
  <c r="M66" i="1"/>
  <c r="O66" i="1"/>
  <c r="F67" i="1"/>
  <c r="H67" i="1"/>
  <c r="I67" i="1"/>
  <c r="J67" i="1"/>
  <c r="K67" i="1"/>
  <c r="L67" i="1"/>
  <c r="M67" i="1"/>
  <c r="O67" i="1"/>
  <c r="F68" i="1"/>
  <c r="H68" i="1"/>
  <c r="I68" i="1"/>
  <c r="J68" i="1"/>
  <c r="K68" i="1"/>
  <c r="L68" i="1"/>
  <c r="M68" i="1"/>
  <c r="O68" i="1"/>
  <c r="F69" i="1"/>
  <c r="H69" i="1"/>
  <c r="I69" i="1"/>
  <c r="J69" i="1"/>
  <c r="K69" i="1"/>
  <c r="L69" i="1"/>
  <c r="M69" i="1"/>
  <c r="O69" i="1"/>
  <c r="F70" i="1"/>
  <c r="H70" i="1"/>
  <c r="I70" i="1"/>
  <c r="J70" i="1"/>
  <c r="K70" i="1"/>
  <c r="L70" i="1"/>
  <c r="M70" i="1"/>
  <c r="O70" i="1"/>
  <c r="F71" i="1"/>
  <c r="H71" i="1"/>
  <c r="I71" i="1"/>
  <c r="J71" i="1"/>
  <c r="K71" i="1"/>
  <c r="L71" i="1"/>
  <c r="M71" i="1"/>
  <c r="O71" i="1"/>
  <c r="F72" i="1"/>
  <c r="H72" i="1"/>
  <c r="I72" i="1"/>
  <c r="J72" i="1"/>
  <c r="K72" i="1"/>
  <c r="L72" i="1"/>
  <c r="M72" i="1"/>
  <c r="O72" i="1"/>
  <c r="F73" i="1"/>
  <c r="H73" i="1"/>
  <c r="I73" i="1"/>
  <c r="J73" i="1"/>
  <c r="K73" i="1"/>
  <c r="L73" i="1"/>
  <c r="M73" i="1"/>
  <c r="O73" i="1"/>
  <c r="J22" i="1"/>
  <c r="K22" i="1"/>
  <c r="L22" i="1"/>
  <c r="M22" i="1"/>
  <c r="O22" i="1"/>
  <c r="I22" i="1"/>
  <c r="H22" i="1"/>
</calcChain>
</file>

<file path=xl/sharedStrings.xml><?xml version="1.0" encoding="utf-8"?>
<sst xmlns="http://schemas.openxmlformats.org/spreadsheetml/2006/main" count="514" uniqueCount="235">
  <si>
    <t>average</t>
  </si>
  <si>
    <t>state</t>
  </si>
  <si>
    <t>million btu</t>
  </si>
  <si>
    <t>btu</t>
  </si>
  <si>
    <t>joules</t>
  </si>
  <si>
    <t>kilocalories</t>
  </si>
  <si>
    <t>kJ</t>
  </si>
  <si>
    <t>burritos</t>
  </si>
  <si>
    <t>miles driven</t>
  </si>
  <si>
    <t>lbs of coal</t>
  </si>
  <si>
    <t>Parameters</t>
  </si>
  <si>
    <t>kcal/burrit</t>
  </si>
  <si>
    <t>value</t>
  </si>
  <si>
    <t>alt</t>
  </si>
  <si>
    <t>btu/lb of coal</t>
  </si>
  <si>
    <t>http://www.eia.gov/tools/faqs/faq.cfm?id=667&amp;t=2</t>
  </si>
  <si>
    <t>source</t>
  </si>
  <si>
    <t>https://www.chipotle.com/en-us/menu/nutrition_calculator/nutrition_calculator.aspx</t>
  </si>
  <si>
    <t>kcal/burrito</t>
  </si>
  <si>
    <t>btu/lb</t>
  </si>
  <si>
    <t>gas (reg/unleaded)</t>
  </si>
  <si>
    <t>btu/gal</t>
  </si>
  <si>
    <t>gallons of gas</t>
  </si>
  <si>
    <t>miles/gallon</t>
  </si>
  <si>
    <t>Fuel economy (standard)</t>
  </si>
  <si>
    <t>distance to moon</t>
  </si>
  <si>
    <t>X around Earth</t>
  </si>
  <si>
    <t>X to moon</t>
  </si>
  <si>
    <t>circumference of earth</t>
  </si>
  <si>
    <t>http://en.wikipedia.org/wiki/Gasoline_gallon_equivalent</t>
  </si>
  <si>
    <t>Aviation fuel</t>
  </si>
  <si>
    <t>MJ/kg</t>
  </si>
  <si>
    <t>http://en.wikipedia.org/wiki/Aviation_fuel</t>
  </si>
  <si>
    <t>gallon/second</t>
  </si>
  <si>
    <t>gallons/mile</t>
  </si>
  <si>
    <t>plane economy</t>
  </si>
  <si>
    <t>http://www.ask.com/question/how-much-fuel-does-a-747-use-on-take-off</t>
  </si>
  <si>
    <t>kg/m^3</t>
  </si>
  <si>
    <t>m^3/gal</t>
  </si>
  <si>
    <t>other conversion factors</t>
  </si>
  <si>
    <t>at 15 deg C</t>
  </si>
  <si>
    <t>car</t>
  </si>
  <si>
    <t>MJ/gal</t>
  </si>
  <si>
    <t>gallons of jet fuel</t>
  </si>
  <si>
    <t>miles flown</t>
  </si>
  <si>
    <t>Minutes in air</t>
  </si>
  <si>
    <t>Philadelphia, PA</t>
  </si>
  <si>
    <t>Hartford, CT</t>
  </si>
  <si>
    <t>Albany, NY</t>
  </si>
  <si>
    <t>Baltimore, MD</t>
  </si>
  <si>
    <t>Boston, MA</t>
  </si>
  <si>
    <t>Washington, DC</t>
  </si>
  <si>
    <t>Portland, ME</t>
  </si>
  <si>
    <t>Norfolk, VA</t>
  </si>
  <si>
    <t>Pittsburgh, PA</t>
  </si>
  <si>
    <t>Buffalo, NY</t>
  </si>
  <si>
    <t>Cleveland, OH</t>
  </si>
  <si>
    <t>Columbus, OH</t>
  </si>
  <si>
    <t>Charleston, WV</t>
  </si>
  <si>
    <t>Charlotte NC</t>
  </si>
  <si>
    <t>Detroit, MI</t>
  </si>
  <si>
    <t>Columbia, SC</t>
  </si>
  <si>
    <t>Indianapolis, IN</t>
  </si>
  <si>
    <t>Charleston, SC</t>
  </si>
  <si>
    <t>Louisville, KY</t>
  </si>
  <si>
    <t>Chicago, IL</t>
  </si>
  <si>
    <t>Atlanta, GA</t>
  </si>
  <si>
    <t>Nashville, TN</t>
  </si>
  <si>
    <t>Milwaukee, WI</t>
  </si>
  <si>
    <t>Jacksonville, FL</t>
  </si>
  <si>
    <t>St. Louis, MO</t>
  </si>
  <si>
    <t>Birmingham, AL</t>
  </si>
  <si>
    <t>Orlando, FL</t>
  </si>
  <si>
    <t>Memphis,TN</t>
  </si>
  <si>
    <t>Des Monies, IA</t>
  </si>
  <si>
    <t>Jackson, MS</t>
  </si>
  <si>
    <t>Kansas City, MO</t>
  </si>
  <si>
    <t>Minneapolis, MN</t>
  </si>
  <si>
    <t>Little Rock, AR</t>
  </si>
  <si>
    <t>Omaha, NE</t>
  </si>
  <si>
    <t>Miami, FL</t>
  </si>
  <si>
    <t>New Orleans, LA</t>
  </si>
  <si>
    <t>Wichita, KS</t>
  </si>
  <si>
    <t>Fargo, ND</t>
  </si>
  <si>
    <t>Oklahoma City, OK</t>
  </si>
  <si>
    <t>Dallas, TX</t>
  </si>
  <si>
    <t>Houston, TX</t>
  </si>
  <si>
    <t>Rapid City, SD</t>
  </si>
  <si>
    <t>Cheyenne, WY</t>
  </si>
  <si>
    <t>Denver, CO</t>
  </si>
  <si>
    <t>San Antonio, TX</t>
  </si>
  <si>
    <t>Albuquerque, NM</t>
  </si>
  <si>
    <t>Grand Junction, CO</t>
  </si>
  <si>
    <t>Billings, MT</t>
  </si>
  <si>
    <t>Salt Lake City, UT</t>
  </si>
  <si>
    <t>Phoenix, AZ</t>
  </si>
  <si>
    <t>Boise, ID</t>
  </si>
  <si>
    <t>Las Vegas, NV</t>
  </si>
  <si>
    <t>Reno, NV</t>
  </si>
  <si>
    <t>Los Angeles CA</t>
  </si>
  <si>
    <t>San Diego, CA</t>
  </si>
  <si>
    <t>Seattle, WA</t>
  </si>
  <si>
    <t>Portland, OR</t>
  </si>
  <si>
    <t>San Francisco, CA</t>
  </si>
  <si>
    <t>city</t>
  </si>
  <si>
    <t>distance from nyc</t>
  </si>
  <si>
    <t>NYC</t>
  </si>
  <si>
    <t>http://www.mapsofworld.com/usa/distance-chart/new-york-ny.html</t>
  </si>
  <si>
    <t>source'</t>
  </si>
  <si>
    <t>Rank</t>
  </si>
  <si>
    <t>Residential Sector</t>
  </si>
  <si>
    <t>Commercial Sector</t>
  </si>
  <si>
    <t>Industrial Sector</t>
  </si>
  <si>
    <t>Transportation Sector</t>
  </si>
  <si>
    <t>Total Consumption</t>
  </si>
  <si>
    <t>State</t>
  </si>
  <si>
    <t>Million Btu</t>
  </si>
  <si>
    <t>North Dakota</t>
  </si>
  <si>
    <t>District of Columbia</t>
  </si>
  <si>
    <t>Louisiana</t>
  </si>
  <si>
    <t>Alaska</t>
  </si>
  <si>
    <t>Wyoming</t>
  </si>
  <si>
    <t>West Virginia</t>
  </si>
  <si>
    <t>Missouri</t>
  </si>
  <si>
    <t>Tennessee</t>
  </si>
  <si>
    <t>Kentucky</t>
  </si>
  <si>
    <t>Montana</t>
  </si>
  <si>
    <t>Iowa</t>
  </si>
  <si>
    <t>Oklahoma</t>
  </si>
  <si>
    <t>Nebraska</t>
  </si>
  <si>
    <t>South Dakota</t>
  </si>
  <si>
    <t>Texas</t>
  </si>
  <si>
    <t>Mississippi</t>
  </si>
  <si>
    <t>Kansas</t>
  </si>
  <si>
    <t>Virginia</t>
  </si>
  <si>
    <t>Indiana</t>
  </si>
  <si>
    <t>Maryland</t>
  </si>
  <si>
    <t>New Jersey</t>
  </si>
  <si>
    <t>Alabama</t>
  </si>
  <si>
    <t>Arkansas</t>
  </si>
  <si>
    <t>Hawaii</t>
  </si>
  <si>
    <t>Ohio</t>
  </si>
  <si>
    <t>Delaware</t>
  </si>
  <si>
    <t>Minnesota</t>
  </si>
  <si>
    <t>South Carolina</t>
  </si>
  <si>
    <t>Wisconsin</t>
  </si>
  <si>
    <t>Idaho</t>
  </si>
  <si>
    <t>Michigan</t>
  </si>
  <si>
    <t>New Mexico</t>
  </si>
  <si>
    <t>Illinois</t>
  </si>
  <si>
    <t>Georgia</t>
  </si>
  <si>
    <t>North Carolina</t>
  </si>
  <si>
    <t>Maine</t>
  </si>
  <si>
    <t>New York</t>
  </si>
  <si>
    <t>Utah</t>
  </si>
  <si>
    <t>Washington</t>
  </si>
  <si>
    <t>Pennsylvania</t>
  </si>
  <si>
    <t>Colorado</t>
  </si>
  <si>
    <t>Vermont</t>
  </si>
  <si>
    <t>Florida</t>
  </si>
  <si>
    <t>Oregon</t>
  </si>
  <si>
    <t>Nevada</t>
  </si>
  <si>
    <t>California</t>
  </si>
  <si>
    <t>Connecticut</t>
  </si>
  <si>
    <t>New Hampshire</t>
  </si>
  <si>
    <t>Arizona</t>
  </si>
  <si>
    <t>Massachusetts</t>
  </si>
  <si>
    <t>Rhode Island</t>
  </si>
  <si>
    <t>United States</t>
  </si>
  <si>
    <t>http://www.eia.gov/state/seds/data.cfm?incfile=/state/seds/sep_sum/html/rank_use_capita.html&amp;sid=US</t>
  </si>
  <si>
    <t>cessna 172 fuel economy</t>
  </si>
  <si>
    <t>gallon/hour</t>
  </si>
  <si>
    <t>http://www.cessna172club.com/forum/ubbthreads.php?ubb=showflat&amp;Number=80271</t>
  </si>
  <si>
    <t>mph</t>
  </si>
  <si>
    <t>City to fly to 747</t>
  </si>
  <si>
    <t>mpg</t>
  </si>
  <si>
    <t>Sydney, Australia</t>
  </si>
  <si>
    <t>Sydney, Ashmore and Cartier Islands</t>
  </si>
  <si>
    <t>Sydney, Coral Sea Islands</t>
  </si>
  <si>
    <t>Manama, Bahrain</t>
  </si>
  <si>
    <t>Vancouver, Canada</t>
  </si>
  <si>
    <t>Beijing, China</t>
  </si>
  <si>
    <t>Alexandria, Egypt</t>
  </si>
  <si>
    <t>Jerusalem, Israel</t>
  </si>
  <si>
    <t>Hyderabad, India</t>
  </si>
  <si>
    <t>Tehran, Iran</t>
  </si>
  <si>
    <t>Hiroshima, Japan</t>
  </si>
  <si>
    <t>Kuala Lumpur, Malaysia</t>
  </si>
  <si>
    <t>sourec 2</t>
  </si>
  <si>
    <t>http://www.prokerala.com/travel/distance/from-new-york-city/</t>
  </si>
  <si>
    <t>Washington, D.C.</t>
  </si>
  <si>
    <t>Montreal</t>
  </si>
  <si>
    <t>Chicago</t>
  </si>
  <si>
    <t>Mexico City</t>
  </si>
  <si>
    <t>Caracas</t>
  </si>
  <si>
    <t>Los Angeles</t>
  </si>
  <si>
    <t>San Francisco</t>
  </si>
  <si>
    <t>Lisbon</t>
  </si>
  <si>
    <t>London</t>
  </si>
  <si>
    <t>Paris</t>
  </si>
  <si>
    <t>Stockholm</t>
  </si>
  <si>
    <t>Berlin</t>
  </si>
  <si>
    <t>Rome</t>
  </si>
  <si>
    <t>Warsaw</t>
  </si>
  <si>
    <t>Moscow</t>
  </si>
  <si>
    <t>Rio de Janeiro</t>
  </si>
  <si>
    <t>Honolulu</t>
  </si>
  <si>
    <t>Istanbul</t>
  </si>
  <si>
    <t>Buenos Aires</t>
  </si>
  <si>
    <t>Cairo</t>
  </si>
  <si>
    <t>Tokyo</t>
  </si>
  <si>
    <t>Shanghai</t>
  </si>
  <si>
    <t>Cape Town</t>
  </si>
  <si>
    <t>Calcutta</t>
  </si>
  <si>
    <t>Hong Kong</t>
  </si>
  <si>
    <t>Manila</t>
  </si>
  <si>
    <t>Sydney</t>
  </si>
  <si>
    <t>Cessna miles</t>
  </si>
  <si>
    <t>Cessna Distance</t>
  </si>
  <si>
    <t>Your average wattage</t>
  </si>
  <si>
    <t>hurricane force</t>
  </si>
  <si>
    <t>one trip back from the future</t>
  </si>
  <si>
    <t>tours de france</t>
  </si>
  <si>
    <t>discuss energy</t>
  </si>
  <si>
    <t>discuss distance</t>
  </si>
  <si>
    <t>ft</t>
  </si>
  <si>
    <t>J</t>
  </si>
  <si>
    <t>Discuss distance</t>
  </si>
  <si>
    <t>trips back to the future</t>
  </si>
  <si>
    <t>heart 80 years</t>
  </si>
  <si>
    <t>heart over time</t>
  </si>
  <si>
    <t>TNT</t>
  </si>
  <si>
    <t>kg of dynamite</t>
  </si>
  <si>
    <t>sticks of dynamite</t>
  </si>
  <si>
    <t>lbs of dynamite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</si>
</sst>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sz val="13"/>
      <color rgb="FF333333"/>
      <name val="Arial"/>
    </font>
    <font>
      <b/>
      <sz val="12"/>
      <color rgb="FF333333"/>
      <name val="Inherit"/>
    </font>
    <font>
      <sz val="12"/>
      <color rgb="FF333333"/>
      <name val="Inherit"/>
    </font>
    <font>
      <sz val="14"/>
      <color rgb="FF333333"/>
      <name val="Helvetica Neue"/>
    </font>
    <font>
      <sz val="13"/>
      <color rgb="FF515050"/>
      <name val="Arial"/>
    </font>
    <font>
      <sz val="14"/>
      <color rgb="FF000000"/>
      <name val="Arial"/>
    </font>
    <font>
      <sz val="12"/>
      <color rgb="FF5454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3" fontId="10" fillId="0" borderId="0" xfId="0" applyNumberFormat="1" applyFont="1"/>
    <xf numFmtId="0" fontId="11" fillId="0" borderId="0" xfId="0" applyFont="1"/>
    <xf numFmtId="0" fontId="0" fillId="0" borderId="0" xfId="0" applyAlignment="1">
      <alignment horizontal="center"/>
    </xf>
    <xf numFmtId="0" fontId="8" fillId="2" borderId="0" xfId="0" applyFont="1" applyFill="1"/>
    <xf numFmtId="43" fontId="0" fillId="2" borderId="0" xfId="1" applyFont="1" applyFill="1"/>
    <xf numFmtId="43" fontId="0" fillId="2" borderId="0" xfId="0" applyNumberFormat="1" applyFill="1"/>
    <xf numFmtId="0" fontId="0" fillId="2" borderId="0" xfId="0" applyFill="1"/>
    <xf numFmtId="11" fontId="12" fillId="0" borderId="0" xfId="0" applyNumberFormat="1" applyFont="1"/>
  </cellXfs>
  <cellStyles count="6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workbookViewId="0">
      <selection activeCell="A22" sqref="A22:Z22"/>
    </sheetView>
  </sheetViews>
  <sheetFormatPr baseColWidth="10" defaultRowHeight="15" x14ac:dyDescent="0"/>
  <cols>
    <col min="1" max="1" width="23" customWidth="1"/>
    <col min="2" max="2" width="15.83203125" bestFit="1" customWidth="1"/>
    <col min="3" max="3" width="16.33203125" style="1" customWidth="1"/>
    <col min="4" max="4" width="20.1640625" bestFit="1" customWidth="1"/>
    <col min="5" max="5" width="18.33203125" customWidth="1"/>
    <col min="6" max="7" width="18.6640625" customWidth="1"/>
    <col min="8" max="8" width="14.1640625" bestFit="1" customWidth="1"/>
    <col min="9" max="9" width="20.1640625" bestFit="1" customWidth="1"/>
    <col min="10" max="10" width="10.83203125" customWidth="1"/>
    <col min="11" max="11" width="17.83203125" customWidth="1"/>
    <col min="17" max="17" width="30" customWidth="1"/>
    <col min="20" max="20" width="13.1640625" bestFit="1" customWidth="1"/>
    <col min="23" max="23" width="13.83203125" bestFit="1" customWidth="1"/>
    <col min="24" max="24" width="23.6640625" bestFit="1" customWidth="1"/>
    <col min="25" max="25" width="23.6640625" customWidth="1"/>
    <col min="26" max="26" width="15.1640625" bestFit="1" customWidth="1"/>
  </cols>
  <sheetData>
    <row r="1" spans="1:13">
      <c r="A1" t="s">
        <v>10</v>
      </c>
      <c r="B1" t="s">
        <v>12</v>
      </c>
      <c r="C1" s="1" t="s">
        <v>13</v>
      </c>
      <c r="E1" t="s">
        <v>16</v>
      </c>
      <c r="J1" t="s">
        <v>39</v>
      </c>
    </row>
    <row r="2" spans="1:13">
      <c r="A2" t="s">
        <v>11</v>
      </c>
      <c r="B2">
        <v>1200</v>
      </c>
      <c r="C2" s="1">
        <v>600</v>
      </c>
      <c r="D2" t="s">
        <v>18</v>
      </c>
      <c r="E2" t="s">
        <v>17</v>
      </c>
      <c r="J2">
        <v>690</v>
      </c>
      <c r="K2" t="s">
        <v>37</v>
      </c>
      <c r="L2" t="s">
        <v>40</v>
      </c>
    </row>
    <row r="3" spans="1:13">
      <c r="A3" t="s">
        <v>14</v>
      </c>
      <c r="B3">
        <f>19336000/2000</f>
        <v>9668</v>
      </c>
      <c r="D3" t="s">
        <v>19</v>
      </c>
      <c r="E3" t="s">
        <v>15</v>
      </c>
      <c r="J3">
        <f>1/264.173</f>
        <v>3.7853982049641712E-3</v>
      </c>
      <c r="K3" t="s">
        <v>38</v>
      </c>
    </row>
    <row r="4" spans="1:13">
      <c r="A4" t="s">
        <v>20</v>
      </c>
      <c r="B4">
        <v>114100</v>
      </c>
      <c r="D4" t="s">
        <v>21</v>
      </c>
      <c r="E4" t="s">
        <v>29</v>
      </c>
      <c r="J4">
        <f>B8*J2*J3</f>
        <v>116.62244059763867</v>
      </c>
      <c r="K4" t="s">
        <v>42</v>
      </c>
      <c r="L4" t="s">
        <v>40</v>
      </c>
    </row>
    <row r="5" spans="1:13">
      <c r="A5" t="s">
        <v>24</v>
      </c>
      <c r="B5">
        <v>30</v>
      </c>
      <c r="D5" t="s">
        <v>23</v>
      </c>
    </row>
    <row r="6" spans="1:13">
      <c r="A6" t="s">
        <v>28</v>
      </c>
      <c r="B6">
        <v>24901</v>
      </c>
    </row>
    <row r="7" spans="1:13">
      <c r="A7" t="s">
        <v>25</v>
      </c>
      <c r="B7">
        <v>238900</v>
      </c>
    </row>
    <row r="8" spans="1:13">
      <c r="A8" t="s">
        <v>30</v>
      </c>
      <c r="B8">
        <v>44.65</v>
      </c>
      <c r="D8" t="s">
        <v>31</v>
      </c>
      <c r="E8" t="s">
        <v>32</v>
      </c>
    </row>
    <row r="9" spans="1:13">
      <c r="A9" t="s">
        <v>35</v>
      </c>
      <c r="B9">
        <v>1</v>
      </c>
      <c r="D9" t="s">
        <v>33</v>
      </c>
      <c r="E9" t="s">
        <v>36</v>
      </c>
    </row>
    <row r="10" spans="1:13">
      <c r="A10" t="s">
        <v>35</v>
      </c>
      <c r="B10">
        <v>5</v>
      </c>
      <c r="D10" t="s">
        <v>34</v>
      </c>
      <c r="E10" t="s">
        <v>36</v>
      </c>
    </row>
    <row r="11" spans="1:13">
      <c r="A11" t="s">
        <v>170</v>
      </c>
      <c r="B11">
        <v>9</v>
      </c>
      <c r="D11" t="s">
        <v>171</v>
      </c>
      <c r="E11" t="s">
        <v>172</v>
      </c>
    </row>
    <row r="12" spans="1:13">
      <c r="A12" t="s">
        <v>170</v>
      </c>
      <c r="B12">
        <v>130</v>
      </c>
      <c r="D12" t="s">
        <v>173</v>
      </c>
    </row>
    <row r="13" spans="1:13">
      <c r="A13" t="s">
        <v>170</v>
      </c>
      <c r="B13">
        <f>B12/B11</f>
        <v>14.444444444444445</v>
      </c>
      <c r="D13" t="s">
        <v>175</v>
      </c>
    </row>
    <row r="14" spans="1:13">
      <c r="A14" t="s">
        <v>220</v>
      </c>
      <c r="B14">
        <f>6*10^14</f>
        <v>600000000000000</v>
      </c>
      <c r="D14" s="1" t="s">
        <v>226</v>
      </c>
    </row>
    <row r="15" spans="1:13" ht="17">
      <c r="A15" t="s">
        <v>221</v>
      </c>
      <c r="B15" s="12">
        <f>1.3*1000000000</f>
        <v>1300000000</v>
      </c>
      <c r="D15" t="s">
        <v>226</v>
      </c>
      <c r="J15" s="3"/>
      <c r="K15" s="3"/>
      <c r="L15" s="3"/>
      <c r="M15" s="3"/>
    </row>
    <row r="16" spans="1:13" ht="17">
      <c r="A16" t="s">
        <v>222</v>
      </c>
      <c r="B16" s="12">
        <f>1.1*1000000000</f>
        <v>1100000000</v>
      </c>
      <c r="D16" t="s">
        <v>226</v>
      </c>
      <c r="J16" s="3"/>
      <c r="K16" s="3"/>
      <c r="L16" s="3"/>
      <c r="M16" s="3"/>
    </row>
    <row r="17" spans="1:26" ht="17">
      <c r="A17" t="s">
        <v>223</v>
      </c>
      <c r="B17" s="12">
        <f>6*1000</f>
        <v>6000</v>
      </c>
      <c r="D17" t="s">
        <v>226</v>
      </c>
      <c r="J17" s="3"/>
      <c r="K17" s="3"/>
      <c r="L17" s="3"/>
      <c r="M17" s="3"/>
    </row>
    <row r="18" spans="1:26" ht="17">
      <c r="A18" t="s">
        <v>224</v>
      </c>
      <c r="B18" s="12">
        <v>243</v>
      </c>
      <c r="D18" t="s">
        <v>225</v>
      </c>
      <c r="E18" s="2"/>
      <c r="J18" s="3"/>
      <c r="K18" s="3"/>
      <c r="L18" s="3"/>
      <c r="M18" s="3"/>
    </row>
    <row r="19" spans="1:26" ht="17">
      <c r="A19" t="s">
        <v>229</v>
      </c>
      <c r="B19" s="12">
        <f>3.3*10000000000</f>
        <v>33000000000</v>
      </c>
      <c r="D19" t="s">
        <v>226</v>
      </c>
      <c r="J19" s="3"/>
      <c r="K19" s="3"/>
      <c r="L19" s="3"/>
      <c r="M19" s="3"/>
    </row>
    <row r="20" spans="1:26">
      <c r="A20" t="s">
        <v>231</v>
      </c>
      <c r="B20" s="18">
        <v>5</v>
      </c>
      <c r="D20" t="s">
        <v>31</v>
      </c>
      <c r="J20" s="13" t="s">
        <v>41</v>
      </c>
      <c r="K20" s="13"/>
      <c r="L20" s="13"/>
      <c r="M20" s="13"/>
    </row>
    <row r="21" spans="1:26">
      <c r="A21" t="s">
        <v>1</v>
      </c>
      <c r="B21" t="s">
        <v>2</v>
      </c>
      <c r="C21" s="1" t="s">
        <v>3</v>
      </c>
      <c r="D21" t="s">
        <v>4</v>
      </c>
      <c r="E21" t="s">
        <v>6</v>
      </c>
      <c r="F21" t="s">
        <v>5</v>
      </c>
      <c r="G21" t="s">
        <v>219</v>
      </c>
      <c r="H21" t="s">
        <v>7</v>
      </c>
      <c r="I21" t="s">
        <v>9</v>
      </c>
      <c r="J21" t="s">
        <v>22</v>
      </c>
      <c r="K21" t="s">
        <v>8</v>
      </c>
      <c r="L21" t="s">
        <v>26</v>
      </c>
      <c r="M21" t="s">
        <v>27</v>
      </c>
      <c r="N21" t="s">
        <v>43</v>
      </c>
      <c r="O21" t="s">
        <v>45</v>
      </c>
      <c r="P21" t="s">
        <v>44</v>
      </c>
      <c r="Q21" t="s">
        <v>174</v>
      </c>
      <c r="R21" t="s">
        <v>217</v>
      </c>
      <c r="S21" t="s">
        <v>218</v>
      </c>
      <c r="T21" t="s">
        <v>227</v>
      </c>
      <c r="U21" t="s">
        <v>222</v>
      </c>
      <c r="V21" t="s">
        <v>228</v>
      </c>
      <c r="W21" t="s">
        <v>230</v>
      </c>
      <c r="X21" t="s">
        <v>232</v>
      </c>
      <c r="Y21" t="s">
        <v>234</v>
      </c>
      <c r="Z21" t="s">
        <v>233</v>
      </c>
    </row>
    <row r="22" spans="1:26" ht="17" customHeight="1">
      <c r="A22" t="s">
        <v>0</v>
      </c>
      <c r="B22" s="8">
        <v>312.60000000000002</v>
      </c>
      <c r="C22" s="1">
        <f>B22*1000000</f>
        <v>312600000</v>
      </c>
      <c r="D22" s="2">
        <f>C22*1055.05585</f>
        <v>329810458710</v>
      </c>
      <c r="E22" s="2">
        <f>D22/1000</f>
        <v>329810458.70999998</v>
      </c>
      <c r="F22" s="2">
        <f>C22*0.252164401</f>
        <v>78826591.752599999</v>
      </c>
      <c r="G22" s="2">
        <f>D22/365/24/60/60</f>
        <v>10458.221039764081</v>
      </c>
      <c r="H22" s="2">
        <f>$F22/$B$2</f>
        <v>65688.8264605</v>
      </c>
      <c r="I22" s="2">
        <f>$C22/$B$3</f>
        <v>32333.47124534547</v>
      </c>
      <c r="J22" s="2">
        <f>$C22/$B$4</f>
        <v>2739.7020157756356</v>
      </c>
      <c r="K22" s="2">
        <f>J22*$B$5</f>
        <v>82191.06047326907</v>
      </c>
      <c r="L22" s="2">
        <f>K22/$B$6</f>
        <v>3.3007132433745259</v>
      </c>
      <c r="M22" s="2">
        <f>K22/$B$7</f>
        <v>0.34403960013925938</v>
      </c>
      <c r="N22">
        <f>(E22/1000)/$J$4</f>
        <v>2828.0188359964563</v>
      </c>
      <c r="O22">
        <f>N22/$B$9/60</f>
        <v>47.133647266607603</v>
      </c>
      <c r="P22">
        <f>N22/$B$10</f>
        <v>565.60376719929127</v>
      </c>
      <c r="Q22" t="str">
        <f>LOOKUP(P22,distances!$B$2:$B$60,distances!$A$2:$A$60)</f>
        <v>Charlotte NC</v>
      </c>
      <c r="R22">
        <f>N22*$B$13</f>
        <v>40849.160964393261</v>
      </c>
      <c r="S22" t="str">
        <f>LOOKUP(R22,distances!$B$2:$B$99,distances!$A$2:$A$99)</f>
        <v>Sydney, Ashmore and Cartier Islands</v>
      </c>
      <c r="T22" s="1">
        <f>((D22/$B$17)*($B$18))/5280</f>
        <v>2529796.1321505681</v>
      </c>
      <c r="U22" s="2">
        <f>D22/$B$16</f>
        <v>299.82768973636365</v>
      </c>
      <c r="V22" s="2">
        <f>D22/$B$15</f>
        <v>253.70035285384614</v>
      </c>
      <c r="W22" s="2">
        <f>D22/$B$19</f>
        <v>9.9942563245454554</v>
      </c>
      <c r="X22" s="2">
        <f>(D22/1000000/$B$20)</f>
        <v>65962.09174199999</v>
      </c>
      <c r="Y22" s="2">
        <f>X22*2.205</f>
        <v>145446.41229110997</v>
      </c>
      <c r="Z22" s="2">
        <f>X22/0.19</f>
        <v>347168.90390526311</v>
      </c>
    </row>
    <row r="23" spans="1:26" ht="16">
      <c r="A23" s="8" t="s">
        <v>121</v>
      </c>
      <c r="B23" s="8">
        <v>974.7</v>
      </c>
      <c r="C23" s="1">
        <f t="shared" ref="C23:C73" si="0">B23*1000000</f>
        <v>974700000</v>
      </c>
      <c r="D23" s="2">
        <f t="shared" ref="D23:D73" si="1">C23*1055.05585</f>
        <v>1028362936995</v>
      </c>
      <c r="E23" s="2">
        <f t="shared" ref="E23:E73" si="2">D23/1000</f>
        <v>1028362936.995</v>
      </c>
      <c r="F23" s="2">
        <f t="shared" ref="F23:F73" si="3">C23*0.252164401</f>
        <v>245784641.65469998</v>
      </c>
      <c r="G23" s="2">
        <f t="shared" ref="G23:G73" si="4">D23/365/24/60/60</f>
        <v>32609.17481592466</v>
      </c>
      <c r="H23" s="2">
        <f t="shared" ref="H23:H73" si="5">$F23/$B$2</f>
        <v>204820.53471225</v>
      </c>
      <c r="I23" s="2">
        <f t="shared" ref="I23:I73" si="6">$C23/$B$3</f>
        <v>100817.12867190733</v>
      </c>
      <c r="J23" s="2">
        <f t="shared" ref="J23:J73" si="7">$C23/$B$4</f>
        <v>8542.5065731814193</v>
      </c>
      <c r="K23" s="2">
        <f t="shared" ref="K23:K73" si="8">J23*$B$5</f>
        <v>256275.19719544257</v>
      </c>
      <c r="L23" s="2">
        <f t="shared" ref="L23:L73" si="9">K23/$B$6</f>
        <v>10.291763270368362</v>
      </c>
      <c r="M23" s="2">
        <f t="shared" ref="M23:M73" si="10">K23/$B$7</f>
        <v>1.0727300008180936</v>
      </c>
      <c r="N23">
        <f t="shared" ref="N23:N73" si="11">(E23/1000)/$J$4</f>
        <v>8817.8821479390463</v>
      </c>
      <c r="O23">
        <f t="shared" ref="O23:O73" si="12">N23/$B$9/60</f>
        <v>146.96470246565076</v>
      </c>
      <c r="P23">
        <f t="shared" ref="P23:P73" si="13">N23/$B$10</f>
        <v>1763.5764295878093</v>
      </c>
      <c r="Q23" t="str">
        <f>LOOKUP(P23,distances!$B$2:$B$60,distances!$A$2:$A$60)</f>
        <v>Rapid City, SD</v>
      </c>
      <c r="R23">
        <f t="shared" ref="R23:R73" si="14">N23*$B$13</f>
        <v>127369.408803564</v>
      </c>
      <c r="S23" t="str">
        <f>LOOKUP(R23,distances!$B$2:$B$99,distances!$A$2:$A$99)</f>
        <v>Sydney, Ashmore and Cartier Islands</v>
      </c>
      <c r="T23" s="1">
        <f t="shared" ref="T23:T73" si="15">((D23/$B$17)*($B$18))/5280</f>
        <v>7888011.1644502841</v>
      </c>
      <c r="U23" s="2">
        <f t="shared" ref="U23:U73" si="16">D23/$B$16</f>
        <v>934.87539726818181</v>
      </c>
      <c r="V23" s="2">
        <f t="shared" ref="V23:V73" si="17">D23/$B$15</f>
        <v>791.04841307307697</v>
      </c>
      <c r="W23" s="2">
        <f t="shared" ref="W23:W73" si="18">D23/$B$19</f>
        <v>31.162513242272727</v>
      </c>
      <c r="X23" s="2">
        <f t="shared" ref="X23:X73" si="19">(D23/1000000/$B$20)</f>
        <v>205672.58739900001</v>
      </c>
      <c r="Y23" s="2">
        <f t="shared" ref="Y23:Y73" si="20">X23*2.205</f>
        <v>453508.05521479505</v>
      </c>
      <c r="Z23" s="2">
        <f t="shared" ref="Z23:Z73" si="21">X23/0.19</f>
        <v>1082487.3021</v>
      </c>
    </row>
    <row r="24" spans="1:26" ht="16">
      <c r="A24" s="8" t="s">
        <v>119</v>
      </c>
      <c r="B24" s="8">
        <v>886.5</v>
      </c>
      <c r="C24" s="1">
        <f t="shared" si="0"/>
        <v>886500000</v>
      </c>
      <c r="D24" s="2">
        <f t="shared" si="1"/>
        <v>935307011025</v>
      </c>
      <c r="E24" s="2">
        <f t="shared" si="2"/>
        <v>935307011.02499998</v>
      </c>
      <c r="F24" s="2">
        <f t="shared" si="3"/>
        <v>223543741.48649999</v>
      </c>
      <c r="G24" s="2">
        <f t="shared" si="4"/>
        <v>29658.390760559359</v>
      </c>
      <c r="H24" s="2">
        <f t="shared" si="5"/>
        <v>186286.45123874999</v>
      </c>
      <c r="I24" s="2">
        <f t="shared" si="6"/>
        <v>91694.249069093916</v>
      </c>
      <c r="J24" s="2">
        <f t="shared" si="7"/>
        <v>7769.5004382120951</v>
      </c>
      <c r="K24" s="2">
        <f t="shared" si="8"/>
        <v>233085.01314636285</v>
      </c>
      <c r="L24" s="2">
        <f t="shared" si="9"/>
        <v>9.3604679790515579</v>
      </c>
      <c r="M24" s="2">
        <f t="shared" si="10"/>
        <v>0.97565932669051003</v>
      </c>
      <c r="N24">
        <f t="shared" si="11"/>
        <v>8019.9574475715244</v>
      </c>
      <c r="O24">
        <f t="shared" si="12"/>
        <v>133.6659574595254</v>
      </c>
      <c r="P24">
        <f t="shared" si="13"/>
        <v>1603.9914895143049</v>
      </c>
      <c r="Q24" t="str">
        <f>LOOKUP(P24,distances!$B$2:$B$60,distances!$A$2:$A$60)</f>
        <v>Dallas, TX</v>
      </c>
      <c r="R24">
        <f t="shared" si="14"/>
        <v>115843.82979825535</v>
      </c>
      <c r="S24" t="str">
        <f>LOOKUP(R24,distances!$B$2:$B$99,distances!$A$2:$A$99)</f>
        <v>Sydney, Ashmore and Cartier Islands</v>
      </c>
      <c r="T24" s="1">
        <f t="shared" si="15"/>
        <v>7174229.9141122168</v>
      </c>
      <c r="U24" s="2">
        <f t="shared" si="16"/>
        <v>850.27910093181822</v>
      </c>
      <c r="V24" s="2">
        <f t="shared" si="17"/>
        <v>719.46693155769231</v>
      </c>
      <c r="W24" s="2">
        <f t="shared" si="18"/>
        <v>28.342636697727272</v>
      </c>
      <c r="X24" s="2">
        <f t="shared" si="19"/>
        <v>187061.40220499999</v>
      </c>
      <c r="Y24" s="2">
        <f t="shared" si="20"/>
        <v>412470.39186202502</v>
      </c>
      <c r="Z24" s="2">
        <f t="shared" si="21"/>
        <v>984533.6958157894</v>
      </c>
    </row>
    <row r="25" spans="1:26" ht="16">
      <c r="A25" s="8" t="s">
        <v>120</v>
      </c>
      <c r="B25" s="8">
        <v>881.3</v>
      </c>
      <c r="C25" s="1">
        <f t="shared" si="0"/>
        <v>881300000</v>
      </c>
      <c r="D25" s="2">
        <f t="shared" si="1"/>
        <v>929820720605</v>
      </c>
      <c r="E25" s="2">
        <f t="shared" si="2"/>
        <v>929820720.60500002</v>
      </c>
      <c r="F25" s="2">
        <f t="shared" si="3"/>
        <v>222232486.60129997</v>
      </c>
      <c r="G25" s="2">
        <f t="shared" si="4"/>
        <v>29484.42163257864</v>
      </c>
      <c r="H25" s="2">
        <f t="shared" si="5"/>
        <v>185193.73883441664</v>
      </c>
      <c r="I25" s="2">
        <f t="shared" si="6"/>
        <v>91156.392221762522</v>
      </c>
      <c r="J25" s="2">
        <f t="shared" si="7"/>
        <v>7723.9263803680979</v>
      </c>
      <c r="K25" s="2">
        <f t="shared" si="8"/>
        <v>231717.79141104294</v>
      </c>
      <c r="L25" s="2">
        <f t="shared" si="9"/>
        <v>9.305561680697279</v>
      </c>
      <c r="M25" s="2">
        <f t="shared" si="10"/>
        <v>0.96993633910022159</v>
      </c>
      <c r="N25">
        <f t="shared" si="11"/>
        <v>7972.91426795802</v>
      </c>
      <c r="O25">
        <f t="shared" si="12"/>
        <v>132.88190446596701</v>
      </c>
      <c r="P25">
        <f t="shared" si="13"/>
        <v>1594.5828535916039</v>
      </c>
      <c r="Q25" t="str">
        <f>LOOKUP(P25,distances!$B$2:$B$60,distances!$A$2:$A$60)</f>
        <v>Dallas, TX</v>
      </c>
      <c r="R25">
        <f t="shared" si="14"/>
        <v>115164.31720383807</v>
      </c>
      <c r="S25" t="str">
        <f>LOOKUP(R25,distances!$B$2:$B$99,distances!$A$2:$A$99)</f>
        <v>Sydney, Ashmore and Cartier Islands</v>
      </c>
      <c r="T25" s="1">
        <f t="shared" si="15"/>
        <v>7132147.5728224423</v>
      </c>
      <c r="U25" s="2">
        <f t="shared" si="16"/>
        <v>845.29156418636364</v>
      </c>
      <c r="V25" s="2">
        <f t="shared" si="17"/>
        <v>715.2467081576923</v>
      </c>
      <c r="W25" s="2">
        <f t="shared" si="18"/>
        <v>28.176385472878788</v>
      </c>
      <c r="X25" s="2">
        <f t="shared" si="19"/>
        <v>185964.14412100002</v>
      </c>
      <c r="Y25" s="2">
        <f t="shared" si="20"/>
        <v>410050.93778680504</v>
      </c>
      <c r="Z25" s="2">
        <f t="shared" si="21"/>
        <v>978758.65326842119</v>
      </c>
    </row>
    <row r="26" spans="1:26" ht="16">
      <c r="A26" s="8" t="s">
        <v>117</v>
      </c>
      <c r="B26" s="8">
        <v>768.4</v>
      </c>
      <c r="C26" s="1">
        <f t="shared" si="0"/>
        <v>768400000</v>
      </c>
      <c r="D26" s="2">
        <f t="shared" si="1"/>
        <v>810704915140</v>
      </c>
      <c r="E26" s="2">
        <f t="shared" si="2"/>
        <v>810704915.13999999</v>
      </c>
      <c r="F26" s="2">
        <f t="shared" si="3"/>
        <v>193763125.72839999</v>
      </c>
      <c r="G26" s="2">
        <f t="shared" si="4"/>
        <v>25707.284219304918</v>
      </c>
      <c r="H26" s="2">
        <f t="shared" si="5"/>
        <v>161469.27144033334</v>
      </c>
      <c r="I26" s="2">
        <f t="shared" si="6"/>
        <v>79478.69259412495</v>
      </c>
      <c r="J26" s="2">
        <f t="shared" si="7"/>
        <v>6734.4434706397897</v>
      </c>
      <c r="K26" s="2">
        <f t="shared" si="8"/>
        <v>202033.30411919369</v>
      </c>
      <c r="L26" s="2">
        <f t="shared" si="9"/>
        <v>8.1134614721976508</v>
      </c>
      <c r="M26" s="2">
        <f t="shared" si="10"/>
        <v>0.84568147391876802</v>
      </c>
      <c r="N26">
        <f t="shared" si="11"/>
        <v>6951.5344644263496</v>
      </c>
      <c r="O26">
        <f t="shared" si="12"/>
        <v>115.85890774043916</v>
      </c>
      <c r="P26">
        <f t="shared" si="13"/>
        <v>1390.3068928852699</v>
      </c>
      <c r="Q26" t="str">
        <f>LOOKUP(P26,distances!$B$2:$B$60,distances!$A$2:$A$60)</f>
        <v>New Orleans, LA</v>
      </c>
      <c r="R26">
        <f t="shared" si="14"/>
        <v>100411.05337504727</v>
      </c>
      <c r="S26" t="str">
        <f>LOOKUP(R26,distances!$B$2:$B$99,distances!$A$2:$A$99)</f>
        <v>Sydney, Ashmore and Cartier Islands</v>
      </c>
      <c r="T26" s="1">
        <f t="shared" si="15"/>
        <v>6218475.2013579542</v>
      </c>
      <c r="U26" s="2">
        <f t="shared" si="16"/>
        <v>737.00446830909095</v>
      </c>
      <c r="V26" s="2">
        <f t="shared" si="17"/>
        <v>623.61916549230773</v>
      </c>
      <c r="W26" s="2">
        <f t="shared" si="18"/>
        <v>24.566815610303031</v>
      </c>
      <c r="X26" s="2">
        <f t="shared" si="19"/>
        <v>162140.98302800002</v>
      </c>
      <c r="Y26" s="2">
        <f t="shared" si="20"/>
        <v>357520.86757674004</v>
      </c>
      <c r="Z26" s="2">
        <f t="shared" si="21"/>
        <v>853373.59488421062</v>
      </c>
    </row>
    <row r="27" spans="1:26" ht="16">
      <c r="A27" s="8" t="s">
        <v>127</v>
      </c>
      <c r="B27" s="8">
        <v>493.6</v>
      </c>
      <c r="C27" s="1">
        <f t="shared" si="0"/>
        <v>493600000</v>
      </c>
      <c r="D27" s="2">
        <f t="shared" si="1"/>
        <v>520775567560</v>
      </c>
      <c r="E27" s="2">
        <f t="shared" si="2"/>
        <v>520775567.56</v>
      </c>
      <c r="F27" s="2">
        <f t="shared" si="3"/>
        <v>124468348.33359998</v>
      </c>
      <c r="G27" s="2">
        <f t="shared" si="4"/>
        <v>16513.684917554539</v>
      </c>
      <c r="H27" s="2">
        <f t="shared" si="5"/>
        <v>103723.62361133331</v>
      </c>
      <c r="I27" s="2">
        <f t="shared" si="6"/>
        <v>51055.026892842368</v>
      </c>
      <c r="J27" s="2">
        <f t="shared" si="7"/>
        <v>4326.0297984224362</v>
      </c>
      <c r="K27" s="2">
        <f t="shared" si="8"/>
        <v>129780.89395267308</v>
      </c>
      <c r="L27" s="2">
        <f t="shared" si="9"/>
        <v>5.2118747822446121</v>
      </c>
      <c r="M27" s="2">
        <f t="shared" si="10"/>
        <v>0.54324359126275878</v>
      </c>
      <c r="N27">
        <f t="shared" si="11"/>
        <v>4465.4833571588324</v>
      </c>
      <c r="O27">
        <f t="shared" si="12"/>
        <v>74.424722619313869</v>
      </c>
      <c r="P27">
        <f t="shared" si="13"/>
        <v>893.09667143176648</v>
      </c>
      <c r="Q27" t="str">
        <f>LOOKUP(P27,distances!$B$2:$B$60,distances!$A$2:$A$60)</f>
        <v>Chicago, IL</v>
      </c>
      <c r="R27">
        <f t="shared" si="14"/>
        <v>64501.426270072021</v>
      </c>
      <c r="S27" t="str">
        <f>LOOKUP(R27,distances!$B$2:$B$99,distances!$A$2:$A$99)</f>
        <v>Sydney, Ashmore and Cartier Islands</v>
      </c>
      <c r="T27" s="1">
        <f t="shared" si="15"/>
        <v>3994585.3193522729</v>
      </c>
      <c r="U27" s="2">
        <f t="shared" si="16"/>
        <v>473.43233414545455</v>
      </c>
      <c r="V27" s="2">
        <f t="shared" si="17"/>
        <v>400.59659043076925</v>
      </c>
      <c r="W27" s="2">
        <f t="shared" si="18"/>
        <v>15.781077804848485</v>
      </c>
      <c r="X27" s="2">
        <f t="shared" si="19"/>
        <v>104155.113512</v>
      </c>
      <c r="Y27" s="2">
        <f t="shared" si="20"/>
        <v>229662.02529396</v>
      </c>
      <c r="Z27" s="2">
        <f t="shared" si="21"/>
        <v>548184.80795789475</v>
      </c>
    </row>
    <row r="28" spans="1:26" ht="16">
      <c r="A28" s="8" t="s">
        <v>131</v>
      </c>
      <c r="B28" s="8">
        <v>476.2</v>
      </c>
      <c r="C28" s="1">
        <f t="shared" si="0"/>
        <v>476200000</v>
      </c>
      <c r="D28" s="2">
        <f t="shared" si="1"/>
        <v>502417595770</v>
      </c>
      <c r="E28" s="2">
        <f t="shared" si="2"/>
        <v>502417595.76999998</v>
      </c>
      <c r="F28" s="2">
        <f t="shared" si="3"/>
        <v>120080687.75619999</v>
      </c>
      <c r="G28" s="2">
        <f t="shared" si="4"/>
        <v>15931.557450849821</v>
      </c>
      <c r="H28" s="2">
        <f t="shared" si="5"/>
        <v>100067.23979683332</v>
      </c>
      <c r="I28" s="2">
        <f t="shared" si="6"/>
        <v>49255.275134464209</v>
      </c>
      <c r="J28" s="2">
        <f t="shared" si="7"/>
        <v>4173.5319894829099</v>
      </c>
      <c r="K28" s="2">
        <f t="shared" si="8"/>
        <v>125205.9596844873</v>
      </c>
      <c r="L28" s="2">
        <f t="shared" si="9"/>
        <v>5.0281498608283721</v>
      </c>
      <c r="M28" s="2">
        <f t="shared" si="10"/>
        <v>0.52409359432602465</v>
      </c>
      <c r="N28">
        <f t="shared" si="11"/>
        <v>4308.069640759797</v>
      </c>
      <c r="O28">
        <f t="shared" si="12"/>
        <v>71.801160679329953</v>
      </c>
      <c r="P28">
        <f t="shared" si="13"/>
        <v>861.61392815195939</v>
      </c>
      <c r="Q28" t="str">
        <f>LOOKUP(P28,distances!$B$2:$B$60,distances!$A$2:$A$60)</f>
        <v>Chicago, IL</v>
      </c>
      <c r="R28">
        <f t="shared" si="14"/>
        <v>62227.672588752626</v>
      </c>
      <c r="S28" t="str">
        <f>LOOKUP(R28,distances!$B$2:$B$99,distances!$A$2:$A$99)</f>
        <v>Sydney, Ashmore and Cartier Islands</v>
      </c>
      <c r="T28" s="1">
        <f t="shared" si="15"/>
        <v>3853771.3311903412</v>
      </c>
      <c r="U28" s="2">
        <f t="shared" si="16"/>
        <v>456.74326888181821</v>
      </c>
      <c r="V28" s="2">
        <f t="shared" si="17"/>
        <v>386.47507366923077</v>
      </c>
      <c r="W28" s="2">
        <f t="shared" si="18"/>
        <v>15.224775629393939</v>
      </c>
      <c r="X28" s="2">
        <f t="shared" si="19"/>
        <v>100483.51915400001</v>
      </c>
      <c r="Y28" s="2">
        <f t="shared" si="20"/>
        <v>221566.15973457001</v>
      </c>
      <c r="Z28" s="2">
        <f t="shared" si="21"/>
        <v>528860.62712631584</v>
      </c>
    </row>
    <row r="29" spans="1:26" ht="16">
      <c r="A29" s="8" t="s">
        <v>129</v>
      </c>
      <c r="B29" s="8">
        <v>473</v>
      </c>
      <c r="C29" s="1">
        <f t="shared" si="0"/>
        <v>473000000</v>
      </c>
      <c r="D29" s="2">
        <f t="shared" si="1"/>
        <v>499041417050</v>
      </c>
      <c r="E29" s="2">
        <f t="shared" si="2"/>
        <v>499041417.05000001</v>
      </c>
      <c r="F29" s="2">
        <f t="shared" si="3"/>
        <v>119273761.67299999</v>
      </c>
      <c r="G29" s="2">
        <f t="shared" si="4"/>
        <v>15824.499525938612</v>
      </c>
      <c r="H29" s="2">
        <f t="shared" si="5"/>
        <v>99394.801394166658</v>
      </c>
      <c r="I29" s="2">
        <f t="shared" si="6"/>
        <v>48924.286305337198</v>
      </c>
      <c r="J29" s="2">
        <f t="shared" si="7"/>
        <v>4145.4864154250654</v>
      </c>
      <c r="K29" s="2">
        <f t="shared" si="8"/>
        <v>124364.59246275196</v>
      </c>
      <c r="L29" s="2">
        <f t="shared" si="9"/>
        <v>4.994361369533431</v>
      </c>
      <c r="M29" s="2">
        <f t="shared" si="10"/>
        <v>0.52057175580892401</v>
      </c>
      <c r="N29">
        <f t="shared" si="11"/>
        <v>4279.119991766871</v>
      </c>
      <c r="O29">
        <f t="shared" si="12"/>
        <v>71.318666529447853</v>
      </c>
      <c r="P29">
        <f t="shared" si="13"/>
        <v>855.82399835337424</v>
      </c>
      <c r="Q29" t="str">
        <f>LOOKUP(P29,distances!$B$2:$B$60,distances!$A$2:$A$60)</f>
        <v>Chicago, IL</v>
      </c>
      <c r="R29">
        <f t="shared" si="14"/>
        <v>61809.510992188138</v>
      </c>
      <c r="S29" t="str">
        <f>LOOKUP(R29,distances!$B$2:$B$99,distances!$A$2:$A$99)</f>
        <v>Sydney, Ashmore and Cartier Islands</v>
      </c>
      <c r="T29" s="1">
        <f t="shared" si="15"/>
        <v>3827874.5057812501</v>
      </c>
      <c r="U29" s="2">
        <f t="shared" si="16"/>
        <v>453.6740155</v>
      </c>
      <c r="V29" s="2">
        <f t="shared" si="17"/>
        <v>383.87801311538459</v>
      </c>
      <c r="W29" s="2">
        <f t="shared" si="18"/>
        <v>15.122467183333333</v>
      </c>
      <c r="X29" s="2">
        <f t="shared" si="19"/>
        <v>99808.283410000004</v>
      </c>
      <c r="Y29" s="2">
        <f t="shared" si="20"/>
        <v>220077.26491905001</v>
      </c>
      <c r="Z29" s="2">
        <f t="shared" si="21"/>
        <v>525306.75478947372</v>
      </c>
    </row>
    <row r="30" spans="1:26" ht="16">
      <c r="A30" s="8" t="s">
        <v>130</v>
      </c>
      <c r="B30" s="8">
        <v>464.3</v>
      </c>
      <c r="C30" s="1">
        <f t="shared" si="0"/>
        <v>464300000</v>
      </c>
      <c r="D30" s="2">
        <f t="shared" si="1"/>
        <v>489862431155</v>
      </c>
      <c r="E30" s="2">
        <f t="shared" si="2"/>
        <v>489862431.15499997</v>
      </c>
      <c r="F30" s="2">
        <f t="shared" si="3"/>
        <v>117079931.38429999</v>
      </c>
      <c r="G30" s="2">
        <f t="shared" si="4"/>
        <v>15533.43579258625</v>
      </c>
      <c r="H30" s="2">
        <f t="shared" si="5"/>
        <v>97566.609486916655</v>
      </c>
      <c r="I30" s="2">
        <f t="shared" si="6"/>
        <v>48024.410426148119</v>
      </c>
      <c r="J30" s="2">
        <f t="shared" si="7"/>
        <v>4069.2375109553022</v>
      </c>
      <c r="K30" s="2">
        <f t="shared" si="8"/>
        <v>122077.12532865907</v>
      </c>
      <c r="L30" s="2">
        <f t="shared" si="9"/>
        <v>4.9024989088253106</v>
      </c>
      <c r="M30" s="2">
        <f t="shared" si="10"/>
        <v>0.51099675734055694</v>
      </c>
      <c r="N30">
        <f t="shared" si="11"/>
        <v>4200.4131335673537</v>
      </c>
      <c r="O30">
        <f t="shared" si="12"/>
        <v>70.006885559455895</v>
      </c>
      <c r="P30">
        <f t="shared" si="13"/>
        <v>840.08262671347075</v>
      </c>
      <c r="Q30" t="str">
        <f>LOOKUP(P30,distances!$B$2:$B$60,distances!$A$2:$A$60)</f>
        <v>Chicago, IL</v>
      </c>
      <c r="R30">
        <f t="shared" si="14"/>
        <v>60672.634151528444</v>
      </c>
      <c r="S30" t="str">
        <f>LOOKUP(R30,distances!$B$2:$B$99,distances!$A$2:$A$99)</f>
        <v>Sydney, Ashmore and Cartier Islands</v>
      </c>
      <c r="T30" s="1">
        <f t="shared" si="15"/>
        <v>3757467.5117002842</v>
      </c>
      <c r="U30" s="2">
        <f t="shared" si="16"/>
        <v>445.3294828681818</v>
      </c>
      <c r="V30" s="2">
        <f t="shared" si="17"/>
        <v>376.8172547346154</v>
      </c>
      <c r="W30" s="2">
        <f t="shared" si="18"/>
        <v>14.844316095606061</v>
      </c>
      <c r="X30" s="2">
        <f t="shared" si="19"/>
        <v>97972.486231000003</v>
      </c>
      <c r="Y30" s="2">
        <f t="shared" si="20"/>
        <v>216029.33213935501</v>
      </c>
      <c r="Z30" s="2">
        <f t="shared" si="21"/>
        <v>515644.66437368421</v>
      </c>
    </row>
    <row r="31" spans="1:26" ht="16">
      <c r="A31" s="8" t="s">
        <v>135</v>
      </c>
      <c r="B31" s="8">
        <v>440.3</v>
      </c>
      <c r="C31" s="1">
        <f t="shared" si="0"/>
        <v>440300000</v>
      </c>
      <c r="D31" s="2">
        <f t="shared" si="1"/>
        <v>464541090755</v>
      </c>
      <c r="E31" s="2">
        <f t="shared" si="2"/>
        <v>464541090.755</v>
      </c>
      <c r="F31" s="2">
        <f t="shared" si="3"/>
        <v>111027985.7603</v>
      </c>
      <c r="G31" s="2">
        <f t="shared" si="4"/>
        <v>14730.501355752156</v>
      </c>
      <c r="H31" s="2">
        <f t="shared" si="5"/>
        <v>92523.321466916663</v>
      </c>
      <c r="I31" s="2">
        <f t="shared" si="6"/>
        <v>45541.99420769549</v>
      </c>
      <c r="J31" s="2">
        <f t="shared" si="7"/>
        <v>3858.8957055214723</v>
      </c>
      <c r="K31" s="2">
        <f t="shared" si="8"/>
        <v>115766.87116564417</v>
      </c>
      <c r="L31" s="2">
        <f t="shared" si="9"/>
        <v>4.6490852241132554</v>
      </c>
      <c r="M31" s="2">
        <f t="shared" si="10"/>
        <v>0.48458296846230292</v>
      </c>
      <c r="N31">
        <f t="shared" si="11"/>
        <v>3983.290766120409</v>
      </c>
      <c r="O31">
        <f t="shared" si="12"/>
        <v>66.388179435340149</v>
      </c>
      <c r="P31">
        <f t="shared" si="13"/>
        <v>796.65815322408184</v>
      </c>
      <c r="Q31" t="str">
        <f>LOOKUP(P31,distances!$B$2:$B$60,distances!$A$2:$A$60)</f>
        <v>Louisville, KY</v>
      </c>
      <c r="R31">
        <f t="shared" si="14"/>
        <v>57536.4221772948</v>
      </c>
      <c r="S31" t="str">
        <f>LOOKUP(R31,distances!$B$2:$B$99,distances!$A$2:$A$99)</f>
        <v>Sydney, Ashmore and Cartier Islands</v>
      </c>
      <c r="T31" s="1">
        <f t="shared" si="15"/>
        <v>3563241.321132102</v>
      </c>
      <c r="U31" s="2">
        <f t="shared" si="16"/>
        <v>422.31008250454545</v>
      </c>
      <c r="V31" s="2">
        <f t="shared" si="17"/>
        <v>357.33930058076925</v>
      </c>
      <c r="W31" s="2">
        <f t="shared" si="18"/>
        <v>14.077002750151514</v>
      </c>
      <c r="X31" s="2">
        <f t="shared" si="19"/>
        <v>92908.218151000008</v>
      </c>
      <c r="Y31" s="2">
        <f t="shared" si="20"/>
        <v>204862.62102295502</v>
      </c>
      <c r="Z31" s="2">
        <f t="shared" si="21"/>
        <v>488990.62184736849</v>
      </c>
    </row>
    <row r="32" spans="1:26" ht="16">
      <c r="A32" s="8" t="s">
        <v>125</v>
      </c>
      <c r="B32" s="8">
        <v>437.7</v>
      </c>
      <c r="C32" s="1">
        <f t="shared" si="0"/>
        <v>437700000</v>
      </c>
      <c r="D32" s="2">
        <f t="shared" si="1"/>
        <v>461797945545</v>
      </c>
      <c r="E32" s="2">
        <f t="shared" si="2"/>
        <v>461797945.54500002</v>
      </c>
      <c r="F32" s="2">
        <f t="shared" si="3"/>
        <v>110372358.3177</v>
      </c>
      <c r="G32" s="2">
        <f t="shared" si="4"/>
        <v>14643.516791761796</v>
      </c>
      <c r="H32" s="2">
        <f t="shared" si="5"/>
        <v>91976.965264750004</v>
      </c>
      <c r="I32" s="2">
        <f t="shared" si="6"/>
        <v>45273.065784029786</v>
      </c>
      <c r="J32" s="2">
        <f t="shared" si="7"/>
        <v>3836.1086765994742</v>
      </c>
      <c r="K32" s="2">
        <f t="shared" si="8"/>
        <v>115083.26029798422</v>
      </c>
      <c r="L32" s="2">
        <f t="shared" si="9"/>
        <v>4.6216320749361159</v>
      </c>
      <c r="M32" s="2">
        <f t="shared" si="10"/>
        <v>0.4817214746671587</v>
      </c>
      <c r="N32">
        <f t="shared" si="11"/>
        <v>3959.7691763136568</v>
      </c>
      <c r="O32">
        <f t="shared" si="12"/>
        <v>65.99615293856094</v>
      </c>
      <c r="P32">
        <f t="shared" si="13"/>
        <v>791.95383526273133</v>
      </c>
      <c r="Q32" t="str">
        <f>LOOKUP(P32,distances!$B$2:$B$60,distances!$A$2:$A$60)</f>
        <v>Louisville, KY</v>
      </c>
      <c r="R32">
        <f t="shared" si="14"/>
        <v>57196.665880086155</v>
      </c>
      <c r="S32" t="str">
        <f>LOOKUP(R32,distances!$B$2:$B$99,distances!$A$2:$A$99)</f>
        <v>Sydney, Ashmore and Cartier Islands</v>
      </c>
      <c r="T32" s="1">
        <f t="shared" si="15"/>
        <v>3542200.1504872157</v>
      </c>
      <c r="U32" s="2">
        <f t="shared" si="16"/>
        <v>419.81631413181816</v>
      </c>
      <c r="V32" s="2">
        <f t="shared" si="17"/>
        <v>355.22918888076924</v>
      </c>
      <c r="W32" s="2">
        <f t="shared" si="18"/>
        <v>13.993877137727273</v>
      </c>
      <c r="X32" s="2">
        <f t="shared" si="19"/>
        <v>92359.589109000008</v>
      </c>
      <c r="Y32" s="2">
        <f t="shared" si="20"/>
        <v>203652.89398534503</v>
      </c>
      <c r="Z32" s="2">
        <f t="shared" si="21"/>
        <v>486103.10057368426</v>
      </c>
    </row>
    <row r="33" spans="1:26" ht="16">
      <c r="A33" s="8" t="s">
        <v>128</v>
      </c>
      <c r="B33" s="8">
        <v>421.4</v>
      </c>
      <c r="C33" s="1">
        <f t="shared" si="0"/>
        <v>421400000</v>
      </c>
      <c r="D33" s="2">
        <f t="shared" si="1"/>
        <v>444600535190</v>
      </c>
      <c r="E33" s="2">
        <f t="shared" si="2"/>
        <v>444600535.19</v>
      </c>
      <c r="F33" s="2">
        <f t="shared" si="3"/>
        <v>106262078.58139999</v>
      </c>
      <c r="G33" s="2">
        <f t="shared" si="4"/>
        <v>14098.190486745307</v>
      </c>
      <c r="H33" s="2">
        <f t="shared" si="5"/>
        <v>88551.732151166667</v>
      </c>
      <c r="I33" s="2">
        <f t="shared" si="6"/>
        <v>43587.09143566405</v>
      </c>
      <c r="J33" s="2">
        <f t="shared" si="7"/>
        <v>3693.2515337423315</v>
      </c>
      <c r="K33" s="2">
        <f t="shared" si="8"/>
        <v>110797.54601226994</v>
      </c>
      <c r="L33" s="2">
        <f t="shared" si="9"/>
        <v>4.4495219474025118</v>
      </c>
      <c r="M33" s="2">
        <f t="shared" si="10"/>
        <v>0.46378210972067785</v>
      </c>
      <c r="N33">
        <f t="shared" si="11"/>
        <v>3812.3069017559396</v>
      </c>
      <c r="O33">
        <f t="shared" si="12"/>
        <v>63.538448362598992</v>
      </c>
      <c r="P33">
        <f t="shared" si="13"/>
        <v>762.46138035118793</v>
      </c>
      <c r="Q33" t="str">
        <f>LOOKUP(P33,distances!$B$2:$B$60,distances!$A$2:$A$60)</f>
        <v>Charleston, SC</v>
      </c>
      <c r="R33">
        <f t="shared" si="14"/>
        <v>55066.655247585797</v>
      </c>
      <c r="S33" t="str">
        <f>LOOKUP(R33,distances!$B$2:$B$99,distances!$A$2:$A$99)</f>
        <v>Sydney, Ashmore and Cartier Islands</v>
      </c>
      <c r="T33" s="1">
        <f t="shared" si="15"/>
        <v>3410288.1960596591</v>
      </c>
      <c r="U33" s="2">
        <f t="shared" si="16"/>
        <v>404.1823047181818</v>
      </c>
      <c r="V33" s="2">
        <f t="shared" si="17"/>
        <v>342.00041168461536</v>
      </c>
      <c r="W33" s="2">
        <f t="shared" si="18"/>
        <v>13.47274349060606</v>
      </c>
      <c r="X33" s="2">
        <f t="shared" si="19"/>
        <v>88920.107038000002</v>
      </c>
      <c r="Y33" s="2">
        <f t="shared" si="20"/>
        <v>196068.83601879</v>
      </c>
      <c r="Z33" s="2">
        <f t="shared" si="21"/>
        <v>468000.56335789472</v>
      </c>
    </row>
    <row r="34" spans="1:26" ht="16">
      <c r="A34" s="8" t="s">
        <v>133</v>
      </c>
      <c r="B34" s="8">
        <v>405</v>
      </c>
      <c r="C34" s="1">
        <f t="shared" si="0"/>
        <v>405000000</v>
      </c>
      <c r="D34" s="2">
        <f t="shared" si="1"/>
        <v>427297619250</v>
      </c>
      <c r="E34" s="2">
        <f t="shared" si="2"/>
        <v>427297619.25</v>
      </c>
      <c r="F34" s="2">
        <f t="shared" si="3"/>
        <v>102126582.40499999</v>
      </c>
      <c r="G34" s="2">
        <f t="shared" si="4"/>
        <v>13549.518621575342</v>
      </c>
      <c r="H34" s="2">
        <f t="shared" si="5"/>
        <v>85105.485337499995</v>
      </c>
      <c r="I34" s="2">
        <f t="shared" si="6"/>
        <v>41890.773686388085</v>
      </c>
      <c r="J34" s="2">
        <f t="shared" si="7"/>
        <v>3549.5179666958807</v>
      </c>
      <c r="K34" s="2">
        <f t="shared" si="8"/>
        <v>106485.53900087642</v>
      </c>
      <c r="L34" s="2">
        <f t="shared" si="9"/>
        <v>4.2763559295159403</v>
      </c>
      <c r="M34" s="2">
        <f t="shared" si="10"/>
        <v>0.44573268732053756</v>
      </c>
      <c r="N34">
        <f t="shared" si="11"/>
        <v>3663.9399506671939</v>
      </c>
      <c r="O34">
        <f t="shared" si="12"/>
        <v>61.065665844453228</v>
      </c>
      <c r="P34">
        <f t="shared" si="13"/>
        <v>732.78799013343883</v>
      </c>
      <c r="Q34" t="str">
        <f>LOOKUP(P34,distances!$B$2:$B$60,distances!$A$2:$A$60)</f>
        <v>Indianapolis, IN</v>
      </c>
      <c r="R34">
        <f t="shared" si="14"/>
        <v>52923.577065192803</v>
      </c>
      <c r="S34" t="str">
        <f>LOOKUP(R34,distances!$B$2:$B$99,distances!$A$2:$A$99)</f>
        <v>Sydney, Ashmore and Cartier Islands</v>
      </c>
      <c r="T34" s="1">
        <f t="shared" si="15"/>
        <v>3277566.9658380682</v>
      </c>
      <c r="U34" s="2">
        <f t="shared" si="16"/>
        <v>388.45238113636361</v>
      </c>
      <c r="V34" s="2">
        <f t="shared" si="17"/>
        <v>328.69047634615384</v>
      </c>
      <c r="W34" s="2">
        <f t="shared" si="18"/>
        <v>12.948412704545454</v>
      </c>
      <c r="X34" s="2">
        <f t="shared" si="19"/>
        <v>85459.523849999998</v>
      </c>
      <c r="Y34" s="2">
        <f t="shared" si="20"/>
        <v>188438.25008925001</v>
      </c>
      <c r="Z34" s="2">
        <f t="shared" si="21"/>
        <v>449786.96763157891</v>
      </c>
    </row>
    <row r="35" spans="1:26" ht="16">
      <c r="A35" s="8" t="s">
        <v>138</v>
      </c>
      <c r="B35" s="8">
        <v>402</v>
      </c>
      <c r="C35" s="1">
        <f t="shared" si="0"/>
        <v>402000000</v>
      </c>
      <c r="D35" s="2">
        <f t="shared" si="1"/>
        <v>424132451700</v>
      </c>
      <c r="E35" s="2">
        <f t="shared" si="2"/>
        <v>424132451.69999999</v>
      </c>
      <c r="F35" s="2">
        <f t="shared" si="3"/>
        <v>101370089.20199999</v>
      </c>
      <c r="G35" s="2">
        <f t="shared" si="4"/>
        <v>13449.15181697108</v>
      </c>
      <c r="H35" s="2">
        <f t="shared" si="5"/>
        <v>84475.074334999998</v>
      </c>
      <c r="I35" s="2">
        <f t="shared" si="6"/>
        <v>41580.471659081508</v>
      </c>
      <c r="J35" s="2">
        <f t="shared" si="7"/>
        <v>3523.225241016652</v>
      </c>
      <c r="K35" s="2">
        <f t="shared" si="8"/>
        <v>105696.75723049956</v>
      </c>
      <c r="L35" s="2">
        <f t="shared" si="9"/>
        <v>4.2446792189269331</v>
      </c>
      <c r="M35" s="2">
        <f t="shared" si="10"/>
        <v>0.4424309637107558</v>
      </c>
      <c r="N35">
        <f t="shared" si="11"/>
        <v>3636.7996547363259</v>
      </c>
      <c r="O35">
        <f t="shared" si="12"/>
        <v>60.613327578938765</v>
      </c>
      <c r="P35">
        <f t="shared" si="13"/>
        <v>727.35993094726518</v>
      </c>
      <c r="Q35" t="str">
        <f>LOOKUP(P35,distances!$B$2:$B$60,distances!$A$2:$A$60)</f>
        <v>Chicago</v>
      </c>
      <c r="R35">
        <f t="shared" si="14"/>
        <v>52531.550568413601</v>
      </c>
      <c r="S35" t="str">
        <f>LOOKUP(R35,distances!$B$2:$B$99,distances!$A$2:$A$99)</f>
        <v>Sydney, Ashmore and Cartier Islands</v>
      </c>
      <c r="T35" s="1">
        <f t="shared" si="15"/>
        <v>3253288.6920170453</v>
      </c>
      <c r="U35" s="2">
        <f t="shared" si="16"/>
        <v>385.5749560909091</v>
      </c>
      <c r="V35" s="2">
        <f t="shared" si="17"/>
        <v>326.2557320769231</v>
      </c>
      <c r="W35" s="2">
        <f t="shared" si="18"/>
        <v>12.852498536363637</v>
      </c>
      <c r="X35" s="2">
        <f t="shared" si="19"/>
        <v>84826.490339999989</v>
      </c>
      <c r="Y35" s="2">
        <f t="shared" si="20"/>
        <v>187042.41119969997</v>
      </c>
      <c r="Z35" s="2">
        <f t="shared" si="21"/>
        <v>446455.21231578942</v>
      </c>
    </row>
    <row r="36" spans="1:26" s="17" customFormat="1" ht="16">
      <c r="A36" s="14" t="s">
        <v>126</v>
      </c>
      <c r="B36" s="14">
        <v>398.4</v>
      </c>
      <c r="C36" s="15">
        <f t="shared" si="0"/>
        <v>398400000</v>
      </c>
      <c r="D36" s="16">
        <f t="shared" si="1"/>
        <v>420334250640</v>
      </c>
      <c r="E36" s="16">
        <f t="shared" si="2"/>
        <v>420334250.63999999</v>
      </c>
      <c r="F36" s="16">
        <f t="shared" si="3"/>
        <v>100462297.35839999</v>
      </c>
      <c r="G36" s="16">
        <f t="shared" si="4"/>
        <v>13328.711651445967</v>
      </c>
      <c r="H36" s="16">
        <f t="shared" si="5"/>
        <v>83718.581131999992</v>
      </c>
      <c r="I36" s="16">
        <f t="shared" si="6"/>
        <v>41208.109226313609</v>
      </c>
      <c r="J36" s="16">
        <f t="shared" si="7"/>
        <v>3491.6739702015775</v>
      </c>
      <c r="K36" s="16">
        <f t="shared" si="8"/>
        <v>104750.21910604733</v>
      </c>
      <c r="L36" s="16">
        <f t="shared" si="9"/>
        <v>4.2066671662201252</v>
      </c>
      <c r="M36" s="16">
        <f t="shared" si="10"/>
        <v>0.43846889537901768</v>
      </c>
      <c r="N36" s="17">
        <f t="shared" si="11"/>
        <v>3604.2312996192841</v>
      </c>
      <c r="O36" s="17">
        <f t="shared" si="12"/>
        <v>60.070521660321404</v>
      </c>
      <c r="P36" s="17">
        <f t="shared" si="13"/>
        <v>720.84625992385679</v>
      </c>
      <c r="Q36" s="17" t="str">
        <f>LOOKUP(P36,distances!$B$2:$B$60,distances!$A$2:$A$60)</f>
        <v>Chicago</v>
      </c>
      <c r="R36" s="17">
        <f t="shared" si="14"/>
        <v>52061.118772278547</v>
      </c>
      <c r="S36" s="17" t="str">
        <f>LOOKUP(R36,distances!$B$2:$B$99,distances!$A$2:$A$99)</f>
        <v>Sydney, Ashmore and Cartier Islands</v>
      </c>
      <c r="T36" s="15">
        <f t="shared" si="15"/>
        <v>3224154.7634318182</v>
      </c>
      <c r="U36" s="16">
        <f t="shared" si="16"/>
        <v>382.12204603636366</v>
      </c>
      <c r="V36" s="16">
        <f t="shared" si="17"/>
        <v>323.33403895384617</v>
      </c>
      <c r="W36" s="16">
        <f t="shared" si="18"/>
        <v>12.737401534545455</v>
      </c>
      <c r="X36" s="2">
        <f t="shared" si="19"/>
        <v>84066.850127999991</v>
      </c>
      <c r="Y36" s="2">
        <f t="shared" si="20"/>
        <v>185367.40453223998</v>
      </c>
      <c r="Z36" s="2">
        <f t="shared" si="21"/>
        <v>442457.10593684204</v>
      </c>
    </row>
    <row r="37" spans="1:26" ht="16">
      <c r="A37" s="8" t="s">
        <v>132</v>
      </c>
      <c r="B37" s="8">
        <v>390.7</v>
      </c>
      <c r="C37" s="1">
        <f t="shared" si="0"/>
        <v>390700000</v>
      </c>
      <c r="D37" s="2">
        <f t="shared" si="1"/>
        <v>412210320595</v>
      </c>
      <c r="E37" s="2">
        <f t="shared" si="2"/>
        <v>412210320.59500003</v>
      </c>
      <c r="F37" s="2">
        <f t="shared" si="3"/>
        <v>98520631.470699996</v>
      </c>
      <c r="G37" s="2">
        <f t="shared" si="4"/>
        <v>13071.103519628361</v>
      </c>
      <c r="H37" s="2">
        <f t="shared" si="5"/>
        <v>82100.526225583337</v>
      </c>
      <c r="I37" s="2">
        <f t="shared" si="6"/>
        <v>40411.667356226724</v>
      </c>
      <c r="J37" s="2">
        <f t="shared" si="7"/>
        <v>3424.1893076248903</v>
      </c>
      <c r="K37" s="2">
        <f t="shared" si="8"/>
        <v>102725.67922874671</v>
      </c>
      <c r="L37" s="2">
        <f t="shared" si="9"/>
        <v>4.1253636090416732</v>
      </c>
      <c r="M37" s="2">
        <f t="shared" si="10"/>
        <v>0.42999447144724451</v>
      </c>
      <c r="N37">
        <f t="shared" si="11"/>
        <v>3534.5712067300565</v>
      </c>
      <c r="O37">
        <f t="shared" si="12"/>
        <v>58.909520112167606</v>
      </c>
      <c r="P37">
        <f t="shared" si="13"/>
        <v>706.91424134601129</v>
      </c>
      <c r="Q37" t="str">
        <f>LOOKUP(P37,distances!$B$2:$B$60,distances!$A$2:$A$60)</f>
        <v>Detroit, MI</v>
      </c>
      <c r="R37">
        <f t="shared" si="14"/>
        <v>51054.917430545262</v>
      </c>
      <c r="S37" t="str">
        <f>LOOKUP(R37,distances!$B$2:$B$99,distances!$A$2:$A$99)</f>
        <v>Sydney, Ashmore and Cartier Islands</v>
      </c>
      <c r="T37" s="1">
        <f t="shared" si="15"/>
        <v>3161840.5272911927</v>
      </c>
      <c r="U37" s="2">
        <f t="shared" si="16"/>
        <v>374.73665508636361</v>
      </c>
      <c r="V37" s="2">
        <f t="shared" si="17"/>
        <v>317.08486199615385</v>
      </c>
      <c r="W37" s="2">
        <f t="shared" si="18"/>
        <v>12.491221836212121</v>
      </c>
      <c r="X37" s="2">
        <f t="shared" si="19"/>
        <v>82442.064119000002</v>
      </c>
      <c r="Y37" s="2">
        <f t="shared" si="20"/>
        <v>181784.75138239501</v>
      </c>
      <c r="Z37" s="2">
        <f t="shared" si="21"/>
        <v>433905.60062631581</v>
      </c>
    </row>
    <row r="38" spans="1:26" ht="16">
      <c r="A38" s="8" t="s">
        <v>122</v>
      </c>
      <c r="B38" s="8">
        <v>390.5</v>
      </c>
      <c r="C38" s="1">
        <f t="shared" si="0"/>
        <v>390500000</v>
      </c>
      <c r="D38" s="2">
        <f t="shared" si="1"/>
        <v>411999309425</v>
      </c>
      <c r="E38" s="2">
        <f t="shared" si="2"/>
        <v>411999309.42500001</v>
      </c>
      <c r="F38" s="2">
        <f t="shared" si="3"/>
        <v>98470198.590499997</v>
      </c>
      <c r="G38" s="2">
        <f t="shared" si="4"/>
        <v>13064.412399321413</v>
      </c>
      <c r="H38" s="2">
        <f t="shared" si="5"/>
        <v>82058.498825416667</v>
      </c>
      <c r="I38" s="2">
        <f t="shared" si="6"/>
        <v>40390.980554406291</v>
      </c>
      <c r="J38" s="2">
        <f t="shared" si="7"/>
        <v>3422.4364592462753</v>
      </c>
      <c r="K38" s="2">
        <f t="shared" si="8"/>
        <v>102673.09377738826</v>
      </c>
      <c r="L38" s="2">
        <f t="shared" si="9"/>
        <v>4.1232518283357402</v>
      </c>
      <c r="M38" s="2">
        <f t="shared" si="10"/>
        <v>0.42977435653992574</v>
      </c>
      <c r="N38">
        <f t="shared" si="11"/>
        <v>3532.7618536679979</v>
      </c>
      <c r="O38">
        <f t="shared" si="12"/>
        <v>58.879364227799968</v>
      </c>
      <c r="P38">
        <f t="shared" si="13"/>
        <v>706.55237073359956</v>
      </c>
      <c r="Q38" t="str">
        <f>LOOKUP(P38,distances!$B$2:$B$60,distances!$A$2:$A$60)</f>
        <v>Detroit, MI</v>
      </c>
      <c r="R38">
        <f t="shared" si="14"/>
        <v>51028.782330759968</v>
      </c>
      <c r="S38" t="str">
        <f>LOOKUP(R38,distances!$B$2:$B$99,distances!$A$2:$A$99)</f>
        <v>Sydney, Ashmore and Cartier Islands</v>
      </c>
      <c r="T38" s="1">
        <f t="shared" si="15"/>
        <v>3160221.9757031254</v>
      </c>
      <c r="U38" s="2">
        <f t="shared" si="16"/>
        <v>374.54482675000003</v>
      </c>
      <c r="V38" s="2">
        <f t="shared" si="17"/>
        <v>316.92254571153848</v>
      </c>
      <c r="W38" s="2">
        <f t="shared" si="18"/>
        <v>12.484827558333333</v>
      </c>
      <c r="X38" s="2">
        <f t="shared" si="19"/>
        <v>82399.861884999991</v>
      </c>
      <c r="Y38" s="2">
        <f t="shared" si="20"/>
        <v>181691.69545642499</v>
      </c>
      <c r="Z38" s="2">
        <f t="shared" si="21"/>
        <v>433683.48360526311</v>
      </c>
    </row>
    <row r="39" spans="1:26" ht="16">
      <c r="A39" s="8" t="s">
        <v>139</v>
      </c>
      <c r="B39" s="8">
        <v>380.2</v>
      </c>
      <c r="C39" s="1">
        <f t="shared" si="0"/>
        <v>380200000</v>
      </c>
      <c r="D39" s="2">
        <f t="shared" si="1"/>
        <v>401132234170</v>
      </c>
      <c r="E39" s="2">
        <f t="shared" si="2"/>
        <v>401132234.17000002</v>
      </c>
      <c r="F39" s="2">
        <f t="shared" si="3"/>
        <v>95872905.260199994</v>
      </c>
      <c r="G39" s="2">
        <f t="shared" si="4"/>
        <v>12719.819703513444</v>
      </c>
      <c r="H39" s="2">
        <f t="shared" si="5"/>
        <v>79894.087716833325</v>
      </c>
      <c r="I39" s="2">
        <f t="shared" si="6"/>
        <v>39325.610260653702</v>
      </c>
      <c r="J39" s="2">
        <f t="shared" si="7"/>
        <v>3332.1647677475898</v>
      </c>
      <c r="K39" s="2">
        <f t="shared" si="8"/>
        <v>99964.943032427691</v>
      </c>
      <c r="L39" s="2">
        <f t="shared" si="9"/>
        <v>4.0144951219801488</v>
      </c>
      <c r="M39" s="2">
        <f t="shared" si="10"/>
        <v>0.41843843881300835</v>
      </c>
      <c r="N39">
        <f t="shared" si="11"/>
        <v>3439.5801709720176</v>
      </c>
      <c r="O39">
        <f t="shared" si="12"/>
        <v>57.32633618286696</v>
      </c>
      <c r="P39">
        <f t="shared" si="13"/>
        <v>687.91603419440355</v>
      </c>
      <c r="Q39" t="str">
        <f>LOOKUP(P39,distances!$B$2:$B$60,distances!$A$2:$A$60)</f>
        <v>Detroit, MI</v>
      </c>
      <c r="R39">
        <f t="shared" si="14"/>
        <v>49682.82469181803</v>
      </c>
      <c r="S39" t="str">
        <f>LOOKUP(R39,distances!$B$2:$B$99,distances!$A$2:$A$99)</f>
        <v>Sydney, Ashmore and Cartier Islands</v>
      </c>
      <c r="T39" s="1">
        <f t="shared" si="15"/>
        <v>3076866.5689176135</v>
      </c>
      <c r="U39" s="2">
        <f t="shared" si="16"/>
        <v>364.66566742727275</v>
      </c>
      <c r="V39" s="2">
        <f t="shared" si="17"/>
        <v>308.56325705384614</v>
      </c>
      <c r="W39" s="2">
        <f t="shared" si="18"/>
        <v>12.155522247575757</v>
      </c>
      <c r="X39" s="2">
        <f t="shared" si="19"/>
        <v>80226.446834000002</v>
      </c>
      <c r="Y39" s="2">
        <f t="shared" si="20"/>
        <v>176899.31526897001</v>
      </c>
      <c r="Z39" s="2">
        <f t="shared" si="21"/>
        <v>422244.45702105266</v>
      </c>
    </row>
    <row r="40" spans="1:26" ht="16">
      <c r="A40" s="8" t="s">
        <v>143</v>
      </c>
      <c r="B40" s="8">
        <v>349.1</v>
      </c>
      <c r="C40" s="1">
        <f t="shared" si="0"/>
        <v>349100000</v>
      </c>
      <c r="D40" s="2">
        <f t="shared" si="1"/>
        <v>368319997235</v>
      </c>
      <c r="E40" s="2">
        <f t="shared" si="2"/>
        <v>368319997.23500001</v>
      </c>
      <c r="F40" s="2">
        <f t="shared" si="3"/>
        <v>88030592.3891</v>
      </c>
      <c r="G40" s="2">
        <f t="shared" si="4"/>
        <v>11679.350495782597</v>
      </c>
      <c r="H40" s="2">
        <f t="shared" si="5"/>
        <v>73358.82699091667</v>
      </c>
      <c r="I40" s="2">
        <f t="shared" si="6"/>
        <v>36108.812577575503</v>
      </c>
      <c r="J40" s="2">
        <f t="shared" si="7"/>
        <v>3059.5968448729186</v>
      </c>
      <c r="K40" s="2">
        <f t="shared" si="8"/>
        <v>91787.905346187559</v>
      </c>
      <c r="L40" s="2">
        <f t="shared" si="9"/>
        <v>3.6861132222074438</v>
      </c>
      <c r="M40" s="2">
        <f t="shared" si="10"/>
        <v>0.38421057072493747</v>
      </c>
      <c r="N40">
        <f t="shared" si="11"/>
        <v>3158.2257698220183</v>
      </c>
      <c r="O40">
        <f t="shared" si="12"/>
        <v>52.637096163700306</v>
      </c>
      <c r="P40">
        <f t="shared" si="13"/>
        <v>631.64515396440368</v>
      </c>
      <c r="Q40" t="str">
        <f>LOOKUP(P40,distances!$B$2:$B$60,distances!$A$2:$A$60)</f>
        <v>Charlotte NC</v>
      </c>
      <c r="R40">
        <f t="shared" si="14"/>
        <v>45618.81667520693</v>
      </c>
      <c r="S40" t="str">
        <f>LOOKUP(R40,distances!$B$2:$B$99,distances!$A$2:$A$99)</f>
        <v>Sydney, Ashmore and Cartier Islands</v>
      </c>
      <c r="T40" s="1">
        <f t="shared" si="15"/>
        <v>2825181.7969730115</v>
      </c>
      <c r="U40" s="2">
        <f t="shared" si="16"/>
        <v>334.83636112272728</v>
      </c>
      <c r="V40" s="2">
        <f t="shared" si="17"/>
        <v>283.32307479615383</v>
      </c>
      <c r="W40" s="2">
        <f t="shared" si="18"/>
        <v>11.161212037424242</v>
      </c>
      <c r="X40" s="2">
        <f t="shared" si="19"/>
        <v>73663.999447000009</v>
      </c>
      <c r="Y40" s="2">
        <f t="shared" si="20"/>
        <v>162429.11878063504</v>
      </c>
      <c r="Z40" s="2">
        <f t="shared" si="21"/>
        <v>387705.26024736848</v>
      </c>
    </row>
    <row r="41" spans="1:26" ht="16">
      <c r="A41" s="8" t="s">
        <v>144</v>
      </c>
      <c r="B41" s="8">
        <v>344.6</v>
      </c>
      <c r="C41" s="1">
        <f t="shared" si="0"/>
        <v>344600000</v>
      </c>
      <c r="D41" s="2">
        <f t="shared" si="1"/>
        <v>363572245910</v>
      </c>
      <c r="E41" s="2">
        <f t="shared" si="2"/>
        <v>363572245.91000003</v>
      </c>
      <c r="F41" s="2">
        <f t="shared" si="3"/>
        <v>86895852.584599987</v>
      </c>
      <c r="G41" s="2">
        <f t="shared" si="4"/>
        <v>11528.800288876206</v>
      </c>
      <c r="H41" s="2">
        <f t="shared" si="5"/>
        <v>72413.210487166652</v>
      </c>
      <c r="I41" s="2">
        <f t="shared" si="6"/>
        <v>35643.359536615637</v>
      </c>
      <c r="J41" s="2">
        <f t="shared" si="7"/>
        <v>3020.1577563540754</v>
      </c>
      <c r="K41" s="2">
        <f t="shared" si="8"/>
        <v>90604.732690622259</v>
      </c>
      <c r="L41" s="2">
        <f t="shared" si="9"/>
        <v>3.6385981563239329</v>
      </c>
      <c r="M41" s="2">
        <f t="shared" si="10"/>
        <v>0.37925798531026478</v>
      </c>
      <c r="N41">
        <f t="shared" si="11"/>
        <v>3117.5153259257163</v>
      </c>
      <c r="O41">
        <f t="shared" si="12"/>
        <v>51.958588765428608</v>
      </c>
      <c r="P41">
        <f t="shared" si="13"/>
        <v>623.50306518514321</v>
      </c>
      <c r="Q41" t="str">
        <f>LOOKUP(P41,distances!$B$2:$B$60,distances!$A$2:$A$60)</f>
        <v>Charlotte NC</v>
      </c>
      <c r="R41">
        <f t="shared" si="14"/>
        <v>45030.776930038126</v>
      </c>
      <c r="S41" t="str">
        <f>LOOKUP(R41,distances!$B$2:$B$99,distances!$A$2:$A$99)</f>
        <v>Sydney, Ashmore and Cartier Islands</v>
      </c>
      <c r="T41" s="1">
        <f t="shared" si="15"/>
        <v>2788764.386241477</v>
      </c>
      <c r="U41" s="2">
        <f t="shared" si="16"/>
        <v>330.52022355454545</v>
      </c>
      <c r="V41" s="2">
        <f t="shared" si="17"/>
        <v>279.67095839230768</v>
      </c>
      <c r="W41" s="2">
        <f t="shared" si="18"/>
        <v>11.017340785151514</v>
      </c>
      <c r="X41" s="2">
        <f t="shared" si="19"/>
        <v>72714.449181999997</v>
      </c>
      <c r="Y41" s="2">
        <f t="shared" si="20"/>
        <v>160335.36044630999</v>
      </c>
      <c r="Z41" s="2">
        <f t="shared" si="21"/>
        <v>382707.62727368419</v>
      </c>
    </row>
    <row r="42" spans="1:26" ht="16">
      <c r="A42" s="8" t="s">
        <v>124</v>
      </c>
      <c r="B42" s="8">
        <v>343.9</v>
      </c>
      <c r="C42" s="1">
        <f t="shared" si="0"/>
        <v>343900000</v>
      </c>
      <c r="D42" s="2">
        <f t="shared" si="1"/>
        <v>362833706815</v>
      </c>
      <c r="E42" s="2">
        <f t="shared" si="2"/>
        <v>362833706.815</v>
      </c>
      <c r="F42" s="2">
        <f t="shared" si="3"/>
        <v>86719337.503899992</v>
      </c>
      <c r="G42" s="2">
        <f t="shared" si="4"/>
        <v>11505.381367801876</v>
      </c>
      <c r="H42" s="2">
        <f t="shared" si="5"/>
        <v>72266.114586583324</v>
      </c>
      <c r="I42" s="2">
        <f t="shared" si="6"/>
        <v>35570.955730244103</v>
      </c>
      <c r="J42" s="2">
        <f t="shared" si="7"/>
        <v>3014.0227870289218</v>
      </c>
      <c r="K42" s="2">
        <f t="shared" si="8"/>
        <v>90420.683610867651</v>
      </c>
      <c r="L42" s="2">
        <f t="shared" si="9"/>
        <v>3.6312069238531643</v>
      </c>
      <c r="M42" s="2">
        <f t="shared" si="10"/>
        <v>0.37848758313464903</v>
      </c>
      <c r="N42">
        <f t="shared" si="11"/>
        <v>3111.1825902085134</v>
      </c>
      <c r="O42">
        <f t="shared" si="12"/>
        <v>51.853043170141888</v>
      </c>
      <c r="P42">
        <f t="shared" si="13"/>
        <v>622.23651804170265</v>
      </c>
      <c r="Q42" t="str">
        <f>LOOKUP(P42,distances!$B$2:$B$60,distances!$A$2:$A$60)</f>
        <v>Charlotte NC</v>
      </c>
      <c r="R42">
        <f t="shared" si="14"/>
        <v>44939.30408078964</v>
      </c>
      <c r="S42" t="str">
        <f>LOOKUP(R42,distances!$B$2:$B$99,distances!$A$2:$A$99)</f>
        <v>Sydney, Ashmore and Cartier Islands</v>
      </c>
      <c r="T42" s="1">
        <f t="shared" si="15"/>
        <v>2783099.4556832388</v>
      </c>
      <c r="U42" s="2">
        <f t="shared" si="16"/>
        <v>329.84882437727271</v>
      </c>
      <c r="V42" s="2">
        <f t="shared" si="17"/>
        <v>279.10285139615382</v>
      </c>
      <c r="W42" s="2">
        <f t="shared" si="18"/>
        <v>10.994960812575757</v>
      </c>
      <c r="X42" s="2">
        <f t="shared" si="19"/>
        <v>72566.741362999994</v>
      </c>
      <c r="Y42" s="2">
        <f t="shared" si="20"/>
        <v>160009.66470541499</v>
      </c>
      <c r="Z42" s="2">
        <f t="shared" si="21"/>
        <v>381930.21769999998</v>
      </c>
    </row>
    <row r="43" spans="1:26" ht="16">
      <c r="A43" s="8" t="s">
        <v>146</v>
      </c>
      <c r="B43" s="8">
        <v>331.9</v>
      </c>
      <c r="C43" s="1">
        <f t="shared" si="0"/>
        <v>331900000</v>
      </c>
      <c r="D43" s="2">
        <f t="shared" si="1"/>
        <v>350173036615</v>
      </c>
      <c r="E43" s="2">
        <f t="shared" si="2"/>
        <v>350173036.61500001</v>
      </c>
      <c r="F43" s="2">
        <f t="shared" si="3"/>
        <v>83693364.6919</v>
      </c>
      <c r="G43" s="2">
        <f t="shared" si="4"/>
        <v>11103.914149384829</v>
      </c>
      <c r="H43" s="2">
        <f t="shared" si="5"/>
        <v>69744.470576583335</v>
      </c>
      <c r="I43" s="2">
        <f t="shared" si="6"/>
        <v>34329.747621017792</v>
      </c>
      <c r="J43" s="2">
        <f t="shared" si="7"/>
        <v>2908.8518843120069</v>
      </c>
      <c r="K43" s="2">
        <f t="shared" si="8"/>
        <v>87265.556529360212</v>
      </c>
      <c r="L43" s="2">
        <f t="shared" si="9"/>
        <v>3.5045000814971372</v>
      </c>
      <c r="M43" s="2">
        <f t="shared" si="10"/>
        <v>0.36528068869552205</v>
      </c>
      <c r="N43">
        <f t="shared" si="11"/>
        <v>3002.621406485041</v>
      </c>
      <c r="O43">
        <f t="shared" si="12"/>
        <v>50.043690108084014</v>
      </c>
      <c r="P43">
        <f t="shared" si="13"/>
        <v>600.5242812970082</v>
      </c>
      <c r="Q43" t="str">
        <f>LOOKUP(P43,distances!$B$2:$B$60,distances!$A$2:$A$60)</f>
        <v>Charlotte NC</v>
      </c>
      <c r="R43">
        <f t="shared" si="14"/>
        <v>43371.198093672814</v>
      </c>
      <c r="S43" t="str">
        <f>LOOKUP(R43,distances!$B$2:$B$99,distances!$A$2:$A$99)</f>
        <v>Sydney, Ashmore and Cartier Islands</v>
      </c>
      <c r="T43" s="1">
        <f t="shared" si="15"/>
        <v>2685986.3603991475</v>
      </c>
      <c r="U43" s="2">
        <f t="shared" si="16"/>
        <v>318.33912419545453</v>
      </c>
      <c r="V43" s="2">
        <f t="shared" si="17"/>
        <v>269.36387431923077</v>
      </c>
      <c r="W43" s="2">
        <f t="shared" si="18"/>
        <v>10.611304139848485</v>
      </c>
      <c r="X43" s="2">
        <f t="shared" si="19"/>
        <v>70034.607323000004</v>
      </c>
      <c r="Y43" s="2">
        <f t="shared" si="20"/>
        <v>154426.30914721501</v>
      </c>
      <c r="Z43" s="2">
        <f t="shared" si="21"/>
        <v>368603.19643684215</v>
      </c>
    </row>
    <row r="44" spans="1:26" ht="16">
      <c r="A44" s="8" t="s">
        <v>141</v>
      </c>
      <c r="B44" s="8">
        <v>331.6</v>
      </c>
      <c r="C44" s="1">
        <f t="shared" si="0"/>
        <v>331600000</v>
      </c>
      <c r="D44" s="2">
        <f t="shared" si="1"/>
        <v>349856519860</v>
      </c>
      <c r="E44" s="2">
        <f t="shared" si="2"/>
        <v>349856519.86000001</v>
      </c>
      <c r="F44" s="2">
        <f t="shared" si="3"/>
        <v>83617715.371599987</v>
      </c>
      <c r="G44" s="2">
        <f t="shared" si="4"/>
        <v>11093.877468924406</v>
      </c>
      <c r="H44" s="2">
        <f t="shared" si="5"/>
        <v>69681.429476333316</v>
      </c>
      <c r="I44" s="2">
        <f t="shared" si="6"/>
        <v>34298.717418287131</v>
      </c>
      <c r="J44" s="2">
        <f t="shared" si="7"/>
        <v>2906.2226117440841</v>
      </c>
      <c r="K44" s="2">
        <f t="shared" si="8"/>
        <v>87186.678352322517</v>
      </c>
      <c r="L44" s="2">
        <f t="shared" si="9"/>
        <v>3.501332410438236</v>
      </c>
      <c r="M44" s="2">
        <f t="shared" si="10"/>
        <v>0.36495051633454384</v>
      </c>
      <c r="N44">
        <f t="shared" si="11"/>
        <v>2999.9073768919543</v>
      </c>
      <c r="O44">
        <f t="shared" si="12"/>
        <v>49.998456281532569</v>
      </c>
      <c r="P44">
        <f t="shared" si="13"/>
        <v>599.98147537839088</v>
      </c>
      <c r="Q44" t="str">
        <f>LOOKUP(P44,distances!$B$2:$B$60,distances!$A$2:$A$60)</f>
        <v>Charlotte NC</v>
      </c>
      <c r="R44">
        <f t="shared" si="14"/>
        <v>43331.995443994892</v>
      </c>
      <c r="S44" t="str">
        <f>LOOKUP(R44,distances!$B$2:$B$99,distances!$A$2:$A$99)</f>
        <v>Sydney, Ashmore and Cartier Islands</v>
      </c>
      <c r="T44" s="1">
        <f t="shared" si="15"/>
        <v>2683558.5330170454</v>
      </c>
      <c r="U44" s="2">
        <f t="shared" si="16"/>
        <v>318.05138169090907</v>
      </c>
      <c r="V44" s="2">
        <f t="shared" si="17"/>
        <v>269.12039989230772</v>
      </c>
      <c r="W44" s="2">
        <f t="shared" si="18"/>
        <v>10.601712723030303</v>
      </c>
      <c r="X44" s="2">
        <f t="shared" si="19"/>
        <v>69971.303971999994</v>
      </c>
      <c r="Y44" s="2">
        <f t="shared" si="20"/>
        <v>154286.72525826</v>
      </c>
      <c r="Z44" s="2">
        <f t="shared" si="21"/>
        <v>368270.02090526314</v>
      </c>
    </row>
    <row r="45" spans="1:26" ht="16">
      <c r="A45" s="8" t="s">
        <v>148</v>
      </c>
      <c r="B45" s="8">
        <v>331</v>
      </c>
      <c r="C45" s="1">
        <f t="shared" si="0"/>
        <v>331000000</v>
      </c>
      <c r="D45" s="2">
        <f t="shared" si="1"/>
        <v>349223486350</v>
      </c>
      <c r="E45" s="2">
        <f t="shared" si="2"/>
        <v>349223486.35000002</v>
      </c>
      <c r="F45" s="2">
        <f t="shared" si="3"/>
        <v>83466416.730999991</v>
      </c>
      <c r="G45" s="2">
        <f t="shared" si="4"/>
        <v>11073.804108003553</v>
      </c>
      <c r="H45" s="2">
        <f t="shared" si="5"/>
        <v>69555.347275833323</v>
      </c>
      <c r="I45" s="2">
        <f t="shared" si="6"/>
        <v>34236.657012825817</v>
      </c>
      <c r="J45" s="2">
        <f t="shared" si="7"/>
        <v>2900.9640666082382</v>
      </c>
      <c r="K45" s="2">
        <f t="shared" si="8"/>
        <v>87028.92199824714</v>
      </c>
      <c r="L45" s="2">
        <f t="shared" si="9"/>
        <v>3.4949970683204343</v>
      </c>
      <c r="M45" s="2">
        <f t="shared" si="10"/>
        <v>0.36429017161258742</v>
      </c>
      <c r="N45">
        <f t="shared" si="11"/>
        <v>2994.4793177057809</v>
      </c>
      <c r="O45">
        <f t="shared" si="12"/>
        <v>49.907988628429685</v>
      </c>
      <c r="P45">
        <f t="shared" si="13"/>
        <v>598.89586354115613</v>
      </c>
      <c r="Q45" t="str">
        <f>LOOKUP(P45,distances!$B$2:$B$60,distances!$A$2:$A$60)</f>
        <v>Charlotte NC</v>
      </c>
      <c r="R45">
        <f t="shared" si="14"/>
        <v>43253.590144639056</v>
      </c>
      <c r="S45" t="str">
        <f>LOOKUP(R45,distances!$B$2:$B$99,distances!$A$2:$A$99)</f>
        <v>Sydney, Ashmore and Cartier Islands</v>
      </c>
      <c r="T45" s="1">
        <f t="shared" si="15"/>
        <v>2678702.8782528406</v>
      </c>
      <c r="U45" s="2">
        <f t="shared" si="16"/>
        <v>317.4758966818182</v>
      </c>
      <c r="V45" s="2">
        <f t="shared" si="17"/>
        <v>268.63345103846154</v>
      </c>
      <c r="W45" s="2">
        <f t="shared" si="18"/>
        <v>10.582529889393939</v>
      </c>
      <c r="X45" s="2">
        <f t="shared" si="19"/>
        <v>69844.697270000004</v>
      </c>
      <c r="Y45" s="2">
        <f t="shared" si="20"/>
        <v>154007.55748035002</v>
      </c>
      <c r="Z45" s="2">
        <f t="shared" si="21"/>
        <v>367603.6698421053</v>
      </c>
    </row>
    <row r="46" spans="1:26" ht="16">
      <c r="A46" s="8" t="s">
        <v>145</v>
      </c>
      <c r="B46" s="8">
        <v>313.39999999999998</v>
      </c>
      <c r="C46" s="1">
        <f t="shared" si="0"/>
        <v>313400000</v>
      </c>
      <c r="D46" s="2">
        <f t="shared" si="1"/>
        <v>330654503390</v>
      </c>
      <c r="E46" s="2">
        <f t="shared" si="2"/>
        <v>330654503.38999999</v>
      </c>
      <c r="F46" s="2">
        <f t="shared" si="3"/>
        <v>79028323.273399994</v>
      </c>
      <c r="G46" s="2">
        <f t="shared" si="4"/>
        <v>10484.985520991881</v>
      </c>
      <c r="H46" s="2">
        <f t="shared" si="5"/>
        <v>65856.936061166663</v>
      </c>
      <c r="I46" s="2">
        <f t="shared" si="6"/>
        <v>32416.218452627225</v>
      </c>
      <c r="J46" s="2">
        <f t="shared" si="7"/>
        <v>2746.7134092900965</v>
      </c>
      <c r="K46" s="2">
        <f t="shared" si="8"/>
        <v>82401.402278702895</v>
      </c>
      <c r="L46" s="2">
        <f t="shared" si="9"/>
        <v>3.3091603661982609</v>
      </c>
      <c r="M46" s="2">
        <f t="shared" si="10"/>
        <v>0.34492005976853451</v>
      </c>
      <c r="N46">
        <f t="shared" si="11"/>
        <v>2835.2562482446879</v>
      </c>
      <c r="O46">
        <f t="shared" si="12"/>
        <v>47.254270804078132</v>
      </c>
      <c r="P46">
        <f t="shared" si="13"/>
        <v>567.05124964893753</v>
      </c>
      <c r="Q46" t="str">
        <f>LOOKUP(P46,distances!$B$2:$B$60,distances!$A$2:$A$60)</f>
        <v>Charlotte NC</v>
      </c>
      <c r="R46">
        <f t="shared" si="14"/>
        <v>40953.701363534383</v>
      </c>
      <c r="S46" t="str">
        <f>LOOKUP(R46,distances!$B$2:$B$99,distances!$A$2:$A$99)</f>
        <v>Sydney, Ashmore and Cartier Islands</v>
      </c>
      <c r="T46" s="1">
        <f t="shared" si="15"/>
        <v>2536270.3385028411</v>
      </c>
      <c r="U46" s="2">
        <f t="shared" si="16"/>
        <v>300.59500308181816</v>
      </c>
      <c r="V46" s="2">
        <f t="shared" si="17"/>
        <v>254.34961799230769</v>
      </c>
      <c r="W46" s="2">
        <f t="shared" si="18"/>
        <v>10.019833436060607</v>
      </c>
      <c r="X46" s="2">
        <f t="shared" si="19"/>
        <v>66130.900678000005</v>
      </c>
      <c r="Y46" s="2">
        <f t="shared" si="20"/>
        <v>145818.63599499001</v>
      </c>
      <c r="Z46" s="2">
        <f t="shared" si="21"/>
        <v>348057.3719894737</v>
      </c>
    </row>
    <row r="47" spans="1:26" ht="16">
      <c r="A47" s="8" t="s">
        <v>123</v>
      </c>
      <c r="B47" s="8">
        <v>312.5</v>
      </c>
      <c r="C47" s="1">
        <f t="shared" si="0"/>
        <v>312500000</v>
      </c>
      <c r="D47" s="2">
        <f t="shared" si="1"/>
        <v>329704953125</v>
      </c>
      <c r="E47" s="2">
        <f t="shared" si="2"/>
        <v>329704953.125</v>
      </c>
      <c r="F47" s="2">
        <f t="shared" si="3"/>
        <v>78801375.3125</v>
      </c>
      <c r="G47" s="2">
        <f t="shared" si="4"/>
        <v>10454.875479610604</v>
      </c>
      <c r="H47" s="2">
        <f t="shared" si="5"/>
        <v>65667.812760416666</v>
      </c>
      <c r="I47" s="2">
        <f t="shared" si="6"/>
        <v>32323.12784443525</v>
      </c>
      <c r="J47" s="2">
        <f t="shared" si="7"/>
        <v>2738.8255915863278</v>
      </c>
      <c r="K47" s="2">
        <f t="shared" si="8"/>
        <v>82164.767747589838</v>
      </c>
      <c r="L47" s="2">
        <f t="shared" si="9"/>
        <v>3.2996573530215589</v>
      </c>
      <c r="M47" s="2">
        <f t="shared" si="10"/>
        <v>0.3439295426856</v>
      </c>
      <c r="N47">
        <f t="shared" si="11"/>
        <v>2827.1141594654273</v>
      </c>
      <c r="O47">
        <f t="shared" si="12"/>
        <v>47.118569324423788</v>
      </c>
      <c r="P47">
        <f t="shared" si="13"/>
        <v>565.42283189308546</v>
      </c>
      <c r="Q47" t="str">
        <f>LOOKUP(P47,distances!$B$2:$B$60,distances!$A$2:$A$60)</f>
        <v>Charlotte NC</v>
      </c>
      <c r="R47">
        <f t="shared" si="14"/>
        <v>40836.093414500618</v>
      </c>
      <c r="S47" t="str">
        <f>LOOKUP(R47,distances!$B$2:$B$99,distances!$A$2:$A$99)</f>
        <v>Sydney, Ashmore and Cartier Islands</v>
      </c>
      <c r="T47" s="1">
        <f t="shared" si="15"/>
        <v>2528986.8563565342</v>
      </c>
      <c r="U47" s="2">
        <f t="shared" si="16"/>
        <v>299.73177556818183</v>
      </c>
      <c r="V47" s="2">
        <f t="shared" si="17"/>
        <v>253.61919471153846</v>
      </c>
      <c r="W47" s="2">
        <f t="shared" si="18"/>
        <v>9.9910591856060602</v>
      </c>
      <c r="X47" s="2">
        <f t="shared" si="19"/>
        <v>65940.990625000006</v>
      </c>
      <c r="Y47" s="2">
        <f t="shared" si="20"/>
        <v>145399.88432812502</v>
      </c>
      <c r="Z47" s="2">
        <f t="shared" si="21"/>
        <v>347057.84539473685</v>
      </c>
    </row>
    <row r="48" spans="1:26" ht="16">
      <c r="A48" s="8" t="s">
        <v>152</v>
      </c>
      <c r="B48" s="8">
        <v>310.5</v>
      </c>
      <c r="C48" s="1">
        <f t="shared" si="0"/>
        <v>310500000</v>
      </c>
      <c r="D48" s="2">
        <f t="shared" si="1"/>
        <v>327594841425</v>
      </c>
      <c r="E48" s="2">
        <f t="shared" si="2"/>
        <v>327594841.42500001</v>
      </c>
      <c r="F48" s="2">
        <f t="shared" si="3"/>
        <v>78297046.510499999</v>
      </c>
      <c r="G48" s="2">
        <f t="shared" si="4"/>
        <v>10387.964276541095</v>
      </c>
      <c r="H48" s="2">
        <f t="shared" si="5"/>
        <v>65247.538758750001</v>
      </c>
      <c r="I48" s="2">
        <f t="shared" si="6"/>
        <v>32116.259826230864</v>
      </c>
      <c r="J48" s="2">
        <f t="shared" si="7"/>
        <v>2721.2971078001751</v>
      </c>
      <c r="K48" s="2">
        <f t="shared" si="8"/>
        <v>81638.91323400526</v>
      </c>
      <c r="L48" s="2">
        <f t="shared" si="9"/>
        <v>3.2785395459622206</v>
      </c>
      <c r="M48" s="2">
        <f t="shared" si="10"/>
        <v>0.34172839361241214</v>
      </c>
      <c r="N48">
        <f t="shared" si="11"/>
        <v>2809.0206288448485</v>
      </c>
      <c r="O48">
        <f t="shared" si="12"/>
        <v>46.817010480747477</v>
      </c>
      <c r="P48">
        <f t="shared" si="13"/>
        <v>561.8041257689697</v>
      </c>
      <c r="Q48" t="str">
        <f>LOOKUP(P48,distances!$B$2:$B$60,distances!$A$2:$A$60)</f>
        <v>Charleston, WV</v>
      </c>
      <c r="R48">
        <f t="shared" si="14"/>
        <v>40574.742416647809</v>
      </c>
      <c r="S48" t="str">
        <f>LOOKUP(R48,distances!$B$2:$B$99,distances!$A$2:$A$99)</f>
        <v>Sydney, Ashmore and Cartier Islands</v>
      </c>
      <c r="T48" s="1">
        <f t="shared" si="15"/>
        <v>2512801.3404758521</v>
      </c>
      <c r="U48" s="2">
        <f t="shared" si="16"/>
        <v>297.81349220454547</v>
      </c>
      <c r="V48" s="2">
        <f t="shared" si="17"/>
        <v>251.99603186538462</v>
      </c>
      <c r="W48" s="2">
        <f t="shared" si="18"/>
        <v>9.9271164068181825</v>
      </c>
      <c r="X48" s="2">
        <f t="shared" si="19"/>
        <v>65518.968284999995</v>
      </c>
      <c r="Y48" s="2">
        <f t="shared" si="20"/>
        <v>144469.32506842501</v>
      </c>
      <c r="Z48" s="2">
        <f t="shared" si="21"/>
        <v>344836.67518421047</v>
      </c>
    </row>
    <row r="49" spans="1:26" ht="16">
      <c r="A49" s="8" t="s">
        <v>149</v>
      </c>
      <c r="B49" s="8">
        <v>309.3</v>
      </c>
      <c r="C49" s="1">
        <f t="shared" si="0"/>
        <v>309300000</v>
      </c>
      <c r="D49" s="2">
        <f t="shared" si="1"/>
        <v>326328774405</v>
      </c>
      <c r="E49" s="2">
        <f t="shared" si="2"/>
        <v>326328774.40499997</v>
      </c>
      <c r="F49" s="2">
        <f t="shared" si="3"/>
        <v>77994449.229299992</v>
      </c>
      <c r="G49" s="2">
        <f t="shared" si="4"/>
        <v>10347.817554699392</v>
      </c>
      <c r="H49" s="2">
        <f t="shared" si="5"/>
        <v>64995.374357749992</v>
      </c>
      <c r="I49" s="2">
        <f t="shared" si="6"/>
        <v>31992.139015308232</v>
      </c>
      <c r="J49" s="2">
        <f t="shared" si="7"/>
        <v>2710.7800175284838</v>
      </c>
      <c r="K49" s="2">
        <f t="shared" si="8"/>
        <v>81323.400525854508</v>
      </c>
      <c r="L49" s="2">
        <f t="shared" si="9"/>
        <v>3.2658688617266178</v>
      </c>
      <c r="M49" s="2">
        <f t="shared" si="10"/>
        <v>0.34040770416849941</v>
      </c>
      <c r="N49">
        <f t="shared" si="11"/>
        <v>2798.1645104725012</v>
      </c>
      <c r="O49">
        <f t="shared" si="12"/>
        <v>46.636075174541688</v>
      </c>
      <c r="P49">
        <f t="shared" si="13"/>
        <v>559.6329020945002</v>
      </c>
      <c r="Q49" t="str">
        <f>LOOKUP(P49,distances!$B$2:$B$60,distances!$A$2:$A$60)</f>
        <v>Charleston, WV</v>
      </c>
      <c r="R49">
        <f t="shared" si="14"/>
        <v>40417.931817936129</v>
      </c>
      <c r="S49" t="str">
        <f>LOOKUP(R49,distances!$B$2:$B$99,distances!$A$2:$A$99)</f>
        <v>Sydney, Ashmore and Cartier Islands</v>
      </c>
      <c r="T49" s="1">
        <f t="shared" si="15"/>
        <v>2503090.0309474431</v>
      </c>
      <c r="U49" s="2">
        <f t="shared" si="16"/>
        <v>296.66252218636362</v>
      </c>
      <c r="V49" s="2">
        <f t="shared" si="17"/>
        <v>251.02213415769231</v>
      </c>
      <c r="W49" s="2">
        <f t="shared" si="18"/>
        <v>9.8887507395454541</v>
      </c>
      <c r="X49" s="2">
        <f t="shared" si="19"/>
        <v>65265.754880999993</v>
      </c>
      <c r="Y49" s="2">
        <f t="shared" si="20"/>
        <v>143910.98951260498</v>
      </c>
      <c r="Z49" s="2">
        <f t="shared" si="21"/>
        <v>343503.97305789468</v>
      </c>
    </row>
    <row r="50" spans="1:26" ht="16">
      <c r="A50" s="8" t="s">
        <v>150</v>
      </c>
      <c r="B50" s="8">
        <v>305.89999999999998</v>
      </c>
      <c r="C50" s="1">
        <f t="shared" si="0"/>
        <v>305900000</v>
      </c>
      <c r="D50" s="2">
        <f t="shared" si="1"/>
        <v>322741584515</v>
      </c>
      <c r="E50" s="2">
        <f t="shared" si="2"/>
        <v>322741584.51499999</v>
      </c>
      <c r="F50" s="2">
        <f t="shared" si="3"/>
        <v>77137090.265900001</v>
      </c>
      <c r="G50" s="2">
        <f t="shared" si="4"/>
        <v>10234.068509481229</v>
      </c>
      <c r="H50" s="2">
        <f t="shared" si="5"/>
        <v>64280.90855491667</v>
      </c>
      <c r="I50" s="2">
        <f t="shared" si="6"/>
        <v>31640.463384360777</v>
      </c>
      <c r="J50" s="2">
        <f t="shared" si="7"/>
        <v>2680.9815950920247</v>
      </c>
      <c r="K50" s="2">
        <f t="shared" si="8"/>
        <v>80429.447852760743</v>
      </c>
      <c r="L50" s="2">
        <f t="shared" si="9"/>
        <v>3.2299685897257437</v>
      </c>
      <c r="M50" s="2">
        <f t="shared" si="10"/>
        <v>0.33666575074408012</v>
      </c>
      <c r="N50">
        <f t="shared" si="11"/>
        <v>2767.4055084175175</v>
      </c>
      <c r="O50">
        <f t="shared" si="12"/>
        <v>46.123425140291957</v>
      </c>
      <c r="P50">
        <f t="shared" si="13"/>
        <v>553.48110168350354</v>
      </c>
      <c r="Q50" t="str">
        <f>LOOKUP(P50,distances!$B$2:$B$60,distances!$A$2:$A$60)</f>
        <v>Columbus, OH</v>
      </c>
      <c r="R50">
        <f t="shared" si="14"/>
        <v>39973.635121586361</v>
      </c>
      <c r="S50" t="str">
        <f>LOOKUP(R50,distances!$B$2:$B$99,distances!$A$2:$A$99)</f>
        <v>Sydney, Ashmore and Cartier Islands</v>
      </c>
      <c r="T50" s="1">
        <f t="shared" si="15"/>
        <v>2475574.6539502842</v>
      </c>
      <c r="U50" s="2">
        <f t="shared" si="16"/>
        <v>293.40144046818182</v>
      </c>
      <c r="V50" s="2">
        <f t="shared" si="17"/>
        <v>248.26275731923076</v>
      </c>
      <c r="W50" s="2">
        <f t="shared" si="18"/>
        <v>9.7800480156060612</v>
      </c>
      <c r="X50" s="2">
        <f t="shared" si="19"/>
        <v>64548.316902999999</v>
      </c>
      <c r="Y50" s="2">
        <f t="shared" si="20"/>
        <v>142329.03877111501</v>
      </c>
      <c r="Z50" s="2">
        <f t="shared" si="21"/>
        <v>339727.98369999998</v>
      </c>
    </row>
    <row r="51" spans="1:26" ht="16">
      <c r="A51" s="8" t="s">
        <v>155</v>
      </c>
      <c r="B51" s="8">
        <v>304.89999999999998</v>
      </c>
      <c r="C51" s="1">
        <f t="shared" si="0"/>
        <v>304900000</v>
      </c>
      <c r="D51" s="2">
        <f t="shared" si="1"/>
        <v>321686528665</v>
      </c>
      <c r="E51" s="2">
        <f t="shared" si="2"/>
        <v>321686528.66500002</v>
      </c>
      <c r="F51" s="2">
        <f t="shared" si="3"/>
        <v>76884925.864899993</v>
      </c>
      <c r="G51" s="2">
        <f t="shared" si="4"/>
        <v>10200.612907946475</v>
      </c>
      <c r="H51" s="2">
        <f t="shared" si="5"/>
        <v>64070.771554083331</v>
      </c>
      <c r="I51" s="2">
        <f t="shared" si="6"/>
        <v>31537.029375258586</v>
      </c>
      <c r="J51" s="2">
        <f t="shared" si="7"/>
        <v>2672.2173531989483</v>
      </c>
      <c r="K51" s="2">
        <f t="shared" si="8"/>
        <v>80166.520595968454</v>
      </c>
      <c r="L51" s="2">
        <f t="shared" si="9"/>
        <v>3.2194096861960748</v>
      </c>
      <c r="M51" s="2">
        <f t="shared" si="10"/>
        <v>0.33556517620748622</v>
      </c>
      <c r="N51">
        <f t="shared" si="11"/>
        <v>2758.3587431072287</v>
      </c>
      <c r="O51">
        <f t="shared" si="12"/>
        <v>45.972645718453812</v>
      </c>
      <c r="P51">
        <f t="shared" si="13"/>
        <v>551.67174862144577</v>
      </c>
      <c r="Q51" t="str">
        <f>LOOKUP(P51,distances!$B$2:$B$60,distances!$A$2:$A$60)</f>
        <v>Cleveland, OH</v>
      </c>
      <c r="R51">
        <f t="shared" si="14"/>
        <v>39842.959622659968</v>
      </c>
      <c r="S51" t="str">
        <f>LOOKUP(R51,distances!$B$2:$B$99,distances!$A$2:$A$99)</f>
        <v>Sydney, Ashmore and Cartier Islands</v>
      </c>
      <c r="T51" s="1">
        <f t="shared" si="15"/>
        <v>2467481.8960099434</v>
      </c>
      <c r="U51" s="2">
        <f t="shared" si="16"/>
        <v>292.44229878636361</v>
      </c>
      <c r="V51" s="2">
        <f t="shared" si="17"/>
        <v>247.45117589615384</v>
      </c>
      <c r="W51" s="2">
        <f t="shared" si="18"/>
        <v>9.7480766262121215</v>
      </c>
      <c r="X51" s="2">
        <f t="shared" si="19"/>
        <v>64337.305733000001</v>
      </c>
      <c r="Y51" s="2">
        <f t="shared" si="20"/>
        <v>141863.75914126501</v>
      </c>
      <c r="Z51" s="2">
        <f t="shared" si="21"/>
        <v>338617.39859473682</v>
      </c>
    </row>
    <row r="52" spans="1:26" ht="16">
      <c r="A52" s="8" t="s">
        <v>142</v>
      </c>
      <c r="B52" s="8">
        <v>299.10000000000002</v>
      </c>
      <c r="C52" s="1">
        <f t="shared" si="0"/>
        <v>299100000</v>
      </c>
      <c r="D52" s="2">
        <f t="shared" si="1"/>
        <v>315567204735</v>
      </c>
      <c r="E52" s="2">
        <f t="shared" si="2"/>
        <v>315567204.73500001</v>
      </c>
      <c r="F52" s="2">
        <f t="shared" si="3"/>
        <v>75422372.339099988</v>
      </c>
      <c r="G52" s="2">
        <f t="shared" si="4"/>
        <v>10006.570419044903</v>
      </c>
      <c r="H52" s="2">
        <f t="shared" si="5"/>
        <v>62851.976949249991</v>
      </c>
      <c r="I52" s="2">
        <f t="shared" si="6"/>
        <v>30937.112122465867</v>
      </c>
      <c r="J52" s="2">
        <f t="shared" si="7"/>
        <v>2621.3847502191061</v>
      </c>
      <c r="K52" s="2">
        <f t="shared" si="8"/>
        <v>78641.542506573183</v>
      </c>
      <c r="L52" s="2">
        <f t="shared" si="9"/>
        <v>3.1581680457239942</v>
      </c>
      <c r="M52" s="2">
        <f t="shared" si="10"/>
        <v>0.32918184389524147</v>
      </c>
      <c r="N52">
        <f t="shared" si="11"/>
        <v>2705.8875043075504</v>
      </c>
      <c r="O52">
        <f t="shared" si="12"/>
        <v>45.098125071792509</v>
      </c>
      <c r="P52">
        <f t="shared" si="13"/>
        <v>541.17750086151011</v>
      </c>
      <c r="Q52" t="str">
        <f>LOOKUP(P52,distances!$B$2:$B$60,distances!$A$2:$A$60)</f>
        <v>Cleveland, OH</v>
      </c>
      <c r="R52">
        <f t="shared" si="14"/>
        <v>39085.041728886841</v>
      </c>
      <c r="S52" t="str">
        <f>LOOKUP(R52,distances!$B$2:$B$99,distances!$A$2:$A$99)</f>
        <v>Sydney, Ashmore and Cartier Islands</v>
      </c>
      <c r="T52" s="1">
        <f t="shared" si="15"/>
        <v>2420543.899955966</v>
      </c>
      <c r="U52" s="2">
        <f t="shared" si="16"/>
        <v>286.87927703181816</v>
      </c>
      <c r="V52" s="2">
        <f t="shared" si="17"/>
        <v>242.74400364230769</v>
      </c>
      <c r="W52" s="2">
        <f t="shared" si="18"/>
        <v>9.5626425677272735</v>
      </c>
      <c r="X52" s="2">
        <f t="shared" si="19"/>
        <v>63113.440946999996</v>
      </c>
      <c r="Y52" s="2">
        <f t="shared" si="20"/>
        <v>139165.13728813498</v>
      </c>
      <c r="Z52" s="2">
        <f t="shared" si="21"/>
        <v>332176.00498421048</v>
      </c>
    </row>
    <row r="53" spans="1:26" ht="16">
      <c r="A53" s="8" t="s">
        <v>134</v>
      </c>
      <c r="B53" s="8">
        <v>294.7</v>
      </c>
      <c r="C53" s="1">
        <f t="shared" si="0"/>
        <v>294700000</v>
      </c>
      <c r="D53" s="2">
        <f t="shared" si="1"/>
        <v>310924958995</v>
      </c>
      <c r="E53" s="2">
        <f t="shared" si="2"/>
        <v>310924958.995</v>
      </c>
      <c r="F53" s="2">
        <f t="shared" si="3"/>
        <v>74312848.974699989</v>
      </c>
      <c r="G53" s="2">
        <f t="shared" si="4"/>
        <v>9859.3657722919834</v>
      </c>
      <c r="H53" s="2">
        <f t="shared" si="5"/>
        <v>61927.374145583322</v>
      </c>
      <c r="I53" s="2">
        <f t="shared" si="6"/>
        <v>30482.002482416217</v>
      </c>
      <c r="J53" s="2">
        <f t="shared" si="7"/>
        <v>2582.8220858895706</v>
      </c>
      <c r="K53" s="2">
        <f t="shared" si="8"/>
        <v>77484.662576687115</v>
      </c>
      <c r="L53" s="2">
        <f t="shared" si="9"/>
        <v>3.1117088701934508</v>
      </c>
      <c r="M53" s="2">
        <f t="shared" si="10"/>
        <v>0.32433931593422821</v>
      </c>
      <c r="N53">
        <f t="shared" si="11"/>
        <v>2666.0817369422766</v>
      </c>
      <c r="O53">
        <f t="shared" si="12"/>
        <v>44.434695615704612</v>
      </c>
      <c r="P53">
        <f t="shared" si="13"/>
        <v>533.21634738845535</v>
      </c>
      <c r="Q53" t="str">
        <f>LOOKUP(P53,distances!$B$2:$B$60,distances!$A$2:$A$60)</f>
        <v>Cleveland, OH</v>
      </c>
      <c r="R53">
        <f t="shared" si="14"/>
        <v>38510.069533610666</v>
      </c>
      <c r="S53" t="str">
        <f>LOOKUP(R53,distances!$B$2:$B$99,distances!$A$2:$A$99)</f>
        <v>Sydney, Ashmore and Cartier Islands</v>
      </c>
      <c r="T53" s="1">
        <f t="shared" si="15"/>
        <v>2384935.7650184659</v>
      </c>
      <c r="U53" s="2">
        <f t="shared" si="16"/>
        <v>282.65905363181815</v>
      </c>
      <c r="V53" s="2">
        <f t="shared" si="17"/>
        <v>239.17304538076922</v>
      </c>
      <c r="W53" s="2">
        <f t="shared" si="18"/>
        <v>9.421968454393939</v>
      </c>
      <c r="X53" s="2">
        <f t="shared" si="19"/>
        <v>62184.991798999996</v>
      </c>
      <c r="Y53" s="2">
        <f t="shared" si="20"/>
        <v>137117.90691679501</v>
      </c>
      <c r="Z53" s="2">
        <f t="shared" si="21"/>
        <v>327289.43052105262</v>
      </c>
    </row>
    <row r="54" spans="1:26" ht="16">
      <c r="A54" s="8" t="s">
        <v>156</v>
      </c>
      <c r="B54" s="8">
        <v>292.3</v>
      </c>
      <c r="C54" s="1">
        <f t="shared" si="0"/>
        <v>292300000</v>
      </c>
      <c r="D54" s="2">
        <f t="shared" si="1"/>
        <v>308392824955</v>
      </c>
      <c r="E54" s="2">
        <f t="shared" si="2"/>
        <v>308392824.95499998</v>
      </c>
      <c r="F54" s="2">
        <f t="shared" si="3"/>
        <v>73707654.412299991</v>
      </c>
      <c r="G54" s="2">
        <f t="shared" si="4"/>
        <v>9779.072328608574</v>
      </c>
      <c r="H54" s="2">
        <f t="shared" si="5"/>
        <v>61423.045343583326</v>
      </c>
      <c r="I54" s="2">
        <f t="shared" si="6"/>
        <v>30233.760860570957</v>
      </c>
      <c r="J54" s="2">
        <f t="shared" si="7"/>
        <v>2561.7879053461875</v>
      </c>
      <c r="K54" s="2">
        <f t="shared" si="8"/>
        <v>76853.637160385624</v>
      </c>
      <c r="L54" s="2">
        <f t="shared" si="9"/>
        <v>3.0863675017222452</v>
      </c>
      <c r="M54" s="2">
        <f t="shared" si="10"/>
        <v>0.32169793704640276</v>
      </c>
      <c r="N54">
        <f t="shared" si="11"/>
        <v>2644.3695001975821</v>
      </c>
      <c r="O54">
        <f t="shared" si="12"/>
        <v>44.072825003293033</v>
      </c>
      <c r="P54">
        <f t="shared" si="13"/>
        <v>528.87390003951646</v>
      </c>
      <c r="Q54" t="str">
        <f>LOOKUP(P54,distances!$B$2:$B$60,distances!$A$2:$A$60)</f>
        <v>Cleveland, OH</v>
      </c>
      <c r="R54">
        <f t="shared" si="14"/>
        <v>38196.448336187299</v>
      </c>
      <c r="S54" t="str">
        <f>LOOKUP(R54,distances!$B$2:$B$99,distances!$A$2:$A$99)</f>
        <v>Sydney, Ashmore and Cartier Islands</v>
      </c>
      <c r="T54" s="1">
        <f t="shared" si="15"/>
        <v>2365513.1459616479</v>
      </c>
      <c r="U54" s="2">
        <f t="shared" si="16"/>
        <v>280.35711359545456</v>
      </c>
      <c r="V54" s="2">
        <f t="shared" si="17"/>
        <v>237.22524996538462</v>
      </c>
      <c r="W54" s="2">
        <f t="shared" si="18"/>
        <v>9.345237119848484</v>
      </c>
      <c r="X54" s="2">
        <f t="shared" si="19"/>
        <v>61678.564991000007</v>
      </c>
      <c r="Y54" s="2">
        <f t="shared" si="20"/>
        <v>136001.23580515501</v>
      </c>
      <c r="Z54" s="2">
        <f t="shared" si="21"/>
        <v>324624.02626842109</v>
      </c>
    </row>
    <row r="55" spans="1:26" ht="16">
      <c r="A55" s="8" t="s">
        <v>118</v>
      </c>
      <c r="B55" s="8">
        <v>291.2</v>
      </c>
      <c r="C55" s="1">
        <f t="shared" si="0"/>
        <v>291200000</v>
      </c>
      <c r="D55" s="2">
        <f t="shared" si="1"/>
        <v>307232263520</v>
      </c>
      <c r="E55" s="2">
        <f t="shared" si="2"/>
        <v>307232263.51999998</v>
      </c>
      <c r="F55" s="2">
        <f t="shared" si="3"/>
        <v>73430273.571199998</v>
      </c>
      <c r="G55" s="2">
        <f t="shared" si="4"/>
        <v>9742.2711669203454</v>
      </c>
      <c r="H55" s="2">
        <f t="shared" si="5"/>
        <v>61191.894642666666</v>
      </c>
      <c r="I55" s="2">
        <f t="shared" si="6"/>
        <v>30119.983450558542</v>
      </c>
      <c r="J55" s="2">
        <f t="shared" si="7"/>
        <v>2552.1472392638038</v>
      </c>
      <c r="K55" s="2">
        <f t="shared" si="8"/>
        <v>76564.417177914118</v>
      </c>
      <c r="L55" s="2">
        <f t="shared" si="9"/>
        <v>3.0747527078396097</v>
      </c>
      <c r="M55" s="2">
        <f t="shared" si="10"/>
        <v>0.32048730505614953</v>
      </c>
      <c r="N55">
        <f t="shared" si="11"/>
        <v>2634.4180583562638</v>
      </c>
      <c r="O55">
        <f t="shared" si="12"/>
        <v>43.906967639271066</v>
      </c>
      <c r="P55">
        <f t="shared" si="13"/>
        <v>526.88361167125277</v>
      </c>
      <c r="Q55" t="str">
        <f>LOOKUP(P55,distances!$B$2:$B$60,distances!$A$2:$A$60)</f>
        <v>Cleveland, OH</v>
      </c>
      <c r="R55">
        <f t="shared" si="14"/>
        <v>38052.705287368255</v>
      </c>
      <c r="S55" t="str">
        <f>LOOKUP(R55,distances!$B$2:$B$99,distances!$A$2:$A$99)</f>
        <v>Sydney, Ashmore and Cartier Islands</v>
      </c>
      <c r="T55" s="1">
        <f t="shared" si="15"/>
        <v>2356611.1122272727</v>
      </c>
      <c r="U55" s="2">
        <f t="shared" si="16"/>
        <v>279.30205774545453</v>
      </c>
      <c r="V55" s="2">
        <f t="shared" si="17"/>
        <v>236.33251039999999</v>
      </c>
      <c r="W55" s="2">
        <f t="shared" si="18"/>
        <v>9.3100685915151509</v>
      </c>
      <c r="X55" s="2">
        <f t="shared" si="19"/>
        <v>61446.452703999996</v>
      </c>
      <c r="Y55" s="2">
        <f t="shared" si="20"/>
        <v>135489.42821232</v>
      </c>
      <c r="Z55" s="2">
        <f t="shared" si="21"/>
        <v>323402.38265263155</v>
      </c>
    </row>
    <row r="56" spans="1:26" ht="16">
      <c r="A56" s="8" t="s">
        <v>157</v>
      </c>
      <c r="B56" s="8">
        <v>289.39999999999998</v>
      </c>
      <c r="C56" s="1">
        <f t="shared" si="0"/>
        <v>289400000</v>
      </c>
      <c r="D56" s="2">
        <f t="shared" si="1"/>
        <v>305333162990</v>
      </c>
      <c r="E56" s="2">
        <f t="shared" si="2"/>
        <v>305333162.99000001</v>
      </c>
      <c r="F56" s="2">
        <f t="shared" si="3"/>
        <v>72976377.649399996</v>
      </c>
      <c r="G56" s="2">
        <f t="shared" si="4"/>
        <v>9682.051084157787</v>
      </c>
      <c r="H56" s="2">
        <f t="shared" si="5"/>
        <v>60813.648041166663</v>
      </c>
      <c r="I56" s="2">
        <f t="shared" si="6"/>
        <v>29933.802234174596</v>
      </c>
      <c r="J56" s="2">
        <f t="shared" si="7"/>
        <v>2536.3716038562666</v>
      </c>
      <c r="K56" s="2">
        <f t="shared" si="8"/>
        <v>76091.148115688004</v>
      </c>
      <c r="L56" s="2">
        <f t="shared" si="9"/>
        <v>3.0557466814862053</v>
      </c>
      <c r="M56" s="2">
        <f t="shared" si="10"/>
        <v>0.31850627089028044</v>
      </c>
      <c r="N56">
        <f t="shared" si="11"/>
        <v>2618.1338807977431</v>
      </c>
      <c r="O56">
        <f t="shared" si="12"/>
        <v>43.635564679962386</v>
      </c>
      <c r="P56">
        <f t="shared" si="13"/>
        <v>523.62677615954863</v>
      </c>
      <c r="Q56" t="str">
        <f>LOOKUP(P56,distances!$B$2:$B$60,distances!$A$2:$A$60)</f>
        <v>Cleveland, OH</v>
      </c>
      <c r="R56">
        <f t="shared" si="14"/>
        <v>37817.489389300732</v>
      </c>
      <c r="S56" t="str">
        <f>LOOKUP(R56,distances!$B$2:$B$99,distances!$A$2:$A$99)</f>
        <v>Sydney, Ashmore and Cartier Islands</v>
      </c>
      <c r="T56" s="1">
        <f t="shared" si="15"/>
        <v>2342044.1479346594</v>
      </c>
      <c r="U56" s="2">
        <f t="shared" si="16"/>
        <v>277.57560271818181</v>
      </c>
      <c r="V56" s="2">
        <f t="shared" si="17"/>
        <v>234.87166383846153</v>
      </c>
      <c r="W56" s="2">
        <f t="shared" si="18"/>
        <v>9.2525200906060601</v>
      </c>
      <c r="X56" s="2">
        <f t="shared" si="19"/>
        <v>61066.632597999997</v>
      </c>
      <c r="Y56" s="2">
        <f t="shared" si="20"/>
        <v>134651.92487858998</v>
      </c>
      <c r="Z56" s="2">
        <f t="shared" si="21"/>
        <v>321403.32946315786</v>
      </c>
    </row>
    <row r="57" spans="1:26" ht="16">
      <c r="A57" s="8" t="s">
        <v>147</v>
      </c>
      <c r="B57" s="8">
        <v>283.8</v>
      </c>
      <c r="C57" s="1">
        <f t="shared" si="0"/>
        <v>283800000</v>
      </c>
      <c r="D57" s="2">
        <f t="shared" si="1"/>
        <v>299424850230</v>
      </c>
      <c r="E57" s="2">
        <f t="shared" si="2"/>
        <v>299424850.23000002</v>
      </c>
      <c r="F57" s="2">
        <f t="shared" si="3"/>
        <v>71564257.00379999</v>
      </c>
      <c r="G57" s="2">
        <f t="shared" si="4"/>
        <v>9494.6997155631652</v>
      </c>
      <c r="H57" s="2">
        <f t="shared" si="5"/>
        <v>59636.880836499993</v>
      </c>
      <c r="I57" s="2">
        <f t="shared" si="6"/>
        <v>29354.571783202318</v>
      </c>
      <c r="J57" s="2">
        <f t="shared" si="7"/>
        <v>2487.2918492550393</v>
      </c>
      <c r="K57" s="2">
        <f t="shared" si="8"/>
        <v>74618.755477651182</v>
      </c>
      <c r="L57" s="2">
        <f t="shared" si="9"/>
        <v>2.9966168217200586</v>
      </c>
      <c r="M57" s="2">
        <f t="shared" si="10"/>
        <v>0.31234305348535446</v>
      </c>
      <c r="N57">
        <f t="shared" si="11"/>
        <v>2567.4719950601229</v>
      </c>
      <c r="O57">
        <f t="shared" si="12"/>
        <v>42.791199917668713</v>
      </c>
      <c r="P57">
        <f t="shared" si="13"/>
        <v>513.49439901202459</v>
      </c>
      <c r="Q57" t="str">
        <f>LOOKUP(P57,distances!$B$2:$B$60,distances!$A$2:$A$60)</f>
        <v>Cleveland, OH</v>
      </c>
      <c r="R57">
        <f t="shared" si="14"/>
        <v>37085.706595312884</v>
      </c>
      <c r="S57" t="str">
        <f>LOOKUP(R57,distances!$B$2:$B$99,distances!$A$2:$A$99)</f>
        <v>Sydney, Ashmore and Cartier Islands</v>
      </c>
      <c r="T57" s="1">
        <f t="shared" si="15"/>
        <v>2296724.7034687498</v>
      </c>
      <c r="U57" s="2">
        <f t="shared" si="16"/>
        <v>272.20440930000001</v>
      </c>
      <c r="V57" s="2">
        <f t="shared" si="17"/>
        <v>230.32680786923078</v>
      </c>
      <c r="W57" s="2">
        <f t="shared" si="18"/>
        <v>9.0734803100000008</v>
      </c>
      <c r="X57" s="2">
        <f t="shared" si="19"/>
        <v>59884.970045999995</v>
      </c>
      <c r="Y57" s="2">
        <f t="shared" si="20"/>
        <v>132046.35895142998</v>
      </c>
      <c r="Z57" s="2">
        <f t="shared" si="21"/>
        <v>315184.05287368415</v>
      </c>
    </row>
    <row r="58" spans="1:26" ht="16">
      <c r="A58" s="8" t="s">
        <v>154</v>
      </c>
      <c r="B58" s="8">
        <v>283.3</v>
      </c>
      <c r="C58" s="1">
        <f t="shared" si="0"/>
        <v>283300000</v>
      </c>
      <c r="D58" s="2">
        <f t="shared" si="1"/>
        <v>298897322305</v>
      </c>
      <c r="E58" s="2">
        <f t="shared" si="2"/>
        <v>298897322.30500001</v>
      </c>
      <c r="F58" s="2">
        <f t="shared" si="3"/>
        <v>71438174.803299993</v>
      </c>
      <c r="G58" s="2">
        <f t="shared" si="4"/>
        <v>9477.9719147957876</v>
      </c>
      <c r="H58" s="2">
        <f t="shared" si="5"/>
        <v>59531.812336083327</v>
      </c>
      <c r="I58" s="2">
        <f t="shared" si="6"/>
        <v>29302.854778651221</v>
      </c>
      <c r="J58" s="2">
        <f t="shared" si="7"/>
        <v>2482.9097283085011</v>
      </c>
      <c r="K58" s="2">
        <f t="shared" si="8"/>
        <v>74487.291849255038</v>
      </c>
      <c r="L58" s="2">
        <f t="shared" si="9"/>
        <v>2.9913373699552244</v>
      </c>
      <c r="M58" s="2">
        <f t="shared" si="10"/>
        <v>0.31179276621705748</v>
      </c>
      <c r="N58">
        <f t="shared" si="11"/>
        <v>2562.9486124049777</v>
      </c>
      <c r="O58">
        <f t="shared" si="12"/>
        <v>42.71581020674963</v>
      </c>
      <c r="P58">
        <f t="shared" si="13"/>
        <v>512.58972248099553</v>
      </c>
      <c r="Q58" t="str">
        <f>LOOKUP(P58,distances!$B$2:$B$60,distances!$A$2:$A$60)</f>
        <v>Cleveland, OH</v>
      </c>
      <c r="R58">
        <f t="shared" si="14"/>
        <v>37020.368845849676</v>
      </c>
      <c r="S58" t="str">
        <f>LOOKUP(R58,distances!$B$2:$B$99,distances!$A$2:$A$99)</f>
        <v>Sydney, Ashmore and Cartier Islands</v>
      </c>
      <c r="T58" s="1">
        <f t="shared" si="15"/>
        <v>2292678.3244985794</v>
      </c>
      <c r="U58" s="2">
        <f t="shared" si="16"/>
        <v>271.7248384590909</v>
      </c>
      <c r="V58" s="2">
        <f t="shared" si="17"/>
        <v>229.92101715769232</v>
      </c>
      <c r="W58" s="2">
        <f t="shared" si="18"/>
        <v>9.05749461530303</v>
      </c>
      <c r="X58" s="2">
        <f t="shared" si="19"/>
        <v>59779.464460999996</v>
      </c>
      <c r="Y58" s="2">
        <f t="shared" si="20"/>
        <v>131813.71913650501</v>
      </c>
      <c r="Z58" s="2">
        <f t="shared" si="21"/>
        <v>314628.76032105263</v>
      </c>
    </row>
    <row r="59" spans="1:26" ht="16">
      <c r="A59" s="8" t="s">
        <v>137</v>
      </c>
      <c r="B59" s="8">
        <v>276</v>
      </c>
      <c r="C59" s="1">
        <f t="shared" si="0"/>
        <v>276000000</v>
      </c>
      <c r="D59" s="2">
        <f t="shared" si="1"/>
        <v>291195414600</v>
      </c>
      <c r="E59" s="2">
        <f t="shared" si="2"/>
        <v>291195414.60000002</v>
      </c>
      <c r="F59" s="2">
        <f t="shared" si="3"/>
        <v>69597374.675999999</v>
      </c>
      <c r="G59" s="2">
        <f t="shared" si="4"/>
        <v>9233.7460235920844</v>
      </c>
      <c r="H59" s="2">
        <f t="shared" si="5"/>
        <v>57997.812229999996</v>
      </c>
      <c r="I59" s="2">
        <f t="shared" si="6"/>
        <v>28547.786512205214</v>
      </c>
      <c r="J59" s="2">
        <f t="shared" si="7"/>
        <v>2418.9307624890448</v>
      </c>
      <c r="K59" s="2">
        <f t="shared" si="8"/>
        <v>72567.922874671349</v>
      </c>
      <c r="L59" s="2">
        <f t="shared" si="9"/>
        <v>2.9142573741886411</v>
      </c>
      <c r="M59" s="2">
        <f t="shared" si="10"/>
        <v>0.30375857209992191</v>
      </c>
      <c r="N59">
        <f t="shared" si="11"/>
        <v>2496.9072256398658</v>
      </c>
      <c r="O59">
        <f t="shared" si="12"/>
        <v>41.6151204273311</v>
      </c>
      <c r="P59">
        <f t="shared" si="13"/>
        <v>499.38144512797317</v>
      </c>
      <c r="Q59" t="str">
        <f>LOOKUP(P59,distances!$B$2:$B$60,distances!$A$2:$A$60)</f>
        <v>Cleveland, OH</v>
      </c>
      <c r="R59">
        <f t="shared" si="14"/>
        <v>36066.437703686948</v>
      </c>
      <c r="S59" t="str">
        <f>LOOKUP(R59,distances!$B$2:$B$99,distances!$A$2:$A$99)</f>
        <v>Sydney, Ashmore and Cartier Islands</v>
      </c>
      <c r="T59" s="1">
        <f t="shared" si="15"/>
        <v>2233601.1915340913</v>
      </c>
      <c r="U59" s="2">
        <f t="shared" si="16"/>
        <v>264.7231041818182</v>
      </c>
      <c r="V59" s="2">
        <f t="shared" si="17"/>
        <v>223.99647276923076</v>
      </c>
      <c r="W59" s="2">
        <f t="shared" si="18"/>
        <v>8.8241034727272734</v>
      </c>
      <c r="X59" s="2">
        <f t="shared" si="19"/>
        <v>58239.082920000001</v>
      </c>
      <c r="Y59" s="2">
        <f t="shared" si="20"/>
        <v>128417.17783860001</v>
      </c>
      <c r="Z59" s="2">
        <f t="shared" si="21"/>
        <v>306521.4890526316</v>
      </c>
    </row>
    <row r="60" spans="1:26" ht="16">
      <c r="A60" s="8" t="s">
        <v>151</v>
      </c>
      <c r="B60" s="8">
        <v>266.60000000000002</v>
      </c>
      <c r="C60" s="1">
        <f t="shared" si="0"/>
        <v>266600000.00000003</v>
      </c>
      <c r="D60" s="2">
        <f t="shared" si="1"/>
        <v>281277889610</v>
      </c>
      <c r="E60" s="2">
        <f t="shared" si="2"/>
        <v>281277889.61000001</v>
      </c>
      <c r="F60" s="2">
        <f t="shared" si="3"/>
        <v>67227029.306600004</v>
      </c>
      <c r="G60" s="2">
        <f t="shared" si="4"/>
        <v>8919.2633691653973</v>
      </c>
      <c r="H60" s="2">
        <f t="shared" si="5"/>
        <v>56022.524422166673</v>
      </c>
      <c r="I60" s="2">
        <f t="shared" si="6"/>
        <v>27575.506826644603</v>
      </c>
      <c r="J60" s="2">
        <f t="shared" si="7"/>
        <v>2336.546888694128</v>
      </c>
      <c r="K60" s="2">
        <f t="shared" si="8"/>
        <v>70096.406660823835</v>
      </c>
      <c r="L60" s="2">
        <f t="shared" si="9"/>
        <v>2.8150036810097521</v>
      </c>
      <c r="M60" s="2">
        <f t="shared" si="10"/>
        <v>0.29341317145593904</v>
      </c>
      <c r="N60">
        <f t="shared" si="11"/>
        <v>2411.8676317231457</v>
      </c>
      <c r="O60">
        <f t="shared" si="12"/>
        <v>40.197793862052428</v>
      </c>
      <c r="P60">
        <f t="shared" si="13"/>
        <v>482.37352634462911</v>
      </c>
      <c r="Q60" t="str">
        <f>LOOKUP(P60,distances!$B$2:$B$60,distances!$A$2:$A$60)</f>
        <v>Buffalo, NY</v>
      </c>
      <c r="R60">
        <f t="shared" si="14"/>
        <v>34838.088013778768</v>
      </c>
      <c r="S60" t="str">
        <f>LOOKUP(R60,distances!$B$2:$B$99,distances!$A$2:$A$99)</f>
        <v>Sydney, Ashmore and Cartier Islands</v>
      </c>
      <c r="T60" s="1">
        <f t="shared" si="15"/>
        <v>2157529.2668948863</v>
      </c>
      <c r="U60" s="2">
        <f t="shared" si="16"/>
        <v>255.70717237272729</v>
      </c>
      <c r="V60" s="2">
        <f t="shared" si="17"/>
        <v>216.36760739230769</v>
      </c>
      <c r="W60" s="2">
        <f t="shared" si="18"/>
        <v>8.523572412424242</v>
      </c>
      <c r="X60" s="2">
        <f t="shared" si="19"/>
        <v>56255.577922000004</v>
      </c>
      <c r="Y60" s="2">
        <f t="shared" si="20"/>
        <v>124043.54931801002</v>
      </c>
      <c r="Z60" s="2">
        <f t="shared" si="21"/>
        <v>296081.98906315793</v>
      </c>
    </row>
    <row r="61" spans="1:26" ht="16">
      <c r="A61" s="8" t="s">
        <v>160</v>
      </c>
      <c r="B61" s="8">
        <v>262.2</v>
      </c>
      <c r="C61" s="1">
        <f t="shared" si="0"/>
        <v>262200000</v>
      </c>
      <c r="D61" s="2">
        <f t="shared" si="1"/>
        <v>276635643870</v>
      </c>
      <c r="E61" s="2">
        <f t="shared" si="2"/>
        <v>276635643.87</v>
      </c>
      <c r="F61" s="2">
        <f t="shared" si="3"/>
        <v>66117505.942199998</v>
      </c>
      <c r="G61" s="2">
        <f t="shared" si="4"/>
        <v>8772.0587224124811</v>
      </c>
      <c r="H61" s="2">
        <f t="shared" si="5"/>
        <v>55097.921618499997</v>
      </c>
      <c r="I61" s="2">
        <f t="shared" si="6"/>
        <v>27120.397186594953</v>
      </c>
      <c r="J61" s="2">
        <f t="shared" si="7"/>
        <v>2297.9842243645926</v>
      </c>
      <c r="K61" s="2">
        <f t="shared" si="8"/>
        <v>68939.526730937781</v>
      </c>
      <c r="L61" s="2">
        <f t="shared" si="9"/>
        <v>2.7685445054792091</v>
      </c>
      <c r="M61" s="2">
        <f t="shared" si="10"/>
        <v>0.28857064349492584</v>
      </c>
      <c r="N61">
        <f t="shared" si="11"/>
        <v>2372.0618643578723</v>
      </c>
      <c r="O61">
        <f t="shared" si="12"/>
        <v>39.534364405964538</v>
      </c>
      <c r="P61">
        <f t="shared" si="13"/>
        <v>474.41237287157446</v>
      </c>
      <c r="Q61" t="str">
        <f>LOOKUP(P61,distances!$B$2:$B$60,distances!$A$2:$A$60)</f>
        <v>Buffalo, NY</v>
      </c>
      <c r="R61">
        <f t="shared" si="14"/>
        <v>34263.1158185026</v>
      </c>
      <c r="S61" t="str">
        <f>LOOKUP(R61,distances!$B$2:$B$99,distances!$A$2:$A$99)</f>
        <v>Sydney, Ashmore and Cartier Islands</v>
      </c>
      <c r="T61" s="1">
        <f t="shared" si="15"/>
        <v>2121921.1319573866</v>
      </c>
      <c r="U61" s="2">
        <f t="shared" si="16"/>
        <v>251.48694897272728</v>
      </c>
      <c r="V61" s="2">
        <f t="shared" si="17"/>
        <v>212.79664913076923</v>
      </c>
      <c r="W61" s="2">
        <f t="shared" si="18"/>
        <v>8.3828982990909093</v>
      </c>
      <c r="X61" s="2">
        <f t="shared" si="19"/>
        <v>55327.128774000004</v>
      </c>
      <c r="Y61" s="2">
        <f t="shared" si="20"/>
        <v>121996.31894667001</v>
      </c>
      <c r="Z61" s="2">
        <f t="shared" si="21"/>
        <v>291195.41460000002</v>
      </c>
    </row>
    <row r="62" spans="1:26" ht="16">
      <c r="A62" s="8" t="s">
        <v>136</v>
      </c>
      <c r="B62" s="8">
        <v>244.3</v>
      </c>
      <c r="C62" s="1">
        <f t="shared" si="0"/>
        <v>244300000</v>
      </c>
      <c r="D62" s="2">
        <f t="shared" si="1"/>
        <v>257750144155</v>
      </c>
      <c r="E62" s="2">
        <f t="shared" si="2"/>
        <v>257750144.155</v>
      </c>
      <c r="F62" s="2">
        <f t="shared" si="3"/>
        <v>61603763.164299995</v>
      </c>
      <c r="G62" s="2">
        <f t="shared" si="4"/>
        <v>8173.2034549403852</v>
      </c>
      <c r="H62" s="2">
        <f t="shared" si="5"/>
        <v>51336.469303583326</v>
      </c>
      <c r="I62" s="2">
        <f t="shared" si="6"/>
        <v>25268.9284236657</v>
      </c>
      <c r="J62" s="2">
        <f t="shared" si="7"/>
        <v>2141.1042944785277</v>
      </c>
      <c r="K62" s="2">
        <f t="shared" si="8"/>
        <v>64233.128834355826</v>
      </c>
      <c r="L62" s="2">
        <f t="shared" si="9"/>
        <v>2.5795401322981335</v>
      </c>
      <c r="M62" s="2">
        <f t="shared" si="10"/>
        <v>0.26887035928989461</v>
      </c>
      <c r="N62">
        <f t="shared" si="11"/>
        <v>2210.1247653036926</v>
      </c>
      <c r="O62">
        <f t="shared" si="12"/>
        <v>36.83541275506154</v>
      </c>
      <c r="P62">
        <f t="shared" si="13"/>
        <v>442.02495306073854</v>
      </c>
      <c r="Q62" t="str">
        <f>LOOKUP(P62,distances!$B$2:$B$60,distances!$A$2:$A$60)</f>
        <v>Buffalo, NY</v>
      </c>
      <c r="R62">
        <f t="shared" si="14"/>
        <v>31924.024387720005</v>
      </c>
      <c r="S62" t="str">
        <f>LOOKUP(R62,distances!$B$2:$B$99,distances!$A$2:$A$99)</f>
        <v>Sydney, Ashmore and Cartier Islands</v>
      </c>
      <c r="T62" s="1">
        <f t="shared" si="15"/>
        <v>1977060.764825284</v>
      </c>
      <c r="U62" s="2">
        <f t="shared" si="16"/>
        <v>234.31831286818181</v>
      </c>
      <c r="V62" s="2">
        <f t="shared" si="17"/>
        <v>198.26934165769231</v>
      </c>
      <c r="W62" s="2">
        <f t="shared" si="18"/>
        <v>7.8106104289393938</v>
      </c>
      <c r="X62" s="2">
        <f t="shared" si="19"/>
        <v>51550.028830999996</v>
      </c>
      <c r="Y62" s="2">
        <f t="shared" si="20"/>
        <v>113667.81357235499</v>
      </c>
      <c r="Z62" s="2">
        <f t="shared" si="21"/>
        <v>271315.94121578947</v>
      </c>
    </row>
    <row r="63" spans="1:26" ht="16">
      <c r="A63" s="8" t="s">
        <v>158</v>
      </c>
      <c r="B63" s="8">
        <v>238.3</v>
      </c>
      <c r="C63" s="1">
        <f t="shared" si="0"/>
        <v>238300000</v>
      </c>
      <c r="D63" s="2">
        <f t="shared" si="1"/>
        <v>251419809055</v>
      </c>
      <c r="E63" s="2">
        <f t="shared" si="2"/>
        <v>251419809.05500001</v>
      </c>
      <c r="F63" s="2">
        <f t="shared" si="3"/>
        <v>60090776.758299999</v>
      </c>
      <c r="G63" s="2">
        <f t="shared" si="4"/>
        <v>7972.4698457318618</v>
      </c>
      <c r="H63" s="2">
        <f t="shared" si="5"/>
        <v>50075.647298583332</v>
      </c>
      <c r="I63" s="2">
        <f t="shared" si="6"/>
        <v>24648.324369052545</v>
      </c>
      <c r="J63" s="2">
        <f t="shared" si="7"/>
        <v>2088.51884312007</v>
      </c>
      <c r="K63" s="2">
        <f t="shared" si="8"/>
        <v>62655.5652936021</v>
      </c>
      <c r="L63" s="2">
        <f t="shared" si="9"/>
        <v>2.5161867111201195</v>
      </c>
      <c r="M63" s="2">
        <f t="shared" si="10"/>
        <v>0.26226691207033109</v>
      </c>
      <c r="N63">
        <f t="shared" si="11"/>
        <v>2155.8441734419566</v>
      </c>
      <c r="O63">
        <f t="shared" si="12"/>
        <v>35.930736224032607</v>
      </c>
      <c r="P63">
        <f t="shared" si="13"/>
        <v>431.16883468839131</v>
      </c>
      <c r="Q63" t="str">
        <f>LOOKUP(P63,distances!$B$2:$B$60,distances!$A$2:$A$60)</f>
        <v>Buffalo, NY</v>
      </c>
      <c r="R63">
        <f t="shared" si="14"/>
        <v>31139.971394161596</v>
      </c>
      <c r="S63" t="str">
        <f>LOOKUP(R63,distances!$B$2:$B$99,distances!$A$2:$A$99)</f>
        <v>Sydney, Ashmore and Cartier Islands</v>
      </c>
      <c r="T63" s="1">
        <f t="shared" si="15"/>
        <v>1928504.2171832384</v>
      </c>
      <c r="U63" s="2">
        <f t="shared" si="16"/>
        <v>228.56346277727272</v>
      </c>
      <c r="V63" s="2">
        <f t="shared" si="17"/>
        <v>193.39985311923076</v>
      </c>
      <c r="W63" s="2">
        <f t="shared" si="18"/>
        <v>7.6187820925757572</v>
      </c>
      <c r="X63" s="2">
        <f t="shared" si="19"/>
        <v>50283.961811000001</v>
      </c>
      <c r="Y63" s="2">
        <f t="shared" si="20"/>
        <v>110876.135793255</v>
      </c>
      <c r="Z63" s="2">
        <f t="shared" si="21"/>
        <v>264652.43058421055</v>
      </c>
    </row>
    <row r="64" spans="1:26" ht="16">
      <c r="A64" s="8" t="s">
        <v>161</v>
      </c>
      <c r="B64" s="8">
        <v>232.5</v>
      </c>
      <c r="C64" s="1">
        <f t="shared" si="0"/>
        <v>232500000</v>
      </c>
      <c r="D64" s="2">
        <f t="shared" si="1"/>
        <v>245300485125</v>
      </c>
      <c r="E64" s="2">
        <f t="shared" si="2"/>
        <v>245300485.125</v>
      </c>
      <c r="F64" s="2">
        <f t="shared" si="3"/>
        <v>58628223.232499994</v>
      </c>
      <c r="G64" s="2">
        <f t="shared" si="4"/>
        <v>7778.4273568302888</v>
      </c>
      <c r="H64" s="2">
        <f t="shared" si="5"/>
        <v>48856.852693749992</v>
      </c>
      <c r="I64" s="2">
        <f t="shared" si="6"/>
        <v>24048.407116259827</v>
      </c>
      <c r="J64" s="2">
        <f t="shared" si="7"/>
        <v>2037.6862401402279</v>
      </c>
      <c r="K64" s="2">
        <f t="shared" si="8"/>
        <v>61130.587204206837</v>
      </c>
      <c r="L64" s="2">
        <f t="shared" si="9"/>
        <v>2.4549450706480398</v>
      </c>
      <c r="M64" s="2">
        <f t="shared" si="10"/>
        <v>0.2558835797580864</v>
      </c>
      <c r="N64">
        <f t="shared" si="11"/>
        <v>2103.3729346422783</v>
      </c>
      <c r="O64">
        <f t="shared" si="12"/>
        <v>35.056215577371304</v>
      </c>
      <c r="P64">
        <f t="shared" si="13"/>
        <v>420.67458692845565</v>
      </c>
      <c r="Q64" t="str">
        <f>LOOKUP(P64,distances!$B$2:$B$60,distances!$A$2:$A$60)</f>
        <v>Buffalo, NY</v>
      </c>
      <c r="R64">
        <f t="shared" si="14"/>
        <v>30382.053500388465</v>
      </c>
      <c r="S64" t="str">
        <f>LOOKUP(R64,distances!$B$2:$B$99,distances!$A$2:$A$99)</f>
        <v>Sydney, Ashmore and Cartier Islands</v>
      </c>
      <c r="T64" s="1">
        <f t="shared" si="15"/>
        <v>1881566.2211292614</v>
      </c>
      <c r="U64" s="2">
        <f t="shared" si="16"/>
        <v>223.00044102272727</v>
      </c>
      <c r="V64" s="2">
        <f t="shared" si="17"/>
        <v>188.6926808653846</v>
      </c>
      <c r="W64" s="2">
        <f t="shared" si="18"/>
        <v>7.4333480340909093</v>
      </c>
      <c r="X64" s="2">
        <f t="shared" si="19"/>
        <v>49060.097025000003</v>
      </c>
      <c r="Y64" s="2">
        <f t="shared" si="20"/>
        <v>108177.51394012501</v>
      </c>
      <c r="Z64" s="2">
        <f t="shared" si="21"/>
        <v>258211.03697368421</v>
      </c>
    </row>
    <row r="65" spans="1:26" ht="16">
      <c r="A65" s="8" t="s">
        <v>164</v>
      </c>
      <c r="B65" s="8">
        <v>221.6</v>
      </c>
      <c r="C65" s="1">
        <f t="shared" si="0"/>
        <v>221600000</v>
      </c>
      <c r="D65" s="2">
        <f t="shared" si="1"/>
        <v>233800376360</v>
      </c>
      <c r="E65" s="2">
        <f t="shared" si="2"/>
        <v>233800376.36000001</v>
      </c>
      <c r="F65" s="2">
        <f t="shared" si="3"/>
        <v>55879631.261599995</v>
      </c>
      <c r="G65" s="2">
        <f t="shared" si="4"/>
        <v>7413.7613001014715</v>
      </c>
      <c r="H65" s="2">
        <f t="shared" si="5"/>
        <v>46566.359384666663</v>
      </c>
      <c r="I65" s="2">
        <f t="shared" si="6"/>
        <v>22920.976417045924</v>
      </c>
      <c r="J65" s="2">
        <f t="shared" si="7"/>
        <v>1942.1560035056968</v>
      </c>
      <c r="K65" s="2">
        <f t="shared" si="8"/>
        <v>58264.680105170904</v>
      </c>
      <c r="L65" s="2">
        <f t="shared" si="9"/>
        <v>2.3398530221746476</v>
      </c>
      <c r="M65" s="2">
        <f t="shared" si="10"/>
        <v>0.24388731730921265</v>
      </c>
      <c r="N65">
        <f t="shared" si="11"/>
        <v>2004.7631927601242</v>
      </c>
      <c r="O65">
        <f t="shared" si="12"/>
        <v>33.412719879335405</v>
      </c>
      <c r="P65">
        <f t="shared" si="13"/>
        <v>400.95263855202484</v>
      </c>
      <c r="Q65" t="str">
        <f>LOOKUP(P65,distances!$B$2:$B$60,distances!$A$2:$A$60)</f>
        <v>Pittsburgh, PA</v>
      </c>
      <c r="R65">
        <f t="shared" si="14"/>
        <v>28957.690562090684</v>
      </c>
      <c r="S65" t="str">
        <f>LOOKUP(R65,distances!$B$2:$B$99,distances!$A$2:$A$99)</f>
        <v>Sydney, Ashmore and Cartier Islands</v>
      </c>
      <c r="T65" s="1">
        <f t="shared" si="15"/>
        <v>1793355.1595795455</v>
      </c>
      <c r="U65" s="2">
        <f t="shared" si="16"/>
        <v>212.5457966909091</v>
      </c>
      <c r="V65" s="2">
        <f t="shared" si="17"/>
        <v>179.84644335384615</v>
      </c>
      <c r="W65" s="2">
        <f t="shared" si="18"/>
        <v>7.0848598896969701</v>
      </c>
      <c r="X65" s="2">
        <f t="shared" si="19"/>
        <v>46760.075272000002</v>
      </c>
      <c r="Y65" s="2">
        <f t="shared" si="20"/>
        <v>103105.96597476001</v>
      </c>
      <c r="Z65" s="2">
        <f t="shared" si="21"/>
        <v>246105.6593263158</v>
      </c>
    </row>
    <row r="66" spans="1:26" ht="16">
      <c r="A66" s="8" t="s">
        <v>165</v>
      </c>
      <c r="B66" s="8">
        <v>221.3</v>
      </c>
      <c r="C66" s="1">
        <f t="shared" si="0"/>
        <v>221300000</v>
      </c>
      <c r="D66" s="2">
        <f t="shared" si="1"/>
        <v>233483859605</v>
      </c>
      <c r="E66" s="2">
        <f t="shared" si="2"/>
        <v>233483859.60499999</v>
      </c>
      <c r="F66" s="2">
        <f t="shared" si="3"/>
        <v>55803981.941299997</v>
      </c>
      <c r="G66" s="2">
        <f t="shared" si="4"/>
        <v>7403.7246196410442</v>
      </c>
      <c r="H66" s="2">
        <f t="shared" si="5"/>
        <v>46503.318284416666</v>
      </c>
      <c r="I66" s="2">
        <f t="shared" si="6"/>
        <v>22889.946214315267</v>
      </c>
      <c r="J66" s="2">
        <f t="shared" si="7"/>
        <v>1939.5267309377739</v>
      </c>
      <c r="K66" s="2">
        <f t="shared" si="8"/>
        <v>58185.801928133216</v>
      </c>
      <c r="L66" s="2">
        <f t="shared" si="9"/>
        <v>2.3366853511157468</v>
      </c>
      <c r="M66" s="2">
        <f t="shared" si="10"/>
        <v>0.24355714494823447</v>
      </c>
      <c r="N66">
        <f t="shared" si="11"/>
        <v>2002.049163167037</v>
      </c>
      <c r="O66">
        <f t="shared" si="12"/>
        <v>33.367486052783953</v>
      </c>
      <c r="P66">
        <f t="shared" si="13"/>
        <v>400.4098326334074</v>
      </c>
      <c r="Q66" t="str">
        <f>LOOKUP(P66,distances!$B$2:$B$60,distances!$A$2:$A$60)</f>
        <v>Pittsburgh, PA</v>
      </c>
      <c r="R66">
        <f t="shared" si="14"/>
        <v>28918.487912412758</v>
      </c>
      <c r="S66" t="str">
        <f>LOOKUP(R66,distances!$B$2:$B$99,distances!$A$2:$A$99)</f>
        <v>Sydney, Ashmore and Cartier Islands</v>
      </c>
      <c r="T66" s="1">
        <f t="shared" si="15"/>
        <v>1790927.3321974433</v>
      </c>
      <c r="U66" s="2">
        <f t="shared" si="16"/>
        <v>212.25805418636364</v>
      </c>
      <c r="V66" s="2">
        <f t="shared" si="17"/>
        <v>179.60296892692307</v>
      </c>
      <c r="W66" s="2">
        <f t="shared" si="18"/>
        <v>7.075268472878788</v>
      </c>
      <c r="X66" s="2">
        <f t="shared" si="19"/>
        <v>46696.771921</v>
      </c>
      <c r="Y66" s="2">
        <f t="shared" si="20"/>
        <v>102966.382085805</v>
      </c>
      <c r="Z66" s="2">
        <f t="shared" si="21"/>
        <v>245772.48379473685</v>
      </c>
    </row>
    <row r="67" spans="1:26" ht="16">
      <c r="A67" s="8" t="s">
        <v>159</v>
      </c>
      <c r="B67" s="8">
        <v>221</v>
      </c>
      <c r="C67" s="1">
        <f t="shared" si="0"/>
        <v>221000000</v>
      </c>
      <c r="D67" s="2">
        <f t="shared" si="1"/>
        <v>233167342850</v>
      </c>
      <c r="E67" s="2">
        <f t="shared" si="2"/>
        <v>233167342.84999999</v>
      </c>
      <c r="F67" s="2">
        <f t="shared" si="3"/>
        <v>55728332.620999999</v>
      </c>
      <c r="G67" s="2">
        <f t="shared" si="4"/>
        <v>7393.6879391806187</v>
      </c>
      <c r="H67" s="2">
        <f t="shared" si="5"/>
        <v>46440.277184166669</v>
      </c>
      <c r="I67" s="2">
        <f t="shared" si="6"/>
        <v>22858.91601158461</v>
      </c>
      <c r="J67" s="2">
        <f t="shared" si="7"/>
        <v>1936.8974583698509</v>
      </c>
      <c r="K67" s="2">
        <f t="shared" si="8"/>
        <v>58106.923751095528</v>
      </c>
      <c r="L67" s="2">
        <f t="shared" si="9"/>
        <v>2.3335176800568465</v>
      </c>
      <c r="M67" s="2">
        <f t="shared" si="10"/>
        <v>0.24322697258725628</v>
      </c>
      <c r="N67">
        <f t="shared" si="11"/>
        <v>1999.3351335739501</v>
      </c>
      <c r="O67">
        <f t="shared" si="12"/>
        <v>33.3222522262325</v>
      </c>
      <c r="P67">
        <f t="shared" si="13"/>
        <v>399.86702671479003</v>
      </c>
      <c r="Q67" t="str">
        <f>LOOKUP(P67,distances!$B$2:$B$60,distances!$A$2:$A$60)</f>
        <v>Pittsburgh, PA</v>
      </c>
      <c r="R67">
        <f t="shared" si="14"/>
        <v>28879.285262734837</v>
      </c>
      <c r="S67" t="str">
        <f>LOOKUP(R67,distances!$B$2:$B$99,distances!$A$2:$A$99)</f>
        <v>Sydney, Ashmore and Cartier Islands</v>
      </c>
      <c r="T67" s="1">
        <f t="shared" si="15"/>
        <v>1788499.5048153407</v>
      </c>
      <c r="U67" s="2">
        <f t="shared" si="16"/>
        <v>211.97031168181817</v>
      </c>
      <c r="V67" s="2">
        <f t="shared" si="17"/>
        <v>179.35949450000001</v>
      </c>
      <c r="W67" s="2">
        <f t="shared" si="18"/>
        <v>7.0656770560606059</v>
      </c>
      <c r="X67" s="2">
        <f t="shared" si="19"/>
        <v>46633.468569999997</v>
      </c>
      <c r="Y67" s="2">
        <f t="shared" si="20"/>
        <v>102826.79819685</v>
      </c>
      <c r="Z67" s="2">
        <f t="shared" si="21"/>
        <v>245439.30826315787</v>
      </c>
    </row>
    <row r="68" spans="1:26" ht="16">
      <c r="A68" s="8" t="s">
        <v>166</v>
      </c>
      <c r="B68" s="8">
        <v>211.1</v>
      </c>
      <c r="C68" s="1">
        <f t="shared" si="0"/>
        <v>211100000</v>
      </c>
      <c r="D68" s="2">
        <f t="shared" si="1"/>
        <v>222722289935</v>
      </c>
      <c r="E68" s="2">
        <f t="shared" si="2"/>
        <v>222722289.935</v>
      </c>
      <c r="F68" s="2">
        <f t="shared" si="3"/>
        <v>53231905.051099993</v>
      </c>
      <c r="G68" s="2">
        <f t="shared" si="4"/>
        <v>7062.4774839865549</v>
      </c>
      <c r="H68" s="2">
        <f t="shared" si="5"/>
        <v>44359.920875916658</v>
      </c>
      <c r="I68" s="2">
        <f t="shared" si="6"/>
        <v>21834.919321472902</v>
      </c>
      <c r="J68" s="2">
        <f t="shared" si="7"/>
        <v>1850.1314636283962</v>
      </c>
      <c r="K68" s="2">
        <f t="shared" si="8"/>
        <v>55503.943908851885</v>
      </c>
      <c r="L68" s="2">
        <f t="shared" si="9"/>
        <v>2.2289845351131232</v>
      </c>
      <c r="M68" s="2">
        <f t="shared" si="10"/>
        <v>0.23233128467497649</v>
      </c>
      <c r="N68">
        <f t="shared" si="11"/>
        <v>1909.7721570020856</v>
      </c>
      <c r="O68">
        <f t="shared" si="12"/>
        <v>31.82953595003476</v>
      </c>
      <c r="P68">
        <f t="shared" si="13"/>
        <v>381.95443140041709</v>
      </c>
      <c r="Q68" t="str">
        <f>LOOKUP(P68,distances!$B$2:$B$60,distances!$A$2:$A$60)</f>
        <v>Norfolk, VA</v>
      </c>
      <c r="R68">
        <f t="shared" si="14"/>
        <v>27585.59782336346</v>
      </c>
      <c r="S68" t="str">
        <f>LOOKUP(R68,distances!$B$2:$B$99,distances!$A$2:$A$99)</f>
        <v>Sydney, Ashmore and Cartier Islands</v>
      </c>
      <c r="T68" s="1">
        <f t="shared" si="15"/>
        <v>1708381.2012059661</v>
      </c>
      <c r="U68" s="2">
        <f t="shared" si="16"/>
        <v>202.47480903181818</v>
      </c>
      <c r="V68" s="2">
        <f t="shared" si="17"/>
        <v>171.32483841153845</v>
      </c>
      <c r="W68" s="2">
        <f t="shared" si="18"/>
        <v>6.7491603010606065</v>
      </c>
      <c r="X68" s="2">
        <f t="shared" si="19"/>
        <v>44544.457987000002</v>
      </c>
      <c r="Y68" s="2">
        <f t="shared" si="20"/>
        <v>98220.529861335002</v>
      </c>
      <c r="Z68" s="2">
        <f t="shared" si="21"/>
        <v>234444.51572105262</v>
      </c>
    </row>
    <row r="69" spans="1:26" ht="16">
      <c r="A69" s="8" t="s">
        <v>162</v>
      </c>
      <c r="B69" s="8">
        <v>208.5</v>
      </c>
      <c r="C69" s="1">
        <f t="shared" si="0"/>
        <v>208500000</v>
      </c>
      <c r="D69" s="2">
        <f t="shared" si="1"/>
        <v>219979144725</v>
      </c>
      <c r="E69" s="2">
        <f t="shared" si="2"/>
        <v>219979144.72499999</v>
      </c>
      <c r="F69" s="2">
        <f t="shared" si="3"/>
        <v>52576277.608499996</v>
      </c>
      <c r="G69" s="2">
        <f t="shared" si="4"/>
        <v>6975.4929199961944</v>
      </c>
      <c r="H69" s="2">
        <f t="shared" si="5"/>
        <v>43813.564673749999</v>
      </c>
      <c r="I69" s="2">
        <f t="shared" si="6"/>
        <v>21565.990897807198</v>
      </c>
      <c r="J69" s="2">
        <f t="shared" si="7"/>
        <v>1827.3444347063978</v>
      </c>
      <c r="K69" s="2">
        <f t="shared" si="8"/>
        <v>54820.333041191931</v>
      </c>
      <c r="L69" s="2">
        <f t="shared" si="9"/>
        <v>2.2015313859359837</v>
      </c>
      <c r="M69" s="2">
        <f t="shared" si="10"/>
        <v>0.22946979087983227</v>
      </c>
      <c r="N69">
        <f t="shared" si="11"/>
        <v>1886.2505671953331</v>
      </c>
      <c r="O69">
        <f t="shared" si="12"/>
        <v>31.437509453255551</v>
      </c>
      <c r="P69">
        <f t="shared" si="13"/>
        <v>377.25011343906664</v>
      </c>
      <c r="Q69" t="str">
        <f>LOOKUP(P69,distances!$B$2:$B$60,distances!$A$2:$A$60)</f>
        <v>Norfolk, VA</v>
      </c>
      <c r="R69">
        <f t="shared" si="14"/>
        <v>27245.841526154811</v>
      </c>
      <c r="S69" t="str">
        <f>LOOKUP(R69,distances!$B$2:$B$99,distances!$A$2:$A$99)</f>
        <v>Sydney, Ashmore and Cartier Islands</v>
      </c>
      <c r="T69" s="1">
        <f t="shared" si="15"/>
        <v>1687340.0305610797</v>
      </c>
      <c r="U69" s="2">
        <f t="shared" si="16"/>
        <v>199.98104065909092</v>
      </c>
      <c r="V69" s="2">
        <f t="shared" si="17"/>
        <v>169.21472671153848</v>
      </c>
      <c r="W69" s="2">
        <f t="shared" si="18"/>
        <v>6.6660346886363637</v>
      </c>
      <c r="X69" s="2">
        <f t="shared" si="19"/>
        <v>43995.828945000001</v>
      </c>
      <c r="Y69" s="2">
        <f t="shared" si="20"/>
        <v>97010.802823725011</v>
      </c>
      <c r="Z69" s="2">
        <f t="shared" si="21"/>
        <v>231556.99444736843</v>
      </c>
    </row>
    <row r="70" spans="1:26" ht="16">
      <c r="A70" s="8" t="s">
        <v>140</v>
      </c>
      <c r="B70" s="8">
        <v>207.5</v>
      </c>
      <c r="C70" s="1">
        <f t="shared" si="0"/>
        <v>207500000</v>
      </c>
      <c r="D70" s="2">
        <f t="shared" si="1"/>
        <v>218924088875</v>
      </c>
      <c r="E70" s="2">
        <f t="shared" si="2"/>
        <v>218924088.875</v>
      </c>
      <c r="F70" s="2">
        <f t="shared" si="3"/>
        <v>52324113.207499996</v>
      </c>
      <c r="G70" s="2">
        <f t="shared" si="4"/>
        <v>6942.0373184614409</v>
      </c>
      <c r="H70" s="2">
        <f t="shared" si="5"/>
        <v>43603.427672916667</v>
      </c>
      <c r="I70" s="2">
        <f t="shared" si="6"/>
        <v>21462.556888705007</v>
      </c>
      <c r="J70" s="2">
        <f t="shared" si="7"/>
        <v>1818.5801928133217</v>
      </c>
      <c r="K70" s="2">
        <f t="shared" si="8"/>
        <v>54557.405784399649</v>
      </c>
      <c r="L70" s="2">
        <f t="shared" si="9"/>
        <v>2.1909724824063148</v>
      </c>
      <c r="M70" s="2">
        <f t="shared" si="10"/>
        <v>0.22836921634323837</v>
      </c>
      <c r="N70">
        <f t="shared" si="11"/>
        <v>1877.2038018850437</v>
      </c>
      <c r="O70">
        <f t="shared" si="12"/>
        <v>31.286730031417395</v>
      </c>
      <c r="P70">
        <f t="shared" si="13"/>
        <v>375.44076037700876</v>
      </c>
      <c r="Q70" t="str">
        <f>LOOKUP(P70,distances!$B$2:$B$60,distances!$A$2:$A$60)</f>
        <v>Norfolk, VA</v>
      </c>
      <c r="R70">
        <f t="shared" si="14"/>
        <v>27115.16602722841</v>
      </c>
      <c r="S70" t="str">
        <f>LOOKUP(R70,distances!$B$2:$B$99,distances!$A$2:$A$99)</f>
        <v>Sydney, Ashmore and Cartier Islands</v>
      </c>
      <c r="T70" s="1">
        <f t="shared" si="15"/>
        <v>1679247.2726207387</v>
      </c>
      <c r="U70" s="2">
        <f t="shared" si="16"/>
        <v>199.02189897727274</v>
      </c>
      <c r="V70" s="2">
        <f t="shared" si="17"/>
        <v>168.40314528846153</v>
      </c>
      <c r="W70" s="2">
        <f t="shared" si="18"/>
        <v>6.634063299242424</v>
      </c>
      <c r="X70" s="2">
        <f t="shared" si="19"/>
        <v>43784.817774999996</v>
      </c>
      <c r="Y70" s="2">
        <f t="shared" si="20"/>
        <v>96545.523193874993</v>
      </c>
      <c r="Z70" s="2">
        <f t="shared" si="21"/>
        <v>230446.40934210524</v>
      </c>
    </row>
    <row r="71" spans="1:26" ht="16">
      <c r="A71" s="8" t="s">
        <v>163</v>
      </c>
      <c r="B71" s="8">
        <v>206.8</v>
      </c>
      <c r="C71" s="1">
        <f t="shared" si="0"/>
        <v>206800000</v>
      </c>
      <c r="D71" s="2">
        <f t="shared" si="1"/>
        <v>218185549780</v>
      </c>
      <c r="E71" s="2">
        <f t="shared" si="2"/>
        <v>218185549.78</v>
      </c>
      <c r="F71" s="2">
        <f t="shared" si="3"/>
        <v>52147598.126799993</v>
      </c>
      <c r="G71" s="2">
        <f t="shared" si="4"/>
        <v>6918.618397387113</v>
      </c>
      <c r="H71" s="2">
        <f t="shared" si="5"/>
        <v>43456.331772333331</v>
      </c>
      <c r="I71" s="2">
        <f t="shared" si="6"/>
        <v>21390.153082333472</v>
      </c>
      <c r="J71" s="2">
        <f t="shared" si="7"/>
        <v>1812.4452234881683</v>
      </c>
      <c r="K71" s="2">
        <f t="shared" si="8"/>
        <v>54373.356704645048</v>
      </c>
      <c r="L71" s="2">
        <f t="shared" si="9"/>
        <v>2.1835812499355467</v>
      </c>
      <c r="M71" s="2">
        <f t="shared" si="10"/>
        <v>0.22759881416762265</v>
      </c>
      <c r="N71">
        <f t="shared" si="11"/>
        <v>1870.8710661678413</v>
      </c>
      <c r="O71">
        <f t="shared" si="12"/>
        <v>31.181184436130689</v>
      </c>
      <c r="P71">
        <f t="shared" si="13"/>
        <v>374.17421323356825</v>
      </c>
      <c r="Q71" t="str">
        <f>LOOKUP(P71,distances!$B$2:$B$60,distances!$A$2:$A$60)</f>
        <v>Norfolk, VA</v>
      </c>
      <c r="R71">
        <f t="shared" si="14"/>
        <v>27023.693177979931</v>
      </c>
      <c r="S71" t="str">
        <f>LOOKUP(R71,distances!$B$2:$B$99,distances!$A$2:$A$99)</f>
        <v>Sydney, Ashmore and Cartier Islands</v>
      </c>
      <c r="T71" s="1">
        <f t="shared" si="15"/>
        <v>1673582.3420625001</v>
      </c>
      <c r="U71" s="2">
        <f t="shared" si="16"/>
        <v>198.35049979999999</v>
      </c>
      <c r="V71" s="2">
        <f t="shared" si="17"/>
        <v>167.8350382923077</v>
      </c>
      <c r="W71" s="2">
        <f t="shared" si="18"/>
        <v>6.6116833266666664</v>
      </c>
      <c r="X71" s="2">
        <f t="shared" si="19"/>
        <v>43637.109956</v>
      </c>
      <c r="Y71" s="2">
        <f t="shared" si="20"/>
        <v>96219.827452979996</v>
      </c>
      <c r="Z71" s="2">
        <f t="shared" si="21"/>
        <v>229668.99976842105</v>
      </c>
    </row>
    <row r="72" spans="1:26" ht="16">
      <c r="A72" s="8" t="s">
        <v>153</v>
      </c>
      <c r="B72" s="8">
        <v>185.4</v>
      </c>
      <c r="C72" s="1">
        <f t="shared" si="0"/>
        <v>185400000</v>
      </c>
      <c r="D72" s="2">
        <f t="shared" si="1"/>
        <v>195607354590</v>
      </c>
      <c r="E72" s="2">
        <f t="shared" si="2"/>
        <v>195607354.59</v>
      </c>
      <c r="F72" s="2">
        <f t="shared" si="3"/>
        <v>46751279.9454</v>
      </c>
      <c r="G72" s="2">
        <f t="shared" si="4"/>
        <v>6202.6685245433791</v>
      </c>
      <c r="H72" s="2">
        <f t="shared" si="5"/>
        <v>38959.399954499997</v>
      </c>
      <c r="I72" s="2">
        <f t="shared" si="6"/>
        <v>19176.665287546544</v>
      </c>
      <c r="J72" s="2">
        <f t="shared" si="7"/>
        <v>1624.8904469763365</v>
      </c>
      <c r="K72" s="2">
        <f t="shared" si="8"/>
        <v>48746.713409290096</v>
      </c>
      <c r="L72" s="2">
        <f t="shared" si="9"/>
        <v>1.9576207144006303</v>
      </c>
      <c r="M72" s="2">
        <f t="shared" si="10"/>
        <v>0.20404651908451274</v>
      </c>
      <c r="N72">
        <f t="shared" si="11"/>
        <v>1677.2702885276487</v>
      </c>
      <c r="O72">
        <f t="shared" si="12"/>
        <v>27.954504808794145</v>
      </c>
      <c r="P72">
        <f t="shared" si="13"/>
        <v>335.45405770552975</v>
      </c>
      <c r="Q72" t="str">
        <f>LOOKUP(P72,distances!$B$2:$B$60,distances!$A$2:$A$60)</f>
        <v>Montreal</v>
      </c>
      <c r="R72">
        <f t="shared" si="14"/>
        <v>24227.237500954925</v>
      </c>
      <c r="S72" t="str">
        <f>LOOKUP(R72,distances!$B$2:$B$99,distances!$A$2:$A$99)</f>
        <v>Sydney, Ashmore and Cartier Islands</v>
      </c>
      <c r="T72" s="1">
        <f t="shared" si="15"/>
        <v>1500397.3221392047</v>
      </c>
      <c r="U72" s="2">
        <f t="shared" si="16"/>
        <v>177.8248678090909</v>
      </c>
      <c r="V72" s="2">
        <f t="shared" si="17"/>
        <v>150.46719583846155</v>
      </c>
      <c r="W72" s="2">
        <f t="shared" si="18"/>
        <v>5.9274955936363636</v>
      </c>
      <c r="X72" s="2">
        <f t="shared" si="19"/>
        <v>39121.470917999999</v>
      </c>
      <c r="Y72" s="2">
        <f t="shared" si="20"/>
        <v>86262.843374189993</v>
      </c>
      <c r="Z72" s="2">
        <f t="shared" si="21"/>
        <v>205902.47851578947</v>
      </c>
    </row>
    <row r="73" spans="1:26" ht="16">
      <c r="A73" s="8" t="s">
        <v>167</v>
      </c>
      <c r="B73" s="8">
        <v>175</v>
      </c>
      <c r="C73" s="1">
        <f t="shared" si="0"/>
        <v>175000000</v>
      </c>
      <c r="D73" s="2">
        <f t="shared" si="1"/>
        <v>184634773750</v>
      </c>
      <c r="E73" s="2">
        <f t="shared" si="2"/>
        <v>184634773.75</v>
      </c>
      <c r="F73" s="2">
        <f t="shared" si="3"/>
        <v>44128770.174999997</v>
      </c>
      <c r="G73" s="2">
        <f t="shared" si="4"/>
        <v>5854.7302685819386</v>
      </c>
      <c r="H73" s="2">
        <f t="shared" si="5"/>
        <v>36773.975145833334</v>
      </c>
      <c r="I73" s="2">
        <f t="shared" si="6"/>
        <v>18100.951592883739</v>
      </c>
      <c r="J73" s="2">
        <f t="shared" si="7"/>
        <v>1533.7423312883436</v>
      </c>
      <c r="K73" s="2">
        <f t="shared" si="8"/>
        <v>46012.269938650308</v>
      </c>
      <c r="L73" s="2">
        <f t="shared" si="9"/>
        <v>1.8478081176920729</v>
      </c>
      <c r="M73" s="2">
        <f t="shared" si="10"/>
        <v>0.19260054390393599</v>
      </c>
      <c r="N73">
        <f t="shared" si="11"/>
        <v>1583.1839293006394</v>
      </c>
      <c r="O73">
        <f t="shared" si="12"/>
        <v>26.386398821677325</v>
      </c>
      <c r="P73">
        <f t="shared" si="13"/>
        <v>316.63678586012787</v>
      </c>
      <c r="Q73" t="str">
        <f>LOOKUP(P73,distances!$B$2:$B$60,distances!$A$2:$A$60)</f>
        <v>Portland, ME</v>
      </c>
      <c r="R73">
        <f t="shared" si="14"/>
        <v>22868.212312120348</v>
      </c>
      <c r="S73" t="str">
        <f>LOOKUP(R73,distances!$B$2:$B$99,distances!$A$2:$A$99)</f>
        <v>Sydney, Ashmore and Cartier Islands</v>
      </c>
      <c r="T73" s="1">
        <f t="shared" si="15"/>
        <v>1416232.6395596592</v>
      </c>
      <c r="U73" s="2">
        <f t="shared" si="16"/>
        <v>167.84979431818181</v>
      </c>
      <c r="V73" s="2">
        <f t="shared" si="17"/>
        <v>142.02674903846153</v>
      </c>
      <c r="W73" s="2">
        <f t="shared" si="18"/>
        <v>5.5949931439393943</v>
      </c>
      <c r="X73" s="2">
        <f t="shared" si="19"/>
        <v>36926.954749999997</v>
      </c>
      <c r="Y73" s="2">
        <f t="shared" si="20"/>
        <v>81423.935223749999</v>
      </c>
      <c r="Z73" s="2">
        <f t="shared" si="21"/>
        <v>194352.39342105261</v>
      </c>
    </row>
    <row r="74" spans="1:26" ht="16">
      <c r="A74" s="8"/>
      <c r="B74" s="8"/>
    </row>
    <row r="75" spans="1:26" ht="16">
      <c r="A75" s="8" t="s">
        <v>168</v>
      </c>
      <c r="B75" s="8">
        <v>312.60000000000002</v>
      </c>
    </row>
  </sheetData>
  <mergeCells count="1">
    <mergeCell ref="J20:M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opLeftCell="A9" workbookViewId="0">
      <selection activeCell="A48" sqref="A48"/>
    </sheetView>
  </sheetViews>
  <sheetFormatPr baseColWidth="10" defaultRowHeight="15" x14ac:dyDescent="0"/>
  <cols>
    <col min="1" max="1" width="19" bestFit="1" customWidth="1"/>
  </cols>
  <sheetData>
    <row r="1" spans="1:11">
      <c r="A1" t="s">
        <v>104</v>
      </c>
      <c r="B1" t="s">
        <v>105</v>
      </c>
    </row>
    <row r="2" spans="1:11">
      <c r="A2" t="s">
        <v>106</v>
      </c>
      <c r="B2">
        <v>0</v>
      </c>
      <c r="C2">
        <v>1</v>
      </c>
      <c r="D2">
        <v>0</v>
      </c>
      <c r="E2" t="str">
        <f t="shared" ref="E2:E33" si="0">LOOKUP(D2,$B$2:$B$72,$A$2:$A$72)</f>
        <v>NYC</v>
      </c>
      <c r="G2" t="s">
        <v>108</v>
      </c>
      <c r="H2" t="s">
        <v>107</v>
      </c>
    </row>
    <row r="3" spans="1:11">
      <c r="A3" s="4" t="s">
        <v>46</v>
      </c>
      <c r="B3" s="4">
        <v>109</v>
      </c>
      <c r="C3">
        <v>1</v>
      </c>
      <c r="D3">
        <v>50</v>
      </c>
      <c r="E3" t="str">
        <f t="shared" si="0"/>
        <v>NYC</v>
      </c>
      <c r="G3" t="s">
        <v>188</v>
      </c>
      <c r="H3" t="s">
        <v>189</v>
      </c>
    </row>
    <row r="4" spans="1:11" ht="16">
      <c r="A4" s="4" t="s">
        <v>47</v>
      </c>
      <c r="B4" s="4">
        <v>111</v>
      </c>
      <c r="C4">
        <v>1</v>
      </c>
      <c r="D4">
        <v>100</v>
      </c>
      <c r="E4" t="str">
        <f t="shared" si="0"/>
        <v>NYC</v>
      </c>
      <c r="I4" s="6"/>
      <c r="J4" s="6"/>
    </row>
    <row r="5" spans="1:11" ht="16">
      <c r="A5" s="4" t="s">
        <v>48</v>
      </c>
      <c r="B5" s="4">
        <v>153</v>
      </c>
      <c r="C5">
        <v>1</v>
      </c>
      <c r="D5">
        <v>150</v>
      </c>
      <c r="E5" t="str">
        <f t="shared" si="0"/>
        <v>Hartford, CT</v>
      </c>
      <c r="I5" s="6"/>
      <c r="J5" s="6"/>
      <c r="K5" s="6"/>
    </row>
    <row r="6" spans="1:11" ht="16">
      <c r="A6" s="4" t="s">
        <v>49</v>
      </c>
      <c r="B6" s="4">
        <v>203</v>
      </c>
      <c r="C6">
        <v>1</v>
      </c>
      <c r="D6">
        <v>200</v>
      </c>
      <c r="E6" t="str">
        <f t="shared" si="0"/>
        <v>Albany, NY</v>
      </c>
      <c r="I6" s="6"/>
      <c r="J6" s="6"/>
      <c r="K6" s="6"/>
    </row>
    <row r="7" spans="1:11" ht="16">
      <c r="A7" s="10" t="s">
        <v>190</v>
      </c>
      <c r="B7" s="10">
        <v>205</v>
      </c>
      <c r="C7">
        <v>3</v>
      </c>
      <c r="D7">
        <v>4100</v>
      </c>
      <c r="E7" t="str">
        <f t="shared" si="0"/>
        <v>Stockholm</v>
      </c>
      <c r="I7" s="6"/>
      <c r="J7" s="6"/>
      <c r="K7" s="6"/>
    </row>
    <row r="8" spans="1:11" ht="16">
      <c r="A8" s="4" t="s">
        <v>50</v>
      </c>
      <c r="B8" s="4">
        <v>211</v>
      </c>
      <c r="C8">
        <v>1</v>
      </c>
      <c r="D8">
        <v>250</v>
      </c>
      <c r="E8" t="str">
        <f t="shared" si="0"/>
        <v>Washington, DC</v>
      </c>
      <c r="I8" s="6"/>
      <c r="J8" s="6"/>
      <c r="K8" s="6"/>
    </row>
    <row r="9" spans="1:11" ht="16">
      <c r="A9" s="4" t="s">
        <v>51</v>
      </c>
      <c r="B9" s="4">
        <v>237</v>
      </c>
      <c r="C9">
        <v>1</v>
      </c>
      <c r="D9">
        <v>300</v>
      </c>
      <c r="E9" t="str">
        <f t="shared" si="0"/>
        <v>Washington, DC</v>
      </c>
      <c r="I9" s="6"/>
      <c r="J9" s="6"/>
      <c r="K9" s="6"/>
    </row>
    <row r="10" spans="1:11">
      <c r="A10" s="4" t="s">
        <v>52</v>
      </c>
      <c r="B10" s="4">
        <v>312</v>
      </c>
      <c r="C10">
        <v>1</v>
      </c>
      <c r="D10">
        <v>350</v>
      </c>
      <c r="E10" t="str">
        <f t="shared" si="0"/>
        <v>Montreal</v>
      </c>
    </row>
    <row r="11" spans="1:11" ht="16">
      <c r="A11" s="10" t="s">
        <v>191</v>
      </c>
      <c r="B11" s="10">
        <v>320</v>
      </c>
      <c r="C11">
        <v>3</v>
      </c>
      <c r="D11">
        <v>4200</v>
      </c>
      <c r="E11" t="str">
        <f t="shared" si="0"/>
        <v>Stockholm</v>
      </c>
    </row>
    <row r="12" spans="1:11">
      <c r="A12" s="4" t="s">
        <v>53</v>
      </c>
      <c r="B12" s="4">
        <v>373</v>
      </c>
      <c r="C12">
        <v>1</v>
      </c>
      <c r="D12">
        <v>400</v>
      </c>
      <c r="E12" t="str">
        <f t="shared" si="0"/>
        <v>Pittsburgh, PA</v>
      </c>
    </row>
    <row r="13" spans="1:11">
      <c r="A13" s="4" t="s">
        <v>54</v>
      </c>
      <c r="B13" s="4">
        <v>388</v>
      </c>
      <c r="C13">
        <v>1</v>
      </c>
      <c r="D13">
        <v>450</v>
      </c>
      <c r="E13" t="str">
        <f t="shared" si="0"/>
        <v>Buffalo, NY</v>
      </c>
    </row>
    <row r="14" spans="1:11">
      <c r="A14" s="4" t="s">
        <v>55</v>
      </c>
      <c r="B14" s="4">
        <v>419</v>
      </c>
      <c r="C14">
        <v>1</v>
      </c>
      <c r="D14">
        <v>500</v>
      </c>
      <c r="E14" t="str">
        <f t="shared" si="0"/>
        <v>Cleveland, OH</v>
      </c>
    </row>
    <row r="15" spans="1:11">
      <c r="A15" s="4" t="s">
        <v>56</v>
      </c>
      <c r="B15" s="4">
        <v>483</v>
      </c>
      <c r="C15">
        <v>1</v>
      </c>
      <c r="D15">
        <v>550</v>
      </c>
      <c r="E15" t="str">
        <f t="shared" si="0"/>
        <v>Cleveland, OH</v>
      </c>
    </row>
    <row r="16" spans="1:11">
      <c r="A16" s="4" t="s">
        <v>57</v>
      </c>
      <c r="B16" s="4">
        <v>553</v>
      </c>
      <c r="C16">
        <v>1</v>
      </c>
      <c r="D16">
        <v>600</v>
      </c>
      <c r="E16" t="str">
        <f t="shared" si="0"/>
        <v>Charlotte NC</v>
      </c>
    </row>
    <row r="17" spans="1:5">
      <c r="A17" s="4" t="s">
        <v>58</v>
      </c>
      <c r="B17" s="4">
        <v>554</v>
      </c>
      <c r="C17">
        <v>1</v>
      </c>
      <c r="D17">
        <v>650</v>
      </c>
      <c r="E17" t="str">
        <f t="shared" si="0"/>
        <v>Detroit, MI</v>
      </c>
    </row>
    <row r="18" spans="1:5">
      <c r="A18" s="4" t="s">
        <v>59</v>
      </c>
      <c r="B18" s="4">
        <v>565</v>
      </c>
      <c r="C18">
        <v>1</v>
      </c>
      <c r="D18">
        <v>700</v>
      </c>
      <c r="E18" t="str">
        <f t="shared" si="0"/>
        <v>Detroit, MI</v>
      </c>
    </row>
    <row r="19" spans="1:5">
      <c r="A19" s="4" t="s">
        <v>60</v>
      </c>
      <c r="B19" s="4">
        <v>639</v>
      </c>
      <c r="C19">
        <v>1</v>
      </c>
      <c r="D19">
        <v>750</v>
      </c>
      <c r="E19" t="str">
        <f t="shared" si="0"/>
        <v>Indianapolis, IN</v>
      </c>
    </row>
    <row r="20" spans="1:5">
      <c r="A20" s="4" t="s">
        <v>61</v>
      </c>
      <c r="B20" s="4">
        <v>711</v>
      </c>
      <c r="C20">
        <v>1</v>
      </c>
      <c r="D20">
        <v>800</v>
      </c>
      <c r="E20" t="str">
        <f t="shared" si="0"/>
        <v>Louisville, KY</v>
      </c>
    </row>
    <row r="21" spans="1:5" ht="16">
      <c r="A21" s="10" t="s">
        <v>192</v>
      </c>
      <c r="B21" s="10">
        <v>713</v>
      </c>
      <c r="C21">
        <v>3</v>
      </c>
      <c r="D21">
        <v>4300</v>
      </c>
      <c r="E21" t="str">
        <f t="shared" si="0"/>
        <v>Stockholm</v>
      </c>
    </row>
    <row r="22" spans="1:5">
      <c r="A22" s="4" t="s">
        <v>62</v>
      </c>
      <c r="B22" s="4">
        <v>729</v>
      </c>
      <c r="C22">
        <v>1</v>
      </c>
      <c r="D22">
        <v>850</v>
      </c>
      <c r="E22" t="str">
        <f t="shared" si="0"/>
        <v>Chicago, IL</v>
      </c>
    </row>
    <row r="23" spans="1:5">
      <c r="A23" s="4" t="s">
        <v>63</v>
      </c>
      <c r="B23" s="4">
        <v>762</v>
      </c>
      <c r="C23">
        <v>1</v>
      </c>
      <c r="D23">
        <v>900</v>
      </c>
      <c r="E23" t="str">
        <f t="shared" si="0"/>
        <v>Atlanta, GA</v>
      </c>
    </row>
    <row r="24" spans="1:5">
      <c r="A24" s="4" t="s">
        <v>64</v>
      </c>
      <c r="B24" s="4">
        <v>763</v>
      </c>
      <c r="C24">
        <v>1</v>
      </c>
      <c r="D24">
        <v>950</v>
      </c>
      <c r="E24" t="str">
        <f t="shared" si="0"/>
        <v>Jacksonville, FL</v>
      </c>
    </row>
    <row r="25" spans="1:5">
      <c r="A25" s="4" t="s">
        <v>65</v>
      </c>
      <c r="B25" s="4">
        <v>811</v>
      </c>
      <c r="C25">
        <v>1</v>
      </c>
      <c r="D25">
        <v>1000</v>
      </c>
      <c r="E25" t="str">
        <f t="shared" si="0"/>
        <v>Birmingham, AL</v>
      </c>
    </row>
    <row r="26" spans="1:5">
      <c r="A26" s="4" t="s">
        <v>66</v>
      </c>
      <c r="B26" s="4">
        <v>896</v>
      </c>
      <c r="C26">
        <v>1</v>
      </c>
      <c r="D26">
        <v>1050</v>
      </c>
      <c r="E26" t="str">
        <f t="shared" si="0"/>
        <v>Birmingham, AL</v>
      </c>
    </row>
    <row r="27" spans="1:5">
      <c r="A27" s="4" t="s">
        <v>67</v>
      </c>
      <c r="B27" s="4">
        <v>902</v>
      </c>
      <c r="C27">
        <v>1</v>
      </c>
      <c r="D27">
        <v>1100</v>
      </c>
      <c r="E27" t="str">
        <f t="shared" si="0"/>
        <v>Orlando, FL</v>
      </c>
    </row>
    <row r="28" spans="1:5">
      <c r="A28" s="4" t="s">
        <v>68</v>
      </c>
      <c r="B28" s="4">
        <v>912</v>
      </c>
      <c r="C28">
        <v>1</v>
      </c>
      <c r="D28">
        <v>1150</v>
      </c>
      <c r="E28" t="str">
        <f t="shared" si="0"/>
        <v>Des Monies, IA</v>
      </c>
    </row>
    <row r="29" spans="1:5">
      <c r="A29" s="4" t="s">
        <v>69</v>
      </c>
      <c r="B29" s="4">
        <v>938</v>
      </c>
      <c r="C29">
        <v>1</v>
      </c>
      <c r="D29">
        <v>1200</v>
      </c>
      <c r="E29" t="str">
        <f t="shared" si="0"/>
        <v>Des Monies, IA</v>
      </c>
    </row>
    <row r="30" spans="1:5">
      <c r="A30" s="4" t="s">
        <v>70</v>
      </c>
      <c r="B30" s="4">
        <v>978</v>
      </c>
      <c r="C30">
        <v>1</v>
      </c>
      <c r="D30">
        <v>1250</v>
      </c>
      <c r="E30" t="str">
        <f t="shared" si="0"/>
        <v>Little Rock, AR</v>
      </c>
    </row>
    <row r="31" spans="1:5">
      <c r="A31" s="4" t="s">
        <v>71</v>
      </c>
      <c r="B31" s="4">
        <v>981</v>
      </c>
      <c r="C31">
        <v>1</v>
      </c>
      <c r="D31">
        <v>1300</v>
      </c>
      <c r="E31" t="str">
        <f t="shared" si="0"/>
        <v>Miami, FL</v>
      </c>
    </row>
    <row r="32" spans="1:5">
      <c r="A32" s="4" t="s">
        <v>72</v>
      </c>
      <c r="B32" s="4">
        <v>1080</v>
      </c>
      <c r="C32">
        <v>1</v>
      </c>
      <c r="D32">
        <v>1350</v>
      </c>
      <c r="E32" t="str">
        <f t="shared" si="0"/>
        <v>New Orleans, LA</v>
      </c>
    </row>
    <row r="33" spans="1:5">
      <c r="A33" s="4" t="s">
        <v>73</v>
      </c>
      <c r="B33" s="4">
        <v>1112</v>
      </c>
      <c r="C33">
        <v>1</v>
      </c>
      <c r="D33">
        <v>1400</v>
      </c>
      <c r="E33" t="str">
        <f t="shared" si="0"/>
        <v>New Orleans, LA</v>
      </c>
    </row>
    <row r="34" spans="1:5">
      <c r="A34" s="5" t="s">
        <v>74</v>
      </c>
      <c r="B34" s="5">
        <v>1129</v>
      </c>
      <c r="C34">
        <v>1</v>
      </c>
      <c r="D34">
        <v>1450</v>
      </c>
      <c r="E34" t="str">
        <f t="shared" ref="E34:E65" si="1">LOOKUP(D34,$B$2:$B$72,$A$2:$A$72)</f>
        <v>Wichita, KS</v>
      </c>
    </row>
    <row r="35" spans="1:5">
      <c r="A35" s="4" t="s">
        <v>75</v>
      </c>
      <c r="B35" s="4">
        <v>1220</v>
      </c>
      <c r="C35">
        <v>1</v>
      </c>
      <c r="D35">
        <v>1500</v>
      </c>
      <c r="E35" t="str">
        <f t="shared" si="1"/>
        <v>Oklahoma City, OK</v>
      </c>
    </row>
    <row r="36" spans="1:5">
      <c r="A36" s="4" t="s">
        <v>76</v>
      </c>
      <c r="B36" s="4">
        <v>1225</v>
      </c>
      <c r="C36">
        <v>1</v>
      </c>
      <c r="D36">
        <v>1550</v>
      </c>
      <c r="E36" t="str">
        <f t="shared" si="1"/>
        <v>Oklahoma City, OK</v>
      </c>
    </row>
    <row r="37" spans="1:5">
      <c r="A37" s="4" t="s">
        <v>77</v>
      </c>
      <c r="B37" s="4">
        <v>1227</v>
      </c>
      <c r="C37">
        <v>1</v>
      </c>
      <c r="D37">
        <v>1600</v>
      </c>
      <c r="E37" t="str">
        <f t="shared" si="1"/>
        <v>Dallas, TX</v>
      </c>
    </row>
    <row r="38" spans="1:5">
      <c r="A38" s="4" t="s">
        <v>78</v>
      </c>
      <c r="B38" s="4">
        <v>1249</v>
      </c>
      <c r="C38">
        <v>1</v>
      </c>
      <c r="D38">
        <v>1650</v>
      </c>
      <c r="E38" t="str">
        <f t="shared" si="1"/>
        <v>Dallas, TX</v>
      </c>
    </row>
    <row r="39" spans="1:5">
      <c r="A39" s="4" t="s">
        <v>79</v>
      </c>
      <c r="B39" s="4">
        <v>1265</v>
      </c>
      <c r="C39">
        <v>1</v>
      </c>
      <c r="D39">
        <v>1700</v>
      </c>
      <c r="E39" t="str">
        <f t="shared" si="1"/>
        <v>Houston, TX</v>
      </c>
    </row>
    <row r="40" spans="1:5">
      <c r="A40" s="4" t="s">
        <v>80</v>
      </c>
      <c r="B40" s="4">
        <v>1279</v>
      </c>
      <c r="C40">
        <v>1</v>
      </c>
      <c r="D40">
        <v>1750</v>
      </c>
      <c r="E40" t="str">
        <f t="shared" si="1"/>
        <v>Rapid City, SD</v>
      </c>
    </row>
    <row r="41" spans="1:5">
      <c r="A41" s="5" t="s">
        <v>81</v>
      </c>
      <c r="B41" s="5">
        <v>1323</v>
      </c>
      <c r="C41">
        <v>1</v>
      </c>
      <c r="D41">
        <v>1800</v>
      </c>
      <c r="E41" t="str">
        <f t="shared" si="1"/>
        <v>Cheyenne, WY</v>
      </c>
    </row>
    <row r="42" spans="1:5">
      <c r="A42" s="4" t="s">
        <v>82</v>
      </c>
      <c r="B42" s="4">
        <v>1415</v>
      </c>
      <c r="C42">
        <v>1</v>
      </c>
      <c r="D42">
        <v>1850</v>
      </c>
      <c r="E42" t="str">
        <f t="shared" si="1"/>
        <v>San Antonio, TX</v>
      </c>
    </row>
    <row r="43" spans="1:5">
      <c r="A43" s="4" t="s">
        <v>83</v>
      </c>
      <c r="B43" s="4">
        <v>1464</v>
      </c>
      <c r="C43">
        <v>1</v>
      </c>
      <c r="D43">
        <v>1900</v>
      </c>
      <c r="E43" t="str">
        <f t="shared" si="1"/>
        <v>San Antonio, TX</v>
      </c>
    </row>
    <row r="44" spans="1:5">
      <c r="A44" s="4" t="s">
        <v>84</v>
      </c>
      <c r="B44" s="4">
        <v>1474</v>
      </c>
      <c r="C44">
        <v>1</v>
      </c>
      <c r="D44">
        <v>1950</v>
      </c>
      <c r="E44" t="str">
        <f t="shared" si="1"/>
        <v>San Antonio, TX</v>
      </c>
    </row>
    <row r="45" spans="1:5">
      <c r="A45" s="4" t="s">
        <v>85</v>
      </c>
      <c r="B45" s="4">
        <v>1564</v>
      </c>
      <c r="C45">
        <v>1</v>
      </c>
      <c r="D45">
        <v>2000</v>
      </c>
      <c r="E45" t="str">
        <f t="shared" si="1"/>
        <v>San Antonio, TX</v>
      </c>
    </row>
    <row r="46" spans="1:5">
      <c r="A46" s="4" t="s">
        <v>86</v>
      </c>
      <c r="B46" s="4">
        <v>1652</v>
      </c>
      <c r="C46">
        <v>1</v>
      </c>
      <c r="D46">
        <v>2050</v>
      </c>
      <c r="E46" t="str">
        <f t="shared" si="1"/>
        <v>Grand Junction, CO</v>
      </c>
    </row>
    <row r="47" spans="1:5">
      <c r="A47" s="4" t="s">
        <v>87</v>
      </c>
      <c r="B47" s="4">
        <v>1729</v>
      </c>
      <c r="C47">
        <v>1</v>
      </c>
      <c r="D47">
        <v>2100</v>
      </c>
      <c r="E47" t="str">
        <f t="shared" si="1"/>
        <v>Mexico City</v>
      </c>
    </row>
    <row r="48" spans="1:5">
      <c r="A48" s="4" t="s">
        <v>88</v>
      </c>
      <c r="B48" s="4">
        <v>1764</v>
      </c>
      <c r="C48">
        <v>1</v>
      </c>
      <c r="D48">
        <v>2150</v>
      </c>
      <c r="E48" t="str">
        <f t="shared" si="1"/>
        <v>Caracas</v>
      </c>
    </row>
    <row r="49" spans="1:5">
      <c r="A49" s="4" t="s">
        <v>89</v>
      </c>
      <c r="B49" s="4">
        <v>1805</v>
      </c>
      <c r="C49">
        <v>1</v>
      </c>
      <c r="D49">
        <v>2200</v>
      </c>
      <c r="E49" t="str">
        <f t="shared" si="1"/>
        <v>Salt Lake City, UT</v>
      </c>
    </row>
    <row r="50" spans="1:5">
      <c r="A50" s="4" t="s">
        <v>90</v>
      </c>
      <c r="B50" s="4">
        <v>1847</v>
      </c>
      <c r="C50">
        <v>1</v>
      </c>
      <c r="D50">
        <v>2250</v>
      </c>
      <c r="E50" t="str">
        <f t="shared" si="1"/>
        <v>Salt Lake City, UT</v>
      </c>
    </row>
    <row r="51" spans="1:5">
      <c r="A51" s="4" t="s">
        <v>91</v>
      </c>
      <c r="B51" s="4">
        <v>2019</v>
      </c>
      <c r="C51">
        <v>1</v>
      </c>
      <c r="D51">
        <v>2300</v>
      </c>
      <c r="E51" t="str">
        <f t="shared" si="1"/>
        <v>Salt Lake City, UT</v>
      </c>
    </row>
    <row r="52" spans="1:5">
      <c r="A52" s="4" t="s">
        <v>92</v>
      </c>
      <c r="B52" s="4">
        <v>2048</v>
      </c>
      <c r="C52">
        <v>1</v>
      </c>
      <c r="D52">
        <v>2350</v>
      </c>
      <c r="E52" t="str">
        <f t="shared" si="1"/>
        <v>Salt Lake City, UT</v>
      </c>
    </row>
    <row r="53" spans="1:5">
      <c r="A53" s="4" t="s">
        <v>93</v>
      </c>
      <c r="B53" s="4">
        <v>2067</v>
      </c>
      <c r="C53">
        <v>1</v>
      </c>
      <c r="D53">
        <v>2400</v>
      </c>
      <c r="E53" t="str">
        <f t="shared" si="1"/>
        <v>Salt Lake City, UT</v>
      </c>
    </row>
    <row r="54" spans="1:5" ht="16">
      <c r="A54" s="10" t="s">
        <v>193</v>
      </c>
      <c r="B54" s="11">
        <v>2094</v>
      </c>
      <c r="C54">
        <v>3</v>
      </c>
      <c r="D54">
        <v>4400</v>
      </c>
      <c r="E54" t="str">
        <f t="shared" si="1"/>
        <v>Stockholm</v>
      </c>
    </row>
    <row r="55" spans="1:5" ht="16">
      <c r="A55" s="10" t="s">
        <v>194</v>
      </c>
      <c r="B55" s="11">
        <v>2132</v>
      </c>
      <c r="C55">
        <v>3</v>
      </c>
      <c r="D55">
        <v>4500</v>
      </c>
      <c r="E55" t="str">
        <f t="shared" si="1"/>
        <v>Stockholm</v>
      </c>
    </row>
    <row r="56" spans="1:5">
      <c r="A56" s="4" t="s">
        <v>94</v>
      </c>
      <c r="B56" s="4">
        <v>2197</v>
      </c>
      <c r="C56">
        <v>1</v>
      </c>
      <c r="D56">
        <v>2450</v>
      </c>
      <c r="E56" t="str">
        <f t="shared" si="1"/>
        <v>Vancouver, Canada</v>
      </c>
    </row>
    <row r="57" spans="1:5" ht="17">
      <c r="A57" s="9" t="s">
        <v>180</v>
      </c>
      <c r="B57" s="9">
        <v>2427</v>
      </c>
      <c r="C57">
        <v>2</v>
      </c>
      <c r="D57">
        <v>2500</v>
      </c>
      <c r="E57" t="str">
        <f t="shared" si="1"/>
        <v>Boise, ID</v>
      </c>
    </row>
    <row r="58" spans="1:5" ht="16">
      <c r="A58" s="10" t="s">
        <v>195</v>
      </c>
      <c r="B58" s="11">
        <v>2451</v>
      </c>
      <c r="C58">
        <v>3</v>
      </c>
      <c r="D58">
        <v>4600</v>
      </c>
      <c r="E58" t="str">
        <f t="shared" si="1"/>
        <v>Stockholm</v>
      </c>
    </row>
    <row r="59" spans="1:5">
      <c r="A59" s="4" t="s">
        <v>95</v>
      </c>
      <c r="B59" s="4">
        <v>2482</v>
      </c>
      <c r="C59">
        <v>1</v>
      </c>
      <c r="D59">
        <v>2550</v>
      </c>
      <c r="E59" t="str">
        <f t="shared" si="1"/>
        <v>Boise, ID</v>
      </c>
    </row>
    <row r="60" spans="1:5">
      <c r="A60" s="4" t="s">
        <v>96</v>
      </c>
      <c r="B60" s="4">
        <v>2498</v>
      </c>
      <c r="C60">
        <v>1</v>
      </c>
      <c r="D60">
        <v>2600</v>
      </c>
      <c r="E60" t="str">
        <f t="shared" si="1"/>
        <v>San Francisco</v>
      </c>
    </row>
    <row r="61" spans="1:5">
      <c r="A61" s="4" t="s">
        <v>97</v>
      </c>
      <c r="B61" s="4">
        <v>2551</v>
      </c>
      <c r="C61">
        <v>1</v>
      </c>
      <c r="D61">
        <v>2650</v>
      </c>
      <c r="E61" t="str">
        <f t="shared" si="1"/>
        <v>San Francisco</v>
      </c>
    </row>
    <row r="62" spans="1:5" ht="16">
      <c r="A62" s="10" t="s">
        <v>196</v>
      </c>
      <c r="B62" s="11">
        <v>2571</v>
      </c>
      <c r="C62">
        <v>3</v>
      </c>
      <c r="D62">
        <v>4700</v>
      </c>
      <c r="E62" t="str">
        <f t="shared" si="1"/>
        <v>Stockholm</v>
      </c>
    </row>
    <row r="63" spans="1:5">
      <c r="A63" s="4" t="s">
        <v>98</v>
      </c>
      <c r="B63" s="4">
        <v>2720</v>
      </c>
      <c r="C63">
        <v>1</v>
      </c>
      <c r="D63">
        <v>2700</v>
      </c>
      <c r="E63" t="str">
        <f t="shared" si="1"/>
        <v>San Francisco</v>
      </c>
    </row>
    <row r="64" spans="1:5">
      <c r="A64" s="4" t="s">
        <v>99</v>
      </c>
      <c r="B64" s="4">
        <v>2824</v>
      </c>
      <c r="C64">
        <v>1</v>
      </c>
      <c r="D64">
        <v>2750</v>
      </c>
      <c r="E64" t="str">
        <f t="shared" si="1"/>
        <v>Reno, NV</v>
      </c>
    </row>
    <row r="65" spans="1:5">
      <c r="A65" s="4" t="s">
        <v>100</v>
      </c>
      <c r="B65" s="4">
        <v>2836</v>
      </c>
      <c r="C65">
        <v>1</v>
      </c>
      <c r="D65">
        <v>2800</v>
      </c>
      <c r="E65" t="str">
        <f t="shared" si="1"/>
        <v>Reno, NV</v>
      </c>
    </row>
    <row r="66" spans="1:5">
      <c r="A66" s="4" t="s">
        <v>101</v>
      </c>
      <c r="B66" s="4">
        <v>2890</v>
      </c>
      <c r="C66">
        <v>1</v>
      </c>
      <c r="D66">
        <v>2850</v>
      </c>
      <c r="E66" t="str">
        <f t="shared" ref="E66:E97" si="2">LOOKUP(D66,$B$2:$B$72,$A$2:$A$72)</f>
        <v>San Diego, CA</v>
      </c>
    </row>
    <row r="67" spans="1:5">
      <c r="A67" s="4" t="s">
        <v>102</v>
      </c>
      <c r="B67" s="4">
        <v>2918</v>
      </c>
      <c r="C67">
        <v>1</v>
      </c>
      <c r="D67">
        <v>2900</v>
      </c>
      <c r="E67" t="str">
        <f t="shared" si="2"/>
        <v>Seattle, WA</v>
      </c>
    </row>
    <row r="68" spans="1:5">
      <c r="A68" s="4" t="s">
        <v>103</v>
      </c>
      <c r="B68" s="4">
        <v>2944</v>
      </c>
      <c r="C68">
        <v>1</v>
      </c>
      <c r="D68">
        <v>2950</v>
      </c>
      <c r="E68" t="str">
        <f t="shared" si="2"/>
        <v>San Francisco, CA</v>
      </c>
    </row>
    <row r="69" spans="1:5" ht="16">
      <c r="A69" s="10" t="s">
        <v>197</v>
      </c>
      <c r="B69" s="11">
        <v>3364</v>
      </c>
      <c r="C69">
        <v>3</v>
      </c>
      <c r="D69">
        <v>4800</v>
      </c>
      <c r="E69" t="str">
        <f t="shared" si="2"/>
        <v>Stockholm</v>
      </c>
    </row>
    <row r="70" spans="1:5" ht="16">
      <c r="A70" s="10" t="s">
        <v>198</v>
      </c>
      <c r="B70" s="11">
        <v>3458</v>
      </c>
      <c r="C70">
        <v>3</v>
      </c>
      <c r="D70">
        <v>4900</v>
      </c>
      <c r="E70" t="str">
        <f t="shared" si="2"/>
        <v>Stockholm</v>
      </c>
    </row>
    <row r="71" spans="1:5" ht="16">
      <c r="A71" s="10" t="s">
        <v>199</v>
      </c>
      <c r="B71" s="11">
        <v>3624</v>
      </c>
      <c r="C71">
        <v>3</v>
      </c>
      <c r="D71">
        <v>5000</v>
      </c>
      <c r="E71" t="str">
        <f t="shared" si="2"/>
        <v>Stockholm</v>
      </c>
    </row>
    <row r="72" spans="1:5" ht="16">
      <c r="A72" s="10" t="s">
        <v>200</v>
      </c>
      <c r="B72" s="11">
        <v>3924</v>
      </c>
      <c r="C72">
        <v>3</v>
      </c>
      <c r="D72">
        <v>5100</v>
      </c>
      <c r="E72" t="str">
        <f t="shared" si="2"/>
        <v>Stockholm</v>
      </c>
    </row>
    <row r="73" spans="1:5" ht="16">
      <c r="A73" s="10" t="s">
        <v>201</v>
      </c>
      <c r="B73" s="11">
        <v>3965</v>
      </c>
      <c r="C73">
        <v>3</v>
      </c>
      <c r="D73">
        <v>5200</v>
      </c>
      <c r="E73" t="str">
        <f t="shared" si="2"/>
        <v>Stockholm</v>
      </c>
    </row>
    <row r="74" spans="1:5" ht="16">
      <c r="A74" s="10" t="s">
        <v>202</v>
      </c>
      <c r="B74" s="11">
        <v>4281</v>
      </c>
      <c r="C74">
        <v>3</v>
      </c>
      <c r="D74">
        <v>5300</v>
      </c>
      <c r="E74" t="str">
        <f t="shared" si="2"/>
        <v>Stockholm</v>
      </c>
    </row>
    <row r="75" spans="1:5" ht="16">
      <c r="A75" s="10" t="s">
        <v>203</v>
      </c>
      <c r="B75" s="11">
        <v>4344</v>
      </c>
      <c r="C75">
        <v>3</v>
      </c>
      <c r="D75">
        <v>5400</v>
      </c>
      <c r="E75" t="str">
        <f t="shared" si="2"/>
        <v>Stockholm</v>
      </c>
    </row>
    <row r="76" spans="1:5" ht="16">
      <c r="A76" s="10" t="s">
        <v>204</v>
      </c>
      <c r="B76" s="11">
        <v>4665</v>
      </c>
      <c r="C76">
        <v>3</v>
      </c>
      <c r="D76">
        <v>5500</v>
      </c>
      <c r="E76" t="str">
        <f t="shared" si="2"/>
        <v>Stockholm</v>
      </c>
    </row>
    <row r="77" spans="1:5" ht="16">
      <c r="A77" s="10" t="s">
        <v>205</v>
      </c>
      <c r="B77" s="11">
        <v>4817</v>
      </c>
      <c r="C77">
        <v>3</v>
      </c>
      <c r="D77">
        <v>5600</v>
      </c>
      <c r="E77" t="str">
        <f t="shared" si="2"/>
        <v>Stockholm</v>
      </c>
    </row>
    <row r="78" spans="1:5" ht="16">
      <c r="A78" s="10" t="s">
        <v>206</v>
      </c>
      <c r="B78" s="11">
        <v>4964</v>
      </c>
      <c r="C78">
        <v>3</v>
      </c>
      <c r="D78">
        <v>5700</v>
      </c>
      <c r="E78" t="str">
        <f t="shared" si="2"/>
        <v>Stockholm</v>
      </c>
    </row>
    <row r="79" spans="1:5" ht="16">
      <c r="A79" s="10" t="s">
        <v>207</v>
      </c>
      <c r="B79" s="11">
        <v>4975</v>
      </c>
      <c r="C79">
        <v>3</v>
      </c>
      <c r="D79">
        <v>5800</v>
      </c>
      <c r="E79" t="str">
        <f t="shared" si="2"/>
        <v>Stockholm</v>
      </c>
    </row>
    <row r="80" spans="1:5" ht="16">
      <c r="A80" s="10" t="s">
        <v>208</v>
      </c>
      <c r="B80" s="11">
        <v>5297</v>
      </c>
      <c r="C80">
        <v>3</v>
      </c>
      <c r="D80">
        <v>5900</v>
      </c>
      <c r="E80" t="str">
        <f t="shared" si="2"/>
        <v>Stockholm</v>
      </c>
    </row>
    <row r="81" spans="1:5" ht="17">
      <c r="A81" s="9" t="s">
        <v>182</v>
      </c>
      <c r="B81" s="9">
        <v>5496</v>
      </c>
      <c r="C81">
        <v>2</v>
      </c>
      <c r="D81">
        <v>3000</v>
      </c>
      <c r="E81" t="str">
        <f t="shared" si="2"/>
        <v>San Francisco, CA</v>
      </c>
    </row>
    <row r="82" spans="1:5" ht="16">
      <c r="A82" s="10" t="s">
        <v>209</v>
      </c>
      <c r="B82" s="11">
        <v>5602</v>
      </c>
      <c r="C82">
        <v>3</v>
      </c>
      <c r="D82">
        <v>6000</v>
      </c>
      <c r="E82" t="str">
        <f t="shared" si="2"/>
        <v>Stockholm</v>
      </c>
    </row>
    <row r="83" spans="1:5" ht="17">
      <c r="A83" s="9" t="s">
        <v>183</v>
      </c>
      <c r="B83" s="9">
        <v>5700</v>
      </c>
      <c r="C83">
        <v>2</v>
      </c>
      <c r="D83">
        <v>3050</v>
      </c>
      <c r="E83" t="str">
        <f t="shared" si="2"/>
        <v>San Francisco, CA</v>
      </c>
    </row>
    <row r="84" spans="1:5" ht="17">
      <c r="A84" s="9" t="s">
        <v>185</v>
      </c>
      <c r="B84" s="9">
        <v>6128</v>
      </c>
      <c r="C84">
        <v>2</v>
      </c>
      <c r="D84">
        <v>3100</v>
      </c>
      <c r="E84" t="str">
        <f t="shared" si="2"/>
        <v>San Francisco, CA</v>
      </c>
    </row>
    <row r="85" spans="1:5" ht="17">
      <c r="A85" s="9" t="s">
        <v>179</v>
      </c>
      <c r="B85" s="9">
        <v>6607</v>
      </c>
      <c r="C85">
        <v>2</v>
      </c>
      <c r="D85">
        <v>3200</v>
      </c>
      <c r="E85" t="str">
        <f t="shared" si="2"/>
        <v>San Francisco, CA</v>
      </c>
    </row>
    <row r="86" spans="1:5" ht="16">
      <c r="A86" s="10" t="s">
        <v>210</v>
      </c>
      <c r="B86" s="11">
        <v>6740</v>
      </c>
      <c r="C86">
        <v>3</v>
      </c>
      <c r="D86">
        <v>6100</v>
      </c>
      <c r="E86" t="str">
        <f t="shared" si="2"/>
        <v>Stockholm</v>
      </c>
    </row>
    <row r="87" spans="1:5" ht="17">
      <c r="A87" s="9" t="s">
        <v>181</v>
      </c>
      <c r="B87" s="9">
        <v>6830</v>
      </c>
      <c r="C87">
        <v>2</v>
      </c>
      <c r="D87">
        <v>3300</v>
      </c>
      <c r="E87" t="str">
        <f t="shared" si="2"/>
        <v>San Francisco, CA</v>
      </c>
    </row>
    <row r="88" spans="1:5" ht="17">
      <c r="A88" s="9" t="s">
        <v>186</v>
      </c>
      <c r="B88" s="9">
        <v>6983</v>
      </c>
      <c r="C88">
        <v>2</v>
      </c>
      <c r="D88">
        <v>3400</v>
      </c>
      <c r="E88" t="str">
        <f t="shared" si="2"/>
        <v>Lisbon</v>
      </c>
    </row>
    <row r="89" spans="1:5" ht="16">
      <c r="A89" s="10" t="s">
        <v>211</v>
      </c>
      <c r="B89" s="11">
        <v>7371</v>
      </c>
      <c r="C89">
        <v>3</v>
      </c>
      <c r="D89">
        <v>6200</v>
      </c>
      <c r="E89" t="str">
        <f t="shared" si="2"/>
        <v>Stockholm</v>
      </c>
    </row>
    <row r="90" spans="1:5" ht="16">
      <c r="A90" s="10" t="s">
        <v>212</v>
      </c>
      <c r="B90" s="11">
        <v>7764</v>
      </c>
      <c r="C90">
        <v>3</v>
      </c>
      <c r="D90">
        <v>6300</v>
      </c>
      <c r="E90" t="str">
        <f t="shared" si="2"/>
        <v>Stockholm</v>
      </c>
    </row>
    <row r="91" spans="1:5" ht="16">
      <c r="A91" s="10" t="s">
        <v>213</v>
      </c>
      <c r="B91" s="11">
        <v>7918</v>
      </c>
      <c r="C91">
        <v>3</v>
      </c>
      <c r="D91">
        <v>6400</v>
      </c>
      <c r="E91" t="str">
        <f t="shared" si="2"/>
        <v>Stockholm</v>
      </c>
    </row>
    <row r="92" spans="1:5" ht="17">
      <c r="A92" s="9" t="s">
        <v>184</v>
      </c>
      <c r="B92" s="9">
        <v>8054</v>
      </c>
      <c r="C92">
        <v>2</v>
      </c>
      <c r="D92">
        <v>3500</v>
      </c>
      <c r="E92" t="str">
        <f t="shared" si="2"/>
        <v>London</v>
      </c>
    </row>
    <row r="93" spans="1:5" ht="16">
      <c r="A93" s="10" t="s">
        <v>214</v>
      </c>
      <c r="B93" s="11">
        <v>8054</v>
      </c>
      <c r="C93">
        <v>3</v>
      </c>
      <c r="D93">
        <v>6500</v>
      </c>
      <c r="E93" t="str">
        <f t="shared" si="2"/>
        <v>Stockholm</v>
      </c>
    </row>
    <row r="94" spans="1:5" ht="16">
      <c r="A94" s="10" t="s">
        <v>215</v>
      </c>
      <c r="B94" s="11">
        <v>8498</v>
      </c>
      <c r="C94">
        <v>3</v>
      </c>
      <c r="D94">
        <v>6600</v>
      </c>
      <c r="E94" t="str">
        <f t="shared" si="2"/>
        <v>Stockholm</v>
      </c>
    </row>
    <row r="95" spans="1:5" ht="17">
      <c r="A95" s="9" t="s">
        <v>187</v>
      </c>
      <c r="B95" s="9">
        <v>9396</v>
      </c>
      <c r="C95">
        <v>2</v>
      </c>
      <c r="D95">
        <v>3600</v>
      </c>
      <c r="E95" t="str">
        <f t="shared" si="2"/>
        <v>London</v>
      </c>
    </row>
    <row r="96" spans="1:5" ht="16">
      <c r="A96" s="10" t="s">
        <v>216</v>
      </c>
      <c r="B96" s="11">
        <v>9933</v>
      </c>
      <c r="C96">
        <v>3</v>
      </c>
      <c r="D96">
        <v>6700</v>
      </c>
      <c r="E96" t="str">
        <f t="shared" si="2"/>
        <v>Stockholm</v>
      </c>
    </row>
    <row r="97" spans="1:5" ht="17">
      <c r="A97" s="9" t="s">
        <v>178</v>
      </c>
      <c r="B97" s="9">
        <v>9938</v>
      </c>
      <c r="C97">
        <v>2</v>
      </c>
      <c r="D97">
        <v>3900</v>
      </c>
      <c r="E97" t="str">
        <f t="shared" si="2"/>
        <v>Paris</v>
      </c>
    </row>
    <row r="98" spans="1:5" ht="17">
      <c r="A98" s="9" t="s">
        <v>176</v>
      </c>
      <c r="B98" s="9">
        <v>9938</v>
      </c>
      <c r="C98">
        <v>2</v>
      </c>
      <c r="D98">
        <v>3700</v>
      </c>
      <c r="E98" t="str">
        <f t="shared" ref="E98:E108" si="3">LOOKUP(D98,$B$2:$B$72,$A$2:$A$72)</f>
        <v>Paris</v>
      </c>
    </row>
    <row r="99" spans="1:5" ht="17">
      <c r="A99" s="9" t="s">
        <v>177</v>
      </c>
      <c r="B99" s="9">
        <v>9938</v>
      </c>
      <c r="C99">
        <v>2</v>
      </c>
      <c r="D99">
        <v>3800</v>
      </c>
      <c r="E99" t="str">
        <f t="shared" si="3"/>
        <v>Paris</v>
      </c>
    </row>
    <row r="100" spans="1:5">
      <c r="D100">
        <v>6800</v>
      </c>
      <c r="E100" t="str">
        <f t="shared" si="3"/>
        <v>Stockholm</v>
      </c>
    </row>
    <row r="101" spans="1:5">
      <c r="D101">
        <v>6900</v>
      </c>
      <c r="E101" t="str">
        <f t="shared" si="3"/>
        <v>Stockholm</v>
      </c>
    </row>
    <row r="102" spans="1:5">
      <c r="D102">
        <v>7000</v>
      </c>
      <c r="E102" t="str">
        <f t="shared" si="3"/>
        <v>Stockholm</v>
      </c>
    </row>
    <row r="103" spans="1:5">
      <c r="D103">
        <v>7100</v>
      </c>
      <c r="E103" t="str">
        <f t="shared" si="3"/>
        <v>Stockholm</v>
      </c>
    </row>
    <row r="104" spans="1:5">
      <c r="D104">
        <v>7200</v>
      </c>
      <c r="E104" t="str">
        <f t="shared" si="3"/>
        <v>Stockholm</v>
      </c>
    </row>
    <row r="105" spans="1:5">
      <c r="D105">
        <v>7300</v>
      </c>
      <c r="E105" t="str">
        <f t="shared" si="3"/>
        <v>Stockholm</v>
      </c>
    </row>
    <row r="106" spans="1:5">
      <c r="D106">
        <v>7400</v>
      </c>
      <c r="E106" t="str">
        <f t="shared" si="3"/>
        <v>Stockholm</v>
      </c>
    </row>
    <row r="107" spans="1:5">
      <c r="D107">
        <v>7500</v>
      </c>
      <c r="E107" t="str">
        <f t="shared" si="3"/>
        <v>Stockholm</v>
      </c>
    </row>
    <row r="108" spans="1:5">
      <c r="D108">
        <v>7600</v>
      </c>
      <c r="E108" t="str">
        <f t="shared" si="3"/>
        <v>Stockholm</v>
      </c>
    </row>
  </sheetData>
  <sortState ref="A3:E109">
    <sortCondition ref="B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B3" sqref="B3:C53"/>
    </sheetView>
  </sheetViews>
  <sheetFormatPr baseColWidth="10" defaultRowHeight="15" x14ac:dyDescent="0"/>
  <sheetData>
    <row r="1" spans="1:11" ht="16">
      <c r="A1" s="7" t="s">
        <v>109</v>
      </c>
      <c r="B1" s="7" t="s">
        <v>110</v>
      </c>
      <c r="C1" s="7" t="s">
        <v>111</v>
      </c>
      <c r="D1" s="7" t="s">
        <v>112</v>
      </c>
      <c r="E1" s="7" t="s">
        <v>113</v>
      </c>
      <c r="F1" s="7" t="s">
        <v>114</v>
      </c>
      <c r="K1" t="s">
        <v>169</v>
      </c>
    </row>
    <row r="2" spans="1:11" ht="16">
      <c r="A2" s="7" t="s">
        <v>115</v>
      </c>
      <c r="B2" s="7" t="s">
        <v>116</v>
      </c>
      <c r="C2" s="7" t="s">
        <v>115</v>
      </c>
      <c r="D2" s="7" t="s">
        <v>116</v>
      </c>
      <c r="E2" s="7" t="s">
        <v>115</v>
      </c>
      <c r="F2" s="7" t="s">
        <v>116</v>
      </c>
      <c r="G2" s="7" t="s">
        <v>115</v>
      </c>
      <c r="H2" s="7" t="s">
        <v>116</v>
      </c>
      <c r="I2" s="7" t="s">
        <v>115</v>
      </c>
      <c r="J2" s="7" t="s">
        <v>116</v>
      </c>
    </row>
    <row r="3" spans="1:11" ht="16">
      <c r="A3" s="8">
        <v>1</v>
      </c>
      <c r="B3" s="8" t="s">
        <v>117</v>
      </c>
      <c r="C3" s="8">
        <v>99.8</v>
      </c>
      <c r="D3" s="8" t="s">
        <v>118</v>
      </c>
      <c r="E3" s="8">
        <v>193.1</v>
      </c>
      <c r="F3" s="8" t="s">
        <v>119</v>
      </c>
      <c r="G3" s="8">
        <v>585.79999999999995</v>
      </c>
      <c r="H3" s="8" t="s">
        <v>120</v>
      </c>
      <c r="I3" s="8">
        <v>277.3</v>
      </c>
      <c r="J3" s="8" t="s">
        <v>121</v>
      </c>
      <c r="K3" s="8">
        <v>974.7</v>
      </c>
    </row>
    <row r="4" spans="1:11" ht="16">
      <c r="A4" s="8">
        <v>2</v>
      </c>
      <c r="B4" s="8" t="s">
        <v>122</v>
      </c>
      <c r="C4" s="8">
        <v>90.9</v>
      </c>
      <c r="D4" s="8" t="s">
        <v>121</v>
      </c>
      <c r="E4" s="8">
        <v>119.2</v>
      </c>
      <c r="F4" s="8" t="s">
        <v>121</v>
      </c>
      <c r="G4" s="8">
        <v>568.20000000000005</v>
      </c>
      <c r="H4" s="8" t="s">
        <v>121</v>
      </c>
      <c r="I4" s="8">
        <v>200.7</v>
      </c>
      <c r="J4" s="8" t="s">
        <v>119</v>
      </c>
      <c r="K4" s="8">
        <v>886.5</v>
      </c>
    </row>
    <row r="5" spans="1:11" ht="16">
      <c r="A5" s="8">
        <v>3</v>
      </c>
      <c r="B5" s="8" t="s">
        <v>123</v>
      </c>
      <c r="C5" s="8">
        <v>89.4</v>
      </c>
      <c r="D5" s="8" t="s">
        <v>117</v>
      </c>
      <c r="E5" s="8">
        <v>106.9</v>
      </c>
      <c r="F5" s="8" t="s">
        <v>120</v>
      </c>
      <c r="G5" s="8">
        <v>435.7</v>
      </c>
      <c r="H5" s="8" t="s">
        <v>117</v>
      </c>
      <c r="I5" s="8">
        <v>172.8</v>
      </c>
      <c r="J5" s="8" t="s">
        <v>120</v>
      </c>
      <c r="K5" s="8">
        <v>881.3</v>
      </c>
    </row>
    <row r="6" spans="1:11" ht="16">
      <c r="A6" s="8">
        <v>4</v>
      </c>
      <c r="B6" s="8" t="s">
        <v>124</v>
      </c>
      <c r="C6" s="8">
        <v>87.8</v>
      </c>
      <c r="D6" s="8" t="s">
        <v>120</v>
      </c>
      <c r="E6" s="8">
        <v>94.1</v>
      </c>
      <c r="F6" s="8" t="s">
        <v>117</v>
      </c>
      <c r="G6" s="8">
        <v>388.9</v>
      </c>
      <c r="H6" s="8" t="s">
        <v>119</v>
      </c>
      <c r="I6" s="8">
        <v>158</v>
      </c>
      <c r="J6" s="8" t="s">
        <v>117</v>
      </c>
      <c r="K6" s="8">
        <v>768.4</v>
      </c>
    </row>
    <row r="7" spans="1:11" ht="16">
      <c r="A7" s="8">
        <v>5</v>
      </c>
      <c r="B7" s="8" t="s">
        <v>125</v>
      </c>
      <c r="C7" s="8">
        <v>87.4</v>
      </c>
      <c r="D7" s="8" t="s">
        <v>126</v>
      </c>
      <c r="E7" s="8">
        <v>78.400000000000006</v>
      </c>
      <c r="F7" s="8" t="s">
        <v>127</v>
      </c>
      <c r="G7" s="8">
        <v>243.4</v>
      </c>
      <c r="H7" s="8" t="s">
        <v>128</v>
      </c>
      <c r="I7" s="8">
        <v>122.3</v>
      </c>
      <c r="J7" s="8" t="s">
        <v>127</v>
      </c>
      <c r="K7" s="8">
        <v>493.6</v>
      </c>
    </row>
    <row r="8" spans="1:11" ht="16">
      <c r="A8" s="8">
        <v>6</v>
      </c>
      <c r="B8" s="8" t="s">
        <v>129</v>
      </c>
      <c r="C8" s="8">
        <v>87.3</v>
      </c>
      <c r="D8" s="8" t="s">
        <v>130</v>
      </c>
      <c r="E8" s="8">
        <v>75.8</v>
      </c>
      <c r="F8" s="8" t="s">
        <v>131</v>
      </c>
      <c r="G8" s="8">
        <v>237.5</v>
      </c>
      <c r="H8" s="8" t="s">
        <v>132</v>
      </c>
      <c r="I8" s="8">
        <v>120.9</v>
      </c>
      <c r="J8" s="8" t="s">
        <v>131</v>
      </c>
      <c r="K8" s="8">
        <v>476.2</v>
      </c>
    </row>
    <row r="9" spans="1:11" ht="16">
      <c r="A9" s="8">
        <v>7</v>
      </c>
      <c r="B9" s="8" t="s">
        <v>126</v>
      </c>
      <c r="C9" s="8">
        <v>87.1</v>
      </c>
      <c r="D9" s="8" t="s">
        <v>133</v>
      </c>
      <c r="E9" s="8">
        <v>75.400000000000006</v>
      </c>
      <c r="F9" s="8" t="s">
        <v>129</v>
      </c>
      <c r="G9" s="8">
        <v>201.9</v>
      </c>
      <c r="H9" s="8" t="s">
        <v>126</v>
      </c>
      <c r="I9" s="8">
        <v>119.3</v>
      </c>
      <c r="J9" s="8" t="s">
        <v>129</v>
      </c>
      <c r="K9" s="8">
        <v>473</v>
      </c>
    </row>
    <row r="10" spans="1:11" ht="16">
      <c r="A10" s="8">
        <v>8</v>
      </c>
      <c r="B10" s="8" t="s">
        <v>121</v>
      </c>
      <c r="C10" s="8">
        <v>86.6</v>
      </c>
      <c r="D10" s="8" t="s">
        <v>134</v>
      </c>
      <c r="E10" s="8">
        <v>75</v>
      </c>
      <c r="F10" s="8" t="s">
        <v>135</v>
      </c>
      <c r="G10" s="8">
        <v>201.6</v>
      </c>
      <c r="H10" s="8" t="s">
        <v>130</v>
      </c>
      <c r="I10" s="8">
        <v>116.4</v>
      </c>
      <c r="J10" s="8" t="s">
        <v>130</v>
      </c>
      <c r="K10" s="8">
        <v>464.3</v>
      </c>
    </row>
    <row r="11" spans="1:11" ht="16">
      <c r="A11" s="8">
        <v>9</v>
      </c>
      <c r="B11" s="8" t="s">
        <v>130</v>
      </c>
      <c r="C11" s="8">
        <v>86.5</v>
      </c>
      <c r="D11" s="8" t="s">
        <v>129</v>
      </c>
      <c r="E11" s="8">
        <v>73.7</v>
      </c>
      <c r="F11" s="8" t="s">
        <v>130</v>
      </c>
      <c r="G11" s="8">
        <v>185.6</v>
      </c>
      <c r="H11" s="8" t="s">
        <v>129</v>
      </c>
      <c r="I11" s="8">
        <v>110.1</v>
      </c>
      <c r="J11" s="8" t="s">
        <v>135</v>
      </c>
      <c r="K11" s="8">
        <v>440.3</v>
      </c>
    </row>
    <row r="12" spans="1:11" ht="16">
      <c r="A12" s="8">
        <v>10</v>
      </c>
      <c r="B12" s="8" t="s">
        <v>128</v>
      </c>
      <c r="C12" s="8">
        <v>85.7</v>
      </c>
      <c r="D12" s="8" t="s">
        <v>136</v>
      </c>
      <c r="E12" s="8">
        <v>73.3</v>
      </c>
      <c r="F12" s="8" t="s">
        <v>125</v>
      </c>
      <c r="G12" s="8">
        <v>184.2</v>
      </c>
      <c r="H12" s="8" t="s">
        <v>131</v>
      </c>
      <c r="I12" s="8">
        <v>109.9</v>
      </c>
      <c r="J12" s="8" t="s">
        <v>125</v>
      </c>
      <c r="K12" s="8">
        <v>437.7</v>
      </c>
    </row>
    <row r="13" spans="1:11" ht="16">
      <c r="A13" s="8">
        <v>11</v>
      </c>
      <c r="B13" s="8" t="s">
        <v>135</v>
      </c>
      <c r="C13" s="8">
        <v>85.4</v>
      </c>
      <c r="D13" s="8" t="s">
        <v>137</v>
      </c>
      <c r="E13" s="8">
        <v>71.5</v>
      </c>
      <c r="F13" s="8" t="s">
        <v>138</v>
      </c>
      <c r="G13" s="8">
        <v>168.6</v>
      </c>
      <c r="H13" s="8" t="s">
        <v>137</v>
      </c>
      <c r="I13" s="8">
        <v>108.3</v>
      </c>
      <c r="J13" s="8" t="s">
        <v>128</v>
      </c>
      <c r="K13" s="8">
        <v>421.4</v>
      </c>
    </row>
    <row r="14" spans="1:11" ht="16">
      <c r="A14" s="8">
        <v>12</v>
      </c>
      <c r="B14" s="8" t="s">
        <v>133</v>
      </c>
      <c r="C14" s="8">
        <v>85.3</v>
      </c>
      <c r="D14" s="8" t="s">
        <v>123</v>
      </c>
      <c r="E14" s="8">
        <v>68.8</v>
      </c>
      <c r="F14" s="8" t="s">
        <v>122</v>
      </c>
      <c r="G14" s="8">
        <v>148.6</v>
      </c>
      <c r="H14" s="8" t="s">
        <v>125</v>
      </c>
      <c r="I14" s="8">
        <v>108.1</v>
      </c>
      <c r="J14" s="8" t="s">
        <v>133</v>
      </c>
      <c r="K14" s="8">
        <v>405</v>
      </c>
    </row>
    <row r="15" spans="1:11" ht="16">
      <c r="A15" s="8">
        <v>13</v>
      </c>
      <c r="B15" s="8" t="s">
        <v>139</v>
      </c>
      <c r="C15" s="8">
        <v>83.8</v>
      </c>
      <c r="D15" s="8" t="s">
        <v>127</v>
      </c>
      <c r="E15" s="8">
        <v>67.900000000000006</v>
      </c>
      <c r="F15" s="8" t="s">
        <v>128</v>
      </c>
      <c r="G15" s="8">
        <v>147.9</v>
      </c>
      <c r="H15" s="8" t="s">
        <v>140</v>
      </c>
      <c r="I15" s="8">
        <v>105.9</v>
      </c>
      <c r="J15" s="8" t="s">
        <v>138</v>
      </c>
      <c r="K15" s="8">
        <v>402</v>
      </c>
    </row>
    <row r="16" spans="1:11" ht="16">
      <c r="A16" s="8">
        <v>14</v>
      </c>
      <c r="B16" s="8" t="s">
        <v>141</v>
      </c>
      <c r="C16" s="8">
        <v>81.2</v>
      </c>
      <c r="D16" s="8" t="s">
        <v>128</v>
      </c>
      <c r="E16" s="8">
        <v>65.400000000000006</v>
      </c>
      <c r="F16" s="8" t="s">
        <v>133</v>
      </c>
      <c r="G16" s="8">
        <v>146.69999999999999</v>
      </c>
      <c r="H16" s="8" t="s">
        <v>127</v>
      </c>
      <c r="I16" s="8">
        <v>102.1</v>
      </c>
      <c r="J16" s="8" t="s">
        <v>126</v>
      </c>
      <c r="K16" s="8">
        <v>398.4</v>
      </c>
    </row>
    <row r="17" spans="1:11" ht="16">
      <c r="A17" s="8">
        <v>15</v>
      </c>
      <c r="B17" s="8" t="s">
        <v>119</v>
      </c>
      <c r="C17" s="8">
        <v>81.2</v>
      </c>
      <c r="D17" s="8" t="s">
        <v>142</v>
      </c>
      <c r="E17" s="8">
        <v>64.900000000000006</v>
      </c>
      <c r="F17" s="8" t="s">
        <v>132</v>
      </c>
      <c r="G17" s="8">
        <v>138</v>
      </c>
      <c r="H17" s="8" t="s">
        <v>138</v>
      </c>
      <c r="I17" s="8">
        <v>101.4</v>
      </c>
      <c r="J17" s="8" t="s">
        <v>132</v>
      </c>
      <c r="K17" s="8">
        <v>390.7</v>
      </c>
    </row>
    <row r="18" spans="1:11" ht="16">
      <c r="A18" s="8">
        <v>16</v>
      </c>
      <c r="B18" s="8" t="s">
        <v>127</v>
      </c>
      <c r="C18" s="8">
        <v>80.3</v>
      </c>
      <c r="D18" s="8" t="s">
        <v>143</v>
      </c>
      <c r="E18" s="8">
        <v>63.9</v>
      </c>
      <c r="F18" s="8" t="s">
        <v>139</v>
      </c>
      <c r="G18" s="8">
        <v>137.80000000000001</v>
      </c>
      <c r="H18" s="8" t="s">
        <v>139</v>
      </c>
      <c r="I18" s="8">
        <v>99.1</v>
      </c>
      <c r="J18" s="8" t="s">
        <v>122</v>
      </c>
      <c r="K18" s="8">
        <v>390.5</v>
      </c>
    </row>
    <row r="19" spans="1:11" ht="16">
      <c r="A19" s="8">
        <v>17</v>
      </c>
      <c r="B19" s="8" t="s">
        <v>144</v>
      </c>
      <c r="C19" s="8">
        <v>79.099999999999994</v>
      </c>
      <c r="D19" s="8" t="s">
        <v>145</v>
      </c>
      <c r="E19" s="8">
        <v>62.5</v>
      </c>
      <c r="F19" s="8" t="s">
        <v>143</v>
      </c>
      <c r="G19" s="8">
        <v>122.5</v>
      </c>
      <c r="H19" s="8" t="s">
        <v>124</v>
      </c>
      <c r="I19" s="8">
        <v>98.1</v>
      </c>
      <c r="J19" s="8" t="s">
        <v>139</v>
      </c>
      <c r="K19" s="8">
        <v>380.2</v>
      </c>
    </row>
    <row r="20" spans="1:11" ht="16">
      <c r="A20" s="8">
        <v>18</v>
      </c>
      <c r="B20" s="8" t="s">
        <v>146</v>
      </c>
      <c r="C20" s="8">
        <v>78.8</v>
      </c>
      <c r="D20" s="8" t="s">
        <v>147</v>
      </c>
      <c r="E20" s="8">
        <v>61.8</v>
      </c>
      <c r="F20" s="8" t="s">
        <v>146</v>
      </c>
      <c r="G20" s="8">
        <v>116</v>
      </c>
      <c r="H20" s="8" t="s">
        <v>148</v>
      </c>
      <c r="I20" s="8">
        <v>97.8</v>
      </c>
      <c r="J20" s="8" t="s">
        <v>143</v>
      </c>
      <c r="K20" s="8">
        <v>349.1</v>
      </c>
    </row>
    <row r="21" spans="1:11" ht="16">
      <c r="A21" s="8">
        <v>19</v>
      </c>
      <c r="B21" s="8" t="s">
        <v>138</v>
      </c>
      <c r="C21" s="8">
        <v>78.5</v>
      </c>
      <c r="D21" s="8" t="s">
        <v>141</v>
      </c>
      <c r="E21" s="8">
        <v>61.7</v>
      </c>
      <c r="F21" s="8" t="s">
        <v>148</v>
      </c>
      <c r="G21" s="8">
        <v>114.5</v>
      </c>
      <c r="H21" s="8" t="s">
        <v>133</v>
      </c>
      <c r="I21" s="8">
        <v>97.6</v>
      </c>
      <c r="J21" s="8" t="s">
        <v>144</v>
      </c>
      <c r="K21" s="8">
        <v>344.6</v>
      </c>
    </row>
    <row r="22" spans="1:11" ht="16">
      <c r="A22" s="8">
        <v>20</v>
      </c>
      <c r="B22" s="8" t="s">
        <v>134</v>
      </c>
      <c r="C22" s="8">
        <v>78</v>
      </c>
      <c r="D22" s="8" t="s">
        <v>119</v>
      </c>
      <c r="E22" s="8">
        <v>61.5</v>
      </c>
      <c r="F22" s="8" t="s">
        <v>126</v>
      </c>
      <c r="G22" s="8">
        <v>113.6</v>
      </c>
      <c r="H22" s="8" t="s">
        <v>144</v>
      </c>
      <c r="I22" s="8">
        <v>96.3</v>
      </c>
      <c r="J22" s="8" t="s">
        <v>124</v>
      </c>
      <c r="K22" s="8">
        <v>343.9</v>
      </c>
    </row>
    <row r="23" spans="1:11" ht="16">
      <c r="A23" s="8">
        <v>21</v>
      </c>
      <c r="B23" s="8" t="s">
        <v>147</v>
      </c>
      <c r="C23" s="8">
        <v>77.2</v>
      </c>
      <c r="D23" s="8" t="s">
        <v>149</v>
      </c>
      <c r="E23" s="8">
        <v>61.4</v>
      </c>
      <c r="F23" s="8" t="s">
        <v>144</v>
      </c>
      <c r="G23" s="8">
        <v>113.2</v>
      </c>
      <c r="H23" s="8" t="s">
        <v>150</v>
      </c>
      <c r="I23" s="8">
        <v>96.2</v>
      </c>
      <c r="J23" s="8" t="s">
        <v>146</v>
      </c>
      <c r="K23" s="8">
        <v>331.9</v>
      </c>
    </row>
    <row r="24" spans="1:11" ht="16">
      <c r="A24" s="8">
        <v>22</v>
      </c>
      <c r="B24" s="8" t="s">
        <v>132</v>
      </c>
      <c r="C24" s="8">
        <v>76.8</v>
      </c>
      <c r="D24" s="8" t="s">
        <v>148</v>
      </c>
      <c r="E24" s="8">
        <v>61</v>
      </c>
      <c r="F24" s="8" t="s">
        <v>141</v>
      </c>
      <c r="G24" s="8">
        <v>106.6</v>
      </c>
      <c r="H24" s="8" t="s">
        <v>135</v>
      </c>
      <c r="I24" s="8">
        <v>95.4</v>
      </c>
      <c r="J24" s="8" t="s">
        <v>141</v>
      </c>
      <c r="K24" s="8">
        <v>331.6</v>
      </c>
    </row>
    <row r="25" spans="1:11" ht="16">
      <c r="A25" s="8">
        <v>23</v>
      </c>
      <c r="B25" s="8" t="s">
        <v>151</v>
      </c>
      <c r="C25" s="8">
        <v>76.3</v>
      </c>
      <c r="D25" s="8" t="s">
        <v>131</v>
      </c>
      <c r="E25" s="8">
        <v>60.7</v>
      </c>
      <c r="F25" s="8" t="s">
        <v>152</v>
      </c>
      <c r="G25" s="8">
        <v>105.1</v>
      </c>
      <c r="H25" s="8" t="s">
        <v>123</v>
      </c>
      <c r="I25" s="8">
        <v>94.4</v>
      </c>
      <c r="J25" s="8" t="s">
        <v>148</v>
      </c>
      <c r="K25" s="8">
        <v>331</v>
      </c>
    </row>
    <row r="26" spans="1:11" ht="16">
      <c r="A26" s="8">
        <v>24</v>
      </c>
      <c r="B26" s="8" t="s">
        <v>149</v>
      </c>
      <c r="C26" s="8">
        <v>76.2</v>
      </c>
      <c r="D26" s="8" t="s">
        <v>153</v>
      </c>
      <c r="E26" s="8">
        <v>60.6</v>
      </c>
      <c r="F26" s="8" t="s">
        <v>145</v>
      </c>
      <c r="G26" s="8">
        <v>101.9</v>
      </c>
      <c r="H26" s="8" t="s">
        <v>152</v>
      </c>
      <c r="I26" s="8">
        <v>92.6</v>
      </c>
      <c r="J26" s="8" t="s">
        <v>145</v>
      </c>
      <c r="K26" s="8">
        <v>313.39999999999998</v>
      </c>
    </row>
    <row r="27" spans="1:11" ht="16">
      <c r="A27" s="8">
        <v>25</v>
      </c>
      <c r="B27" s="8" t="s">
        <v>150</v>
      </c>
      <c r="C27" s="8">
        <v>76</v>
      </c>
      <c r="D27" s="8" t="s">
        <v>124</v>
      </c>
      <c r="E27" s="8">
        <v>60.5</v>
      </c>
      <c r="F27" s="8" t="s">
        <v>124</v>
      </c>
      <c r="G27" s="8">
        <v>97.6</v>
      </c>
      <c r="H27" s="8" t="s">
        <v>122</v>
      </c>
      <c r="I27" s="8">
        <v>90.8</v>
      </c>
      <c r="J27" s="8" t="s">
        <v>123</v>
      </c>
      <c r="K27" s="8">
        <v>312.5</v>
      </c>
    </row>
    <row r="28" spans="1:11" ht="16">
      <c r="A28" s="8">
        <v>26</v>
      </c>
      <c r="B28" s="8" t="s">
        <v>142</v>
      </c>
      <c r="C28" s="8">
        <v>74.7</v>
      </c>
      <c r="D28" s="8" t="s">
        <v>122</v>
      </c>
      <c r="E28" s="8">
        <v>60.2</v>
      </c>
      <c r="F28" s="8" t="s">
        <v>149</v>
      </c>
      <c r="G28" s="8">
        <v>95.6</v>
      </c>
      <c r="H28" s="8" t="s">
        <v>154</v>
      </c>
      <c r="I28" s="8">
        <v>89.4</v>
      </c>
      <c r="J28" s="8" t="s">
        <v>152</v>
      </c>
      <c r="K28" s="8">
        <v>310.5</v>
      </c>
    </row>
    <row r="29" spans="1:11" ht="16">
      <c r="A29" s="8">
        <v>27</v>
      </c>
      <c r="B29" s="8" t="s">
        <v>155</v>
      </c>
      <c r="C29" s="8">
        <v>74.7</v>
      </c>
      <c r="D29" s="8" t="s">
        <v>151</v>
      </c>
      <c r="E29" s="8">
        <v>60</v>
      </c>
      <c r="F29" s="8" t="s">
        <v>156</v>
      </c>
      <c r="G29" s="8">
        <v>95.1</v>
      </c>
      <c r="H29" s="8" t="s">
        <v>143</v>
      </c>
      <c r="I29" s="8">
        <v>88.3</v>
      </c>
      <c r="J29" s="8" t="s">
        <v>149</v>
      </c>
      <c r="K29" s="8">
        <v>309.3</v>
      </c>
    </row>
    <row r="30" spans="1:11" ht="16">
      <c r="A30" s="8">
        <v>28</v>
      </c>
      <c r="B30" s="8" t="s">
        <v>145</v>
      </c>
      <c r="C30" s="8">
        <v>74.5</v>
      </c>
      <c r="D30" s="8" t="s">
        <v>139</v>
      </c>
      <c r="E30" s="8">
        <v>59.4</v>
      </c>
      <c r="F30" s="8" t="s">
        <v>142</v>
      </c>
      <c r="G30" s="8">
        <v>91.1</v>
      </c>
      <c r="H30" s="8" t="s">
        <v>134</v>
      </c>
      <c r="I30" s="8">
        <v>87.9</v>
      </c>
      <c r="J30" s="8" t="s">
        <v>150</v>
      </c>
      <c r="K30" s="8">
        <v>305.89999999999998</v>
      </c>
    </row>
    <row r="31" spans="1:11" ht="16">
      <c r="A31" s="8">
        <v>29</v>
      </c>
      <c r="B31" s="8" t="s">
        <v>143</v>
      </c>
      <c r="C31" s="8">
        <v>74.400000000000006</v>
      </c>
      <c r="D31" s="8" t="s">
        <v>125</v>
      </c>
      <c r="E31" s="8">
        <v>58</v>
      </c>
      <c r="F31" s="8" t="s">
        <v>155</v>
      </c>
      <c r="G31" s="8">
        <v>85.9</v>
      </c>
      <c r="H31" s="8" t="s">
        <v>155</v>
      </c>
      <c r="I31" s="8">
        <v>87.7</v>
      </c>
      <c r="J31" s="8" t="s">
        <v>155</v>
      </c>
      <c r="K31" s="8">
        <v>304.89999999999998</v>
      </c>
    </row>
    <row r="32" spans="1:11" ht="16">
      <c r="A32" s="8">
        <v>30</v>
      </c>
      <c r="B32" s="8" t="s">
        <v>120</v>
      </c>
      <c r="C32" s="8">
        <v>74.2</v>
      </c>
      <c r="D32" s="8" t="s">
        <v>135</v>
      </c>
      <c r="E32" s="8">
        <v>57.8</v>
      </c>
      <c r="F32" s="8" t="s">
        <v>157</v>
      </c>
      <c r="G32" s="8">
        <v>82.8</v>
      </c>
      <c r="H32" s="8" t="s">
        <v>146</v>
      </c>
      <c r="I32" s="8">
        <v>83.1</v>
      </c>
      <c r="J32" s="8" t="s">
        <v>142</v>
      </c>
      <c r="K32" s="8">
        <v>299.10000000000002</v>
      </c>
    </row>
    <row r="33" spans="1:11" ht="16">
      <c r="A33" s="8">
        <v>31</v>
      </c>
      <c r="B33" s="8" t="s">
        <v>158</v>
      </c>
      <c r="C33" s="8">
        <v>73.5</v>
      </c>
      <c r="D33" s="8" t="s">
        <v>150</v>
      </c>
      <c r="E33" s="8">
        <v>57.5</v>
      </c>
      <c r="F33" s="8" t="s">
        <v>154</v>
      </c>
      <c r="G33" s="8">
        <v>77.599999999999994</v>
      </c>
      <c r="H33" s="8" t="s">
        <v>141</v>
      </c>
      <c r="I33" s="8">
        <v>82.2</v>
      </c>
      <c r="J33" s="8" t="s">
        <v>134</v>
      </c>
      <c r="K33" s="8">
        <v>294.7</v>
      </c>
    </row>
    <row r="34" spans="1:11" ht="16">
      <c r="A34" s="8">
        <v>32</v>
      </c>
      <c r="B34" s="8" t="s">
        <v>156</v>
      </c>
      <c r="C34" s="8">
        <v>72.5</v>
      </c>
      <c r="D34" s="8" t="s">
        <v>155</v>
      </c>
      <c r="E34" s="8">
        <v>56.7</v>
      </c>
      <c r="F34" s="8" t="s">
        <v>150</v>
      </c>
      <c r="G34" s="8">
        <v>76.2</v>
      </c>
      <c r="H34" s="8" t="s">
        <v>157</v>
      </c>
      <c r="I34" s="8">
        <v>81.5</v>
      </c>
      <c r="J34" s="8" t="s">
        <v>156</v>
      </c>
      <c r="K34" s="8">
        <v>292.3</v>
      </c>
    </row>
    <row r="35" spans="1:11" ht="16">
      <c r="A35" s="8">
        <v>33</v>
      </c>
      <c r="B35" s="8" t="s">
        <v>136</v>
      </c>
      <c r="C35" s="8">
        <v>71.599999999999994</v>
      </c>
      <c r="D35" s="8" t="s">
        <v>157</v>
      </c>
      <c r="E35" s="8">
        <v>56.1</v>
      </c>
      <c r="F35" s="8" t="s">
        <v>147</v>
      </c>
      <c r="G35" s="8">
        <v>71.7</v>
      </c>
      <c r="H35" s="8" t="s">
        <v>159</v>
      </c>
      <c r="I35" s="8">
        <v>80.599999999999994</v>
      </c>
      <c r="J35" s="8" t="s">
        <v>118</v>
      </c>
      <c r="K35" s="8">
        <v>291.2</v>
      </c>
    </row>
    <row r="36" spans="1:11" ht="16">
      <c r="A36" s="8">
        <v>34</v>
      </c>
      <c r="B36" s="8" t="s">
        <v>157</v>
      </c>
      <c r="C36" s="8">
        <v>69</v>
      </c>
      <c r="D36" s="8" t="s">
        <v>154</v>
      </c>
      <c r="E36" s="8">
        <v>56.1</v>
      </c>
      <c r="F36" s="8" t="s">
        <v>160</v>
      </c>
      <c r="G36" s="8">
        <v>63.4</v>
      </c>
      <c r="H36" s="8" t="s">
        <v>158</v>
      </c>
      <c r="I36" s="8">
        <v>80.400000000000006</v>
      </c>
      <c r="J36" s="8" t="s">
        <v>157</v>
      </c>
      <c r="K36" s="8">
        <v>289.39999999999998</v>
      </c>
    </row>
    <row r="37" spans="1:11" ht="16">
      <c r="A37" s="8">
        <v>35</v>
      </c>
      <c r="B37" s="8" t="s">
        <v>160</v>
      </c>
      <c r="C37" s="8">
        <v>68.099999999999994</v>
      </c>
      <c r="D37" s="8" t="s">
        <v>144</v>
      </c>
      <c r="E37" s="8">
        <v>56</v>
      </c>
      <c r="F37" s="8" t="s">
        <v>123</v>
      </c>
      <c r="G37" s="8">
        <v>59.9</v>
      </c>
      <c r="H37" s="8" t="s">
        <v>160</v>
      </c>
      <c r="I37" s="8">
        <v>80.099999999999994</v>
      </c>
      <c r="J37" s="8" t="s">
        <v>147</v>
      </c>
      <c r="K37" s="8">
        <v>283.8</v>
      </c>
    </row>
    <row r="38" spans="1:11" ht="16">
      <c r="A38" s="8">
        <v>36</v>
      </c>
      <c r="B38" s="8" t="s">
        <v>131</v>
      </c>
      <c r="C38" s="8">
        <v>68.099999999999994</v>
      </c>
      <c r="D38" s="8" t="s">
        <v>132</v>
      </c>
      <c r="E38" s="8">
        <v>55.1</v>
      </c>
      <c r="F38" s="8" t="s">
        <v>161</v>
      </c>
      <c r="G38" s="8">
        <v>58.6</v>
      </c>
      <c r="H38" s="8" t="s">
        <v>162</v>
      </c>
      <c r="I38" s="8">
        <v>79.599999999999994</v>
      </c>
      <c r="J38" s="8" t="s">
        <v>154</v>
      </c>
      <c r="K38" s="8">
        <v>283.3</v>
      </c>
    </row>
    <row r="39" spans="1:11" ht="16">
      <c r="A39" s="8">
        <v>37</v>
      </c>
      <c r="B39" s="8" t="s">
        <v>163</v>
      </c>
      <c r="C39" s="8">
        <v>66.8</v>
      </c>
      <c r="D39" s="8" t="s">
        <v>146</v>
      </c>
      <c r="E39" s="8">
        <v>53.9</v>
      </c>
      <c r="F39" s="8" t="s">
        <v>151</v>
      </c>
      <c r="G39" s="8">
        <v>57.5</v>
      </c>
      <c r="H39" s="8" t="s">
        <v>164</v>
      </c>
      <c r="I39" s="8">
        <v>78.5</v>
      </c>
      <c r="J39" s="8" t="s">
        <v>137</v>
      </c>
      <c r="K39" s="8">
        <v>276</v>
      </c>
    </row>
    <row r="40" spans="1:11" ht="16">
      <c r="A40" s="8">
        <v>38</v>
      </c>
      <c r="B40" s="8" t="s">
        <v>164</v>
      </c>
      <c r="C40" s="8">
        <v>65.900000000000006</v>
      </c>
      <c r="D40" s="8" t="s">
        <v>138</v>
      </c>
      <c r="E40" s="8">
        <v>53.5</v>
      </c>
      <c r="F40" s="8" t="s">
        <v>134</v>
      </c>
      <c r="G40" s="8">
        <v>53.9</v>
      </c>
      <c r="H40" s="8" t="s">
        <v>149</v>
      </c>
      <c r="I40" s="8">
        <v>76.099999999999994</v>
      </c>
      <c r="J40" s="8" t="s">
        <v>151</v>
      </c>
      <c r="K40" s="8">
        <v>266.60000000000002</v>
      </c>
    </row>
    <row r="41" spans="1:11" ht="16">
      <c r="A41" s="8">
        <v>39</v>
      </c>
      <c r="B41" s="8" t="s">
        <v>137</v>
      </c>
      <c r="C41" s="8">
        <v>65.2</v>
      </c>
      <c r="D41" s="8" t="s">
        <v>165</v>
      </c>
      <c r="E41" s="8">
        <v>53.4</v>
      </c>
      <c r="F41" s="8" t="s">
        <v>162</v>
      </c>
      <c r="G41" s="8">
        <v>47.4</v>
      </c>
      <c r="H41" s="8" t="s">
        <v>156</v>
      </c>
      <c r="I41" s="8">
        <v>74.7</v>
      </c>
      <c r="J41" s="8" t="s">
        <v>160</v>
      </c>
      <c r="K41" s="8">
        <v>262.2</v>
      </c>
    </row>
    <row r="42" spans="1:11" ht="16">
      <c r="A42" s="8">
        <v>40</v>
      </c>
      <c r="B42" s="8" t="s">
        <v>152</v>
      </c>
      <c r="C42" s="8">
        <v>64.900000000000006</v>
      </c>
      <c r="D42" s="8" t="s">
        <v>163</v>
      </c>
      <c r="E42" s="8">
        <v>51.4</v>
      </c>
      <c r="F42" s="8" t="s">
        <v>140</v>
      </c>
      <c r="G42" s="8">
        <v>46.6</v>
      </c>
      <c r="H42" s="8" t="s">
        <v>145</v>
      </c>
      <c r="I42" s="8">
        <v>74.400000000000006</v>
      </c>
      <c r="J42" s="8" t="s">
        <v>136</v>
      </c>
      <c r="K42" s="8">
        <v>244.3</v>
      </c>
    </row>
    <row r="43" spans="1:11" ht="16">
      <c r="A43" s="8">
        <v>41</v>
      </c>
      <c r="B43" s="8" t="s">
        <v>159</v>
      </c>
      <c r="C43" s="8">
        <v>64.5</v>
      </c>
      <c r="D43" s="8" t="s">
        <v>159</v>
      </c>
      <c r="E43" s="8">
        <v>50.9</v>
      </c>
      <c r="F43" s="8" t="s">
        <v>158</v>
      </c>
      <c r="G43" s="8">
        <v>37.799999999999997</v>
      </c>
      <c r="H43" s="8" t="s">
        <v>136</v>
      </c>
      <c r="I43" s="8">
        <v>74.400000000000006</v>
      </c>
      <c r="J43" s="8" t="s">
        <v>158</v>
      </c>
      <c r="K43" s="8">
        <v>238.3</v>
      </c>
    </row>
    <row r="44" spans="1:11" ht="16">
      <c r="A44" s="8">
        <v>42</v>
      </c>
      <c r="B44" s="8" t="s">
        <v>166</v>
      </c>
      <c r="C44" s="8">
        <v>64.2</v>
      </c>
      <c r="D44" s="8" t="s">
        <v>164</v>
      </c>
      <c r="E44" s="8">
        <v>50.5</v>
      </c>
      <c r="F44" s="8" t="s">
        <v>166</v>
      </c>
      <c r="G44" s="8">
        <v>35.5</v>
      </c>
      <c r="H44" s="8" t="s">
        <v>147</v>
      </c>
      <c r="I44" s="8">
        <v>73.099999999999994</v>
      </c>
      <c r="J44" s="8" t="s">
        <v>161</v>
      </c>
      <c r="K44" s="8">
        <v>232.5</v>
      </c>
    </row>
    <row r="45" spans="1:11" ht="16">
      <c r="A45" s="8">
        <v>43</v>
      </c>
      <c r="B45" s="8" t="s">
        <v>165</v>
      </c>
      <c r="C45" s="8">
        <v>61</v>
      </c>
      <c r="D45" s="8" t="s">
        <v>160</v>
      </c>
      <c r="E45" s="8">
        <v>50.5</v>
      </c>
      <c r="F45" s="8" t="s">
        <v>165</v>
      </c>
      <c r="G45" s="8">
        <v>34.200000000000003</v>
      </c>
      <c r="H45" s="8" t="s">
        <v>151</v>
      </c>
      <c r="I45" s="8">
        <v>72.8</v>
      </c>
      <c r="J45" s="8" t="s">
        <v>164</v>
      </c>
      <c r="K45" s="8">
        <v>221.6</v>
      </c>
    </row>
    <row r="46" spans="1:11" ht="16">
      <c r="A46" s="8">
        <v>44</v>
      </c>
      <c r="B46" s="8" t="s">
        <v>154</v>
      </c>
      <c r="C46" s="8">
        <v>60.3</v>
      </c>
      <c r="D46" s="8" t="s">
        <v>156</v>
      </c>
      <c r="E46" s="8">
        <v>50.1</v>
      </c>
      <c r="F46" s="8" t="s">
        <v>137</v>
      </c>
      <c r="G46" s="8">
        <v>31</v>
      </c>
      <c r="H46" s="8" t="s">
        <v>165</v>
      </c>
      <c r="I46" s="8">
        <v>72.7</v>
      </c>
      <c r="J46" s="8" t="s">
        <v>165</v>
      </c>
      <c r="K46" s="8">
        <v>221.3</v>
      </c>
    </row>
    <row r="47" spans="1:11" ht="16">
      <c r="A47" s="8">
        <v>45</v>
      </c>
      <c r="B47" s="8" t="s">
        <v>118</v>
      </c>
      <c r="C47" s="8">
        <v>58</v>
      </c>
      <c r="D47" s="8" t="s">
        <v>152</v>
      </c>
      <c r="E47" s="8">
        <v>47.9</v>
      </c>
      <c r="F47" s="8" t="s">
        <v>164</v>
      </c>
      <c r="G47" s="8">
        <v>26.8</v>
      </c>
      <c r="H47" s="8" t="s">
        <v>161</v>
      </c>
      <c r="I47" s="8">
        <v>72.599999999999994</v>
      </c>
      <c r="J47" s="8" t="s">
        <v>159</v>
      </c>
      <c r="K47" s="8">
        <v>221</v>
      </c>
    </row>
    <row r="48" spans="1:11" ht="16">
      <c r="A48" s="8">
        <v>46</v>
      </c>
      <c r="B48" s="8" t="s">
        <v>148</v>
      </c>
      <c r="C48" s="8">
        <v>57.7</v>
      </c>
      <c r="D48" s="8" t="s">
        <v>158</v>
      </c>
      <c r="E48" s="8">
        <v>46.5</v>
      </c>
      <c r="F48" s="8" t="s">
        <v>136</v>
      </c>
      <c r="G48" s="8">
        <v>25</v>
      </c>
      <c r="H48" s="8" t="s">
        <v>166</v>
      </c>
      <c r="I48" s="8">
        <v>69.3</v>
      </c>
      <c r="J48" s="8" t="s">
        <v>166</v>
      </c>
      <c r="K48" s="8">
        <v>211.1</v>
      </c>
    </row>
    <row r="49" spans="1:11" ht="16">
      <c r="A49" s="8">
        <v>47</v>
      </c>
      <c r="B49" s="8" t="s">
        <v>161</v>
      </c>
      <c r="C49" s="8">
        <v>57.4</v>
      </c>
      <c r="D49" s="8" t="s">
        <v>161</v>
      </c>
      <c r="E49" s="8">
        <v>44</v>
      </c>
      <c r="F49" s="8" t="s">
        <v>159</v>
      </c>
      <c r="G49" s="8">
        <v>25</v>
      </c>
      <c r="H49" s="8" t="s">
        <v>142</v>
      </c>
      <c r="I49" s="8">
        <v>68.400000000000006</v>
      </c>
      <c r="J49" s="8" t="s">
        <v>162</v>
      </c>
      <c r="K49" s="8">
        <v>208.5</v>
      </c>
    </row>
    <row r="50" spans="1:11" ht="16">
      <c r="A50" s="8">
        <v>48</v>
      </c>
      <c r="B50" s="8" t="s">
        <v>167</v>
      </c>
      <c r="C50" s="8">
        <v>57.1</v>
      </c>
      <c r="D50" s="8" t="s">
        <v>166</v>
      </c>
      <c r="E50" s="8">
        <v>42.1</v>
      </c>
      <c r="F50" s="8" t="s">
        <v>163</v>
      </c>
      <c r="G50" s="8">
        <v>22.4</v>
      </c>
      <c r="H50" s="8" t="s">
        <v>163</v>
      </c>
      <c r="I50" s="8">
        <v>66.2</v>
      </c>
      <c r="J50" s="8" t="s">
        <v>140</v>
      </c>
      <c r="K50" s="8">
        <v>207.5</v>
      </c>
    </row>
    <row r="51" spans="1:11" ht="16">
      <c r="A51" s="8">
        <v>49</v>
      </c>
      <c r="B51" s="8" t="s">
        <v>153</v>
      </c>
      <c r="C51" s="8">
        <v>54.9</v>
      </c>
      <c r="D51" s="8" t="s">
        <v>167</v>
      </c>
      <c r="E51" s="8">
        <v>41.8</v>
      </c>
      <c r="F51" s="8" t="s">
        <v>167</v>
      </c>
      <c r="G51" s="8">
        <v>17.899999999999999</v>
      </c>
      <c r="H51" s="8" t="s">
        <v>167</v>
      </c>
      <c r="I51" s="8">
        <v>58.3</v>
      </c>
      <c r="J51" s="8" t="s">
        <v>163</v>
      </c>
      <c r="K51" s="8">
        <v>206.8</v>
      </c>
    </row>
    <row r="52" spans="1:11" ht="16">
      <c r="A52" s="8">
        <v>50</v>
      </c>
      <c r="B52" s="8" t="s">
        <v>162</v>
      </c>
      <c r="C52" s="8">
        <v>40.200000000000003</v>
      </c>
      <c r="D52" s="8" t="s">
        <v>162</v>
      </c>
      <c r="E52" s="8">
        <v>41.3</v>
      </c>
      <c r="F52" s="8" t="s">
        <v>153</v>
      </c>
      <c r="G52" s="8">
        <v>17.8</v>
      </c>
      <c r="H52" s="8" t="s">
        <v>153</v>
      </c>
      <c r="I52" s="8">
        <v>52</v>
      </c>
      <c r="J52" s="8" t="s">
        <v>153</v>
      </c>
      <c r="K52" s="8">
        <v>185.4</v>
      </c>
    </row>
    <row r="53" spans="1:11" ht="16">
      <c r="A53" s="8">
        <v>51</v>
      </c>
      <c r="B53" s="8" t="s">
        <v>140</v>
      </c>
      <c r="C53" s="8">
        <v>25.5</v>
      </c>
      <c r="D53" s="8" t="s">
        <v>140</v>
      </c>
      <c r="E53" s="8">
        <v>29.5</v>
      </c>
      <c r="F53" s="8" t="s">
        <v>118</v>
      </c>
      <c r="G53" s="8">
        <v>4.7</v>
      </c>
      <c r="H53" s="8" t="s">
        <v>118</v>
      </c>
      <c r="I53" s="8">
        <v>35.4</v>
      </c>
      <c r="J53" s="8" t="s">
        <v>167</v>
      </c>
      <c r="K53" s="8">
        <v>175</v>
      </c>
    </row>
    <row r="54" spans="1:11" ht="1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ht="16">
      <c r="A55" s="8"/>
      <c r="B55" s="8" t="s">
        <v>168</v>
      </c>
      <c r="C55" s="8">
        <v>68.599999999999994</v>
      </c>
      <c r="D55" s="8" t="s">
        <v>168</v>
      </c>
      <c r="E55" s="8">
        <v>57.6</v>
      </c>
      <c r="F55" s="8" t="s">
        <v>168</v>
      </c>
      <c r="G55" s="8">
        <v>99.2</v>
      </c>
      <c r="H55" s="8" t="s">
        <v>168</v>
      </c>
      <c r="I55" s="8">
        <v>87.1</v>
      </c>
      <c r="J55" s="8" t="s">
        <v>168</v>
      </c>
      <c r="K55" s="8">
        <v>312.60000000000002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distances</vt:lpstr>
      <vt:lpstr>data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2014-04-24T21:09:52Z</dcterms:created>
  <dcterms:modified xsi:type="dcterms:W3CDTF">2014-05-01T19:44:22Z</dcterms:modified>
</cp:coreProperties>
</file>