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ekatronik sistem tasarıı2 proje\"/>
    </mc:Choice>
  </mc:AlternateContent>
  <xr:revisionPtr revIDLastSave="0" documentId="13_ncr:1_{F90F8847-BEE2-4F96-BD9F-EA6D280A12EA}" xr6:coauthVersionLast="47" xr6:coauthVersionMax="47" xr10:uidLastSave="{00000000-0000-0000-0000-000000000000}"/>
  <bookViews>
    <workbookView xWindow="-108" yWindow="-108" windowWidth="23256" windowHeight="12456" xr2:uid="{C02540E0-53A6-4243-859C-105DC108DDCA}"/>
  </bookViews>
  <sheets>
    <sheet name="Sayfa1" sheetId="1" r:id="rId1"/>
    <sheet name="Sayfa2" sheetId="2" r:id="rId2"/>
  </sheets>
  <definedNames>
    <definedName name="a">Sayfa1!$D$2</definedName>
    <definedName name="AL">Sayfa1!$AO$24</definedName>
    <definedName name="ALFA">Sayfa1!$AO$25</definedName>
    <definedName name="ALFAAÇISI">Sayfa1!$AC$38</definedName>
    <definedName name="b">Sayfa1!$E$2</definedName>
    <definedName name="b1açısı">Sayfa1!$E$10</definedName>
    <definedName name="B1RADYAN">Sayfa1!$Z$38</definedName>
    <definedName name="B1RADYANN">Sayfa1!$Z$45</definedName>
    <definedName name="BETA">Sayfa1!$AO$26</definedName>
    <definedName name="BETAAÇISI">Sayfa1!$AE$38</definedName>
    <definedName name="d">Sayfa1!$G$2</definedName>
    <definedName name="d_r">PI()/180</definedName>
    <definedName name="e">Sayfa1!$H$2</definedName>
    <definedName name="E1AÇISI">Sayfa1!$AG$38</definedName>
    <definedName name="f">Sayfa1!$I$2</definedName>
    <definedName name="g">Sayfa1!$F$2</definedName>
    <definedName name="linkA">Sayfa1!$AJ$7</definedName>
    <definedName name="LİNKB">Sayfa1!$AJ$8</definedName>
    <definedName name="LİNKC">Sayfa1!$AJ$9</definedName>
    <definedName name="linkD">Sayfa1!$AJ$10</definedName>
    <definedName name="S">Sayfa1!$AO$24</definedName>
    <definedName name="SS">Sayfa1!$AA$38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8" i="1" l="1"/>
  <c r="BF49" i="1"/>
  <c r="AH9" i="1"/>
  <c r="AA38" i="1"/>
  <c r="Z12" i="1"/>
  <c r="BC51" i="1" l="1"/>
  <c r="BC50" i="1"/>
  <c r="BC49" i="1"/>
  <c r="Y20" i="1"/>
  <c r="Y22" i="1"/>
  <c r="Y21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39" i="1"/>
  <c r="Y4" i="2"/>
  <c r="Y39" i="1" a="1"/>
  <c r="Y39" i="1" s="1"/>
  <c r="Y40" i="1" a="1"/>
  <c r="Y40" i="1" s="1"/>
  <c r="Y41" i="1" a="1"/>
  <c r="Y41" i="1"/>
  <c r="Y42" i="1" a="1"/>
  <c r="Y42" i="1" s="1"/>
  <c r="Y43" i="1" a="1"/>
  <c r="Y43" i="1" s="1"/>
  <c r="Y44" i="1" a="1"/>
  <c r="Y44" i="1" s="1"/>
  <c r="Y45" i="1" a="1"/>
  <c r="Y45" i="1"/>
  <c r="Y46" i="1" a="1"/>
  <c r="Y46" i="1" s="1"/>
  <c r="Y47" i="1" a="1"/>
  <c r="Y47" i="1" s="1"/>
  <c r="Y48" i="1" a="1"/>
  <c r="Y48" i="1" s="1"/>
  <c r="Y49" i="1" a="1"/>
  <c r="Y49" i="1"/>
  <c r="Y50" i="1" a="1"/>
  <c r="Y50" i="1" s="1"/>
  <c r="Y51" i="1" a="1"/>
  <c r="Y51" i="1" s="1"/>
  <c r="Y52" i="1" a="1"/>
  <c r="Y52" i="1" s="1"/>
  <c r="Y53" i="1" a="1"/>
  <c r="Y53" i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/>
  <c r="Y66" i="1" a="1"/>
  <c r="Y66" i="1" s="1"/>
  <c r="Y67" i="1" a="1"/>
  <c r="Y67" i="1" s="1"/>
  <c r="Y68" i="1" a="1"/>
  <c r="Y68" i="1" s="1"/>
  <c r="Y69" i="1" a="1"/>
  <c r="Y69" i="1"/>
  <c r="Y70" i="1" a="1"/>
  <c r="Y70" i="1" s="1"/>
  <c r="Y71" i="1" a="1"/>
  <c r="Y71" i="1" s="1"/>
  <c r="Y72" i="1" a="1"/>
  <c r="Y72" i="1" s="1"/>
  <c r="Y73" i="1" a="1"/>
  <c r="Y73" i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/>
  <c r="Y82" i="1" a="1"/>
  <c r="Y82" i="1" s="1"/>
  <c r="Y83" i="1" a="1"/>
  <c r="Y83" i="1" s="1"/>
  <c r="Y84" i="1" a="1"/>
  <c r="Y84" i="1" s="1"/>
  <c r="Y85" i="1" a="1"/>
  <c r="Y85" i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/>
  <c r="Y102" i="1" a="1"/>
  <c r="Y102" i="1" s="1"/>
  <c r="Y103" i="1" a="1"/>
  <c r="Y103" i="1" s="1"/>
  <c r="Y104" i="1" a="1"/>
  <c r="Y104" i="1" s="1"/>
  <c r="Y105" i="1" a="1"/>
  <c r="Y105" i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/>
  <c r="Y114" i="1" a="1"/>
  <c r="Y114" i="1" s="1"/>
  <c r="Y115" i="1" a="1"/>
  <c r="Y115" i="1" s="1"/>
  <c r="Y116" i="1" a="1"/>
  <c r="Y116" i="1" s="1"/>
  <c r="Y117" i="1" a="1"/>
  <c r="Y117" i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/>
  <c r="Y134" i="1" a="1"/>
  <c r="Y134" i="1" s="1"/>
  <c r="Y135" i="1" a="1"/>
  <c r="Y135" i="1" s="1"/>
  <c r="Y136" i="1" a="1"/>
  <c r="Y136" i="1" s="1"/>
  <c r="Y137" i="1" a="1"/>
  <c r="Y137" i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/>
  <c r="Y146" i="1" a="1"/>
  <c r="Y146" i="1" s="1"/>
  <c r="Y147" i="1" a="1"/>
  <c r="Y147" i="1" s="1"/>
  <c r="Y148" i="1" a="1"/>
  <c r="Y148" i="1" s="1"/>
  <c r="Y149" i="1" a="1"/>
  <c r="Y149" i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/>
  <c r="Y166" i="1" a="1"/>
  <c r="Y166" i="1" s="1"/>
  <c r="Y167" i="1" a="1"/>
  <c r="Y167" i="1" s="1"/>
  <c r="Y168" i="1" a="1"/>
  <c r="Y168" i="1" s="1"/>
  <c r="Y169" i="1" a="1"/>
  <c r="Y169" i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/>
  <c r="Y178" i="1" a="1"/>
  <c r="Y178" i="1" s="1"/>
  <c r="Y179" i="1" a="1"/>
  <c r="Y179" i="1" s="1"/>
  <c r="Y180" i="1" a="1"/>
  <c r="Y180" i="1" s="1"/>
  <c r="Y181" i="1" a="1"/>
  <c r="Y181" i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32" i="1" a="1"/>
  <c r="Y32" i="1" s="1"/>
  <c r="AJ10" i="1"/>
  <c r="Y38" i="1" a="1"/>
  <c r="Y38" i="1" s="1"/>
  <c r="R15" i="2"/>
  <c r="AC8" i="2"/>
  <c r="W8" i="2"/>
  <c r="V8" i="2"/>
  <c r="AC7" i="2"/>
  <c r="W7" i="2"/>
  <c r="V7" i="2"/>
  <c r="Y7" i="2" s="1" a="1"/>
  <c r="S13" i="2"/>
  <c r="S9" i="2"/>
  <c r="S8" i="2"/>
  <c r="S6" i="2"/>
  <c r="S7" i="2" s="1"/>
  <c r="D13" i="2" a="1"/>
  <c r="D13" i="2" s="1"/>
  <c r="F11" i="2"/>
  <c r="D19" i="2" s="1"/>
  <c r="E11" i="2"/>
  <c r="F10" i="2"/>
  <c r="D18" i="2" s="1"/>
  <c r="E10" i="2"/>
  <c r="F9" i="2"/>
  <c r="D17" i="2" s="1"/>
  <c r="E9" i="2"/>
  <c r="O7" i="2"/>
  <c r="AR27" i="1"/>
  <c r="AR24" i="1"/>
  <c r="AA14" i="1"/>
  <c r="AA13" i="1"/>
  <c r="AA12" i="1"/>
  <c r="Z14" i="1"/>
  <c r="Z13" i="1"/>
  <c r="K2" i="1"/>
  <c r="Y8" i="2" l="1"/>
  <c r="Y7" i="2"/>
  <c r="V12" i="2" s="1" a="1"/>
  <c r="Z7" i="2"/>
  <c r="Z8" i="2"/>
  <c r="S12" i="2"/>
  <c r="S11" i="2"/>
  <c r="S10" i="2"/>
  <c r="I4" i="2" a="1"/>
  <c r="Y16" i="1" a="1"/>
  <c r="Y16" i="1" s="1"/>
  <c r="E3" i="1"/>
  <c r="V13" i="2" l="1"/>
  <c r="V12" i="2"/>
  <c r="M6" i="2"/>
  <c r="M4" i="2"/>
  <c r="O4" i="2" s="1"/>
  <c r="I4" i="2"/>
  <c r="AD7" i="1" a="1"/>
  <c r="L26" i="1"/>
  <c r="Q38" i="1"/>
  <c r="R40" i="1"/>
  <c r="Q40" i="1"/>
  <c r="Q43" i="1"/>
  <c r="Q42" i="1"/>
  <c r="L48" i="1"/>
  <c r="L38" i="1"/>
  <c r="I3" i="1"/>
  <c r="L27" i="1"/>
  <c r="L17" i="1"/>
  <c r="AJ9" i="1" l="1"/>
  <c r="AH7" i="1"/>
  <c r="AJ7" i="1" s="1"/>
  <c r="M5" i="2"/>
  <c r="O5" i="2" s="1"/>
  <c r="O6" i="2"/>
  <c r="AD7" i="1"/>
  <c r="I4" i="1"/>
  <c r="E4" i="1"/>
  <c r="L16" i="1"/>
  <c r="L37" i="1"/>
  <c r="L47" i="1"/>
  <c r="AA80" i="1" l="1"/>
  <c r="AC80" i="1" s="1"/>
  <c r="AA144" i="1"/>
  <c r="AA68" i="1"/>
  <c r="AA103" i="1"/>
  <c r="AC103" i="1" s="1"/>
  <c r="AA49" i="1"/>
  <c r="AC49" i="1" s="1"/>
  <c r="AA113" i="1"/>
  <c r="AA177" i="1"/>
  <c r="AC177" i="1" s="1"/>
  <c r="AA108" i="1"/>
  <c r="AC108" i="1" s="1"/>
  <c r="AA74" i="1"/>
  <c r="AC74" i="1" s="1"/>
  <c r="AB74" i="1" s="1" a="1"/>
  <c r="AB74" i="1" s="1"/>
  <c r="AA138" i="1"/>
  <c r="AA83" i="1"/>
  <c r="AA155" i="1"/>
  <c r="AC155" i="1" s="1"/>
  <c r="AA124" i="1"/>
  <c r="AC124" i="1" s="1"/>
  <c r="AA61" i="1"/>
  <c r="AA125" i="1"/>
  <c r="AC125" i="1" s="1"/>
  <c r="AB125" i="1" s="1" a="1"/>
  <c r="AB125" i="1" s="1"/>
  <c r="AA189" i="1"/>
  <c r="AC189" i="1" s="1"/>
  <c r="AA102" i="1"/>
  <c r="AC102" i="1" s="1"/>
  <c r="AB102" i="1" s="1" a="1"/>
  <c r="AB102" i="1" s="1"/>
  <c r="AA166" i="1"/>
  <c r="AA135" i="1"/>
  <c r="AA159" i="1"/>
  <c r="AC159" i="1" s="1"/>
  <c r="AA179" i="1"/>
  <c r="AC179" i="1" s="1"/>
  <c r="AA149" i="1"/>
  <c r="AA112" i="1"/>
  <c r="AC112" i="1" s="1"/>
  <c r="AA145" i="1"/>
  <c r="AC145" i="1" s="1"/>
  <c r="AA170" i="1"/>
  <c r="AC170" i="1" s="1"/>
  <c r="AB170" i="1" s="1" a="1"/>
  <c r="AB170" i="1" s="1"/>
  <c r="AA93" i="1"/>
  <c r="AA134" i="1"/>
  <c r="AA131" i="1"/>
  <c r="AC131" i="1" s="1"/>
  <c r="AA109" i="1"/>
  <c r="AC109" i="1" s="1"/>
  <c r="AA95" i="1"/>
  <c r="AA79" i="1"/>
  <c r="AC79" i="1" s="1"/>
  <c r="AA41" i="1"/>
  <c r="AC41" i="1" s="1"/>
  <c r="AA169" i="1"/>
  <c r="AC169" i="1" s="1"/>
  <c r="AA51" i="1"/>
  <c r="AA53" i="1"/>
  <c r="AA94" i="1"/>
  <c r="AC94" i="1" s="1"/>
  <c r="AB94" i="1" s="1" a="1"/>
  <c r="AB94" i="1" s="1"/>
  <c r="AA88" i="1"/>
  <c r="AC88" i="1" s="1"/>
  <c r="AA152" i="1"/>
  <c r="AA92" i="1"/>
  <c r="AC92" i="1" s="1"/>
  <c r="AA119" i="1"/>
  <c r="AC119" i="1" s="1"/>
  <c r="AA57" i="1"/>
  <c r="AC57" i="1" s="1"/>
  <c r="AA121" i="1"/>
  <c r="AA185" i="1"/>
  <c r="AA140" i="1"/>
  <c r="AC140" i="1" s="1"/>
  <c r="AB140" i="1" s="1" a="1"/>
  <c r="AB140" i="1" s="1"/>
  <c r="AA82" i="1"/>
  <c r="AC82" i="1" s="1"/>
  <c r="AB82" i="1" s="1" a="1"/>
  <c r="AB82" i="1" s="1"/>
  <c r="AA146" i="1"/>
  <c r="AA91" i="1"/>
  <c r="AC91" i="1" s="1"/>
  <c r="AA163" i="1"/>
  <c r="AC163" i="1" s="1"/>
  <c r="AA148" i="1"/>
  <c r="AC148" i="1" s="1"/>
  <c r="AA69" i="1"/>
  <c r="AA133" i="1"/>
  <c r="AA46" i="1"/>
  <c r="AC46" i="1" s="1"/>
  <c r="AA110" i="1"/>
  <c r="AC110" i="1" s="1"/>
  <c r="AB110" i="1" s="1" a="1"/>
  <c r="AB110" i="1" s="1"/>
  <c r="AA174" i="1"/>
  <c r="AA107" i="1"/>
  <c r="AC107" i="1" s="1"/>
  <c r="AA39" i="1"/>
  <c r="AC39" i="1" s="1"/>
  <c r="AA156" i="1"/>
  <c r="AC156" i="1" s="1"/>
  <c r="AB156" i="1" s="1" a="1"/>
  <c r="AB156" i="1" s="1"/>
  <c r="AA42" i="1"/>
  <c r="AA32" i="1"/>
  <c r="AA63" i="1"/>
  <c r="AC63" i="1" s="1"/>
  <c r="AA45" i="1"/>
  <c r="AC45" i="1" s="1"/>
  <c r="AA150" i="1"/>
  <c r="AA52" i="1"/>
  <c r="AC52" i="1" s="1"/>
  <c r="AA84" i="1"/>
  <c r="AC84" i="1" s="1"/>
  <c r="AA100" i="1"/>
  <c r="AC100" i="1" s="1"/>
  <c r="AA111" i="1"/>
  <c r="AA96" i="1"/>
  <c r="AC96" i="1" s="1"/>
  <c r="AA160" i="1"/>
  <c r="AC160" i="1" s="1"/>
  <c r="AB160" i="1" s="1" a="1"/>
  <c r="AB160" i="1" s="1"/>
  <c r="AA116" i="1"/>
  <c r="AC116" i="1" s="1"/>
  <c r="AA127" i="1"/>
  <c r="AA65" i="1"/>
  <c r="AC65" i="1" s="1"/>
  <c r="AA129" i="1"/>
  <c r="AC129" i="1" s="1"/>
  <c r="AA43" i="1"/>
  <c r="AC43" i="1" s="1"/>
  <c r="AA172" i="1"/>
  <c r="AA90" i="1"/>
  <c r="AA154" i="1"/>
  <c r="AC154" i="1" s="1"/>
  <c r="AB154" i="1" s="1" a="1"/>
  <c r="AB154" i="1" s="1"/>
  <c r="AA99" i="1"/>
  <c r="AC99" i="1" s="1"/>
  <c r="AA171" i="1"/>
  <c r="AA164" i="1"/>
  <c r="AC164" i="1" s="1"/>
  <c r="AB164" i="1" s="1" a="1"/>
  <c r="AB164" i="1" s="1"/>
  <c r="AA77" i="1"/>
  <c r="AC77" i="1" s="1"/>
  <c r="AA141" i="1"/>
  <c r="AC141" i="1" s="1"/>
  <c r="AA54" i="1"/>
  <c r="AA118" i="1"/>
  <c r="AA182" i="1"/>
  <c r="AC182" i="1" s="1"/>
  <c r="AB182" i="1" s="1" a="1"/>
  <c r="AB182" i="1" s="1"/>
  <c r="AA175" i="1"/>
  <c r="AC175" i="1" s="1"/>
  <c r="AA47" i="1"/>
  <c r="AA85" i="1"/>
  <c r="AC85" i="1" s="1"/>
  <c r="AA126" i="1"/>
  <c r="AC126" i="1" s="1"/>
  <c r="AB126" i="1" s="1" a="1"/>
  <c r="AB126" i="1" s="1"/>
  <c r="AC32" i="1"/>
  <c r="AA176" i="1"/>
  <c r="AA151" i="1"/>
  <c r="AC151" i="1" s="1"/>
  <c r="AA67" i="1"/>
  <c r="AC67" i="1" s="1"/>
  <c r="AA115" i="1"/>
  <c r="AC115" i="1" s="1"/>
  <c r="AA157" i="1"/>
  <c r="AA76" i="1"/>
  <c r="AC76" i="1" s="1"/>
  <c r="AA86" i="1"/>
  <c r="AC86" i="1" s="1"/>
  <c r="AB86" i="1" s="1" a="1"/>
  <c r="AB86" i="1" s="1"/>
  <c r="AA136" i="1"/>
  <c r="AC136" i="1" s="1"/>
  <c r="AB136" i="1" s="1" a="1"/>
  <c r="AB136" i="1" s="1"/>
  <c r="AA130" i="1"/>
  <c r="AA181" i="1"/>
  <c r="AC181" i="1" s="1"/>
  <c r="AA40" i="1"/>
  <c r="AC40" i="1" s="1"/>
  <c r="AB40" i="1" s="1" a="1"/>
  <c r="AB40" i="1" s="1"/>
  <c r="AA104" i="1"/>
  <c r="AC104" i="1" s="1"/>
  <c r="AA168" i="1"/>
  <c r="AA132" i="1"/>
  <c r="AC132" i="1" s="1"/>
  <c r="AA143" i="1"/>
  <c r="AC143" i="1" s="1"/>
  <c r="AA73" i="1"/>
  <c r="AC73" i="1" s="1"/>
  <c r="AA137" i="1"/>
  <c r="AA59" i="1"/>
  <c r="AA98" i="1"/>
  <c r="AC98" i="1" s="1"/>
  <c r="AB98" i="1" s="1" a="1"/>
  <c r="AB98" i="1" s="1"/>
  <c r="AA162" i="1"/>
  <c r="AC162" i="1" s="1"/>
  <c r="AA188" i="1"/>
  <c r="AA62" i="1"/>
  <c r="AC62" i="1" s="1"/>
  <c r="AA48" i="1"/>
  <c r="AC48" i="1" s="1"/>
  <c r="AB48" i="1" s="1" a="1"/>
  <c r="AB48" i="1" s="1"/>
  <c r="AA81" i="1"/>
  <c r="AC81" i="1" s="1"/>
  <c r="AA106" i="1"/>
  <c r="AA187" i="1"/>
  <c r="AC187" i="1" s="1"/>
  <c r="AA70" i="1"/>
  <c r="AC70" i="1" s="1"/>
  <c r="AB70" i="1" s="1" a="1"/>
  <c r="AB70" i="1" s="1"/>
  <c r="AA186" i="1"/>
  <c r="AC186" i="1" s="1"/>
  <c r="AB186" i="1" s="1" a="1"/>
  <c r="AB186" i="1" s="1"/>
  <c r="AA173" i="1"/>
  <c r="AA72" i="1"/>
  <c r="AC72" i="1" s="1"/>
  <c r="AA105" i="1"/>
  <c r="AC105" i="1" s="1"/>
  <c r="AB105" i="1" s="1" a="1"/>
  <c r="AB105" i="1" s="1"/>
  <c r="AA66" i="1"/>
  <c r="AC66" i="1" s="1"/>
  <c r="AB66" i="1" s="1" a="1"/>
  <c r="AB66" i="1" s="1"/>
  <c r="AA147" i="1"/>
  <c r="AA117" i="1"/>
  <c r="AA158" i="1"/>
  <c r="AC158" i="1" s="1"/>
  <c r="AB158" i="1" s="1" a="1"/>
  <c r="AB158" i="1" s="1"/>
  <c r="AA56" i="1"/>
  <c r="AC56" i="1" s="1"/>
  <c r="AB56" i="1" s="1" a="1"/>
  <c r="AB56" i="1" s="1"/>
  <c r="AA120" i="1"/>
  <c r="AA184" i="1"/>
  <c r="AC184" i="1" s="1"/>
  <c r="AB184" i="1" s="1" a="1"/>
  <c r="AB184" i="1" s="1"/>
  <c r="AA180" i="1"/>
  <c r="AC180" i="1" s="1"/>
  <c r="AB180" i="1" s="1" a="1"/>
  <c r="AB180" i="1" s="1"/>
  <c r="AA167" i="1"/>
  <c r="AC167" i="1" s="1"/>
  <c r="AA89" i="1"/>
  <c r="AA153" i="1"/>
  <c r="AC153" i="1" s="1"/>
  <c r="AA75" i="1"/>
  <c r="AC75" i="1" s="1"/>
  <c r="AA50" i="1"/>
  <c r="AC50" i="1" s="1"/>
  <c r="AB50" i="1" s="1" a="1"/>
  <c r="AB50" i="1" s="1"/>
  <c r="AA114" i="1"/>
  <c r="AC114" i="1" s="1"/>
  <c r="AB114" i="1" s="1" a="1"/>
  <c r="AB114" i="1" s="1"/>
  <c r="AA178" i="1"/>
  <c r="AC178" i="1" s="1"/>
  <c r="AB178" i="1" s="1" a="1"/>
  <c r="AB178" i="1" s="1"/>
  <c r="AA123" i="1"/>
  <c r="AC123" i="1" s="1"/>
  <c r="AA60" i="1"/>
  <c r="AC60" i="1" s="1"/>
  <c r="AA87" i="1"/>
  <c r="AA101" i="1"/>
  <c r="AC101" i="1" s="1"/>
  <c r="AA165" i="1"/>
  <c r="AC165" i="1" s="1"/>
  <c r="AA78" i="1"/>
  <c r="AC78" i="1" s="1"/>
  <c r="AB78" i="1" s="1" a="1"/>
  <c r="AB78" i="1" s="1"/>
  <c r="AA142" i="1"/>
  <c r="AC142" i="1" s="1"/>
  <c r="AB142" i="1" s="1" a="1"/>
  <c r="AB142" i="1" s="1"/>
  <c r="AA71" i="1"/>
  <c r="AC71" i="1" s="1"/>
  <c r="AA64" i="1"/>
  <c r="AC64" i="1" s="1"/>
  <c r="AB64" i="1" s="1" a="1"/>
  <c r="AB64" i="1" s="1"/>
  <c r="AA128" i="1"/>
  <c r="AC128" i="1" s="1"/>
  <c r="AA139" i="1"/>
  <c r="AA55" i="1"/>
  <c r="AC55" i="1" s="1"/>
  <c r="AA183" i="1"/>
  <c r="AC183" i="1" s="1"/>
  <c r="AA97" i="1"/>
  <c r="AC97" i="1" s="1"/>
  <c r="AB97" i="1" s="1" a="1"/>
  <c r="AB97" i="1" s="1"/>
  <c r="AA161" i="1"/>
  <c r="AA44" i="1"/>
  <c r="AC44" i="1" s="1"/>
  <c r="AA58" i="1"/>
  <c r="AC58" i="1" s="1"/>
  <c r="AB58" i="1" s="1" a="1"/>
  <c r="AB58" i="1" s="1"/>
  <c r="AA122" i="1"/>
  <c r="AC122" i="1" s="1"/>
  <c r="AB122" i="1" s="1" a="1"/>
  <c r="AB122" i="1" s="1"/>
  <c r="AC68" i="1"/>
  <c r="AC152" i="1"/>
  <c r="AC111" i="1"/>
  <c r="AC117" i="1"/>
  <c r="AB117" i="1" s="1" a="1"/>
  <c r="AB117" i="1" s="1"/>
  <c r="AC53" i="1"/>
  <c r="AC147" i="1"/>
  <c r="AC51" i="1"/>
  <c r="AC130" i="1"/>
  <c r="AB130" i="1" s="1" a="1"/>
  <c r="AB130" i="1" s="1"/>
  <c r="AC144" i="1"/>
  <c r="AB144" i="1" s="1" a="1"/>
  <c r="AB144" i="1" s="1"/>
  <c r="AC166" i="1"/>
  <c r="AB166" i="1" s="1" a="1"/>
  <c r="AB166" i="1" s="1"/>
  <c r="AC83" i="1"/>
  <c r="AC54" i="1"/>
  <c r="AC174" i="1"/>
  <c r="AB174" i="1" s="1" a="1"/>
  <c r="AB174" i="1" s="1"/>
  <c r="AC69" i="1"/>
  <c r="AC185" i="1"/>
  <c r="AC150" i="1"/>
  <c r="AB150" i="1" s="1" a="1"/>
  <c r="AB150" i="1" s="1"/>
  <c r="AC87" i="1"/>
  <c r="AC89" i="1"/>
  <c r="AB89" i="1" s="1" a="1"/>
  <c r="AB89" i="1" s="1"/>
  <c r="AC118" i="1"/>
  <c r="AB118" i="1" s="1" a="1"/>
  <c r="AB118" i="1" s="1"/>
  <c r="AC95" i="1"/>
  <c r="AC173" i="1"/>
  <c r="AC161" i="1"/>
  <c r="AC139" i="1"/>
  <c r="AC134" i="1"/>
  <c r="AB134" i="1" s="1" a="1"/>
  <c r="AB134" i="1" s="1"/>
  <c r="AC157" i="1"/>
  <c r="AC93" i="1"/>
  <c r="AC106" i="1"/>
  <c r="AB106" i="1" s="1" a="1"/>
  <c r="AB106" i="1" s="1"/>
  <c r="AC42" i="1"/>
  <c r="AB42" i="1" s="1" a="1"/>
  <c r="AB42" i="1" s="1"/>
  <c r="AC120" i="1"/>
  <c r="AC133" i="1"/>
  <c r="AC146" i="1"/>
  <c r="AB146" i="1" s="1" a="1"/>
  <c r="AB146" i="1" s="1"/>
  <c r="AC121" i="1"/>
  <c r="AB121" i="1" s="1" a="1"/>
  <c r="AB121" i="1" s="1"/>
  <c r="AC135" i="1"/>
  <c r="AC61" i="1"/>
  <c r="AC138" i="1"/>
  <c r="AB138" i="1" s="1" a="1"/>
  <c r="AB138" i="1" s="1"/>
  <c r="AC113" i="1"/>
  <c r="AB113" i="1" s="1" a="1"/>
  <c r="AB113" i="1" s="1"/>
  <c r="AC38" i="1"/>
  <c r="AC149" i="1"/>
  <c r="AC188" i="1"/>
  <c r="AB188" i="1" s="1" a="1"/>
  <c r="AB188" i="1" s="1"/>
  <c r="AC47" i="1"/>
  <c r="AC59" i="1"/>
  <c r="AC137" i="1"/>
  <c r="AC176" i="1"/>
  <c r="AB176" i="1" s="1" a="1"/>
  <c r="AB176" i="1" s="1"/>
  <c r="AC171" i="1"/>
  <c r="AC90" i="1"/>
  <c r="AB90" i="1" s="1" a="1"/>
  <c r="AB90" i="1" s="1"/>
  <c r="AC172" i="1"/>
  <c r="AB172" i="1" s="1" a="1"/>
  <c r="AB172" i="1" s="1"/>
  <c r="AC127" i="1"/>
  <c r="AC168" i="1"/>
  <c r="AB168" i="1" s="1" a="1"/>
  <c r="AB168" i="1" s="1"/>
  <c r="AH8" i="1"/>
  <c r="AJ8" i="1" s="1"/>
  <c r="AE38" i="1" s="1"/>
  <c r="I7" i="1"/>
  <c r="I8" i="1" s="1"/>
  <c r="I9" i="1"/>
  <c r="E7" i="1"/>
  <c r="E9" i="1"/>
  <c r="N2" i="1" s="1"/>
  <c r="E8" i="1"/>
  <c r="M2" i="1" s="1"/>
  <c r="AG38" i="1" l="1" a="1"/>
  <c r="AG38" i="1" s="1"/>
  <c r="AB32" i="1" a="1"/>
  <c r="AB32" i="1" s="1"/>
  <c r="AE49" i="1"/>
  <c r="AD49" i="1" s="1" a="1"/>
  <c r="AD49" i="1" s="1"/>
  <c r="AE172" i="1"/>
  <c r="AE143" i="1"/>
  <c r="AD143" i="1" s="1" a="1"/>
  <c r="AD143" i="1" s="1"/>
  <c r="AE75" i="1"/>
  <c r="AD75" i="1" s="1" a="1"/>
  <c r="AD75" i="1" s="1"/>
  <c r="AE113" i="1"/>
  <c r="AG113" i="1" s="1" a="1"/>
  <c r="AG113" i="1" s="1"/>
  <c r="AE63" i="1"/>
  <c r="AD63" i="1" s="1" a="1"/>
  <c r="AD63" i="1" s="1"/>
  <c r="AE127" i="1"/>
  <c r="AD127" i="1" s="1" a="1"/>
  <c r="AD127" i="1" s="1"/>
  <c r="AE145" i="1"/>
  <c r="AD145" i="1" s="1" a="1"/>
  <c r="AD145" i="1" s="1"/>
  <c r="AE132" i="1"/>
  <c r="AD132" i="1" s="1" a="1"/>
  <c r="AD132" i="1" s="1"/>
  <c r="AE118" i="1"/>
  <c r="AE41" i="1"/>
  <c r="AD41" i="1" s="1" a="1"/>
  <c r="AD41" i="1" s="1"/>
  <c r="AE135" i="1"/>
  <c r="AD135" i="1" s="1" a="1"/>
  <c r="AD135" i="1" s="1"/>
  <c r="AE119" i="1"/>
  <c r="AD119" i="1" s="1" a="1"/>
  <c r="AD119" i="1" s="1"/>
  <c r="AE92" i="1"/>
  <c r="AD92" i="1" s="1" a="1"/>
  <c r="AD92" i="1" s="1"/>
  <c r="AE83" i="1"/>
  <c r="AD83" i="1" s="1" a="1"/>
  <c r="AD83" i="1" s="1"/>
  <c r="AE175" i="1"/>
  <c r="AD175" i="1" s="1" a="1"/>
  <c r="AD175" i="1" s="1"/>
  <c r="AE107" i="1"/>
  <c r="AD107" i="1" s="1" a="1"/>
  <c r="AD107" i="1" s="1"/>
  <c r="AE86" i="1"/>
  <c r="AG86" i="1" s="1" a="1"/>
  <c r="AG86" i="1" s="1"/>
  <c r="AF86" i="1" s="1" a="1"/>
  <c r="AF86" i="1" s="1"/>
  <c r="AE120" i="1"/>
  <c r="AD120" i="1" s="1" a="1"/>
  <c r="AD120" i="1" s="1"/>
  <c r="AE142" i="1"/>
  <c r="AG142" i="1" s="1" a="1"/>
  <c r="AG142" i="1" s="1"/>
  <c r="AF142" i="1" s="1" a="1"/>
  <c r="AF142" i="1" s="1"/>
  <c r="AE102" i="1"/>
  <c r="AD102" i="1" s="1" a="1"/>
  <c r="AD102" i="1" s="1"/>
  <c r="AE165" i="1"/>
  <c r="AD165" i="1" s="1" a="1"/>
  <c r="AD165" i="1" s="1"/>
  <c r="AE125" i="1"/>
  <c r="AG125" i="1" s="1" a="1"/>
  <c r="AG125" i="1" s="1"/>
  <c r="AE100" i="1"/>
  <c r="AD100" i="1" s="1" a="1"/>
  <c r="AD100" i="1" s="1"/>
  <c r="AE144" i="1"/>
  <c r="AG144" i="1" s="1" a="1"/>
  <c r="AG144" i="1" s="1"/>
  <c r="AF144" i="1" s="1" a="1"/>
  <c r="AF144" i="1" s="1"/>
  <c r="AE93" i="1"/>
  <c r="AD93" i="1" s="1" a="1"/>
  <c r="AD93" i="1" s="1"/>
  <c r="AE173" i="1"/>
  <c r="AD173" i="1" s="1" a="1"/>
  <c r="AD173" i="1" s="1"/>
  <c r="AE54" i="1"/>
  <c r="AD54" i="1" s="1" a="1"/>
  <c r="AD54" i="1" s="1"/>
  <c r="AE152" i="1"/>
  <c r="AD152" i="1" s="1" a="1"/>
  <c r="AD152" i="1" s="1"/>
  <c r="AD38" i="1" a="1"/>
  <c r="AD38" i="1" s="1"/>
  <c r="AE95" i="1"/>
  <c r="AD95" i="1" s="1" a="1"/>
  <c r="AD95" i="1" s="1"/>
  <c r="AE66" i="1"/>
  <c r="AG66" i="1" s="1" a="1"/>
  <c r="AG66" i="1" s="1"/>
  <c r="AF66" i="1" s="1" a="1"/>
  <c r="AF66" i="1" s="1"/>
  <c r="AE40" i="1"/>
  <c r="AG40" i="1" s="1" a="1"/>
  <c r="AG40" i="1" s="1"/>
  <c r="AF40" i="1" s="1" a="1"/>
  <c r="AF40" i="1" s="1"/>
  <c r="AE59" i="1"/>
  <c r="AD59" i="1" s="1" a="1"/>
  <c r="AD59" i="1" s="1"/>
  <c r="AE133" i="1"/>
  <c r="AD133" i="1" s="1" a="1"/>
  <c r="AD133" i="1" s="1"/>
  <c r="AE106" i="1"/>
  <c r="AG106" i="1" s="1" a="1"/>
  <c r="AG106" i="1" s="1"/>
  <c r="AF106" i="1" s="1" a="1"/>
  <c r="AF106" i="1" s="1"/>
  <c r="AE171" i="1"/>
  <c r="AD171" i="1" s="1" a="1"/>
  <c r="AD171" i="1" s="1"/>
  <c r="AE104" i="1"/>
  <c r="AD104" i="1" s="1" a="1"/>
  <c r="AD104" i="1" s="1"/>
  <c r="AE149" i="1"/>
  <c r="AD149" i="1" s="1" a="1"/>
  <c r="AD149" i="1" s="1"/>
  <c r="AE81" i="1"/>
  <c r="AD81" i="1" s="1" a="1"/>
  <c r="AD81" i="1" s="1"/>
  <c r="AE170" i="1"/>
  <c r="AG170" i="1" s="1" a="1"/>
  <c r="AG170" i="1" s="1"/>
  <c r="AF170" i="1" s="1" a="1"/>
  <c r="AF170" i="1" s="1"/>
  <c r="AE97" i="1"/>
  <c r="AG97" i="1" s="1" a="1"/>
  <c r="AG97" i="1" s="1"/>
  <c r="AE91" i="1"/>
  <c r="AD91" i="1" s="1" a="1"/>
  <c r="AD91" i="1" s="1"/>
  <c r="AE94" i="1"/>
  <c r="AG94" i="1" s="1" a="1"/>
  <c r="AG94" i="1" s="1"/>
  <c r="AF94" i="1" s="1" a="1"/>
  <c r="AF94" i="1" s="1"/>
  <c r="AE110" i="1"/>
  <c r="AG110" i="1" s="1" a="1"/>
  <c r="AG110" i="1" s="1"/>
  <c r="AF110" i="1" s="1" a="1"/>
  <c r="AF110" i="1" s="1"/>
  <c r="AE180" i="1"/>
  <c r="AD180" i="1" s="1" a="1"/>
  <c r="AD180" i="1" s="1"/>
  <c r="AE123" i="1"/>
  <c r="AD123" i="1" s="1" a="1"/>
  <c r="AD123" i="1" s="1"/>
  <c r="AE44" i="1"/>
  <c r="AD44" i="1" s="1" a="1"/>
  <c r="AD44" i="1" s="1"/>
  <c r="AE108" i="1"/>
  <c r="AD108" i="1" s="1" a="1"/>
  <c r="AD108" i="1" s="1"/>
  <c r="AE185" i="1"/>
  <c r="AD185" i="1" s="1" a="1"/>
  <c r="AD185" i="1" s="1"/>
  <c r="AE57" i="1"/>
  <c r="AD57" i="1" s="1" a="1"/>
  <c r="AD57" i="1" s="1"/>
  <c r="AE80" i="1"/>
  <c r="AD80" i="1" s="1" a="1"/>
  <c r="AD80" i="1" s="1"/>
  <c r="AE158" i="1"/>
  <c r="AG158" i="1" s="1" a="1"/>
  <c r="AG158" i="1" s="1"/>
  <c r="AF158" i="1" s="1" a="1"/>
  <c r="AF158" i="1" s="1"/>
  <c r="AE65" i="1"/>
  <c r="AD65" i="1" s="1" a="1"/>
  <c r="AD65" i="1" s="1"/>
  <c r="AE90" i="1"/>
  <c r="AG90" i="1" s="1" a="1"/>
  <c r="AG90" i="1" s="1"/>
  <c r="AF90" i="1" s="1" a="1"/>
  <c r="AF90" i="1" s="1"/>
  <c r="AE164" i="1"/>
  <c r="AG164" i="1" s="1" a="1"/>
  <c r="AG164" i="1" s="1"/>
  <c r="AF164" i="1" s="1" a="1"/>
  <c r="AF164" i="1" s="1"/>
  <c r="AE48" i="1"/>
  <c r="AG48" i="1" s="1" a="1"/>
  <c r="AG48" i="1" s="1"/>
  <c r="AF48" i="1" s="1" a="1"/>
  <c r="AF48" i="1" s="1"/>
  <c r="AE47" i="1"/>
  <c r="AD47" i="1" s="1" a="1"/>
  <c r="AD47" i="1" s="1"/>
  <c r="AE179" i="1"/>
  <c r="AD179" i="1" s="1" a="1"/>
  <c r="AD179" i="1" s="1"/>
  <c r="AE62" i="1"/>
  <c r="AD62" i="1" s="1" a="1"/>
  <c r="AD62" i="1" s="1"/>
  <c r="AE55" i="1"/>
  <c r="AD55" i="1" s="1" a="1"/>
  <c r="AD55" i="1" s="1"/>
  <c r="AE159" i="1"/>
  <c r="AD159" i="1" s="1" a="1"/>
  <c r="AD159" i="1" s="1"/>
  <c r="AE184" i="1"/>
  <c r="AG184" i="1" s="1" a="1"/>
  <c r="AG184" i="1" s="1"/>
  <c r="AF184" i="1" s="1" a="1"/>
  <c r="AF184" i="1" s="1"/>
  <c r="AE157" i="1"/>
  <c r="AD157" i="1" s="1" a="1"/>
  <c r="AD157" i="1" s="1"/>
  <c r="AE161" i="1"/>
  <c r="AD161" i="1" s="1" a="1"/>
  <c r="AD161" i="1" s="1"/>
  <c r="AE167" i="1"/>
  <c r="AD167" i="1" s="1" a="1"/>
  <c r="AD167" i="1" s="1"/>
  <c r="AE50" i="1"/>
  <c r="AD50" i="1" s="1" a="1"/>
  <c r="AD50" i="1" s="1"/>
  <c r="AE60" i="1"/>
  <c r="AD60" i="1" s="1" a="1"/>
  <c r="AD60" i="1" s="1"/>
  <c r="AE78" i="1"/>
  <c r="AD78" i="1" s="1" a="1"/>
  <c r="AD78" i="1" s="1"/>
  <c r="AE186" i="1"/>
  <c r="AG186" i="1" s="1" a="1"/>
  <c r="AG186" i="1" s="1"/>
  <c r="AF186" i="1" s="1" a="1"/>
  <c r="AF186" i="1" s="1"/>
  <c r="AE124" i="1"/>
  <c r="AD124" i="1" s="1" a="1"/>
  <c r="AD124" i="1" s="1"/>
  <c r="AE183" i="1"/>
  <c r="AD183" i="1" s="1" a="1"/>
  <c r="AD183" i="1" s="1"/>
  <c r="AE82" i="1"/>
  <c r="AG82" i="1" s="1" a="1"/>
  <c r="AG82" i="1" s="1"/>
  <c r="AF82" i="1" s="1" a="1"/>
  <c r="AF82" i="1" s="1"/>
  <c r="AE105" i="1"/>
  <c r="AG105" i="1" s="1" a="1"/>
  <c r="AG105" i="1" s="1"/>
  <c r="AE130" i="1"/>
  <c r="AG130" i="1" s="1" a="1"/>
  <c r="AG130" i="1" s="1"/>
  <c r="AF130" i="1" s="1" a="1"/>
  <c r="AF130" i="1" s="1"/>
  <c r="AE53" i="1"/>
  <c r="AD53" i="1" s="1" a="1"/>
  <c r="AD53" i="1" s="1"/>
  <c r="AE68" i="1"/>
  <c r="AD68" i="1" s="1" a="1"/>
  <c r="AD68" i="1" s="1"/>
  <c r="AE112" i="1"/>
  <c r="AD112" i="1" s="1" a="1"/>
  <c r="AD112" i="1" s="1"/>
  <c r="AE182" i="1"/>
  <c r="AD182" i="1" s="1" a="1"/>
  <c r="AD182" i="1" s="1"/>
  <c r="AE67" i="1"/>
  <c r="AD67" i="1" s="1" a="1"/>
  <c r="AD67" i="1" s="1"/>
  <c r="AE70" i="1"/>
  <c r="AG70" i="1" s="1" a="1"/>
  <c r="AG70" i="1" s="1"/>
  <c r="AF70" i="1" s="1" a="1"/>
  <c r="AF70" i="1" s="1"/>
  <c r="AE140" i="1"/>
  <c r="AG140" i="1" s="1" a="1"/>
  <c r="AG140" i="1" s="1"/>
  <c r="AF140" i="1" s="1" a="1"/>
  <c r="AF140" i="1" s="1"/>
  <c r="AE64" i="1"/>
  <c r="AG64" i="1" s="1" a="1"/>
  <c r="AG64" i="1" s="1"/>
  <c r="AF64" i="1" s="1" a="1"/>
  <c r="AF64" i="1" s="1"/>
  <c r="AE114" i="1"/>
  <c r="AD114" i="1" s="1" a="1"/>
  <c r="AD114" i="1" s="1"/>
  <c r="AE87" i="1"/>
  <c r="AD87" i="1" s="1" a="1"/>
  <c r="AD87" i="1" s="1"/>
  <c r="AE71" i="1"/>
  <c r="AD71" i="1" s="1" a="1"/>
  <c r="AD71" i="1" s="1"/>
  <c r="AE166" i="1"/>
  <c r="AD166" i="1" s="1" a="1"/>
  <c r="AD166" i="1" s="1"/>
  <c r="AE117" i="1"/>
  <c r="AG117" i="1" s="1" a="1"/>
  <c r="AG117" i="1" s="1"/>
  <c r="AE111" i="1"/>
  <c r="AD111" i="1" s="1" a="1"/>
  <c r="AD111" i="1" s="1"/>
  <c r="AE103" i="1"/>
  <c r="AD103" i="1" s="1" a="1"/>
  <c r="AD103" i="1" s="1"/>
  <c r="AE168" i="1"/>
  <c r="AG168" i="1" s="1" a="1"/>
  <c r="AG168" i="1" s="1"/>
  <c r="AF168" i="1" s="1" a="1"/>
  <c r="AF168" i="1" s="1"/>
  <c r="AE73" i="1"/>
  <c r="AD73" i="1" s="1" a="1"/>
  <c r="AD73" i="1" s="1"/>
  <c r="AE129" i="1"/>
  <c r="AD129" i="1" s="1" a="1"/>
  <c r="AD129" i="1" s="1"/>
  <c r="AE154" i="1"/>
  <c r="AD154" i="1" s="1" a="1"/>
  <c r="AD154" i="1" s="1"/>
  <c r="AE77" i="1"/>
  <c r="AD77" i="1" s="1" a="1"/>
  <c r="AD77" i="1" s="1"/>
  <c r="AE98" i="1"/>
  <c r="AD98" i="1" s="1" a="1"/>
  <c r="AD98" i="1" s="1"/>
  <c r="AE188" i="1"/>
  <c r="AD188" i="1" s="1" a="1"/>
  <c r="AD188" i="1" s="1"/>
  <c r="AE126" i="1"/>
  <c r="AG126" i="1" s="1" a="1"/>
  <c r="AG126" i="1" s="1"/>
  <c r="AF126" i="1" s="1" a="1"/>
  <c r="AF126" i="1" s="1"/>
  <c r="AE58" i="1"/>
  <c r="AG58" i="1" s="1" a="1"/>
  <c r="AG58" i="1" s="1"/>
  <c r="AF58" i="1" s="1" a="1"/>
  <c r="AF58" i="1" s="1"/>
  <c r="AE138" i="1"/>
  <c r="AD138" i="1" s="1" a="1"/>
  <c r="AD138" i="1" s="1"/>
  <c r="AE121" i="1"/>
  <c r="AG121" i="1" s="1" a="1"/>
  <c r="AG121" i="1" s="1"/>
  <c r="AE156" i="1"/>
  <c r="AG156" i="1" s="1" a="1"/>
  <c r="AG156" i="1" s="1"/>
  <c r="AF156" i="1" s="1" a="1"/>
  <c r="AF156" i="1" s="1"/>
  <c r="AE115" i="1"/>
  <c r="AD115" i="1" s="1" a="1"/>
  <c r="AD115" i="1" s="1"/>
  <c r="AE72" i="1"/>
  <c r="AD72" i="1" s="1" a="1"/>
  <c r="AD72" i="1" s="1"/>
  <c r="AE122" i="1"/>
  <c r="AG122" i="1" s="1" a="1"/>
  <c r="AG122" i="1" s="1"/>
  <c r="AF122" i="1" s="1" a="1"/>
  <c r="AF122" i="1" s="1"/>
  <c r="AE177" i="1"/>
  <c r="AD177" i="1" s="1" a="1"/>
  <c r="AD177" i="1" s="1"/>
  <c r="AE89" i="1"/>
  <c r="AD89" i="1" s="1" a="1"/>
  <c r="AD89" i="1" s="1"/>
  <c r="AE45" i="1"/>
  <c r="AD45" i="1" s="1" a="1"/>
  <c r="AD45" i="1" s="1"/>
  <c r="AE189" i="1"/>
  <c r="AD189" i="1" s="1" a="1"/>
  <c r="AD189" i="1" s="1"/>
  <c r="AE69" i="1"/>
  <c r="AD69" i="1" s="1" a="1"/>
  <c r="AD69" i="1" s="1"/>
  <c r="AE109" i="1"/>
  <c r="AD109" i="1" s="1" a="1"/>
  <c r="AD109" i="1" s="1"/>
  <c r="AE163" i="1"/>
  <c r="AD163" i="1" s="1" a="1"/>
  <c r="AD163" i="1" s="1"/>
  <c r="AE52" i="1"/>
  <c r="AD52" i="1" s="1" a="1"/>
  <c r="AD52" i="1" s="1"/>
  <c r="AE169" i="1"/>
  <c r="AD169" i="1" s="1" a="1"/>
  <c r="AD169" i="1" s="1"/>
  <c r="AE51" i="1"/>
  <c r="AD51" i="1" s="1" a="1"/>
  <c r="AD51" i="1" s="1"/>
  <c r="AE141" i="1"/>
  <c r="AD141" i="1" s="1" a="1"/>
  <c r="AD141" i="1" s="1"/>
  <c r="AE85" i="1"/>
  <c r="AD85" i="1" s="1" a="1"/>
  <c r="AD85" i="1" s="1"/>
  <c r="AE131" i="1"/>
  <c r="AD131" i="1" s="1" a="1"/>
  <c r="AD131" i="1" s="1"/>
  <c r="AE151" i="1"/>
  <c r="AD151" i="1" s="1" a="1"/>
  <c r="AD151" i="1" s="1"/>
  <c r="AE187" i="1"/>
  <c r="AD187" i="1" s="1" a="1"/>
  <c r="AD187" i="1" s="1"/>
  <c r="AE139" i="1"/>
  <c r="AD139" i="1" s="1" a="1"/>
  <c r="AD139" i="1" s="1"/>
  <c r="AE155" i="1"/>
  <c r="AD155" i="1" s="1" a="1"/>
  <c r="AD155" i="1" s="1"/>
  <c r="AE128" i="1"/>
  <c r="AD128" i="1" s="1" a="1"/>
  <c r="AD128" i="1" s="1"/>
  <c r="AE101" i="1"/>
  <c r="AD101" i="1" s="1" a="1"/>
  <c r="AD101" i="1" s="1"/>
  <c r="AE160" i="1"/>
  <c r="AD160" i="1" s="1" a="1"/>
  <c r="AD160" i="1" s="1"/>
  <c r="AE74" i="1"/>
  <c r="AG74" i="1" s="1" a="1"/>
  <c r="AG74" i="1" s="1"/>
  <c r="AF74" i="1" s="1" a="1"/>
  <c r="AF74" i="1" s="1"/>
  <c r="AE46" i="1"/>
  <c r="AD46" i="1" s="1" a="1"/>
  <c r="AD46" i="1" s="1"/>
  <c r="AE176" i="1"/>
  <c r="AG176" i="1" s="1" a="1"/>
  <c r="AG176" i="1" s="1"/>
  <c r="AF176" i="1" s="1" a="1"/>
  <c r="AF176" i="1" s="1"/>
  <c r="AE39" i="1"/>
  <c r="AD39" i="1" s="1" a="1"/>
  <c r="AD39" i="1" s="1"/>
  <c r="AB38" i="1" a="1"/>
  <c r="AB38" i="1" s="1"/>
  <c r="AE116" i="1"/>
  <c r="AD116" i="1" s="1" a="1"/>
  <c r="AD116" i="1" s="1"/>
  <c r="AE43" i="1"/>
  <c r="AD43" i="1" s="1" a="1"/>
  <c r="AD43" i="1" s="1"/>
  <c r="AE99" i="1"/>
  <c r="AD99" i="1" s="1" a="1"/>
  <c r="AD99" i="1" s="1"/>
  <c r="AE137" i="1"/>
  <c r="AD137" i="1" s="1" a="1"/>
  <c r="AD137" i="1" s="1"/>
  <c r="AE162" i="1"/>
  <c r="AD162" i="1" s="1" a="1"/>
  <c r="AD162" i="1" s="1"/>
  <c r="AE61" i="1"/>
  <c r="AD61" i="1" s="1" a="1"/>
  <c r="AD61" i="1" s="1"/>
  <c r="AE146" i="1"/>
  <c r="AG146" i="1" s="1" a="1"/>
  <c r="AG146" i="1" s="1"/>
  <c r="AF146" i="1" s="1" a="1"/>
  <c r="AF146" i="1" s="1"/>
  <c r="AE56" i="1"/>
  <c r="AD56" i="1" s="1" a="1"/>
  <c r="AD56" i="1" s="1"/>
  <c r="AE42" i="1"/>
  <c r="AG42" i="1" s="1" a="1"/>
  <c r="AG42" i="1" s="1"/>
  <c r="AF42" i="1" s="1" a="1"/>
  <c r="AF42" i="1" s="1"/>
  <c r="AE134" i="1"/>
  <c r="AG134" i="1" s="1" a="1"/>
  <c r="AG134" i="1" s="1"/>
  <c r="AF134" i="1" s="1" a="1"/>
  <c r="AF134" i="1" s="1"/>
  <c r="AE76" i="1"/>
  <c r="AD76" i="1" s="1" a="1"/>
  <c r="AD76" i="1" s="1"/>
  <c r="AE148" i="1"/>
  <c r="AD148" i="1" s="1" a="1"/>
  <c r="AD148" i="1" s="1"/>
  <c r="AE153" i="1"/>
  <c r="AD153" i="1" s="1" a="1"/>
  <c r="AD153" i="1" s="1"/>
  <c r="AE178" i="1"/>
  <c r="AG178" i="1" s="1" a="1"/>
  <c r="AG178" i="1" s="1"/>
  <c r="AF178" i="1" s="1" a="1"/>
  <c r="AF178" i="1" s="1"/>
  <c r="AE136" i="1"/>
  <c r="AG136" i="1" s="1" a="1"/>
  <c r="AG136" i="1" s="1"/>
  <c r="AF136" i="1" s="1" a="1"/>
  <c r="AF136" i="1" s="1"/>
  <c r="AE150" i="1"/>
  <c r="AG150" i="1" s="1" a="1"/>
  <c r="AG150" i="1" s="1"/>
  <c r="AF150" i="1" s="1" a="1"/>
  <c r="AF150" i="1" s="1"/>
  <c r="AE174" i="1"/>
  <c r="AD174" i="1" s="1" a="1"/>
  <c r="AD174" i="1" s="1"/>
  <c r="AE96" i="1"/>
  <c r="AD96" i="1" s="1" a="1"/>
  <c r="AD96" i="1" s="1"/>
  <c r="AE79" i="1"/>
  <c r="AD79" i="1" s="1" a="1"/>
  <c r="AD79" i="1" s="1"/>
  <c r="AE84" i="1"/>
  <c r="AD84" i="1" s="1" a="1"/>
  <c r="AD84" i="1" s="1"/>
  <c r="AE147" i="1"/>
  <c r="AD147" i="1" s="1" a="1"/>
  <c r="AD147" i="1" s="1"/>
  <c r="AE181" i="1"/>
  <c r="AD181" i="1" s="1" a="1"/>
  <c r="AD181" i="1" s="1"/>
  <c r="AE88" i="1"/>
  <c r="AD88" i="1" s="1" a="1"/>
  <c r="AD88" i="1" s="1"/>
  <c r="AB127" i="1" a="1"/>
  <c r="AB127" i="1" s="1"/>
  <c r="AB107" i="1" a="1"/>
  <c r="AB107" i="1" s="1"/>
  <c r="AB185" i="1" a="1"/>
  <c r="AB185" i="1" s="1"/>
  <c r="AB62" i="1" a="1"/>
  <c r="AB62" i="1" s="1"/>
  <c r="AG172" i="1" a="1"/>
  <c r="AG172" i="1" s="1"/>
  <c r="AF172" i="1" s="1" a="1"/>
  <c r="AF172" i="1" s="1"/>
  <c r="AD172" i="1" a="1"/>
  <c r="AD172" i="1" s="1"/>
  <c r="AB132" i="1" a="1"/>
  <c r="AB132" i="1" s="1"/>
  <c r="AB59" i="1" a="1"/>
  <c r="AB59" i="1" s="1"/>
  <c r="AG59" i="1" a="1"/>
  <c r="AG59" i="1" s="1"/>
  <c r="AB135" i="1" a="1"/>
  <c r="AB135" i="1" s="1"/>
  <c r="AB133" i="1" a="1"/>
  <c r="AB133" i="1" s="1"/>
  <c r="AB93" i="1" a="1"/>
  <c r="AB93" i="1" s="1"/>
  <c r="AG93" i="1" a="1"/>
  <c r="AG93" i="1" s="1"/>
  <c r="AB63" i="1" a="1"/>
  <c r="AB63" i="1" s="1"/>
  <c r="AB173" i="1" a="1"/>
  <c r="AB173" i="1" s="1"/>
  <c r="AB75" i="1" a="1"/>
  <c r="AB75" i="1" s="1"/>
  <c r="AB165" i="1" a="1"/>
  <c r="AB165" i="1" s="1"/>
  <c r="AB54" i="1" a="1"/>
  <c r="AB54" i="1" s="1"/>
  <c r="AB83" i="1" a="1"/>
  <c r="AB83" i="1" s="1"/>
  <c r="AB41" i="1" a="1"/>
  <c r="AB41" i="1" s="1"/>
  <c r="AB100" i="1" a="1"/>
  <c r="AB100" i="1" s="1"/>
  <c r="AB152" i="1" a="1"/>
  <c r="AB152" i="1" s="1"/>
  <c r="AB123" i="1" a="1"/>
  <c r="AB123" i="1" s="1"/>
  <c r="AB65" i="1" a="1"/>
  <c r="AB65" i="1" s="1"/>
  <c r="AB55" i="1" a="1"/>
  <c r="AB55" i="1" s="1"/>
  <c r="AB53" i="1" a="1"/>
  <c r="AB53" i="1" s="1"/>
  <c r="AB92" i="1" a="1"/>
  <c r="AB92" i="1" s="1"/>
  <c r="AB145" i="1" a="1"/>
  <c r="AB145" i="1" s="1"/>
  <c r="AB95" i="1" a="1"/>
  <c r="AB95" i="1" s="1"/>
  <c r="AB119" i="1" a="1"/>
  <c r="AB119" i="1" s="1"/>
  <c r="AB91" i="1" a="1"/>
  <c r="AB91" i="1" s="1"/>
  <c r="AD106" i="1" a="1"/>
  <c r="AD106" i="1" s="1"/>
  <c r="AB44" i="1" a="1"/>
  <c r="AB44" i="1" s="1"/>
  <c r="AB161" i="1" a="1"/>
  <c r="AB161" i="1" s="1"/>
  <c r="AB167" i="1" a="1"/>
  <c r="AB167" i="1" s="1"/>
  <c r="AB129" i="1" a="1"/>
  <c r="AB129" i="1" s="1"/>
  <c r="AB77" i="1" a="1"/>
  <c r="AB77" i="1" s="1"/>
  <c r="AB115" i="1" a="1"/>
  <c r="AB115" i="1" s="1"/>
  <c r="AB72" i="1" a="1"/>
  <c r="AB72" i="1" s="1"/>
  <c r="AB177" i="1" a="1"/>
  <c r="AB177" i="1" s="1"/>
  <c r="AB45" i="1" a="1"/>
  <c r="AB45" i="1" s="1"/>
  <c r="AB189" i="1" a="1"/>
  <c r="AB189" i="1" s="1"/>
  <c r="AB69" i="1" a="1"/>
  <c r="AB69" i="1" s="1"/>
  <c r="AB109" i="1" a="1"/>
  <c r="AB109" i="1" s="1"/>
  <c r="AB163" i="1" a="1"/>
  <c r="AB163" i="1" s="1"/>
  <c r="AB52" i="1" a="1"/>
  <c r="AB52" i="1" s="1"/>
  <c r="AB169" i="1" a="1"/>
  <c r="AB169" i="1" s="1"/>
  <c r="AB51" i="1" a="1"/>
  <c r="AB51" i="1" s="1"/>
  <c r="AB175" i="1" a="1"/>
  <c r="AB175" i="1" s="1"/>
  <c r="AB81" i="1" a="1"/>
  <c r="AB81" i="1" s="1"/>
  <c r="AB179" i="1" a="1"/>
  <c r="AB179" i="1" s="1"/>
  <c r="AB159" i="1" a="1"/>
  <c r="AB159" i="1" s="1"/>
  <c r="AG118" i="1" a="1"/>
  <c r="AG118" i="1" s="1"/>
  <c r="AF118" i="1" s="1" a="1"/>
  <c r="AF118" i="1" s="1"/>
  <c r="AD118" i="1" a="1"/>
  <c r="AD118" i="1" s="1"/>
  <c r="AB60" i="1" a="1"/>
  <c r="AB60" i="1" s="1"/>
  <c r="AB124" i="1" a="1"/>
  <c r="AB124" i="1" s="1"/>
  <c r="AB183" i="1" a="1"/>
  <c r="AB183" i="1" s="1"/>
  <c r="AB68" i="1" a="1"/>
  <c r="AB68" i="1" s="1"/>
  <c r="AB104" i="1" a="1"/>
  <c r="AB104" i="1" s="1"/>
  <c r="AB112" i="1" a="1"/>
  <c r="AB112" i="1" s="1"/>
  <c r="AB73" i="1" a="1"/>
  <c r="AB73" i="1" s="1"/>
  <c r="AB67" i="1" a="1"/>
  <c r="AB67" i="1" s="1"/>
  <c r="AB87" i="1" a="1"/>
  <c r="AB87" i="1" s="1"/>
  <c r="AB71" i="1" a="1"/>
  <c r="AB71" i="1" s="1"/>
  <c r="AB111" i="1" a="1"/>
  <c r="AB111" i="1" s="1"/>
  <c r="AB103" i="1" a="1"/>
  <c r="AB103" i="1" s="1"/>
  <c r="AB149" i="1" a="1"/>
  <c r="AB149" i="1" s="1"/>
  <c r="AB108" i="1" a="1"/>
  <c r="AB108" i="1" s="1"/>
  <c r="AB57" i="1" a="1"/>
  <c r="AB57" i="1" s="1"/>
  <c r="AG57" i="1" a="1"/>
  <c r="AG57" i="1" s="1"/>
  <c r="AD94" i="1" a="1"/>
  <c r="AD94" i="1" s="1"/>
  <c r="AB157" i="1" a="1"/>
  <c r="AB157" i="1" s="1"/>
  <c r="AB143" i="1" a="1"/>
  <c r="AB143" i="1" s="1"/>
  <c r="AB116" i="1" a="1"/>
  <c r="AB116" i="1" s="1"/>
  <c r="AB43" i="1" a="1"/>
  <c r="AB43" i="1" s="1"/>
  <c r="AB99" i="1" a="1"/>
  <c r="AB99" i="1" s="1"/>
  <c r="AB137" i="1" a="1"/>
  <c r="AB137" i="1" s="1"/>
  <c r="AB162" i="1" a="1"/>
  <c r="AB162" i="1" s="1"/>
  <c r="AB61" i="1" a="1"/>
  <c r="AB61" i="1" s="1"/>
  <c r="AB76" i="1" a="1"/>
  <c r="AB76" i="1" s="1"/>
  <c r="AB148" i="1" a="1"/>
  <c r="AB148" i="1" s="1"/>
  <c r="AB153" i="1" a="1"/>
  <c r="AB153" i="1" s="1"/>
  <c r="AB96" i="1" a="1"/>
  <c r="AB96" i="1" s="1"/>
  <c r="AB79" i="1" a="1"/>
  <c r="AB79" i="1" s="1"/>
  <c r="AB84" i="1" a="1"/>
  <c r="AB84" i="1" s="1"/>
  <c r="AB147" i="1" a="1"/>
  <c r="AB147" i="1" s="1"/>
  <c r="AB181" i="1" a="1"/>
  <c r="AB181" i="1" s="1"/>
  <c r="AB88" i="1" a="1"/>
  <c r="AB88" i="1" s="1"/>
  <c r="AB49" i="1" a="1"/>
  <c r="AB49" i="1" s="1"/>
  <c r="AG49" i="1" a="1"/>
  <c r="AG49" i="1" s="1"/>
  <c r="AB171" i="1" a="1"/>
  <c r="AB171" i="1" s="1"/>
  <c r="AB120" i="1" a="1"/>
  <c r="AB120" i="1" s="1"/>
  <c r="AB80" i="1" a="1"/>
  <c r="AB80" i="1" s="1"/>
  <c r="AB47" i="1" a="1"/>
  <c r="AB47" i="1" s="1"/>
  <c r="AB141" i="1" a="1"/>
  <c r="AB141" i="1" s="1"/>
  <c r="AB85" i="1" a="1"/>
  <c r="AB85" i="1" s="1"/>
  <c r="AB39" i="1" a="1"/>
  <c r="AB39" i="1" s="1"/>
  <c r="AB131" i="1" a="1"/>
  <c r="AB131" i="1" s="1"/>
  <c r="AB151" i="1" a="1"/>
  <c r="AB151" i="1" s="1"/>
  <c r="AB187" i="1" a="1"/>
  <c r="AB187" i="1" s="1"/>
  <c r="AB139" i="1" a="1"/>
  <c r="AB139" i="1" s="1"/>
  <c r="AB155" i="1" a="1"/>
  <c r="AB155" i="1" s="1"/>
  <c r="AB128" i="1" a="1"/>
  <c r="AB128" i="1" s="1"/>
  <c r="AB101" i="1" a="1"/>
  <c r="AB101" i="1" s="1"/>
  <c r="AB46" i="1" a="1"/>
  <c r="AB46" i="1" s="1"/>
  <c r="K8" i="1" a="1"/>
  <c r="K8" i="1" s="1"/>
  <c r="N4" i="1"/>
  <c r="G8" i="1" a="1"/>
  <c r="G8" i="1" s="1"/>
  <c r="E5" i="1" s="1"/>
  <c r="G6" i="1"/>
  <c r="AD97" i="1" l="1" a="1"/>
  <c r="AD97" i="1" s="1"/>
  <c r="AD86" i="1" a="1"/>
  <c r="AD86" i="1" s="1"/>
  <c r="AG54" i="1" a="1"/>
  <c r="AG54" i="1" s="1"/>
  <c r="AF54" i="1" s="1" a="1"/>
  <c r="AF54" i="1" s="1"/>
  <c r="AG75" i="1" a="1"/>
  <c r="AG75" i="1" s="1"/>
  <c r="AG143" i="1" a="1"/>
  <c r="AG143" i="1" s="1"/>
  <c r="AM143" i="1" s="1"/>
  <c r="AG41" i="1" a="1"/>
  <c r="AG41" i="1" s="1"/>
  <c r="AF41" i="1" s="1" a="1"/>
  <c r="AF41" i="1" s="1"/>
  <c r="AG120" i="1" a="1"/>
  <c r="AG120" i="1" s="1"/>
  <c r="AF120" i="1" s="1" a="1"/>
  <c r="AF120" i="1" s="1"/>
  <c r="AG173" i="1" a="1"/>
  <c r="AG173" i="1" s="1"/>
  <c r="AL173" i="1" s="1"/>
  <c r="AG149" i="1" a="1"/>
  <c r="AG149" i="1" s="1"/>
  <c r="AL149" i="1" s="1"/>
  <c r="AD158" i="1" a="1"/>
  <c r="AD158" i="1" s="1"/>
  <c r="AG119" i="1" a="1"/>
  <c r="AG119" i="1" s="1"/>
  <c r="AM119" i="1" s="1"/>
  <c r="AD113" i="1" a="1"/>
  <c r="AD113" i="1" s="1"/>
  <c r="AG102" i="1" a="1"/>
  <c r="AG102" i="1" s="1"/>
  <c r="AF102" i="1" s="1" a="1"/>
  <c r="AF102" i="1" s="1"/>
  <c r="AG95" i="1" a="1"/>
  <c r="AG95" i="1" s="1"/>
  <c r="AI95" i="1" s="1"/>
  <c r="AK95" i="1" s="1"/>
  <c r="AG127" i="1" a="1"/>
  <c r="AG127" i="1" s="1"/>
  <c r="AF127" i="1" s="1" a="1"/>
  <c r="AF127" i="1" s="1"/>
  <c r="BC43" i="1" a="1"/>
  <c r="BC43" i="1" s="1"/>
  <c r="BC45" i="1" a="1"/>
  <c r="BC45" i="1" s="1"/>
  <c r="AG166" i="1" a="1"/>
  <c r="AG166" i="1" s="1"/>
  <c r="AF166" i="1" s="1" a="1"/>
  <c r="AF166" i="1" s="1"/>
  <c r="AG182" i="1" a="1"/>
  <c r="AG182" i="1" s="1"/>
  <c r="AF182" i="1" s="1" a="1"/>
  <c r="AF182" i="1" s="1"/>
  <c r="AD150" i="1" a="1"/>
  <c r="AD150" i="1" s="1"/>
  <c r="AD64" i="1" a="1"/>
  <c r="AD64" i="1" s="1"/>
  <c r="AG135" i="1" a="1"/>
  <c r="AG135" i="1" s="1"/>
  <c r="AM135" i="1" s="1"/>
  <c r="AG116" i="1" a="1"/>
  <c r="AG116" i="1" s="1"/>
  <c r="AF116" i="1" s="1" a="1"/>
  <c r="AF116" i="1" s="1"/>
  <c r="AG138" i="1" a="1"/>
  <c r="AG138" i="1" s="1"/>
  <c r="AF138" i="1" s="1" a="1"/>
  <c r="AF138" i="1" s="1"/>
  <c r="AG98" i="1" a="1"/>
  <c r="AG98" i="1" s="1"/>
  <c r="AF98" i="1" s="1" a="1"/>
  <c r="AF98" i="1" s="1"/>
  <c r="AD66" i="1" a="1"/>
  <c r="AD66" i="1" s="1"/>
  <c r="AG133" i="1" a="1"/>
  <c r="AG133" i="1" s="1"/>
  <c r="AF133" i="1" s="1" a="1"/>
  <c r="AF133" i="1" s="1"/>
  <c r="AG81" i="1" a="1"/>
  <c r="AG81" i="1" s="1"/>
  <c r="AF81" i="1" s="1" a="1"/>
  <c r="AF81" i="1" s="1"/>
  <c r="AG91" i="1" a="1"/>
  <c r="AG91" i="1" s="1"/>
  <c r="AF91" i="1" s="1" a="1"/>
  <c r="AF91" i="1" s="1"/>
  <c r="AD164" i="1" a="1"/>
  <c r="AD164" i="1" s="1"/>
  <c r="AG128" i="1" a="1"/>
  <c r="AG128" i="1" s="1"/>
  <c r="AF128" i="1" s="1" a="1"/>
  <c r="AF128" i="1" s="1"/>
  <c r="AG43" i="1" a="1"/>
  <c r="AG43" i="1" s="1"/>
  <c r="AI43" i="1" s="1"/>
  <c r="AK43" i="1" s="1"/>
  <c r="AG104" i="1" a="1"/>
  <c r="AG104" i="1" s="1"/>
  <c r="AF104" i="1" s="1" a="1"/>
  <c r="AF104" i="1" s="1"/>
  <c r="AG63" i="1" a="1"/>
  <c r="AG63" i="1" s="1"/>
  <c r="AF63" i="1" s="1" a="1"/>
  <c r="AF63" i="1" s="1"/>
  <c r="AD176" i="1" a="1"/>
  <c r="AD176" i="1" s="1"/>
  <c r="AG100" i="1" a="1"/>
  <c r="AG100" i="1" s="1"/>
  <c r="AF100" i="1" s="1" a="1"/>
  <c r="AF100" i="1" s="1"/>
  <c r="AG88" i="1" a="1"/>
  <c r="AG88" i="1" s="1"/>
  <c r="AF88" i="1" s="1" a="1"/>
  <c r="AF88" i="1" s="1"/>
  <c r="AG187" i="1" a="1"/>
  <c r="AG187" i="1" s="1"/>
  <c r="AI187" i="1" s="1"/>
  <c r="AK187" i="1" s="1"/>
  <c r="AD178" i="1" a="1"/>
  <c r="AD178" i="1" s="1"/>
  <c r="AG157" i="1" a="1"/>
  <c r="AG157" i="1" s="1"/>
  <c r="AF157" i="1" s="1" a="1"/>
  <c r="AF157" i="1" s="1"/>
  <c r="AG175" i="1" a="1"/>
  <c r="AG175" i="1" s="1"/>
  <c r="AI175" i="1" s="1"/>
  <c r="AK175" i="1" s="1"/>
  <c r="AG163" i="1" a="1"/>
  <c r="AG163" i="1" s="1"/>
  <c r="AF163" i="1" s="1" a="1"/>
  <c r="AF163" i="1" s="1"/>
  <c r="AG72" i="1" a="1"/>
  <c r="AG72" i="1" s="1"/>
  <c r="AF72" i="1" s="1" a="1"/>
  <c r="AF72" i="1" s="1"/>
  <c r="AG44" i="1" a="1"/>
  <c r="AG44" i="1" s="1"/>
  <c r="AF44" i="1" s="1" a="1"/>
  <c r="AF44" i="1" s="1"/>
  <c r="AD146" i="1" a="1"/>
  <c r="AD146" i="1" s="1"/>
  <c r="AG181" i="1" a="1"/>
  <c r="AG181" i="1" s="1"/>
  <c r="AL181" i="1" s="1"/>
  <c r="AD40" i="1" a="1"/>
  <c r="AD40" i="1" s="1"/>
  <c r="AG67" i="1" a="1"/>
  <c r="AG67" i="1" s="1"/>
  <c r="AL67" i="1" s="1"/>
  <c r="AG61" i="1" a="1"/>
  <c r="AG61" i="1" s="1"/>
  <c r="AM61" i="1" s="1"/>
  <c r="AG188" i="1" a="1"/>
  <c r="AG188" i="1" s="1"/>
  <c r="AF188" i="1" s="1" a="1"/>
  <c r="AF188" i="1" s="1"/>
  <c r="AD144" i="1" a="1"/>
  <c r="AD144" i="1" s="1"/>
  <c r="AD117" i="1" a="1"/>
  <c r="AD117" i="1" s="1"/>
  <c r="AG145" i="1" a="1"/>
  <c r="AG145" i="1" s="1"/>
  <c r="AF145" i="1" s="1" a="1"/>
  <c r="AF145" i="1" s="1"/>
  <c r="AG183" i="1" a="1"/>
  <c r="AG183" i="1" s="1"/>
  <c r="AF183" i="1" s="1" a="1"/>
  <c r="AF183" i="1" s="1"/>
  <c r="AG108" i="1" a="1"/>
  <c r="AG108" i="1" s="1"/>
  <c r="AF108" i="1" s="1" a="1"/>
  <c r="AF108" i="1" s="1"/>
  <c r="AD48" i="1" a="1"/>
  <c r="AD48" i="1" s="1"/>
  <c r="AD122" i="1" a="1"/>
  <c r="AD122" i="1" s="1"/>
  <c r="AD136" i="1" a="1"/>
  <c r="AD136" i="1" s="1"/>
  <c r="AG139" i="1" a="1"/>
  <c r="AG139" i="1" s="1"/>
  <c r="AF139" i="1" s="1" a="1"/>
  <c r="AF139" i="1" s="1"/>
  <c r="AD70" i="1" a="1"/>
  <c r="AD70" i="1" s="1"/>
  <c r="AG39" i="1" a="1"/>
  <c r="AG39" i="1" s="1"/>
  <c r="AF39" i="1" s="1" a="1"/>
  <c r="AF39" i="1" s="1"/>
  <c r="AG161" i="1" a="1"/>
  <c r="AG161" i="1" s="1"/>
  <c r="AL161" i="1" s="1"/>
  <c r="AD82" i="1" a="1"/>
  <c r="AD82" i="1" s="1"/>
  <c r="AG107" i="1" a="1"/>
  <c r="AG107" i="1" s="1"/>
  <c r="AL107" i="1" s="1"/>
  <c r="AG52" i="1" a="1"/>
  <c r="AG52" i="1" s="1"/>
  <c r="AF52" i="1" s="1" a="1"/>
  <c r="AF52" i="1" s="1"/>
  <c r="AD170" i="1" a="1"/>
  <c r="AD170" i="1" s="1"/>
  <c r="AG132" i="1" a="1"/>
  <c r="AG132" i="1" s="1"/>
  <c r="AF132" i="1" s="1" a="1"/>
  <c r="AF132" i="1" s="1"/>
  <c r="AG111" i="1" a="1"/>
  <c r="AG111" i="1" s="1"/>
  <c r="AM111" i="1" s="1"/>
  <c r="AD90" i="1" a="1"/>
  <c r="AD90" i="1" s="1"/>
  <c r="AG131" i="1" a="1"/>
  <c r="AG131" i="1" s="1"/>
  <c r="AI131" i="1" s="1"/>
  <c r="AK131" i="1" s="1"/>
  <c r="AG84" i="1" a="1"/>
  <c r="AG84" i="1" s="1"/>
  <c r="AF84" i="1" s="1" a="1"/>
  <c r="AF84" i="1" s="1"/>
  <c r="AG148" i="1" a="1"/>
  <c r="AG148" i="1" s="1"/>
  <c r="AF148" i="1" s="1" a="1"/>
  <c r="AF148" i="1" s="1"/>
  <c r="AG154" i="1" a="1"/>
  <c r="AG154" i="1" s="1"/>
  <c r="AF154" i="1" s="1" a="1"/>
  <c r="AF154" i="1" s="1"/>
  <c r="AG124" i="1" a="1"/>
  <c r="AG124" i="1" s="1"/>
  <c r="AF124" i="1" s="1" a="1"/>
  <c r="AF124" i="1" s="1"/>
  <c r="AG180" i="1" a="1"/>
  <c r="AG180" i="1" s="1"/>
  <c r="AF180" i="1" s="1" a="1"/>
  <c r="AF180" i="1" s="1"/>
  <c r="AG109" i="1" a="1"/>
  <c r="AG109" i="1" s="1"/>
  <c r="AI109" i="1" s="1"/>
  <c r="AK109" i="1" s="1"/>
  <c r="AG165" i="1" a="1"/>
  <c r="AG165" i="1" s="1"/>
  <c r="AI165" i="1" s="1"/>
  <c r="AK165" i="1" s="1"/>
  <c r="AD74" i="1" a="1"/>
  <c r="AD74" i="1" s="1"/>
  <c r="AG69" i="1" a="1"/>
  <c r="AG69" i="1" s="1"/>
  <c r="AL69" i="1" s="1"/>
  <c r="AD186" i="1" a="1"/>
  <c r="AD186" i="1" s="1"/>
  <c r="AD184" i="1" a="1"/>
  <c r="AD184" i="1" s="1"/>
  <c r="AG65" i="1" a="1"/>
  <c r="AG65" i="1" s="1"/>
  <c r="AI65" i="1" s="1"/>
  <c r="AK65" i="1" s="1"/>
  <c r="AG77" i="1" a="1"/>
  <c r="AG77" i="1" s="1"/>
  <c r="AF77" i="1" s="1" a="1"/>
  <c r="AF77" i="1" s="1"/>
  <c r="AD32" i="1" a="1"/>
  <c r="AD32" i="1" s="1"/>
  <c r="AG162" i="1" a="1"/>
  <c r="AG162" i="1" s="1"/>
  <c r="AF162" i="1" s="1" a="1"/>
  <c r="AF162" i="1" s="1"/>
  <c r="AD125" i="1" a="1"/>
  <c r="AD125" i="1" s="1"/>
  <c r="AD156" i="1" a="1"/>
  <c r="AD156" i="1" s="1"/>
  <c r="AG112" i="1" a="1"/>
  <c r="AG112" i="1" s="1"/>
  <c r="AF112" i="1" s="1" a="1"/>
  <c r="AF112" i="1" s="1"/>
  <c r="AG32" i="1" a="1"/>
  <c r="AG32" i="1" s="1"/>
  <c r="AG147" i="1" a="1"/>
  <c r="AG147" i="1" s="1"/>
  <c r="AF147" i="1" s="1" a="1"/>
  <c r="AF147" i="1" s="1"/>
  <c r="AG153" i="1" a="1"/>
  <c r="AG153" i="1" s="1"/>
  <c r="AF153" i="1" s="1" a="1"/>
  <c r="AF153" i="1" s="1"/>
  <c r="AG159" i="1" a="1"/>
  <c r="AG159" i="1" s="1"/>
  <c r="AF159" i="1" s="1" a="1"/>
  <c r="AF159" i="1" s="1"/>
  <c r="AG115" i="1" a="1"/>
  <c r="AG115" i="1" s="1"/>
  <c r="AF115" i="1" s="1" a="1"/>
  <c r="AF115" i="1" s="1"/>
  <c r="AG92" i="1" a="1"/>
  <c r="AG92" i="1" s="1"/>
  <c r="AF92" i="1" s="1" a="1"/>
  <c r="AF92" i="1" s="1"/>
  <c r="AG123" i="1" a="1"/>
  <c r="AG123" i="1" s="1"/>
  <c r="AF123" i="1" s="1" a="1"/>
  <c r="AF123" i="1" s="1"/>
  <c r="AG46" i="1" a="1"/>
  <c r="AG46" i="1" s="1"/>
  <c r="AF46" i="1" s="1" a="1"/>
  <c r="AF46" i="1" s="1"/>
  <c r="AG151" i="1" a="1"/>
  <c r="AG151" i="1" s="1"/>
  <c r="AF151" i="1" s="1" a="1"/>
  <c r="AF151" i="1" s="1"/>
  <c r="AG137" i="1" a="1"/>
  <c r="AG137" i="1" s="1"/>
  <c r="AM137" i="1" s="1"/>
  <c r="AG71" i="1" a="1"/>
  <c r="AG71" i="1" s="1"/>
  <c r="AF71" i="1" s="1" a="1"/>
  <c r="AF71" i="1" s="1"/>
  <c r="AG83" i="1" a="1"/>
  <c r="AG83" i="1" s="1"/>
  <c r="AF83" i="1" s="1" a="1"/>
  <c r="AF83" i="1" s="1"/>
  <c r="AG85" i="1" a="1"/>
  <c r="AG85" i="1" s="1"/>
  <c r="AF85" i="1" s="1" a="1"/>
  <c r="AF85" i="1" s="1"/>
  <c r="AG101" i="1" a="1"/>
  <c r="AG101" i="1" s="1"/>
  <c r="AF101" i="1" s="1" a="1"/>
  <c r="AF101" i="1" s="1"/>
  <c r="AG160" i="1" a="1"/>
  <c r="AG160" i="1" s="1"/>
  <c r="AF160" i="1" s="1" a="1"/>
  <c r="AF160" i="1" s="1"/>
  <c r="AG114" i="1" a="1"/>
  <c r="AG114" i="1" s="1"/>
  <c r="AF114" i="1" s="1" a="1"/>
  <c r="AF114" i="1" s="1"/>
  <c r="AG53" i="1" a="1"/>
  <c r="AG53" i="1" s="1"/>
  <c r="AM53" i="1" s="1"/>
  <c r="AD110" i="1" a="1"/>
  <c r="AD110" i="1" s="1"/>
  <c r="AG96" i="1" a="1"/>
  <c r="AG96" i="1" s="1"/>
  <c r="AF96" i="1" s="1" a="1"/>
  <c r="AF96" i="1" s="1"/>
  <c r="AG189" i="1" a="1"/>
  <c r="AG189" i="1" s="1"/>
  <c r="AF189" i="1" s="1" a="1"/>
  <c r="AF189" i="1" s="1"/>
  <c r="AG78" i="1" a="1"/>
  <c r="AG78" i="1" s="1"/>
  <c r="AF78" i="1" s="1" a="1"/>
  <c r="AF78" i="1" s="1"/>
  <c r="AG55" i="1" a="1"/>
  <c r="AG55" i="1" s="1"/>
  <c r="AF55" i="1" s="1" a="1"/>
  <c r="AF55" i="1" s="1"/>
  <c r="AG152" i="1" a="1"/>
  <c r="AG152" i="1" s="1"/>
  <c r="AF152" i="1" s="1" a="1"/>
  <c r="AF152" i="1" s="1"/>
  <c r="AD142" i="1" a="1"/>
  <c r="AD142" i="1" s="1"/>
  <c r="AG45" i="1" a="1"/>
  <c r="AG45" i="1" s="1"/>
  <c r="AL45" i="1" s="1"/>
  <c r="AG129" i="1" a="1"/>
  <c r="AG129" i="1" s="1"/>
  <c r="AF129" i="1" s="1" a="1"/>
  <c r="AF129" i="1" s="1"/>
  <c r="AD134" i="1" a="1"/>
  <c r="AD134" i="1" s="1"/>
  <c r="AG87" i="1" a="1"/>
  <c r="AG87" i="1" s="1"/>
  <c r="AF87" i="1" s="1" a="1"/>
  <c r="AF87" i="1" s="1"/>
  <c r="AD121" i="1" a="1"/>
  <c r="AD121" i="1" s="1"/>
  <c r="AG73" i="1" a="1"/>
  <c r="AG73" i="1" s="1"/>
  <c r="AF73" i="1" s="1" a="1"/>
  <c r="AF73" i="1" s="1"/>
  <c r="AG68" i="1" a="1"/>
  <c r="AG68" i="1" s="1"/>
  <c r="AF68" i="1" s="1" a="1"/>
  <c r="AF68" i="1" s="1"/>
  <c r="AG60" i="1" a="1"/>
  <c r="AG60" i="1" s="1"/>
  <c r="AF60" i="1" s="1" a="1"/>
  <c r="AF60" i="1" s="1"/>
  <c r="AG62" i="1" a="1"/>
  <c r="AG62" i="1" s="1"/>
  <c r="AF62" i="1" s="1" a="1"/>
  <c r="AF62" i="1" s="1"/>
  <c r="AG79" i="1" a="1"/>
  <c r="AG79" i="1" s="1"/>
  <c r="AL79" i="1" s="1"/>
  <c r="AG141" i="1" a="1"/>
  <c r="AG141" i="1" s="1"/>
  <c r="AI141" i="1" s="1"/>
  <c r="AK141" i="1" s="1"/>
  <c r="AG171" i="1" a="1"/>
  <c r="AG171" i="1" s="1"/>
  <c r="AF171" i="1" s="1" a="1"/>
  <c r="AF171" i="1" s="1"/>
  <c r="AG76" i="1" a="1"/>
  <c r="AG76" i="1" s="1"/>
  <c r="AF76" i="1" s="1" a="1"/>
  <c r="AF76" i="1" s="1"/>
  <c r="AG80" i="1" a="1"/>
  <c r="AG80" i="1" s="1"/>
  <c r="AF80" i="1" s="1" a="1"/>
  <c r="AF80" i="1" s="1"/>
  <c r="AG99" i="1" a="1"/>
  <c r="AG99" i="1" s="1"/>
  <c r="AF99" i="1" s="1" a="1"/>
  <c r="AF99" i="1" s="1"/>
  <c r="AF105" i="1" a="1"/>
  <c r="AF105" i="1" s="1"/>
  <c r="AI105" i="1"/>
  <c r="AK105" i="1" s="1"/>
  <c r="AM105" i="1"/>
  <c r="AL105" i="1"/>
  <c r="AG179" i="1" a="1"/>
  <c r="AG179" i="1" s="1"/>
  <c r="AG174" i="1" a="1"/>
  <c r="AG174" i="1" s="1"/>
  <c r="AF174" i="1" s="1" a="1"/>
  <c r="AF174" i="1" s="1"/>
  <c r="AG56" i="1" a="1"/>
  <c r="AG56" i="1" s="1"/>
  <c r="AF56" i="1" s="1" a="1"/>
  <c r="AF56" i="1" s="1"/>
  <c r="AF97" i="1" a="1"/>
  <c r="AF97" i="1" s="1"/>
  <c r="AM97" i="1"/>
  <c r="AL97" i="1"/>
  <c r="AI97" i="1"/>
  <c r="AK97" i="1" s="1"/>
  <c r="AG103" i="1" a="1"/>
  <c r="AG103" i="1" s="1"/>
  <c r="AG89" i="1" a="1"/>
  <c r="AG89" i="1" s="1"/>
  <c r="AF121" i="1" a="1"/>
  <c r="AF121" i="1" s="1"/>
  <c r="AI121" i="1"/>
  <c r="AK121" i="1" s="1"/>
  <c r="AM121" i="1"/>
  <c r="AL121" i="1"/>
  <c r="AG50" i="1" a="1"/>
  <c r="AG50" i="1" s="1"/>
  <c r="AF50" i="1" s="1" a="1"/>
  <c r="AF50" i="1" s="1"/>
  <c r="AG155" i="1" a="1"/>
  <c r="AG155" i="1" s="1"/>
  <c r="AD42" i="1" a="1"/>
  <c r="AD42" i="1" s="1"/>
  <c r="AD58" i="1" a="1"/>
  <c r="AD58" i="1" s="1"/>
  <c r="AD140" i="1" a="1"/>
  <c r="AD140" i="1" s="1"/>
  <c r="AD168" i="1" a="1"/>
  <c r="AD168" i="1" s="1"/>
  <c r="AD130" i="1" a="1"/>
  <c r="AD130" i="1" s="1"/>
  <c r="AF75" i="1" a="1"/>
  <c r="AF75" i="1" s="1"/>
  <c r="AM75" i="1"/>
  <c r="AL75" i="1"/>
  <c r="AI75" i="1"/>
  <c r="AK75" i="1" s="1"/>
  <c r="AF59" i="1" a="1"/>
  <c r="AF59" i="1" s="1"/>
  <c r="AM59" i="1"/>
  <c r="AL59" i="1"/>
  <c r="AI59" i="1"/>
  <c r="AK59" i="1" s="1"/>
  <c r="AG47" i="1" a="1"/>
  <c r="AG47" i="1" s="1"/>
  <c r="AF143" i="1" a="1"/>
  <c r="AF143" i="1" s="1"/>
  <c r="AI143" i="1"/>
  <c r="AK143" i="1" s="1"/>
  <c r="AL143" i="1"/>
  <c r="AF117" i="1" a="1"/>
  <c r="AF117" i="1" s="1"/>
  <c r="AL117" i="1"/>
  <c r="AM117" i="1"/>
  <c r="AI117" i="1"/>
  <c r="AK117" i="1" s="1"/>
  <c r="AF125" i="1" a="1"/>
  <c r="AF125" i="1" s="1"/>
  <c r="AL125" i="1"/>
  <c r="AI125" i="1"/>
  <c r="AK125" i="1" s="1"/>
  <c r="AM125" i="1"/>
  <c r="AF49" i="1" a="1"/>
  <c r="AF49" i="1" s="1"/>
  <c r="AM49" i="1"/>
  <c r="AI49" i="1"/>
  <c r="AK49" i="1" s="1"/>
  <c r="AL49" i="1"/>
  <c r="AD126" i="1" a="1"/>
  <c r="AD126" i="1" s="1"/>
  <c r="AL81" i="1"/>
  <c r="AG51" i="1" a="1"/>
  <c r="AG51" i="1" s="1"/>
  <c r="AG177" i="1" a="1"/>
  <c r="AG177" i="1" s="1"/>
  <c r="AD105" i="1" a="1"/>
  <c r="AD105" i="1" s="1"/>
  <c r="AF93" i="1" a="1"/>
  <c r="AF93" i="1" s="1"/>
  <c r="AL93" i="1"/>
  <c r="AI93" i="1"/>
  <c r="AK93" i="1" s="1"/>
  <c r="AM93" i="1"/>
  <c r="AG185" i="1" a="1"/>
  <c r="AG185" i="1" s="1"/>
  <c r="AF119" i="1" a="1"/>
  <c r="AF119" i="1" s="1"/>
  <c r="AF57" i="1" a="1"/>
  <c r="AF57" i="1" s="1"/>
  <c r="AI57" i="1"/>
  <c r="AK57" i="1" s="1"/>
  <c r="AL57" i="1"/>
  <c r="AM57" i="1"/>
  <c r="AF113" i="1" a="1"/>
  <c r="AF113" i="1" s="1"/>
  <c r="AM113" i="1"/>
  <c r="AI113" i="1"/>
  <c r="AK113" i="1" s="1"/>
  <c r="AL113" i="1"/>
  <c r="AG169" i="1" a="1"/>
  <c r="AG169" i="1" s="1"/>
  <c r="AG167" i="1" a="1"/>
  <c r="AG167" i="1" s="1"/>
  <c r="K6" i="1"/>
  <c r="F47" i="1" s="1"/>
  <c r="M4" i="1"/>
  <c r="I5" i="1" s="1"/>
  <c r="K5" i="1"/>
  <c r="F48" i="1" s="1"/>
  <c r="E6" i="1"/>
  <c r="F16" i="1" s="1"/>
  <c r="G5" i="1"/>
  <c r="F27" i="1" s="1"/>
  <c r="F26" i="1"/>
  <c r="E27" i="1"/>
  <c r="E16" i="1"/>
  <c r="F17" i="1"/>
  <c r="AL41" i="1" l="1"/>
  <c r="AM41" i="1"/>
  <c r="AF173" i="1" a="1"/>
  <c r="AF173" i="1" s="1"/>
  <c r="AI41" i="1"/>
  <c r="AK41" i="1" s="1"/>
  <c r="AI63" i="1"/>
  <c r="AK63" i="1" s="1"/>
  <c r="AL127" i="1"/>
  <c r="AI173" i="1"/>
  <c r="AK173" i="1" s="1"/>
  <c r="AM173" i="1"/>
  <c r="AF149" i="1" a="1"/>
  <c r="AF149" i="1" s="1"/>
  <c r="AL63" i="1"/>
  <c r="AL119" i="1"/>
  <c r="AN119" i="1" s="1"/>
  <c r="AI119" i="1"/>
  <c r="AK119" i="1" s="1"/>
  <c r="AM133" i="1"/>
  <c r="AM149" i="1"/>
  <c r="AI149" i="1"/>
  <c r="AK149" i="1" s="1"/>
  <c r="AI127" i="1"/>
  <c r="AK127" i="1" s="1"/>
  <c r="AI135" i="1"/>
  <c r="AK135" i="1" s="1"/>
  <c r="AM127" i="1"/>
  <c r="AL151" i="1"/>
  <c r="AL163" i="1"/>
  <c r="AF53" i="1" a="1"/>
  <c r="AF53" i="1" s="1"/>
  <c r="AM163" i="1"/>
  <c r="AI163" i="1"/>
  <c r="AK163" i="1" s="1"/>
  <c r="AM45" i="1"/>
  <c r="AN45" i="1" s="1"/>
  <c r="AI45" i="1"/>
  <c r="AK45" i="1" s="1"/>
  <c r="AM95" i="1"/>
  <c r="AQ95" i="1" s="1"/>
  <c r="AF135" i="1" a="1"/>
  <c r="AF135" i="1" s="1"/>
  <c r="AL95" i="1"/>
  <c r="AP95" i="1" s="1"/>
  <c r="AF95" i="1" a="1"/>
  <c r="AF95" i="1" s="1"/>
  <c r="AI81" i="1"/>
  <c r="AK81" i="1" s="1"/>
  <c r="AM81" i="1"/>
  <c r="AN81" i="1" s="1"/>
  <c r="AL111" i="1"/>
  <c r="AN111" i="1" s="1"/>
  <c r="AI111" i="1"/>
  <c r="AK111" i="1" s="1"/>
  <c r="AI91" i="1"/>
  <c r="AK91" i="1" s="1"/>
  <c r="AF111" i="1" a="1"/>
  <c r="AF111" i="1" s="1"/>
  <c r="AM109" i="1"/>
  <c r="AQ109" i="1" s="1"/>
  <c r="AM50" i="1"/>
  <c r="BC41" i="1"/>
  <c r="AL91" i="1"/>
  <c r="AI145" i="1"/>
  <c r="AK145" i="1" s="1"/>
  <c r="AM112" i="1"/>
  <c r="BA59" i="1"/>
  <c r="BB51" i="1"/>
  <c r="BB50" i="1"/>
  <c r="BA58" i="1"/>
  <c r="AI39" i="1"/>
  <c r="AK39" i="1" s="1"/>
  <c r="AI54" i="1"/>
  <c r="AK54" i="1" s="1"/>
  <c r="AF45" i="1" a="1"/>
  <c r="AF45" i="1" s="1"/>
  <c r="AI151" i="1"/>
  <c r="AK151" i="1" s="1"/>
  <c r="AI83" i="1"/>
  <c r="AK83" i="1" s="1"/>
  <c r="AI53" i="1"/>
  <c r="AK53" i="1" s="1"/>
  <c r="AL135" i="1"/>
  <c r="AN135" i="1" s="1"/>
  <c r="AL53" i="1"/>
  <c r="AN53" i="1" s="1"/>
  <c r="AM151" i="1"/>
  <c r="AL61" i="1"/>
  <c r="AN61" i="1" s="1"/>
  <c r="AI139" i="1"/>
  <c r="AK139" i="1" s="1"/>
  <c r="AI137" i="1"/>
  <c r="AK137" i="1" s="1"/>
  <c r="AM63" i="1"/>
  <c r="AL175" i="1"/>
  <c r="AP175" i="1" s="1"/>
  <c r="AQ121" i="1"/>
  <c r="AM165" i="1"/>
  <c r="AQ165" i="1" s="1"/>
  <c r="AM39" i="1"/>
  <c r="AQ39" i="1" s="1"/>
  <c r="AQ105" i="1"/>
  <c r="AM139" i="1"/>
  <c r="AQ139" i="1" s="1"/>
  <c r="AI55" i="1"/>
  <c r="AK55" i="1" s="1"/>
  <c r="AL43" i="1"/>
  <c r="AP43" i="1" s="1"/>
  <c r="AI133" i="1"/>
  <c r="AK133" i="1" s="1"/>
  <c r="AM43" i="1"/>
  <c r="AQ43" i="1" s="1"/>
  <c r="AL65" i="1"/>
  <c r="AP65" i="1" s="1"/>
  <c r="AM159" i="1"/>
  <c r="AL133" i="1"/>
  <c r="AL187" i="1"/>
  <c r="AP187" i="1" s="1"/>
  <c r="AI180" i="1"/>
  <c r="AK180" i="1" s="1"/>
  <c r="AL154" i="1"/>
  <c r="AM82" i="1"/>
  <c r="AF181" i="1" a="1"/>
  <c r="AF181" i="1" s="1"/>
  <c r="AL165" i="1"/>
  <c r="AP165" i="1" s="1"/>
  <c r="AM187" i="1"/>
  <c r="AQ187" i="1" s="1"/>
  <c r="AL104" i="1"/>
  <c r="AL90" i="1"/>
  <c r="AF43" i="1" a="1"/>
  <c r="AF43" i="1" s="1"/>
  <c r="AF165" i="1" a="1"/>
  <c r="AF165" i="1" s="1"/>
  <c r="AF187" i="1" a="1"/>
  <c r="AF187" i="1" s="1"/>
  <c r="AL139" i="1"/>
  <c r="AI182" i="1"/>
  <c r="AK182" i="1" s="1"/>
  <c r="AM176" i="1"/>
  <c r="AF137" i="1" a="1"/>
  <c r="AF137" i="1" s="1"/>
  <c r="AM183" i="1"/>
  <c r="AL39" i="1"/>
  <c r="AL83" i="1"/>
  <c r="AP83" i="1" s="1"/>
  <c r="AL145" i="1"/>
  <c r="AL80" i="1"/>
  <c r="AM145" i="1"/>
  <c r="AL183" i="1"/>
  <c r="AI74" i="1"/>
  <c r="AK74" i="1" s="1"/>
  <c r="AL70" i="1"/>
  <c r="AI161" i="1"/>
  <c r="AK161" i="1" s="1"/>
  <c r="AI183" i="1"/>
  <c r="AK183" i="1" s="1"/>
  <c r="AM91" i="1"/>
  <c r="AM60" i="1"/>
  <c r="AM131" i="1"/>
  <c r="AQ131" i="1" s="1"/>
  <c r="AI181" i="1"/>
  <c r="AK181" i="1" s="1"/>
  <c r="AL159" i="1"/>
  <c r="AM83" i="1"/>
  <c r="AM102" i="1"/>
  <c r="AL124" i="1"/>
  <c r="AM181" i="1"/>
  <c r="AN181" i="1" s="1"/>
  <c r="AI159" i="1"/>
  <c r="AK159" i="1" s="1"/>
  <c r="AI48" i="1"/>
  <c r="AK48" i="1" s="1"/>
  <c r="AM186" i="1"/>
  <c r="AF67" i="1" a="1"/>
  <c r="AF67" i="1" s="1"/>
  <c r="AI123" i="1"/>
  <c r="AK123" i="1" s="1"/>
  <c r="AI101" i="1"/>
  <c r="AK101" i="1" s="1"/>
  <c r="AM67" i="1"/>
  <c r="AN67" i="1" s="1"/>
  <c r="AM101" i="1"/>
  <c r="AL101" i="1"/>
  <c r="AL73" i="1"/>
  <c r="AM73" i="1"/>
  <c r="AM107" i="1"/>
  <c r="AN107" i="1" s="1"/>
  <c r="AF107" i="1" a="1"/>
  <c r="AF107" i="1" s="1"/>
  <c r="AI73" i="1"/>
  <c r="AK73" i="1" s="1"/>
  <c r="AL55" i="1"/>
  <c r="AF61" i="1" a="1"/>
  <c r="AF61" i="1" s="1"/>
  <c r="AM123" i="1"/>
  <c r="AI107" i="1"/>
  <c r="AK107" i="1" s="1"/>
  <c r="AI67" i="1"/>
  <c r="AK67" i="1" s="1"/>
  <c r="AI61" i="1"/>
  <c r="AK61" i="1" s="1"/>
  <c r="AI118" i="1"/>
  <c r="AK118" i="1" s="1"/>
  <c r="AI82" i="1"/>
  <c r="AK82" i="1" s="1"/>
  <c r="AM140" i="1"/>
  <c r="AF69" i="1" a="1"/>
  <c r="AF69" i="1" s="1"/>
  <c r="AM115" i="1"/>
  <c r="AM175" i="1"/>
  <c r="AQ175" i="1" s="1"/>
  <c r="AI99" i="1"/>
  <c r="AK99" i="1" s="1"/>
  <c r="AL123" i="1"/>
  <c r="AM157" i="1"/>
  <c r="AF175" i="1" a="1"/>
  <c r="AF175" i="1" s="1"/>
  <c r="AI157" i="1"/>
  <c r="AK157" i="1" s="1"/>
  <c r="AM99" i="1"/>
  <c r="AM174" i="1"/>
  <c r="AI176" i="1"/>
  <c r="AK176" i="1" s="1"/>
  <c r="AM48" i="1"/>
  <c r="AI69" i="1"/>
  <c r="AK69" i="1" s="1"/>
  <c r="AM65" i="1"/>
  <c r="AQ65" i="1" s="1"/>
  <c r="AL157" i="1"/>
  <c r="AM55" i="1"/>
  <c r="AN55" i="1" s="1"/>
  <c r="AL99" i="1"/>
  <c r="AN99" i="1" s="1"/>
  <c r="AM126" i="1"/>
  <c r="AI112" i="1"/>
  <c r="AK112" i="1" s="1"/>
  <c r="AL134" i="1"/>
  <c r="AM69" i="1"/>
  <c r="AF79" i="1" a="1"/>
  <c r="AF79" i="1" s="1"/>
  <c r="AI148" i="1"/>
  <c r="AK148" i="1" s="1"/>
  <c r="AI116" i="1"/>
  <c r="AK116" i="1" s="1"/>
  <c r="AI164" i="1"/>
  <c r="AK164" i="1" s="1"/>
  <c r="AM110" i="1"/>
  <c r="AL136" i="1"/>
  <c r="AI174" i="1"/>
  <c r="AK174" i="1" s="1"/>
  <c r="AI110" i="1"/>
  <c r="AK110" i="1" s="1"/>
  <c r="AI46" i="1"/>
  <c r="AK46" i="1" s="1"/>
  <c r="AI50" i="1"/>
  <c r="AK50" i="1" s="1"/>
  <c r="AL64" i="1"/>
  <c r="AM86" i="1"/>
  <c r="AI168" i="1"/>
  <c r="AK168" i="1" s="1"/>
  <c r="AI104" i="1"/>
  <c r="AK104" i="1" s="1"/>
  <c r="AI40" i="1"/>
  <c r="AK40" i="1" s="1"/>
  <c r="AI58" i="1"/>
  <c r="AK58" i="1" s="1"/>
  <c r="AL146" i="1"/>
  <c r="AL82" i="1"/>
  <c r="AP82" i="1" s="1"/>
  <c r="AM168" i="1"/>
  <c r="AM104" i="1"/>
  <c r="AM40" i="1"/>
  <c r="AL126" i="1"/>
  <c r="AL62" i="1"/>
  <c r="AM132" i="1"/>
  <c r="AM52" i="1"/>
  <c r="AL116" i="1"/>
  <c r="AM178" i="1"/>
  <c r="AM58" i="1"/>
  <c r="AM161" i="1"/>
  <c r="AN161" i="1" s="1"/>
  <c r="AI84" i="1"/>
  <c r="AK84" i="1" s="1"/>
  <c r="AI172" i="1"/>
  <c r="AK172" i="1" s="1"/>
  <c r="AI132" i="1"/>
  <c r="AK132" i="1" s="1"/>
  <c r="AL40" i="1"/>
  <c r="AL72" i="1"/>
  <c r="AI166" i="1"/>
  <c r="AK166" i="1" s="1"/>
  <c r="AI102" i="1"/>
  <c r="AK102" i="1" s="1"/>
  <c r="AM62" i="1"/>
  <c r="AL176" i="1"/>
  <c r="AP176" i="1" s="1"/>
  <c r="AL48" i="1"/>
  <c r="AM70" i="1"/>
  <c r="AI160" i="1"/>
  <c r="AK160" i="1" s="1"/>
  <c r="AI96" i="1"/>
  <c r="AK96" i="1" s="1"/>
  <c r="AL38" i="1"/>
  <c r="AM38" i="1"/>
  <c r="AL138" i="1"/>
  <c r="AL74" i="1"/>
  <c r="AM160" i="1"/>
  <c r="AM96" i="1"/>
  <c r="AL182" i="1"/>
  <c r="AL118" i="1"/>
  <c r="AL54" i="1"/>
  <c r="AM124" i="1"/>
  <c r="AL188" i="1"/>
  <c r="AL100" i="1"/>
  <c r="AM170" i="1"/>
  <c r="AM42" i="1"/>
  <c r="AF161" i="1" a="1"/>
  <c r="AF161" i="1" s="1"/>
  <c r="AL184" i="1"/>
  <c r="AI140" i="1"/>
  <c r="AK140" i="1" s="1"/>
  <c r="AI100" i="1"/>
  <c r="AK100" i="1" s="1"/>
  <c r="AI188" i="1"/>
  <c r="AK188" i="1" s="1"/>
  <c r="AM158" i="1"/>
  <c r="AI158" i="1"/>
  <c r="AK158" i="1" s="1"/>
  <c r="AI94" i="1"/>
  <c r="AK94" i="1" s="1"/>
  <c r="AM54" i="1"/>
  <c r="AL160" i="1"/>
  <c r="AM182" i="1"/>
  <c r="AI186" i="1"/>
  <c r="AK186" i="1" s="1"/>
  <c r="AI152" i="1"/>
  <c r="AK152" i="1" s="1"/>
  <c r="AI88" i="1"/>
  <c r="AK88" i="1" s="1"/>
  <c r="AM46" i="1"/>
  <c r="AI38" i="1"/>
  <c r="AK38" i="1" s="1"/>
  <c r="AL130" i="1"/>
  <c r="AL66" i="1"/>
  <c r="AM152" i="1"/>
  <c r="AM88" i="1"/>
  <c r="AL174" i="1"/>
  <c r="AN174" i="1" s="1"/>
  <c r="AL110" i="1"/>
  <c r="AL46" i="1"/>
  <c r="AN46" i="1" s="1"/>
  <c r="AM116" i="1"/>
  <c r="AL180" i="1"/>
  <c r="AL92" i="1"/>
  <c r="AM162" i="1"/>
  <c r="AF38" i="1" a="1"/>
  <c r="AF38" i="1" s="1"/>
  <c r="AL120" i="1"/>
  <c r="AI108" i="1"/>
  <c r="AK108" i="1" s="1"/>
  <c r="AI68" i="1"/>
  <c r="AK68" i="1" s="1"/>
  <c r="AI156" i="1"/>
  <c r="AK156" i="1" s="1"/>
  <c r="AM94" i="1"/>
  <c r="AI150" i="1"/>
  <c r="AK150" i="1" s="1"/>
  <c r="AI86" i="1"/>
  <c r="AK86" i="1" s="1"/>
  <c r="AI178" i="1"/>
  <c r="AK178" i="1" s="1"/>
  <c r="AL144" i="1"/>
  <c r="AM166" i="1"/>
  <c r="AI138" i="1"/>
  <c r="AK138" i="1" s="1"/>
  <c r="AI144" i="1"/>
  <c r="AK144" i="1" s="1"/>
  <c r="AI80" i="1"/>
  <c r="AK80" i="1" s="1"/>
  <c r="AI170" i="1"/>
  <c r="AK170" i="1" s="1"/>
  <c r="AL186" i="1"/>
  <c r="AL122" i="1"/>
  <c r="AL58" i="1"/>
  <c r="AM144" i="1"/>
  <c r="AM80" i="1"/>
  <c r="AL166" i="1"/>
  <c r="AL102" i="1"/>
  <c r="AM188" i="1"/>
  <c r="AM100" i="1"/>
  <c r="AL164" i="1"/>
  <c r="AL84" i="1"/>
  <c r="AM146" i="1"/>
  <c r="AM85" i="1"/>
  <c r="AL56" i="1"/>
  <c r="AI76" i="1"/>
  <c r="AK76" i="1" s="1"/>
  <c r="AI52" i="1"/>
  <c r="AK52" i="1" s="1"/>
  <c r="AI124" i="1"/>
  <c r="AK124" i="1" s="1"/>
  <c r="AI162" i="1"/>
  <c r="AK162" i="1" s="1"/>
  <c r="AI142" i="1"/>
  <c r="AK142" i="1" s="1"/>
  <c r="AI78" i="1"/>
  <c r="AK78" i="1" s="1"/>
  <c r="AI154" i="1"/>
  <c r="AK154" i="1" s="1"/>
  <c r="AL128" i="1"/>
  <c r="AM150" i="1"/>
  <c r="AI90" i="1"/>
  <c r="AK90" i="1" s="1"/>
  <c r="AI136" i="1"/>
  <c r="AK136" i="1" s="1"/>
  <c r="AI72" i="1"/>
  <c r="AK72" i="1" s="1"/>
  <c r="AI146" i="1"/>
  <c r="AK146" i="1" s="1"/>
  <c r="AL178" i="1"/>
  <c r="AL114" i="1"/>
  <c r="AL50" i="1"/>
  <c r="AM136" i="1"/>
  <c r="AM72" i="1"/>
  <c r="AL158" i="1"/>
  <c r="AL94" i="1"/>
  <c r="AM180" i="1"/>
  <c r="AM92" i="1"/>
  <c r="AL156" i="1"/>
  <c r="AL76" i="1"/>
  <c r="AM122" i="1"/>
  <c r="AM142" i="1"/>
  <c r="AI44" i="1"/>
  <c r="AK44" i="1" s="1"/>
  <c r="AL152" i="1"/>
  <c r="AI92" i="1"/>
  <c r="AK92" i="1" s="1"/>
  <c r="AI114" i="1"/>
  <c r="AK114" i="1" s="1"/>
  <c r="AI134" i="1"/>
  <c r="AK134" i="1" s="1"/>
  <c r="AI70" i="1"/>
  <c r="AK70" i="1" s="1"/>
  <c r="AI130" i="1"/>
  <c r="AK130" i="1" s="1"/>
  <c r="AL112" i="1"/>
  <c r="AN112" i="1" s="1"/>
  <c r="AM134" i="1"/>
  <c r="AI42" i="1"/>
  <c r="AK42" i="1" s="1"/>
  <c r="AI128" i="1"/>
  <c r="AK128" i="1" s="1"/>
  <c r="AI64" i="1"/>
  <c r="AK64" i="1" s="1"/>
  <c r="AI122" i="1"/>
  <c r="AK122" i="1" s="1"/>
  <c r="AL170" i="1"/>
  <c r="AL106" i="1"/>
  <c r="AL42" i="1"/>
  <c r="AM128" i="1"/>
  <c r="AM64" i="1"/>
  <c r="AL150" i="1"/>
  <c r="AL86" i="1"/>
  <c r="AM164" i="1"/>
  <c r="AM76" i="1"/>
  <c r="AL148" i="1"/>
  <c r="AL60" i="1"/>
  <c r="AM106" i="1"/>
  <c r="AI85" i="1"/>
  <c r="AK85" i="1" s="1"/>
  <c r="AL85" i="1"/>
  <c r="AM78" i="1"/>
  <c r="AQ78" i="1" s="1"/>
  <c r="AL168" i="1"/>
  <c r="AL88" i="1"/>
  <c r="AI60" i="1"/>
  <c r="AK60" i="1" s="1"/>
  <c r="AI66" i="1"/>
  <c r="AK66" i="1" s="1"/>
  <c r="AI126" i="1"/>
  <c r="AK126" i="1" s="1"/>
  <c r="AI62" i="1"/>
  <c r="AK62" i="1" s="1"/>
  <c r="AI98" i="1"/>
  <c r="AK98" i="1" s="1"/>
  <c r="AL96" i="1"/>
  <c r="AM118" i="1"/>
  <c r="AI184" i="1"/>
  <c r="AK184" i="1" s="1"/>
  <c r="AI120" i="1"/>
  <c r="AK120" i="1" s="1"/>
  <c r="AI56" i="1"/>
  <c r="AK56" i="1" s="1"/>
  <c r="AI106" i="1"/>
  <c r="AK106" i="1" s="1"/>
  <c r="AL162" i="1"/>
  <c r="AP162" i="1" s="1"/>
  <c r="AL98" i="1"/>
  <c r="AP98" i="1" s="1"/>
  <c r="AM184" i="1"/>
  <c r="AM120" i="1"/>
  <c r="AM56" i="1"/>
  <c r="AL142" i="1"/>
  <c r="AL78" i="1"/>
  <c r="AM156" i="1"/>
  <c r="AM68" i="1"/>
  <c r="AL140" i="1"/>
  <c r="AL52" i="1"/>
  <c r="AM98" i="1"/>
  <c r="AI115" i="1"/>
  <c r="AK115" i="1" s="1"/>
  <c r="AL131" i="1"/>
  <c r="AL109" i="1"/>
  <c r="AM141" i="1"/>
  <c r="AQ141" i="1" s="1"/>
  <c r="AF109" i="1" a="1"/>
  <c r="AF109" i="1" s="1"/>
  <c r="AM172" i="1"/>
  <c r="AM108" i="1"/>
  <c r="AQ108" i="1" s="1"/>
  <c r="AM44" i="1"/>
  <c r="AL132" i="1"/>
  <c r="AN132" i="1" s="1"/>
  <c r="AL68" i="1"/>
  <c r="AM154" i="1"/>
  <c r="AM90" i="1"/>
  <c r="AL71" i="1"/>
  <c r="AF65" i="1" a="1"/>
  <c r="AF65" i="1" s="1"/>
  <c r="AL115" i="1"/>
  <c r="AF131" i="1" a="1"/>
  <c r="AF131" i="1" s="1"/>
  <c r="AL141" i="1"/>
  <c r="AP141" i="1" s="1"/>
  <c r="AM71" i="1"/>
  <c r="AI129" i="1"/>
  <c r="AK129" i="1" s="1"/>
  <c r="AI147" i="1"/>
  <c r="AK147" i="1" s="1"/>
  <c r="AI77" i="1"/>
  <c r="AK77" i="1" s="1"/>
  <c r="AM138" i="1"/>
  <c r="AM74" i="1"/>
  <c r="AN74" i="1" s="1"/>
  <c r="AI71" i="1"/>
  <c r="AK71" i="1" s="1"/>
  <c r="AL129" i="1"/>
  <c r="AL147" i="1"/>
  <c r="AM77" i="1"/>
  <c r="AL153" i="1"/>
  <c r="AL77" i="1"/>
  <c r="AM153" i="1"/>
  <c r="AM148" i="1"/>
  <c r="AM84" i="1"/>
  <c r="AL172" i="1"/>
  <c r="AL108" i="1"/>
  <c r="AL44" i="1"/>
  <c r="AM130" i="1"/>
  <c r="AM66" i="1"/>
  <c r="AM129" i="1"/>
  <c r="AM147" i="1"/>
  <c r="AI153" i="1"/>
  <c r="AK153" i="1" s="1"/>
  <c r="AL137" i="1"/>
  <c r="AM79" i="1"/>
  <c r="AN79" i="1" s="1"/>
  <c r="AM114" i="1"/>
  <c r="AI79" i="1"/>
  <c r="AK79" i="1" s="1"/>
  <c r="AI171" i="1"/>
  <c r="AK171" i="1" s="1"/>
  <c r="AL171" i="1"/>
  <c r="AF141" i="1" a="1"/>
  <c r="AF141" i="1" s="1"/>
  <c r="AL87" i="1"/>
  <c r="AQ75" i="1"/>
  <c r="AM171" i="1"/>
  <c r="AM87" i="1"/>
  <c r="AM189" i="1"/>
  <c r="AI87" i="1"/>
  <c r="AK87" i="1" s="1"/>
  <c r="AQ49" i="1"/>
  <c r="AQ117" i="1"/>
  <c r="AI189" i="1"/>
  <c r="AK189" i="1" s="1"/>
  <c r="AQ57" i="1"/>
  <c r="AL189" i="1"/>
  <c r="AQ93" i="1"/>
  <c r="AQ125" i="1"/>
  <c r="AQ59" i="1"/>
  <c r="AQ41" i="1"/>
  <c r="AP45" i="1"/>
  <c r="AF169" i="1" a="1"/>
  <c r="AF169" i="1" s="1"/>
  <c r="AI169" i="1"/>
  <c r="AK169" i="1" s="1"/>
  <c r="AM169" i="1"/>
  <c r="AL169" i="1"/>
  <c r="AF51" i="1" a="1"/>
  <c r="AF51" i="1" s="1"/>
  <c r="AM51" i="1"/>
  <c r="AL51" i="1"/>
  <c r="AI51" i="1"/>
  <c r="AK51" i="1" s="1"/>
  <c r="AP143" i="1"/>
  <c r="AN143" i="1"/>
  <c r="AN41" i="1"/>
  <c r="AP41" i="1"/>
  <c r="AF103" i="1" a="1"/>
  <c r="AF103" i="1" s="1"/>
  <c r="AI103" i="1"/>
  <c r="AK103" i="1" s="1"/>
  <c r="AM103" i="1"/>
  <c r="AL103" i="1"/>
  <c r="AP117" i="1"/>
  <c r="AN117" i="1"/>
  <c r="AN59" i="1"/>
  <c r="AP59" i="1"/>
  <c r="AQ113" i="1"/>
  <c r="AF177" i="1" a="1"/>
  <c r="AF177" i="1" s="1"/>
  <c r="AM177" i="1"/>
  <c r="AI177" i="1"/>
  <c r="AK177" i="1" s="1"/>
  <c r="AL177" i="1"/>
  <c r="AP63" i="1"/>
  <c r="AF47" i="1" a="1"/>
  <c r="AF47" i="1" s="1"/>
  <c r="AM47" i="1"/>
  <c r="AI47" i="1"/>
  <c r="AK47" i="1" s="1"/>
  <c r="AL47" i="1"/>
  <c r="AN121" i="1"/>
  <c r="AP121" i="1"/>
  <c r="AF179" i="1" a="1"/>
  <c r="AF179" i="1" s="1"/>
  <c r="AM179" i="1"/>
  <c r="AL179" i="1"/>
  <c r="AI179" i="1"/>
  <c r="AK179" i="1" s="1"/>
  <c r="AN57" i="1"/>
  <c r="AP57" i="1"/>
  <c r="AN93" i="1"/>
  <c r="AP93" i="1"/>
  <c r="AN149" i="1"/>
  <c r="AN125" i="1"/>
  <c r="AP125" i="1"/>
  <c r="AN105" i="1"/>
  <c r="AP105" i="1"/>
  <c r="AN113" i="1"/>
  <c r="AP113" i="1"/>
  <c r="AQ135" i="1"/>
  <c r="AP75" i="1"/>
  <c r="AN75" i="1"/>
  <c r="AF155" i="1" a="1"/>
  <c r="AF155" i="1" s="1"/>
  <c r="AM155" i="1"/>
  <c r="AL155" i="1"/>
  <c r="AI155" i="1"/>
  <c r="AK155" i="1" s="1"/>
  <c r="AP97" i="1"/>
  <c r="AN97" i="1"/>
  <c r="AF185" i="1" a="1"/>
  <c r="AF185" i="1" s="1"/>
  <c r="AI185" i="1"/>
  <c r="AK185" i="1" s="1"/>
  <c r="AM185" i="1"/>
  <c r="AL185" i="1"/>
  <c r="AN49" i="1"/>
  <c r="AP49" i="1"/>
  <c r="AF167" i="1" a="1"/>
  <c r="AF167" i="1" s="1"/>
  <c r="AI167" i="1"/>
  <c r="AK167" i="1" s="1"/>
  <c r="AM167" i="1"/>
  <c r="AL167" i="1"/>
  <c r="AQ143" i="1"/>
  <c r="AF89" i="1" a="1"/>
  <c r="AF89" i="1" s="1"/>
  <c r="AI89" i="1"/>
  <c r="AK89" i="1" s="1"/>
  <c r="AM89" i="1"/>
  <c r="AL89" i="1"/>
  <c r="AQ97" i="1"/>
  <c r="E48" i="1"/>
  <c r="I6" i="1"/>
  <c r="E47" i="1"/>
  <c r="E17" i="1"/>
  <c r="H16" i="1" s="1" a="1"/>
  <c r="H16" i="1" s="1"/>
  <c r="E26" i="1"/>
  <c r="H26" i="1" s="1" a="1"/>
  <c r="H26" i="1" s="1"/>
  <c r="AQ173" i="1" l="1"/>
  <c r="AN173" i="1"/>
  <c r="AO173" i="1" s="1"/>
  <c r="AT173" i="1" s="1"/>
  <c r="AQ63" i="1"/>
  <c r="AN127" i="1"/>
  <c r="AP173" i="1"/>
  <c r="AP119" i="1"/>
  <c r="AQ127" i="1"/>
  <c r="AP127" i="1"/>
  <c r="AN133" i="1"/>
  <c r="AO133" i="1" s="1"/>
  <c r="AP135" i="1"/>
  <c r="AR135" i="1" s="1"/>
  <c r="AQ119" i="1"/>
  <c r="AP149" i="1"/>
  <c r="AQ149" i="1"/>
  <c r="AR149" i="1" s="1"/>
  <c r="AN151" i="1"/>
  <c r="AO151" i="1" s="1"/>
  <c r="AN95" i="1"/>
  <c r="AO95" i="1" s="1"/>
  <c r="AT95" i="1" s="1"/>
  <c r="AP77" i="1"/>
  <c r="AP39" i="1"/>
  <c r="AR39" i="1" s="1"/>
  <c r="AN163" i="1"/>
  <c r="AO163" i="1" s="1"/>
  <c r="AR65" i="1"/>
  <c r="AP163" i="1"/>
  <c r="AN109" i="1"/>
  <c r="AO109" i="1" s="1"/>
  <c r="AT109" i="1" s="1"/>
  <c r="AQ45" i="1"/>
  <c r="AR45" i="1" s="1"/>
  <c r="AQ163" i="1"/>
  <c r="AN91" i="1"/>
  <c r="AO91" i="1" s="1"/>
  <c r="AQ54" i="1"/>
  <c r="AP54" i="1"/>
  <c r="AQ81" i="1"/>
  <c r="AQ145" i="1"/>
  <c r="AP81" i="1"/>
  <c r="AR57" i="1"/>
  <c r="AP139" i="1"/>
  <c r="AR139" i="1" s="1"/>
  <c r="AN54" i="1"/>
  <c r="AO54" i="1" s="1"/>
  <c r="AP145" i="1"/>
  <c r="AR97" i="1"/>
  <c r="AQ161" i="1"/>
  <c r="AQ111" i="1"/>
  <c r="AR117" i="1"/>
  <c r="AN124" i="1"/>
  <c r="AO124" i="1" s="1"/>
  <c r="AN83" i="1"/>
  <c r="AO83" i="1" s="1"/>
  <c r="AN43" i="1"/>
  <c r="AO43" i="1" s="1"/>
  <c r="AP161" i="1"/>
  <c r="AN165" i="1"/>
  <c r="AO165" i="1" s="1"/>
  <c r="AT165" i="1" s="1"/>
  <c r="AR125" i="1"/>
  <c r="AQ83" i="1"/>
  <c r="AR83" i="1" s="1"/>
  <c r="AR173" i="1"/>
  <c r="AQ151" i="1"/>
  <c r="AN63" i="1"/>
  <c r="AO63" i="1" s="1"/>
  <c r="AT63" i="1" s="1"/>
  <c r="AP111" i="1"/>
  <c r="AP151" i="1"/>
  <c r="AP91" i="1"/>
  <c r="AO105" i="1"/>
  <c r="AT105" i="1" s="1"/>
  <c r="AO149" i="1"/>
  <c r="AR41" i="1"/>
  <c r="AR75" i="1"/>
  <c r="AQ180" i="1"/>
  <c r="AR43" i="1"/>
  <c r="AR121" i="1"/>
  <c r="AO59" i="1"/>
  <c r="AT59" i="1" s="1"/>
  <c r="AO49" i="1"/>
  <c r="AT49" i="1" s="1"/>
  <c r="AO119" i="1"/>
  <c r="AT119" i="1" s="1"/>
  <c r="AO117" i="1"/>
  <c r="AT117" i="1" s="1"/>
  <c r="AR59" i="1"/>
  <c r="AR49" i="1"/>
  <c r="AR141" i="1"/>
  <c r="AR63" i="1"/>
  <c r="AO135" i="1"/>
  <c r="AT135" i="1" s="1"/>
  <c r="AO127" i="1"/>
  <c r="AO93" i="1"/>
  <c r="AT93" i="1" s="1"/>
  <c r="AQ91" i="1"/>
  <c r="AO121" i="1"/>
  <c r="AT121" i="1" s="1"/>
  <c r="AR143" i="1"/>
  <c r="AO113" i="1"/>
  <c r="AT113" i="1" s="1"/>
  <c r="AO111" i="1"/>
  <c r="AR113" i="1"/>
  <c r="AO81" i="1"/>
  <c r="AO41" i="1"/>
  <c r="AT41" i="1" s="1"/>
  <c r="AO45" i="1"/>
  <c r="AR93" i="1"/>
  <c r="AO132" i="1"/>
  <c r="AN50" i="1"/>
  <c r="AR105" i="1"/>
  <c r="AO97" i="1"/>
  <c r="AT97" i="1" s="1"/>
  <c r="AR95" i="1"/>
  <c r="AO125" i="1"/>
  <c r="AT125" i="1" s="1"/>
  <c r="AO57" i="1"/>
  <c r="AT57" i="1" s="1"/>
  <c r="AO143" i="1"/>
  <c r="AT143" i="1" s="1"/>
  <c r="AR187" i="1"/>
  <c r="BA57" i="1"/>
  <c r="BB49" i="1"/>
  <c r="BA53" i="1" s="1" a="1"/>
  <c r="BA53" i="1" s="1"/>
  <c r="AO75" i="1"/>
  <c r="AT75" i="1" s="1"/>
  <c r="AR175" i="1"/>
  <c r="AR165" i="1"/>
  <c r="AO53" i="1"/>
  <c r="AP53" i="1"/>
  <c r="AQ133" i="1"/>
  <c r="AQ102" i="1"/>
  <c r="AN145" i="1"/>
  <c r="AP133" i="1"/>
  <c r="AQ53" i="1"/>
  <c r="AN88" i="1"/>
  <c r="AP55" i="1"/>
  <c r="AQ112" i="1"/>
  <c r="AQ137" i="1"/>
  <c r="AP137" i="1"/>
  <c r="AN175" i="1"/>
  <c r="AN139" i="1"/>
  <c r="AN120" i="1"/>
  <c r="AP168" i="1"/>
  <c r="AN80" i="1"/>
  <c r="AO80" i="1" s="1"/>
  <c r="AP109" i="1"/>
  <c r="AR109" i="1" s="1"/>
  <c r="AP183" i="1"/>
  <c r="AN176" i="1"/>
  <c r="AP72" i="1"/>
  <c r="AP188" i="1"/>
  <c r="AP157" i="1"/>
  <c r="AP102" i="1"/>
  <c r="AQ186" i="1"/>
  <c r="AQ100" i="1"/>
  <c r="AP178" i="1"/>
  <c r="AN39" i="1"/>
  <c r="AQ183" i="1"/>
  <c r="AN172" i="1"/>
  <c r="AQ56" i="1"/>
  <c r="AN128" i="1"/>
  <c r="AO128" i="1" s="1"/>
  <c r="AP56" i="1"/>
  <c r="AP134" i="1"/>
  <c r="AQ159" i="1"/>
  <c r="AQ101" i="1"/>
  <c r="AN184" i="1"/>
  <c r="AN110" i="1"/>
  <c r="AP136" i="1"/>
  <c r="AP73" i="1"/>
  <c r="AN166" i="1"/>
  <c r="AQ132" i="1"/>
  <c r="AQ107" i="1"/>
  <c r="AN159" i="1"/>
  <c r="AP104" i="1"/>
  <c r="AP107" i="1"/>
  <c r="AO107" i="1"/>
  <c r="AP171" i="1"/>
  <c r="AO112" i="1"/>
  <c r="AN131" i="1"/>
  <c r="AN106" i="1"/>
  <c r="AN136" i="1"/>
  <c r="AN65" i="1"/>
  <c r="AN70" i="1"/>
  <c r="AP123" i="1"/>
  <c r="AQ84" i="1"/>
  <c r="AN98" i="1"/>
  <c r="AQ118" i="1"/>
  <c r="AP114" i="1"/>
  <c r="AN85" i="1"/>
  <c r="AQ46" i="1"/>
  <c r="AQ160" i="1"/>
  <c r="AP48" i="1"/>
  <c r="AP62" i="1"/>
  <c r="AN134" i="1"/>
  <c r="AQ48" i="1"/>
  <c r="AN73" i="1"/>
  <c r="AN183" i="1"/>
  <c r="AQ176" i="1"/>
  <c r="AR176" i="1" s="1"/>
  <c r="AN187" i="1"/>
  <c r="AP58" i="1"/>
  <c r="AN138" i="1"/>
  <c r="AO161" i="1"/>
  <c r="AN40" i="1"/>
  <c r="AO40" i="1" s="1"/>
  <c r="AN126" i="1"/>
  <c r="AQ123" i="1"/>
  <c r="AP101" i="1"/>
  <c r="AQ69" i="1"/>
  <c r="AP84" i="1"/>
  <c r="AP120" i="1"/>
  <c r="AN130" i="1"/>
  <c r="AQ90" i="1"/>
  <c r="AO55" i="1"/>
  <c r="AN170" i="1"/>
  <c r="AN137" i="1"/>
  <c r="AP61" i="1"/>
  <c r="AQ98" i="1"/>
  <c r="AR98" i="1" s="1"/>
  <c r="AQ188" i="1"/>
  <c r="AN189" i="1"/>
  <c r="AO74" i="1"/>
  <c r="AN115" i="1"/>
  <c r="AQ92" i="1"/>
  <c r="AQ146" i="1"/>
  <c r="AN144" i="1"/>
  <c r="AP156" i="1"/>
  <c r="AN123" i="1"/>
  <c r="AP159" i="1"/>
  <c r="AQ61" i="1"/>
  <c r="AP152" i="1"/>
  <c r="AN104" i="1"/>
  <c r="AP74" i="1"/>
  <c r="AN101" i="1"/>
  <c r="AP142" i="1"/>
  <c r="AO181" i="1"/>
  <c r="AQ144" i="1"/>
  <c r="AN100" i="1"/>
  <c r="AP181" i="1"/>
  <c r="AO61" i="1"/>
  <c r="AQ181" i="1"/>
  <c r="AQ38" i="1"/>
  <c r="AP184" i="1"/>
  <c r="AN71" i="1"/>
  <c r="AN68" i="1"/>
  <c r="AN180" i="1"/>
  <c r="AP182" i="1"/>
  <c r="AQ158" i="1"/>
  <c r="AQ122" i="1"/>
  <c r="AP99" i="1"/>
  <c r="AN84" i="1"/>
  <c r="AN48" i="1"/>
  <c r="AQ73" i="1"/>
  <c r="AP67" i="1"/>
  <c r="AP174" i="1"/>
  <c r="AN62" i="1"/>
  <c r="AP71" i="1"/>
  <c r="AO67" i="1"/>
  <c r="AQ88" i="1"/>
  <c r="AO174" i="1"/>
  <c r="AQ74" i="1"/>
  <c r="AQ153" i="1"/>
  <c r="AQ171" i="1"/>
  <c r="AN153" i="1"/>
  <c r="AN156" i="1"/>
  <c r="AQ106" i="1"/>
  <c r="AQ128" i="1"/>
  <c r="AQ134" i="1"/>
  <c r="AP158" i="1"/>
  <c r="AP186" i="1"/>
  <c r="AN162" i="1"/>
  <c r="AQ152" i="1"/>
  <c r="AN182" i="1"/>
  <c r="AP38" i="1"/>
  <c r="AN178" i="1"/>
  <c r="AN168" i="1"/>
  <c r="AN140" i="1"/>
  <c r="AQ85" i="1"/>
  <c r="AQ138" i="1"/>
  <c r="AQ68" i="1"/>
  <c r="AQ67" i="1"/>
  <c r="AN114" i="1"/>
  <c r="AQ77" i="1"/>
  <c r="AQ154" i="1"/>
  <c r="AN78" i="1"/>
  <c r="AP60" i="1"/>
  <c r="AN42" i="1"/>
  <c r="AQ142" i="1"/>
  <c r="AQ72" i="1"/>
  <c r="AR72" i="1" s="1"/>
  <c r="AN188" i="1"/>
  <c r="AP92" i="1"/>
  <c r="AN66" i="1"/>
  <c r="AP160" i="1"/>
  <c r="AP118" i="1"/>
  <c r="AN116" i="1"/>
  <c r="AP138" i="1"/>
  <c r="AQ40" i="1"/>
  <c r="AP154" i="1"/>
  <c r="AN108" i="1"/>
  <c r="AN148" i="1"/>
  <c r="AP40" i="1"/>
  <c r="AN52" i="1"/>
  <c r="AP146" i="1"/>
  <c r="AO99" i="1"/>
  <c r="AQ89" i="1"/>
  <c r="AN146" i="1"/>
  <c r="AQ174" i="1"/>
  <c r="AQ172" i="1"/>
  <c r="AQ99" i="1"/>
  <c r="AP172" i="1"/>
  <c r="AP88" i="1"/>
  <c r="AN76" i="1"/>
  <c r="AQ42" i="1"/>
  <c r="AN96" i="1"/>
  <c r="AO96" i="1" s="1"/>
  <c r="AQ136" i="1"/>
  <c r="AR136" i="1" s="1"/>
  <c r="AQ166" i="1"/>
  <c r="AO79" i="1"/>
  <c r="AP147" i="1"/>
  <c r="AN142" i="1"/>
  <c r="AP106" i="1"/>
  <c r="AQ150" i="1"/>
  <c r="AQ94" i="1"/>
  <c r="AP130" i="1"/>
  <c r="AQ162" i="1"/>
  <c r="AR162" i="1" s="1"/>
  <c r="AP44" i="1"/>
  <c r="AQ96" i="1"/>
  <c r="AP116" i="1"/>
  <c r="AQ116" i="1"/>
  <c r="AP153" i="1"/>
  <c r="AP78" i="1"/>
  <c r="AR78" i="1" s="1"/>
  <c r="AN158" i="1"/>
  <c r="AN186" i="1"/>
  <c r="AQ126" i="1"/>
  <c r="AN157" i="1"/>
  <c r="AQ157" i="1"/>
  <c r="AN150" i="1"/>
  <c r="AP140" i="1"/>
  <c r="AQ44" i="1"/>
  <c r="AQ70" i="1"/>
  <c r="AQ168" i="1"/>
  <c r="AQ156" i="1"/>
  <c r="AP124" i="1"/>
  <c r="AN56" i="1"/>
  <c r="AP110" i="1"/>
  <c r="AQ182" i="1"/>
  <c r="AP128" i="1"/>
  <c r="AQ55" i="1"/>
  <c r="AP166" i="1"/>
  <c r="AN72" i="1"/>
  <c r="AP126" i="1"/>
  <c r="AP112" i="1"/>
  <c r="AQ140" i="1"/>
  <c r="AN160" i="1"/>
  <c r="AN82" i="1"/>
  <c r="AP69" i="1"/>
  <c r="AQ115" i="1"/>
  <c r="AQ50" i="1"/>
  <c r="AP52" i="1"/>
  <c r="AP79" i="1"/>
  <c r="AQ82" i="1"/>
  <c r="AR82" i="1" s="1"/>
  <c r="AP86" i="1"/>
  <c r="AQ148" i="1"/>
  <c r="AN69" i="1"/>
  <c r="AP70" i="1"/>
  <c r="AN90" i="1"/>
  <c r="AQ184" i="1"/>
  <c r="AP115" i="1"/>
  <c r="AP42" i="1"/>
  <c r="AQ169" i="1"/>
  <c r="AQ147" i="1"/>
  <c r="AN171" i="1"/>
  <c r="AQ66" i="1"/>
  <c r="AN77" i="1"/>
  <c r="AN64" i="1"/>
  <c r="AP94" i="1"/>
  <c r="AN164" i="1"/>
  <c r="AP122" i="1"/>
  <c r="AQ124" i="1"/>
  <c r="AN38" i="1"/>
  <c r="AQ58" i="1"/>
  <c r="AN86" i="1"/>
  <c r="AP100" i="1"/>
  <c r="AN118" i="1"/>
  <c r="AP180" i="1"/>
  <c r="AN154" i="1"/>
  <c r="AN102" i="1"/>
  <c r="AQ80" i="1"/>
  <c r="AP150" i="1"/>
  <c r="AQ114" i="1"/>
  <c r="AO46" i="1"/>
  <c r="AP76" i="1"/>
  <c r="AQ87" i="1"/>
  <c r="AP129" i="1"/>
  <c r="AP164" i="1"/>
  <c r="AQ130" i="1"/>
  <c r="AQ86" i="1"/>
  <c r="AP80" i="1"/>
  <c r="AN60" i="1"/>
  <c r="AQ164" i="1"/>
  <c r="AQ120" i="1"/>
  <c r="AN44" i="1"/>
  <c r="AQ64" i="1"/>
  <c r="AP131" i="1"/>
  <c r="AR131" i="1" s="1"/>
  <c r="AQ170" i="1"/>
  <c r="AQ178" i="1"/>
  <c r="AP46" i="1"/>
  <c r="AN152" i="1"/>
  <c r="AN94" i="1"/>
  <c r="AP148" i="1"/>
  <c r="AQ62" i="1"/>
  <c r="AP170" i="1"/>
  <c r="AQ52" i="1"/>
  <c r="AN92" i="1"/>
  <c r="AP66" i="1"/>
  <c r="AQ60" i="1"/>
  <c r="AP96" i="1"/>
  <c r="AQ76" i="1"/>
  <c r="AN122" i="1"/>
  <c r="AQ104" i="1"/>
  <c r="AN58" i="1"/>
  <c r="AQ129" i="1"/>
  <c r="AP144" i="1"/>
  <c r="AQ110" i="1"/>
  <c r="AP85" i="1"/>
  <c r="AP50" i="1"/>
  <c r="AP90" i="1"/>
  <c r="AP64" i="1"/>
  <c r="AP108" i="1"/>
  <c r="AR108" i="1" s="1"/>
  <c r="AP68" i="1"/>
  <c r="AQ71" i="1"/>
  <c r="AN147" i="1"/>
  <c r="AN129" i="1"/>
  <c r="AP132" i="1"/>
  <c r="AQ167" i="1"/>
  <c r="AP189" i="1"/>
  <c r="AN141" i="1"/>
  <c r="AQ79" i="1"/>
  <c r="AQ189" i="1"/>
  <c r="AN87" i="1"/>
  <c r="AP87" i="1"/>
  <c r="AN177" i="1"/>
  <c r="AP177" i="1"/>
  <c r="AP167" i="1"/>
  <c r="AN167" i="1"/>
  <c r="AP47" i="1"/>
  <c r="AN47" i="1"/>
  <c r="AQ177" i="1"/>
  <c r="AN169" i="1"/>
  <c r="AP169" i="1"/>
  <c r="AN89" i="1"/>
  <c r="AP89" i="1"/>
  <c r="AN155" i="1"/>
  <c r="AP155" i="1"/>
  <c r="AQ47" i="1"/>
  <c r="AQ155" i="1"/>
  <c r="AN179" i="1"/>
  <c r="AP179" i="1"/>
  <c r="AP103" i="1"/>
  <c r="AN103" i="1"/>
  <c r="AN51" i="1"/>
  <c r="AP51" i="1"/>
  <c r="AN185" i="1"/>
  <c r="AP185" i="1"/>
  <c r="AQ185" i="1"/>
  <c r="AQ179" i="1"/>
  <c r="AR179" i="1" s="1"/>
  <c r="AQ103" i="1"/>
  <c r="AR103" i="1" s="1"/>
  <c r="AQ51" i="1"/>
  <c r="H47" i="1" a="1"/>
  <c r="H47" i="1" s="1"/>
  <c r="F37" i="1"/>
  <c r="E38" i="1"/>
  <c r="I16" i="1"/>
  <c r="I17" i="1"/>
  <c r="H17" i="1"/>
  <c r="I27" i="1"/>
  <c r="H27" i="1"/>
  <c r="I26" i="1"/>
  <c r="AR127" i="1" l="1"/>
  <c r="AR77" i="1"/>
  <c r="AR119" i="1"/>
  <c r="AT127" i="1"/>
  <c r="AR163" i="1"/>
  <c r="AT45" i="1"/>
  <c r="AT132" i="1"/>
  <c r="AR104" i="1"/>
  <c r="AR62" i="1"/>
  <c r="AR145" i="1"/>
  <c r="AR74" i="1"/>
  <c r="AR91" i="1"/>
  <c r="AR79" i="1"/>
  <c r="AR86" i="1"/>
  <c r="AT81" i="1"/>
  <c r="AT163" i="1"/>
  <c r="AT111" i="1"/>
  <c r="AR159" i="1"/>
  <c r="AR71" i="1"/>
  <c r="AR151" i="1"/>
  <c r="AR120" i="1"/>
  <c r="AR158" i="1"/>
  <c r="AR142" i="1"/>
  <c r="AR92" i="1"/>
  <c r="AR123" i="1"/>
  <c r="AR101" i="1"/>
  <c r="AR184" i="1"/>
  <c r="AR157" i="1"/>
  <c r="AR81" i="1"/>
  <c r="AT74" i="1"/>
  <c r="AR48" i="1"/>
  <c r="AT133" i="1"/>
  <c r="AR58" i="1"/>
  <c r="AR156" i="1"/>
  <c r="AR54" i="1"/>
  <c r="AR171" i="1"/>
  <c r="AT55" i="1"/>
  <c r="AR107" i="1"/>
  <c r="AR102" i="1"/>
  <c r="BF41" i="1" a="1"/>
  <c r="BF41" i="1" s="1"/>
  <c r="AR130" i="1"/>
  <c r="AR168" i="1"/>
  <c r="AR66" i="1"/>
  <c r="AT174" i="1"/>
  <c r="AR161" i="1"/>
  <c r="AR164" i="1"/>
  <c r="AR140" i="1"/>
  <c r="AT181" i="1"/>
  <c r="AR55" i="1"/>
  <c r="AR84" i="1"/>
  <c r="AR111" i="1"/>
  <c r="AR52" i="1"/>
  <c r="AR138" i="1"/>
  <c r="AR126" i="1"/>
  <c r="AT99" i="1"/>
  <c r="AT151" i="1"/>
  <c r="AR167" i="1"/>
  <c r="AT54" i="1"/>
  <c r="AR116" i="1"/>
  <c r="AR178" i="1"/>
  <c r="AT67" i="1"/>
  <c r="AT46" i="1"/>
  <c r="AR183" i="1"/>
  <c r="AR51" i="1"/>
  <c r="AT83" i="1"/>
  <c r="AR180" i="1"/>
  <c r="AR124" i="1"/>
  <c r="AR147" i="1"/>
  <c r="AR186" i="1"/>
  <c r="AR99" i="1"/>
  <c r="AR61" i="1"/>
  <c r="AR76" i="1"/>
  <c r="AR169" i="1"/>
  <c r="AR94" i="1"/>
  <c r="AR154" i="1"/>
  <c r="AR134" i="1"/>
  <c r="AR188" i="1"/>
  <c r="AT53" i="1"/>
  <c r="AT43" i="1"/>
  <c r="AR155" i="1"/>
  <c r="AR47" i="1"/>
  <c r="AR189" i="1"/>
  <c r="AR110" i="1"/>
  <c r="AR60" i="1"/>
  <c r="AS79" i="1"/>
  <c r="AO73" i="1"/>
  <c r="AT73" i="1" s="1"/>
  <c r="AR177" i="1"/>
  <c r="AO154" i="1"/>
  <c r="AT154" i="1" s="1"/>
  <c r="AO103" i="1"/>
  <c r="AT103" i="1" s="1"/>
  <c r="AO58" i="1"/>
  <c r="AT58" i="1" s="1"/>
  <c r="AR170" i="1"/>
  <c r="AR114" i="1"/>
  <c r="AO86" i="1"/>
  <c r="AT86" i="1" s="1"/>
  <c r="AO77" i="1"/>
  <c r="AT77" i="1" s="1"/>
  <c r="AO90" i="1"/>
  <c r="AT90" i="1" s="1"/>
  <c r="AR50" i="1"/>
  <c r="AO157" i="1"/>
  <c r="AT157" i="1" s="1"/>
  <c r="AR96" i="1"/>
  <c r="AS99" i="1"/>
  <c r="AR68" i="1"/>
  <c r="AR152" i="1"/>
  <c r="AO153" i="1"/>
  <c r="AT153" i="1" s="1"/>
  <c r="AO62" i="1"/>
  <c r="AT62" i="1" s="1"/>
  <c r="AS61" i="1"/>
  <c r="AO104" i="1"/>
  <c r="AO170" i="1"/>
  <c r="AT170" i="1" s="1"/>
  <c r="AO183" i="1"/>
  <c r="AT183" i="1" s="1"/>
  <c r="AO85" i="1"/>
  <c r="AT85" i="1" s="1"/>
  <c r="AO136" i="1"/>
  <c r="AO159" i="1"/>
  <c r="AT159" i="1" s="1"/>
  <c r="AO175" i="1"/>
  <c r="AT175" i="1" s="1"/>
  <c r="AS149" i="1"/>
  <c r="AO115" i="1"/>
  <c r="AT115" i="1" s="1"/>
  <c r="AO176" i="1"/>
  <c r="AT176" i="1" s="1"/>
  <c r="AO145" i="1"/>
  <c r="AT145" i="1" s="1"/>
  <c r="AS81" i="1"/>
  <c r="AS119" i="1"/>
  <c r="AO177" i="1"/>
  <c r="AT177" i="1" s="1"/>
  <c r="AO122" i="1"/>
  <c r="AR64" i="1"/>
  <c r="AR80" i="1"/>
  <c r="AO38" i="1"/>
  <c r="AT38" i="1" s="1"/>
  <c r="AO171" i="1"/>
  <c r="AT171" i="1" s="1"/>
  <c r="AO69" i="1"/>
  <c r="AR115" i="1"/>
  <c r="AO186" i="1"/>
  <c r="AT186" i="1" s="1"/>
  <c r="AR166" i="1"/>
  <c r="AO52" i="1"/>
  <c r="AT52" i="1" s="1"/>
  <c r="AR85" i="1"/>
  <c r="AR153" i="1"/>
  <c r="AO180" i="1"/>
  <c r="AT180" i="1" s="1"/>
  <c r="AO100" i="1"/>
  <c r="AT100" i="1" s="1"/>
  <c r="AS74" i="1"/>
  <c r="AR90" i="1"/>
  <c r="AT40" i="1"/>
  <c r="AR118" i="1"/>
  <c r="AO131" i="1"/>
  <c r="AT131" i="1" s="1"/>
  <c r="AR132" i="1"/>
  <c r="AR137" i="1"/>
  <c r="AS143" i="1"/>
  <c r="AS132" i="1"/>
  <c r="AS165" i="1"/>
  <c r="AS124" i="1"/>
  <c r="AO162" i="1"/>
  <c r="AT162" i="1" s="1"/>
  <c r="AO106" i="1"/>
  <c r="AT106" i="1" s="1"/>
  <c r="AO39" i="1"/>
  <c r="AT107" i="1"/>
  <c r="AS127" i="1"/>
  <c r="AR185" i="1"/>
  <c r="AO179" i="1"/>
  <c r="AT179" i="1" s="1"/>
  <c r="AO169" i="1"/>
  <c r="AT169" i="1" s="1"/>
  <c r="AO129" i="1"/>
  <c r="AT129" i="1" s="1"/>
  <c r="AO44" i="1"/>
  <c r="AT44" i="1" s="1"/>
  <c r="AO102" i="1"/>
  <c r="AT102" i="1" s="1"/>
  <c r="AR148" i="1"/>
  <c r="AR70" i="1"/>
  <c r="AO158" i="1"/>
  <c r="AT158" i="1" s="1"/>
  <c r="AR172" i="1"/>
  <c r="AO78" i="1"/>
  <c r="AT78" i="1" s="1"/>
  <c r="AO140" i="1"/>
  <c r="AR73" i="1"/>
  <c r="AO68" i="1"/>
  <c r="AT68" i="1" s="1"/>
  <c r="AR144" i="1"/>
  <c r="AO189" i="1"/>
  <c r="AT189" i="1" s="1"/>
  <c r="AO130" i="1"/>
  <c r="AS161" i="1"/>
  <c r="AO134" i="1"/>
  <c r="AT134" i="1" s="1"/>
  <c r="AO98" i="1"/>
  <c r="AT98" i="1" s="1"/>
  <c r="AS112" i="1"/>
  <c r="AO166" i="1"/>
  <c r="AT166" i="1" s="1"/>
  <c r="AR100" i="1"/>
  <c r="AR112" i="1"/>
  <c r="AR133" i="1"/>
  <c r="AS151" i="1"/>
  <c r="AS63" i="1"/>
  <c r="AS163" i="1"/>
  <c r="AS135" i="1"/>
  <c r="AS49" i="1"/>
  <c r="AS59" i="1"/>
  <c r="AT61" i="1"/>
  <c r="AS96" i="1"/>
  <c r="AO82" i="1"/>
  <c r="AT82" i="1" s="1"/>
  <c r="AT96" i="1"/>
  <c r="AR174" i="1"/>
  <c r="AO148" i="1"/>
  <c r="AT148" i="1" s="1"/>
  <c r="AO66" i="1"/>
  <c r="AT66" i="1" s="1"/>
  <c r="AO168" i="1"/>
  <c r="AT168" i="1" s="1"/>
  <c r="AS174" i="1"/>
  <c r="AO48" i="1"/>
  <c r="AT48" i="1" s="1"/>
  <c r="AO71" i="1"/>
  <c r="AT71" i="1" s="1"/>
  <c r="AS181" i="1"/>
  <c r="AO123" i="1"/>
  <c r="AT123" i="1" s="1"/>
  <c r="AO138" i="1"/>
  <c r="AT138" i="1" s="1"/>
  <c r="AT128" i="1"/>
  <c r="AT80" i="1"/>
  <c r="AT124" i="1"/>
  <c r="AS121" i="1"/>
  <c r="AT112" i="1"/>
  <c r="AO89" i="1"/>
  <c r="AT89" i="1" s="1"/>
  <c r="AO116" i="1"/>
  <c r="AO126" i="1"/>
  <c r="AT126" i="1" s="1"/>
  <c r="AO147" i="1"/>
  <c r="AT147" i="1" s="1"/>
  <c r="AR44" i="1"/>
  <c r="AO47" i="1"/>
  <c r="AT47" i="1" s="1"/>
  <c r="AO152" i="1"/>
  <c r="AT152" i="1" s="1"/>
  <c r="AR87" i="1"/>
  <c r="AO164" i="1"/>
  <c r="AT164" i="1" s="1"/>
  <c r="AO160" i="1"/>
  <c r="AT160" i="1" s="1"/>
  <c r="AR182" i="1"/>
  <c r="AR150" i="1"/>
  <c r="AR42" i="1"/>
  <c r="AO146" i="1"/>
  <c r="AT146" i="1" s="1"/>
  <c r="AO108" i="1"/>
  <c r="AT108" i="1" s="1"/>
  <c r="AO178" i="1"/>
  <c r="AT178" i="1" s="1"/>
  <c r="AR128" i="1"/>
  <c r="AR88" i="1"/>
  <c r="AO84" i="1"/>
  <c r="AT84" i="1" s="1"/>
  <c r="AS107" i="1"/>
  <c r="AO50" i="1"/>
  <c r="AO88" i="1"/>
  <c r="AT88" i="1" s="1"/>
  <c r="AS57" i="1"/>
  <c r="AS45" i="1"/>
  <c r="AS111" i="1"/>
  <c r="AS109" i="1"/>
  <c r="AS83" i="1"/>
  <c r="AS105" i="1"/>
  <c r="AO94" i="1"/>
  <c r="AT94" i="1" s="1"/>
  <c r="AO185" i="1"/>
  <c r="AT185" i="1" s="1"/>
  <c r="AO118" i="1"/>
  <c r="AT118" i="1" s="1"/>
  <c r="AO150" i="1"/>
  <c r="AT150" i="1" s="1"/>
  <c r="AS128" i="1"/>
  <c r="AR89" i="1"/>
  <c r="AO188" i="1"/>
  <c r="AT188" i="1" s="1"/>
  <c r="AO114" i="1"/>
  <c r="AT114" i="1" s="1"/>
  <c r="AR106" i="1"/>
  <c r="AS67" i="1"/>
  <c r="AR38" i="1"/>
  <c r="AO101" i="1"/>
  <c r="AT101" i="1" s="1"/>
  <c r="AO144" i="1"/>
  <c r="AT144" i="1" s="1"/>
  <c r="AR69" i="1"/>
  <c r="AO187" i="1"/>
  <c r="AT187" i="1" s="1"/>
  <c r="AR160" i="1"/>
  <c r="AO70" i="1"/>
  <c r="AT70" i="1" s="1"/>
  <c r="AO110" i="1"/>
  <c r="AT110" i="1" s="1"/>
  <c r="AR56" i="1"/>
  <c r="AO120" i="1"/>
  <c r="AT120" i="1" s="1"/>
  <c r="AS133" i="1"/>
  <c r="AS53" i="1"/>
  <c r="AS97" i="1"/>
  <c r="AT91" i="1"/>
  <c r="AS95" i="1"/>
  <c r="AO72" i="1"/>
  <c r="AT72" i="1" s="1"/>
  <c r="AO42" i="1"/>
  <c r="AT42" i="1" s="1"/>
  <c r="AS55" i="1"/>
  <c r="AT79" i="1"/>
  <c r="AO87" i="1"/>
  <c r="AT87" i="1" s="1"/>
  <c r="AS80" i="1"/>
  <c r="AO51" i="1"/>
  <c r="AT51" i="1" s="1"/>
  <c r="AO155" i="1"/>
  <c r="AT155" i="1" s="1"/>
  <c r="AO167" i="1"/>
  <c r="AO141" i="1"/>
  <c r="AT141" i="1" s="1"/>
  <c r="AR129" i="1"/>
  <c r="AO92" i="1"/>
  <c r="AT92" i="1" s="1"/>
  <c r="AO60" i="1"/>
  <c r="AT60" i="1" s="1"/>
  <c r="AS46" i="1"/>
  <c r="AO64" i="1"/>
  <c r="AT64" i="1" s="1"/>
  <c r="AO56" i="1"/>
  <c r="AT56" i="1" s="1"/>
  <c r="AO142" i="1"/>
  <c r="AO76" i="1"/>
  <c r="AT76" i="1" s="1"/>
  <c r="AS40" i="1"/>
  <c r="AR40" i="1"/>
  <c r="AR67" i="1"/>
  <c r="AO182" i="1"/>
  <c r="AT182" i="1" s="1"/>
  <c r="AO156" i="1"/>
  <c r="AT156" i="1" s="1"/>
  <c r="AR122" i="1"/>
  <c r="AR181" i="1"/>
  <c r="AR146" i="1"/>
  <c r="AO137" i="1"/>
  <c r="AR46" i="1"/>
  <c r="AO65" i="1"/>
  <c r="AT65" i="1" s="1"/>
  <c r="AO184" i="1"/>
  <c r="AT184" i="1" s="1"/>
  <c r="AO172" i="1"/>
  <c r="AT172" i="1" s="1"/>
  <c r="AO139" i="1"/>
  <c r="AT139" i="1" s="1"/>
  <c r="AR53" i="1"/>
  <c r="AS75" i="1"/>
  <c r="AS125" i="1"/>
  <c r="AS41" i="1"/>
  <c r="AS113" i="1"/>
  <c r="AS93" i="1"/>
  <c r="AS173" i="1"/>
  <c r="AS43" i="1"/>
  <c r="AS117" i="1"/>
  <c r="AS91" i="1"/>
  <c r="AT161" i="1"/>
  <c r="AT149" i="1"/>
  <c r="AS54" i="1"/>
  <c r="I48" i="1"/>
  <c r="I47" i="1"/>
  <c r="H48" i="1"/>
  <c r="E21" i="1" a="1"/>
  <c r="E21" i="1" s="1"/>
  <c r="E31" i="1" a="1"/>
  <c r="BF52" i="1" l="1"/>
  <c r="BF50" i="1"/>
  <c r="BF53" i="1"/>
  <c r="BF51" i="1"/>
  <c r="AU54" i="1"/>
  <c r="AV54" i="1" s="1"/>
  <c r="AX54" i="1" s="1"/>
  <c r="AU128" i="1"/>
  <c r="AW128" i="1" s="1"/>
  <c r="AY128" i="1" s="1"/>
  <c r="AU43" i="1"/>
  <c r="AV43" i="1" s="1"/>
  <c r="AX43" i="1" s="1"/>
  <c r="AS137" i="1"/>
  <c r="AS142" i="1"/>
  <c r="AS167" i="1"/>
  <c r="AU45" i="1"/>
  <c r="AW45" i="1" s="1"/>
  <c r="AY45" i="1" s="1"/>
  <c r="AS50" i="1"/>
  <c r="AS116" i="1"/>
  <c r="AS130" i="1"/>
  <c r="AS140" i="1"/>
  <c r="AS39" i="1"/>
  <c r="AU165" i="1"/>
  <c r="AW165" i="1" s="1"/>
  <c r="AY165" i="1" s="1"/>
  <c r="AU74" i="1"/>
  <c r="AV74" i="1" s="1"/>
  <c r="AX74" i="1" s="1"/>
  <c r="AS69" i="1"/>
  <c r="AS122" i="1"/>
  <c r="AS136" i="1"/>
  <c r="AS104" i="1"/>
  <c r="AU83" i="1"/>
  <c r="AV83" i="1" s="1"/>
  <c r="AX83" i="1" s="1"/>
  <c r="AU61" i="1"/>
  <c r="AV61" i="1" s="1"/>
  <c r="AX61" i="1" s="1"/>
  <c r="AU75" i="1"/>
  <c r="AV75" i="1" s="1"/>
  <c r="AX75" i="1" s="1"/>
  <c r="AU40" i="1"/>
  <c r="AW40" i="1" s="1"/>
  <c r="AY40" i="1" s="1"/>
  <c r="AS56" i="1"/>
  <c r="AS155" i="1"/>
  <c r="AU53" i="1"/>
  <c r="AV53" i="1" s="1"/>
  <c r="AX53" i="1" s="1"/>
  <c r="AU109" i="1"/>
  <c r="AV109" i="1" s="1"/>
  <c r="AX109" i="1" s="1"/>
  <c r="AS160" i="1"/>
  <c r="AS89" i="1"/>
  <c r="AS71" i="1"/>
  <c r="AU96" i="1"/>
  <c r="AW96" i="1" s="1"/>
  <c r="AY96" i="1" s="1"/>
  <c r="AU63" i="1"/>
  <c r="AV63" i="1" s="1"/>
  <c r="AX63" i="1" s="1"/>
  <c r="AS189" i="1"/>
  <c r="AS78" i="1"/>
  <c r="AS106" i="1"/>
  <c r="AS52" i="1"/>
  <c r="AS171" i="1"/>
  <c r="AS177" i="1"/>
  <c r="AS145" i="1"/>
  <c r="AT50" i="1"/>
  <c r="AS85" i="1"/>
  <c r="AS90" i="1"/>
  <c r="AS58" i="1"/>
  <c r="AU79" i="1"/>
  <c r="AV79" i="1" s="1"/>
  <c r="AX79" i="1" s="1"/>
  <c r="AU107" i="1"/>
  <c r="AV107" i="1" s="1"/>
  <c r="AX107" i="1" s="1"/>
  <c r="AS82" i="1"/>
  <c r="AU173" i="1"/>
  <c r="AW173" i="1" s="1"/>
  <c r="AY173" i="1" s="1"/>
  <c r="AU55" i="1"/>
  <c r="AW55" i="1" s="1"/>
  <c r="AY55" i="1" s="1"/>
  <c r="AS108" i="1"/>
  <c r="AS138" i="1"/>
  <c r="AS66" i="1"/>
  <c r="AS134" i="1"/>
  <c r="AS44" i="1"/>
  <c r="AU127" i="1"/>
  <c r="AW127" i="1" s="1"/>
  <c r="AY127" i="1" s="1"/>
  <c r="AU132" i="1"/>
  <c r="AW132" i="1" s="1"/>
  <c r="AY132" i="1" s="1"/>
  <c r="AU119" i="1"/>
  <c r="AV119" i="1" s="1"/>
  <c r="AX119" i="1" s="1"/>
  <c r="AU99" i="1"/>
  <c r="AV99" i="1" s="1"/>
  <c r="AX99" i="1" s="1"/>
  <c r="AS87" i="1"/>
  <c r="AS187" i="1"/>
  <c r="AS168" i="1"/>
  <c r="AU57" i="1"/>
  <c r="AV57" i="1" s="1"/>
  <c r="AX57" i="1" s="1"/>
  <c r="AU91" i="1"/>
  <c r="AV91" i="1" s="1"/>
  <c r="AX91" i="1" s="1"/>
  <c r="AU41" i="1"/>
  <c r="AV41" i="1" s="1"/>
  <c r="AX41" i="1" s="1"/>
  <c r="AS64" i="1"/>
  <c r="AS51" i="1"/>
  <c r="AS110" i="1"/>
  <c r="AS144" i="1"/>
  <c r="AU105" i="1"/>
  <c r="AV105" i="1" s="1"/>
  <c r="AX105" i="1" s="1"/>
  <c r="AS164" i="1"/>
  <c r="AS147" i="1"/>
  <c r="AU121" i="1"/>
  <c r="AV121" i="1" s="1"/>
  <c r="AX121" i="1" s="1"/>
  <c r="AS48" i="1"/>
  <c r="AU135" i="1"/>
  <c r="AW135" i="1" s="1"/>
  <c r="AY135" i="1" s="1"/>
  <c r="AS166" i="1"/>
  <c r="AU161" i="1"/>
  <c r="AV161" i="1" s="1"/>
  <c r="AX161" i="1" s="1"/>
  <c r="AS162" i="1"/>
  <c r="AS131" i="1"/>
  <c r="AS100" i="1"/>
  <c r="AS38" i="1"/>
  <c r="AS176" i="1"/>
  <c r="AS175" i="1"/>
  <c r="AS183" i="1"/>
  <c r="AS77" i="1"/>
  <c r="AS103" i="1"/>
  <c r="AS72" i="1"/>
  <c r="AS185" i="1"/>
  <c r="AS47" i="1"/>
  <c r="AU163" i="1"/>
  <c r="AV163" i="1" s="1"/>
  <c r="AX163" i="1" s="1"/>
  <c r="AS73" i="1"/>
  <c r="AW54" i="1"/>
  <c r="AY54" i="1" s="1"/>
  <c r="AS65" i="1"/>
  <c r="AS156" i="1"/>
  <c r="AU46" i="1"/>
  <c r="AV46" i="1" s="1"/>
  <c r="AX46" i="1" s="1"/>
  <c r="AU80" i="1"/>
  <c r="AW80" i="1" s="1"/>
  <c r="AY80" i="1" s="1"/>
  <c r="AU133" i="1"/>
  <c r="AW133" i="1" s="1"/>
  <c r="AY133" i="1" s="1"/>
  <c r="AS114" i="1"/>
  <c r="AS150" i="1"/>
  <c r="AU111" i="1"/>
  <c r="AV111" i="1" s="1"/>
  <c r="AX111" i="1" s="1"/>
  <c r="AS84" i="1"/>
  <c r="AS146" i="1"/>
  <c r="AS123" i="1"/>
  <c r="AU174" i="1"/>
  <c r="AV174" i="1" s="1"/>
  <c r="AX174" i="1" s="1"/>
  <c r="AS148" i="1"/>
  <c r="AU151" i="1"/>
  <c r="AV151" i="1" s="1"/>
  <c r="AX151" i="1" s="1"/>
  <c r="AU112" i="1"/>
  <c r="AW112" i="1" s="1"/>
  <c r="AY112" i="1" s="1"/>
  <c r="AS68" i="1"/>
  <c r="AS158" i="1"/>
  <c r="AS129" i="1"/>
  <c r="AS186" i="1"/>
  <c r="AS62" i="1"/>
  <c r="AS172" i="1"/>
  <c r="AU67" i="1"/>
  <c r="AV67" i="1" s="1"/>
  <c r="AX67" i="1" s="1"/>
  <c r="AS98" i="1"/>
  <c r="AS179" i="1"/>
  <c r="AU95" i="1"/>
  <c r="AV95" i="1" s="1"/>
  <c r="AX95" i="1" s="1"/>
  <c r="AS94" i="1"/>
  <c r="AU93" i="1"/>
  <c r="AW93" i="1" s="1"/>
  <c r="AY93" i="1" s="1"/>
  <c r="AS76" i="1"/>
  <c r="AS141" i="1"/>
  <c r="AS70" i="1"/>
  <c r="AS101" i="1"/>
  <c r="AS126" i="1"/>
  <c r="AU181" i="1"/>
  <c r="AW181" i="1" s="1"/>
  <c r="AY181" i="1" s="1"/>
  <c r="AU124" i="1"/>
  <c r="AW124" i="1" s="1"/>
  <c r="AY124" i="1" s="1"/>
  <c r="AU143" i="1"/>
  <c r="AV143" i="1" s="1"/>
  <c r="AX143" i="1" s="1"/>
  <c r="AS180" i="1"/>
  <c r="AU81" i="1"/>
  <c r="AV81" i="1" s="1"/>
  <c r="AX81" i="1" s="1"/>
  <c r="AS115" i="1"/>
  <c r="AS159" i="1"/>
  <c r="AS170" i="1"/>
  <c r="AS86" i="1"/>
  <c r="AS154" i="1"/>
  <c r="AU113" i="1"/>
  <c r="AV113" i="1" s="1"/>
  <c r="AX113" i="1" s="1"/>
  <c r="AS60" i="1"/>
  <c r="AS120" i="1"/>
  <c r="AS178" i="1"/>
  <c r="AU49" i="1"/>
  <c r="AV49" i="1" s="1"/>
  <c r="AX49" i="1" s="1"/>
  <c r="AS102" i="1"/>
  <c r="AS184" i="1"/>
  <c r="AS92" i="1"/>
  <c r="AU117" i="1"/>
  <c r="AW117" i="1" s="1"/>
  <c r="AY117" i="1" s="1"/>
  <c r="AU125" i="1"/>
  <c r="AW125" i="1" s="1"/>
  <c r="AY125" i="1" s="1"/>
  <c r="AS139" i="1"/>
  <c r="AT137" i="1"/>
  <c r="AS182" i="1"/>
  <c r="AT142" i="1"/>
  <c r="AT167" i="1"/>
  <c r="AS42" i="1"/>
  <c r="AU97" i="1"/>
  <c r="AV97" i="1" s="1"/>
  <c r="AX97" i="1" s="1"/>
  <c r="AS188" i="1"/>
  <c r="AS118" i="1"/>
  <c r="AS88" i="1"/>
  <c r="AS152" i="1"/>
  <c r="AT116" i="1"/>
  <c r="AU59" i="1"/>
  <c r="AV59" i="1" s="1"/>
  <c r="AX59" i="1" s="1"/>
  <c r="AT130" i="1"/>
  <c r="AT140" i="1"/>
  <c r="AS169" i="1"/>
  <c r="AT39" i="1"/>
  <c r="AT69" i="1"/>
  <c r="AT122" i="1"/>
  <c r="AU149" i="1"/>
  <c r="AW149" i="1" s="1"/>
  <c r="AY149" i="1" s="1"/>
  <c r="AT136" i="1"/>
  <c r="AT104" i="1"/>
  <c r="AS153" i="1"/>
  <c r="AS157" i="1"/>
  <c r="E52" i="1" a="1"/>
  <c r="E53" i="1" s="1"/>
  <c r="E22" i="1"/>
  <c r="E31" i="1"/>
  <c r="E32" i="1"/>
  <c r="AW151" i="1" l="1"/>
  <c r="AY151" i="1" s="1"/>
  <c r="AV133" i="1"/>
  <c r="AX133" i="1" s="1"/>
  <c r="AV149" i="1"/>
  <c r="AX149" i="1" s="1"/>
  <c r="AW79" i="1"/>
  <c r="AY79" i="1" s="1"/>
  <c r="AV135" i="1"/>
  <c r="AX135" i="1" s="1"/>
  <c r="AW63" i="1"/>
  <c r="AY63" i="1" s="1"/>
  <c r="AW46" i="1"/>
  <c r="AY46" i="1" s="1"/>
  <c r="AW43" i="1"/>
  <c r="AY43" i="1" s="1"/>
  <c r="AW111" i="1"/>
  <c r="AY111" i="1" s="1"/>
  <c r="AV173" i="1"/>
  <c r="AX173" i="1" s="1"/>
  <c r="AW113" i="1"/>
  <c r="AY113" i="1" s="1"/>
  <c r="AW161" i="1"/>
  <c r="AY161" i="1" s="1"/>
  <c r="AW143" i="1"/>
  <c r="AY143" i="1" s="1"/>
  <c r="AV45" i="1"/>
  <c r="AX45" i="1" s="1"/>
  <c r="AW119" i="1"/>
  <c r="AY119" i="1" s="1"/>
  <c r="AV128" i="1"/>
  <c r="AX128" i="1" s="1"/>
  <c r="AV117" i="1"/>
  <c r="AX117" i="1" s="1"/>
  <c r="AW67" i="1"/>
  <c r="AY67" i="1" s="1"/>
  <c r="AV112" i="1"/>
  <c r="AX112" i="1" s="1"/>
  <c r="AW74" i="1"/>
  <c r="AY74" i="1" s="1"/>
  <c r="AW95" i="1"/>
  <c r="AY95" i="1" s="1"/>
  <c r="AW97" i="1"/>
  <c r="AY97" i="1" s="1"/>
  <c r="AV125" i="1"/>
  <c r="AX125" i="1" s="1"/>
  <c r="AW99" i="1"/>
  <c r="AY99" i="1" s="1"/>
  <c r="AV96" i="1"/>
  <c r="AX96" i="1" s="1"/>
  <c r="AV55" i="1"/>
  <c r="AX55" i="1" s="1"/>
  <c r="AV80" i="1"/>
  <c r="AX80" i="1" s="1"/>
  <c r="AW163" i="1"/>
  <c r="AY163" i="1" s="1"/>
  <c r="AV127" i="1"/>
  <c r="AX127" i="1" s="1"/>
  <c r="AU94" i="1"/>
  <c r="AV94" i="1" s="1"/>
  <c r="AX94" i="1" s="1"/>
  <c r="AU108" i="1"/>
  <c r="AW108" i="1" s="1"/>
  <c r="AY108" i="1" s="1"/>
  <c r="AU153" i="1"/>
  <c r="AV153" i="1" s="1"/>
  <c r="AX153" i="1" s="1"/>
  <c r="AU139" i="1"/>
  <c r="AV139" i="1" s="1"/>
  <c r="AX139" i="1" s="1"/>
  <c r="AU92" i="1"/>
  <c r="AW92" i="1" s="1"/>
  <c r="AY92" i="1" s="1"/>
  <c r="AW49" i="1"/>
  <c r="AY49" i="1" s="1"/>
  <c r="AU86" i="1"/>
  <c r="AV86" i="1" s="1"/>
  <c r="AX86" i="1" s="1"/>
  <c r="AU126" i="1"/>
  <c r="AV126" i="1" s="1"/>
  <c r="AX126" i="1" s="1"/>
  <c r="AU172" i="1"/>
  <c r="AW172" i="1" s="1"/>
  <c r="AY172" i="1" s="1"/>
  <c r="AU129" i="1"/>
  <c r="AV129" i="1" s="1"/>
  <c r="AX129" i="1" s="1"/>
  <c r="AU148" i="1"/>
  <c r="AW148" i="1" s="1"/>
  <c r="AY148" i="1" s="1"/>
  <c r="AU103" i="1"/>
  <c r="AW103" i="1" s="1"/>
  <c r="AY103" i="1" s="1"/>
  <c r="AU162" i="1"/>
  <c r="AV162" i="1" s="1"/>
  <c r="AX162" i="1" s="1"/>
  <c r="AU144" i="1"/>
  <c r="AW144" i="1" s="1"/>
  <c r="AY144" i="1" s="1"/>
  <c r="AW57" i="1"/>
  <c r="AY57" i="1" s="1"/>
  <c r="AV132" i="1"/>
  <c r="AX132" i="1" s="1"/>
  <c r="AU134" i="1"/>
  <c r="AW134" i="1" s="1"/>
  <c r="AY134" i="1" s="1"/>
  <c r="AU89" i="1"/>
  <c r="AV89" i="1" s="1"/>
  <c r="AX89" i="1" s="1"/>
  <c r="AW53" i="1"/>
  <c r="AY53" i="1" s="1"/>
  <c r="AV40" i="1"/>
  <c r="AX40" i="1" s="1"/>
  <c r="AU104" i="1"/>
  <c r="AW104" i="1" s="1"/>
  <c r="AY104" i="1" s="1"/>
  <c r="AU39" i="1"/>
  <c r="AV39" i="1" s="1"/>
  <c r="AX39" i="1" s="1"/>
  <c r="AU137" i="1"/>
  <c r="AV137" i="1" s="1"/>
  <c r="AX137" i="1" s="1"/>
  <c r="AU169" i="1"/>
  <c r="AV169" i="1" s="1"/>
  <c r="AX169" i="1" s="1"/>
  <c r="AU82" i="1"/>
  <c r="AV82" i="1" s="1"/>
  <c r="AX82" i="1" s="1"/>
  <c r="AU69" i="1"/>
  <c r="AW69" i="1" s="1"/>
  <c r="AY69" i="1" s="1"/>
  <c r="AU184" i="1"/>
  <c r="AW184" i="1" s="1"/>
  <c r="AY184" i="1" s="1"/>
  <c r="AU178" i="1"/>
  <c r="AV178" i="1" s="1"/>
  <c r="AX178" i="1" s="1"/>
  <c r="AU98" i="1"/>
  <c r="AV98" i="1" s="1"/>
  <c r="AX98" i="1" s="1"/>
  <c r="AU62" i="1"/>
  <c r="AV62" i="1" s="1"/>
  <c r="AX62" i="1" s="1"/>
  <c r="AW174" i="1"/>
  <c r="AY174" i="1" s="1"/>
  <c r="AU114" i="1"/>
  <c r="AV114" i="1" s="1"/>
  <c r="AX114" i="1" s="1"/>
  <c r="AU73" i="1"/>
  <c r="AV73" i="1" s="1"/>
  <c r="AX73" i="1" s="1"/>
  <c r="AU185" i="1"/>
  <c r="AV185" i="1" s="1"/>
  <c r="AX185" i="1" s="1"/>
  <c r="AU100" i="1"/>
  <c r="AW100" i="1" s="1"/>
  <c r="AY100" i="1" s="1"/>
  <c r="AU147" i="1"/>
  <c r="AV147" i="1" s="1"/>
  <c r="AX147" i="1" s="1"/>
  <c r="AU168" i="1"/>
  <c r="AW168" i="1" s="1"/>
  <c r="AY168" i="1" s="1"/>
  <c r="AU171" i="1"/>
  <c r="AV171" i="1" s="1"/>
  <c r="AX171" i="1" s="1"/>
  <c r="AU78" i="1"/>
  <c r="AV78" i="1" s="1"/>
  <c r="AX78" i="1" s="1"/>
  <c r="AW75" i="1"/>
  <c r="AY75" i="1" s="1"/>
  <c r="AU167" i="1"/>
  <c r="AW167" i="1" s="1"/>
  <c r="AY167" i="1" s="1"/>
  <c r="AU101" i="1"/>
  <c r="AW101" i="1" s="1"/>
  <c r="AY101" i="1" s="1"/>
  <c r="AU158" i="1"/>
  <c r="AV158" i="1" s="1"/>
  <c r="AX158" i="1" s="1"/>
  <c r="AU84" i="1"/>
  <c r="AW84" i="1" s="1"/>
  <c r="AY84" i="1" s="1"/>
  <c r="AU77" i="1"/>
  <c r="AW77" i="1" s="1"/>
  <c r="AY77" i="1" s="1"/>
  <c r="AU48" i="1"/>
  <c r="AW48" i="1" s="1"/>
  <c r="AY48" i="1" s="1"/>
  <c r="AU110" i="1"/>
  <c r="AV110" i="1" s="1"/>
  <c r="AX110" i="1" s="1"/>
  <c r="AU66" i="1"/>
  <c r="AV66" i="1" s="1"/>
  <c r="AX66" i="1" s="1"/>
  <c r="AU145" i="1"/>
  <c r="AV145" i="1" s="1"/>
  <c r="AX145" i="1" s="1"/>
  <c r="AU160" i="1"/>
  <c r="AW160" i="1" s="1"/>
  <c r="AY160" i="1" s="1"/>
  <c r="AU136" i="1"/>
  <c r="AW136" i="1" s="1"/>
  <c r="AY136" i="1" s="1"/>
  <c r="AU140" i="1"/>
  <c r="AW140" i="1" s="1"/>
  <c r="AY140" i="1" s="1"/>
  <c r="AU116" i="1"/>
  <c r="AW116" i="1" s="1"/>
  <c r="AY116" i="1" s="1"/>
  <c r="AU64" i="1"/>
  <c r="AW64" i="1" s="1"/>
  <c r="AY64" i="1" s="1"/>
  <c r="AU182" i="1"/>
  <c r="AV182" i="1" s="1"/>
  <c r="AX182" i="1" s="1"/>
  <c r="AW81" i="1"/>
  <c r="AY81" i="1" s="1"/>
  <c r="AV124" i="1"/>
  <c r="AX124" i="1" s="1"/>
  <c r="AU76" i="1"/>
  <c r="AW76" i="1" s="1"/>
  <c r="AY76" i="1" s="1"/>
  <c r="AU123" i="1"/>
  <c r="AV123" i="1" s="1"/>
  <c r="AX123" i="1" s="1"/>
  <c r="AU156" i="1"/>
  <c r="AW156" i="1" s="1"/>
  <c r="AY156" i="1" s="1"/>
  <c r="AU176" i="1"/>
  <c r="AW176" i="1" s="1"/>
  <c r="AY176" i="1" s="1"/>
  <c r="AU164" i="1"/>
  <c r="AW164" i="1" s="1"/>
  <c r="AY164" i="1" s="1"/>
  <c r="AW41" i="1"/>
  <c r="AY41" i="1" s="1"/>
  <c r="AW107" i="1"/>
  <c r="AY107" i="1" s="1"/>
  <c r="AU90" i="1"/>
  <c r="AV90" i="1" s="1"/>
  <c r="AX90" i="1" s="1"/>
  <c r="AU155" i="1"/>
  <c r="AV155" i="1" s="1"/>
  <c r="AX155" i="1" s="1"/>
  <c r="AW61" i="1"/>
  <c r="AY61" i="1" s="1"/>
  <c r="AU50" i="1"/>
  <c r="AV50" i="1" s="1"/>
  <c r="AX50" i="1" s="1"/>
  <c r="AU60" i="1"/>
  <c r="AW60" i="1" s="1"/>
  <c r="AY60" i="1" s="1"/>
  <c r="AU170" i="1"/>
  <c r="AV170" i="1" s="1"/>
  <c r="AX170" i="1" s="1"/>
  <c r="AU102" i="1"/>
  <c r="AV102" i="1" s="1"/>
  <c r="AX102" i="1" s="1"/>
  <c r="AU154" i="1"/>
  <c r="AV154" i="1" s="1"/>
  <c r="AX154" i="1" s="1"/>
  <c r="AU186" i="1"/>
  <c r="AV186" i="1" s="1"/>
  <c r="AX186" i="1" s="1"/>
  <c r="AU72" i="1"/>
  <c r="AW72" i="1" s="1"/>
  <c r="AY72" i="1" s="1"/>
  <c r="AU131" i="1"/>
  <c r="AV131" i="1" s="1"/>
  <c r="AX131" i="1" s="1"/>
  <c r="AU166" i="1"/>
  <c r="AV166" i="1" s="1"/>
  <c r="AX166" i="1" s="1"/>
  <c r="AU44" i="1"/>
  <c r="AW44" i="1" s="1"/>
  <c r="AY44" i="1" s="1"/>
  <c r="AU189" i="1"/>
  <c r="AW189" i="1" s="1"/>
  <c r="AY189" i="1" s="1"/>
  <c r="AU71" i="1"/>
  <c r="AW71" i="1" s="1"/>
  <c r="AY71" i="1" s="1"/>
  <c r="AU56" i="1"/>
  <c r="AW56" i="1" s="1"/>
  <c r="AY56" i="1" s="1"/>
  <c r="AU142" i="1"/>
  <c r="AV142" i="1" s="1"/>
  <c r="AX142" i="1" s="1"/>
  <c r="AU141" i="1"/>
  <c r="AW141" i="1" s="1"/>
  <c r="AY141" i="1" s="1"/>
  <c r="AU175" i="1"/>
  <c r="AW175" i="1" s="1"/>
  <c r="AY175" i="1" s="1"/>
  <c r="AU157" i="1"/>
  <c r="AW157" i="1" s="1"/>
  <c r="AY157" i="1" s="1"/>
  <c r="AU88" i="1"/>
  <c r="AW88" i="1" s="1"/>
  <c r="AY88" i="1" s="1"/>
  <c r="AU120" i="1"/>
  <c r="AW120" i="1" s="1"/>
  <c r="AY120" i="1" s="1"/>
  <c r="AW59" i="1"/>
  <c r="AY59" i="1" s="1"/>
  <c r="AU159" i="1"/>
  <c r="AW159" i="1" s="1"/>
  <c r="AY159" i="1" s="1"/>
  <c r="AU180" i="1"/>
  <c r="AW180" i="1" s="1"/>
  <c r="AY180" i="1" s="1"/>
  <c r="AV181" i="1"/>
  <c r="AX181" i="1" s="1"/>
  <c r="AU70" i="1"/>
  <c r="AV70" i="1" s="1"/>
  <c r="AX70" i="1" s="1"/>
  <c r="AU68" i="1"/>
  <c r="AW68" i="1" s="1"/>
  <c r="AY68" i="1" s="1"/>
  <c r="AU146" i="1"/>
  <c r="AV146" i="1" s="1"/>
  <c r="AX146" i="1" s="1"/>
  <c r="AU65" i="1"/>
  <c r="AV65" i="1" s="1"/>
  <c r="AX65" i="1" s="1"/>
  <c r="AU183" i="1"/>
  <c r="AW183" i="1" s="1"/>
  <c r="AY183" i="1" s="1"/>
  <c r="AW121" i="1"/>
  <c r="AY121" i="1" s="1"/>
  <c r="AW105" i="1"/>
  <c r="AY105" i="1" s="1"/>
  <c r="AU51" i="1"/>
  <c r="AV51" i="1" s="1"/>
  <c r="AX51" i="1" s="1"/>
  <c r="AW91" i="1"/>
  <c r="AY91" i="1" s="1"/>
  <c r="AU187" i="1"/>
  <c r="AV187" i="1" s="1"/>
  <c r="AX187" i="1" s="1"/>
  <c r="AU138" i="1"/>
  <c r="AV138" i="1" s="1"/>
  <c r="AX138" i="1" s="1"/>
  <c r="AU177" i="1"/>
  <c r="AV177" i="1" s="1"/>
  <c r="AX177" i="1" s="1"/>
  <c r="AU52" i="1"/>
  <c r="AW52" i="1" s="1"/>
  <c r="AY52" i="1" s="1"/>
  <c r="AW109" i="1"/>
  <c r="AY109" i="1" s="1"/>
  <c r="AW83" i="1"/>
  <c r="AY83" i="1" s="1"/>
  <c r="AU122" i="1"/>
  <c r="AV122" i="1" s="1"/>
  <c r="AX122" i="1" s="1"/>
  <c r="AV165" i="1"/>
  <c r="AX165" i="1" s="1"/>
  <c r="AU130" i="1"/>
  <c r="AV130" i="1" s="1"/>
  <c r="AX130" i="1" s="1"/>
  <c r="AU152" i="1"/>
  <c r="AW152" i="1" s="1"/>
  <c r="AY152" i="1" s="1"/>
  <c r="AU115" i="1"/>
  <c r="AV115" i="1" s="1"/>
  <c r="AX115" i="1" s="1"/>
  <c r="AU58" i="1"/>
  <c r="AV58" i="1" s="1"/>
  <c r="AX58" i="1" s="1"/>
  <c r="AU188" i="1"/>
  <c r="AW188" i="1" s="1"/>
  <c r="AY188" i="1" s="1"/>
  <c r="AU118" i="1"/>
  <c r="AV118" i="1" s="1"/>
  <c r="AX118" i="1" s="1"/>
  <c r="AU42" i="1"/>
  <c r="AV42" i="1" s="1"/>
  <c r="AX42" i="1" s="1"/>
  <c r="AV93" i="1"/>
  <c r="AX93" i="1" s="1"/>
  <c r="AU179" i="1"/>
  <c r="AV179" i="1" s="1"/>
  <c r="AX179" i="1" s="1"/>
  <c r="AU150" i="1"/>
  <c r="AV150" i="1" s="1"/>
  <c r="AX150" i="1" s="1"/>
  <c r="AU47" i="1"/>
  <c r="AW47" i="1" s="1"/>
  <c r="AY47" i="1" s="1"/>
  <c r="AU38" i="1"/>
  <c r="AW38" i="1" s="1"/>
  <c r="AY38" i="1" s="1"/>
  <c r="AU85" i="1"/>
  <c r="AV85" i="1" s="1"/>
  <c r="AX85" i="1" s="1"/>
  <c r="AU106" i="1"/>
  <c r="AV106" i="1" s="1"/>
  <c r="AX106" i="1" s="1"/>
  <c r="AU87" i="1"/>
  <c r="AV87" i="1" s="1"/>
  <c r="AX87" i="1" s="1"/>
  <c r="E10" i="1"/>
  <c r="AO24" i="1" s="1"/>
  <c r="E52" i="1"/>
  <c r="K10" i="1" s="1"/>
  <c r="G10" i="1"/>
  <c r="E37" i="1"/>
  <c r="F38" i="1"/>
  <c r="AO25" i="1" l="1"/>
  <c r="AO26" i="1"/>
  <c r="AV175" i="1"/>
  <c r="AX175" i="1" s="1"/>
  <c r="AW115" i="1"/>
  <c r="AY115" i="1" s="1"/>
  <c r="AW102" i="1"/>
  <c r="AY102" i="1" s="1"/>
  <c r="AW130" i="1"/>
  <c r="AY130" i="1" s="1"/>
  <c r="AW106" i="1"/>
  <c r="AY106" i="1" s="1"/>
  <c r="AV44" i="1"/>
  <c r="AX44" i="1" s="1"/>
  <c r="AV134" i="1"/>
  <c r="AX134" i="1" s="1"/>
  <c r="AV108" i="1"/>
  <c r="AX108" i="1" s="1"/>
  <c r="AS25" i="1"/>
  <c r="AR25" i="1"/>
  <c r="AV60" i="1"/>
  <c r="AX60" i="1" s="1"/>
  <c r="AW62" i="1"/>
  <c r="AY62" i="1" s="1"/>
  <c r="AW51" i="1"/>
  <c r="AY51" i="1" s="1"/>
  <c r="AV144" i="1"/>
  <c r="AX144" i="1" s="1"/>
  <c r="AW162" i="1"/>
  <c r="AY162" i="1" s="1"/>
  <c r="AV152" i="1"/>
  <c r="AX152" i="1" s="1"/>
  <c r="AW166" i="1"/>
  <c r="AY166" i="1" s="1"/>
  <c r="AV188" i="1"/>
  <c r="AX188" i="1" s="1"/>
  <c r="AV71" i="1"/>
  <c r="AX71" i="1" s="1"/>
  <c r="AW50" i="1"/>
  <c r="AY50" i="1" s="1"/>
  <c r="AV157" i="1"/>
  <c r="AX157" i="1" s="1"/>
  <c r="AW85" i="1"/>
  <c r="AY85" i="1" s="1"/>
  <c r="AW42" i="1"/>
  <c r="AY42" i="1" s="1"/>
  <c r="AV180" i="1"/>
  <c r="AX180" i="1" s="1"/>
  <c r="AW186" i="1"/>
  <c r="AY186" i="1" s="1"/>
  <c r="AV38" i="1"/>
  <c r="AX38" i="1" s="1"/>
  <c r="AW118" i="1"/>
  <c r="AY118" i="1" s="1"/>
  <c r="AW154" i="1"/>
  <c r="AY154" i="1" s="1"/>
  <c r="AW129" i="1"/>
  <c r="AY129" i="1" s="1"/>
  <c r="AV88" i="1"/>
  <c r="AX88" i="1" s="1"/>
  <c r="AW131" i="1"/>
  <c r="AY131" i="1" s="1"/>
  <c r="AW94" i="1"/>
  <c r="AY94" i="1" s="1"/>
  <c r="AW87" i="1"/>
  <c r="AY87" i="1" s="1"/>
  <c r="AW58" i="1"/>
  <c r="AY58" i="1" s="1"/>
  <c r="AV120" i="1"/>
  <c r="AX120" i="1" s="1"/>
  <c r="AV69" i="1"/>
  <c r="AX69" i="1" s="1"/>
  <c r="AV47" i="1"/>
  <c r="AX47" i="1" s="1"/>
  <c r="AV183" i="1"/>
  <c r="AX183" i="1" s="1"/>
  <c r="AV189" i="1"/>
  <c r="AX189" i="1" s="1"/>
  <c r="AV72" i="1"/>
  <c r="AX72" i="1" s="1"/>
  <c r="AW170" i="1"/>
  <c r="AY170" i="1" s="1"/>
  <c r="AV167" i="1"/>
  <c r="AX167" i="1" s="1"/>
  <c r="AW185" i="1"/>
  <c r="AY185" i="1" s="1"/>
  <c r="AW39" i="1"/>
  <c r="AY39" i="1" s="1"/>
  <c r="AV92" i="1"/>
  <c r="AX92" i="1" s="1"/>
  <c r="AW150" i="1"/>
  <c r="AY150" i="1" s="1"/>
  <c r="AV52" i="1"/>
  <c r="AX52" i="1" s="1"/>
  <c r="AW65" i="1"/>
  <c r="AY65" i="1" s="1"/>
  <c r="AV141" i="1"/>
  <c r="AX141" i="1" s="1"/>
  <c r="AW155" i="1"/>
  <c r="AY155" i="1" s="1"/>
  <c r="AV176" i="1"/>
  <c r="AX176" i="1" s="1"/>
  <c r="AV140" i="1"/>
  <c r="AX140" i="1" s="1"/>
  <c r="AW66" i="1"/>
  <c r="AY66" i="1" s="1"/>
  <c r="AV84" i="1"/>
  <c r="AX84" i="1" s="1"/>
  <c r="AW147" i="1"/>
  <c r="AY147" i="1" s="1"/>
  <c r="AW114" i="1"/>
  <c r="AY114" i="1" s="1"/>
  <c r="AW178" i="1"/>
  <c r="AY178" i="1" s="1"/>
  <c r="AW169" i="1"/>
  <c r="AY169" i="1" s="1"/>
  <c r="AV103" i="1"/>
  <c r="AX103" i="1" s="1"/>
  <c r="AW126" i="1"/>
  <c r="AY126" i="1" s="1"/>
  <c r="AW139" i="1"/>
  <c r="AY139" i="1" s="1"/>
  <c r="AW179" i="1"/>
  <c r="AY179" i="1" s="1"/>
  <c r="AW177" i="1"/>
  <c r="AY177" i="1" s="1"/>
  <c r="AW146" i="1"/>
  <c r="AY146" i="1" s="1"/>
  <c r="AW142" i="1"/>
  <c r="AY142" i="1" s="1"/>
  <c r="AW90" i="1"/>
  <c r="AY90" i="1" s="1"/>
  <c r="AV156" i="1"/>
  <c r="AX156" i="1" s="1"/>
  <c r="AW182" i="1"/>
  <c r="AY182" i="1" s="1"/>
  <c r="AV136" i="1"/>
  <c r="AX136" i="1" s="1"/>
  <c r="AW110" i="1"/>
  <c r="AY110" i="1" s="1"/>
  <c r="AW158" i="1"/>
  <c r="AY158" i="1" s="1"/>
  <c r="AW78" i="1"/>
  <c r="AY78" i="1" s="1"/>
  <c r="AV100" i="1"/>
  <c r="AX100" i="1" s="1"/>
  <c r="AV184" i="1"/>
  <c r="AX184" i="1" s="1"/>
  <c r="AW137" i="1"/>
  <c r="AY137" i="1" s="1"/>
  <c r="AW89" i="1"/>
  <c r="AY89" i="1" s="1"/>
  <c r="AV148" i="1"/>
  <c r="AX148" i="1" s="1"/>
  <c r="AW86" i="1"/>
  <c r="AY86" i="1" s="1"/>
  <c r="AW153" i="1"/>
  <c r="AY153" i="1" s="1"/>
  <c r="AV159" i="1"/>
  <c r="AX159" i="1" s="1"/>
  <c r="AW122" i="1"/>
  <c r="AY122" i="1" s="1"/>
  <c r="AW138" i="1"/>
  <c r="AY138" i="1" s="1"/>
  <c r="AV68" i="1"/>
  <c r="AX68" i="1" s="1"/>
  <c r="AV56" i="1"/>
  <c r="AX56" i="1" s="1"/>
  <c r="AW123" i="1"/>
  <c r="AY123" i="1" s="1"/>
  <c r="AV64" i="1"/>
  <c r="AX64" i="1" s="1"/>
  <c r="AV160" i="1"/>
  <c r="AX160" i="1" s="1"/>
  <c r="AV48" i="1"/>
  <c r="AX48" i="1" s="1"/>
  <c r="AV101" i="1"/>
  <c r="AX101" i="1" s="1"/>
  <c r="AW171" i="1"/>
  <c r="AY171" i="1" s="1"/>
  <c r="AW187" i="1"/>
  <c r="AY187" i="1" s="1"/>
  <c r="AW70" i="1"/>
  <c r="AY70" i="1" s="1"/>
  <c r="AV164" i="1"/>
  <c r="AX164" i="1" s="1"/>
  <c r="AV76" i="1"/>
  <c r="AX76" i="1" s="1"/>
  <c r="AV116" i="1"/>
  <c r="AX116" i="1" s="1"/>
  <c r="AW145" i="1"/>
  <c r="AY145" i="1" s="1"/>
  <c r="AV77" i="1"/>
  <c r="AX77" i="1" s="1"/>
  <c r="AV168" i="1"/>
  <c r="AX168" i="1" s="1"/>
  <c r="AW73" i="1"/>
  <c r="AY73" i="1" s="1"/>
  <c r="AW98" i="1"/>
  <c r="AY98" i="1" s="1"/>
  <c r="AW82" i="1"/>
  <c r="AY82" i="1" s="1"/>
  <c r="AV104" i="1"/>
  <c r="AX104" i="1" s="1"/>
  <c r="AV172" i="1"/>
  <c r="AX172" i="1" s="1"/>
  <c r="Q39" i="1"/>
  <c r="R39" i="1"/>
  <c r="H37" i="1" a="1"/>
  <c r="H38" i="1" s="1"/>
  <c r="AN27" i="1" l="1" a="1"/>
  <c r="AN27" i="1" s="1"/>
  <c r="AR26" i="1" s="1"/>
  <c r="AE32" i="1"/>
  <c r="I37" i="1"/>
  <c r="H37" i="1"/>
  <c r="I38" i="1"/>
  <c r="AS26" i="1" l="1"/>
  <c r="E42" i="1" a="1"/>
  <c r="E42" i="1" s="1"/>
  <c r="AF32" i="1" l="1" a="1"/>
  <c r="AF32" i="1" s="1"/>
  <c r="E43" i="1"/>
  <c r="I10" i="1" s="1"/>
  <c r="Q41" i="1" l="1"/>
  <c r="R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<sst xmlns="http://schemas.openxmlformats.org/spreadsheetml/2006/main" count="218" uniqueCount="115">
  <si>
    <t>x (mm)</t>
  </si>
  <si>
    <t>y (mm)</t>
  </si>
  <si>
    <t>a</t>
  </si>
  <si>
    <t>b</t>
  </si>
  <si>
    <t>d</t>
  </si>
  <si>
    <t>e</t>
  </si>
  <si>
    <t>f</t>
  </si>
  <si>
    <t>g</t>
  </si>
  <si>
    <t>x'</t>
  </si>
  <si>
    <t>y'</t>
  </si>
  <si>
    <r>
      <t>K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</si>
  <si>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</si>
  <si>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cos</t>
    </r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Ariel"/>
        <charset val="162"/>
      </rPr>
      <t>c</t>
    </r>
  </si>
  <si>
    <t>degree</t>
  </si>
  <si>
    <r>
      <t>sin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Aptos Narrow"/>
        <family val="2"/>
        <charset val="162"/>
        <scheme val="minor"/>
      </rPr>
      <t>c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</si>
  <si>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sin</t>
    </r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Ariel"/>
        <charset val="162"/>
      </rPr>
      <t>c</t>
    </r>
    <r>
      <rPr>
        <vertAlign val="subscript"/>
        <sz val="11"/>
        <color theme="1"/>
        <rFont val="Aptos Narrow"/>
        <family val="2"/>
        <scheme val="minor"/>
      </rPr>
      <t>1</t>
    </r>
  </si>
  <si>
    <t xml:space="preserve"> </t>
  </si>
  <si>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Arial"/>
        <family val="2"/>
        <charset val="162"/>
      </rPr>
      <t>c</t>
    </r>
    <r>
      <rPr>
        <vertAlign val="subscript"/>
        <sz val="11"/>
        <color theme="1"/>
        <rFont val="Aptos Narrow"/>
        <family val="2"/>
      </rPr>
      <t>1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</si>
  <si>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Aptos Narrow"/>
        <family val="2"/>
        <charset val="162"/>
        <scheme val="minor"/>
      </rPr>
      <t>c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</si>
  <si>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31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</si>
  <si>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41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</si>
  <si>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32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</si>
  <si>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42</t>
    </r>
  </si>
  <si>
    <t>A</t>
  </si>
  <si>
    <t>A=</t>
  </si>
  <si>
    <r>
      <t>A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charset val="162"/>
        <scheme val="minor"/>
      </rPr>
      <t>=</t>
    </r>
  </si>
  <si>
    <t>C=</t>
  </si>
  <si>
    <t>B=</t>
  </si>
  <si>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Arial"/>
        <family val="2"/>
        <charset val="162"/>
      </rPr>
      <t>b1</t>
    </r>
  </si>
  <si>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Arial"/>
        <family val="2"/>
        <charset val="162"/>
      </rPr>
      <t>b2</t>
    </r>
  </si>
  <si>
    <t>A'</t>
  </si>
  <si>
    <r>
      <t>A'</t>
    </r>
    <r>
      <rPr>
        <vertAlign val="superscript"/>
        <sz val="11"/>
        <color theme="1"/>
        <rFont val="Aptos Narrow"/>
        <family val="2"/>
        <scheme val="minor"/>
      </rPr>
      <t>-1</t>
    </r>
  </si>
  <si>
    <t>C'=</t>
  </si>
  <si>
    <t>B'=</t>
  </si>
  <si>
    <t>B</t>
  </si>
  <si>
    <t>C</t>
  </si>
  <si>
    <t>D</t>
  </si>
  <si>
    <t>E</t>
  </si>
  <si>
    <t xml:space="preserve">     XX</t>
  </si>
  <si>
    <t>YY</t>
  </si>
  <si>
    <r>
      <t>K'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</si>
  <si>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K'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</si>
  <si>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K'</t>
    </r>
    <r>
      <rPr>
        <vertAlign val="subscript"/>
        <sz val="11"/>
        <color theme="1"/>
        <rFont val="Aptos Narrow"/>
        <family val="2"/>
        <scheme val="minor"/>
      </rPr>
      <t>31</t>
    </r>
  </si>
  <si>
    <r>
      <t>K'</t>
    </r>
    <r>
      <rPr>
        <vertAlign val="subscript"/>
        <sz val="11"/>
        <color theme="1"/>
        <rFont val="Aptos Narrow"/>
        <family val="2"/>
        <scheme val="minor"/>
      </rPr>
      <t>41</t>
    </r>
  </si>
  <si>
    <t>K'32</t>
  </si>
  <si>
    <t>K'42</t>
  </si>
  <si>
    <t>D=</t>
  </si>
  <si>
    <t>F'=</t>
  </si>
  <si>
    <r>
      <t>D'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charset val="162"/>
        <scheme val="minor"/>
      </rPr>
      <t>=</t>
    </r>
  </si>
  <si>
    <r>
      <t>D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charset val="162"/>
        <scheme val="minor"/>
      </rPr>
      <t>=</t>
    </r>
  </si>
  <si>
    <t>E=</t>
  </si>
  <si>
    <t>F=</t>
  </si>
  <si>
    <t>D'=</t>
  </si>
  <si>
    <t xml:space="preserve"> E'=</t>
  </si>
  <si>
    <r>
      <t xml:space="preserve"> cos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d</t>
    </r>
  </si>
  <si>
    <r>
      <t>sin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d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</si>
  <si>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sin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d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</si>
  <si>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e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</si>
  <si>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e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</si>
  <si>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 xml:space="preserve"> 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d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</si>
  <si>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charset val="162"/>
      </rPr>
      <t>d</t>
    </r>
    <r>
      <rPr>
        <vertAlign val="subscript"/>
        <sz val="11"/>
        <color theme="1"/>
        <rFont val="Aptos Narrow"/>
        <family val="2"/>
        <scheme val="minor"/>
      </rPr>
      <t>2</t>
    </r>
  </si>
  <si>
    <t>cosQb1</t>
  </si>
  <si>
    <t>sinQb1</t>
  </si>
  <si>
    <t>PRECİSİON POİNTS</t>
  </si>
  <si>
    <t>Qb1</t>
  </si>
  <si>
    <t>Qe1</t>
  </si>
  <si>
    <t>PP1</t>
  </si>
  <si>
    <t>PP2</t>
  </si>
  <si>
    <t>PP3</t>
  </si>
  <si>
    <t>P0</t>
  </si>
  <si>
    <t>P1</t>
  </si>
  <si>
    <t>P2</t>
  </si>
  <si>
    <t>c</t>
  </si>
  <si>
    <t>scale</t>
  </si>
  <si>
    <t>X</t>
  </si>
  <si>
    <t>Y</t>
  </si>
  <si>
    <t>alfa</t>
  </si>
  <si>
    <t>beta</t>
  </si>
  <si>
    <t>Qe</t>
  </si>
  <si>
    <t>FOUR BAR LINK LENGTHS</t>
  </si>
  <si>
    <t>A MATRIX</t>
  </si>
  <si>
    <t>A-1 MARRIX</t>
  </si>
  <si>
    <t>C MATRIX</t>
  </si>
  <si>
    <t>A-1*C=B MATRIX</t>
  </si>
  <si>
    <t>FIVE BAR LINK LENGTHS</t>
  </si>
  <si>
    <t>S</t>
  </si>
  <si>
    <t>radyan</t>
  </si>
  <si>
    <t>input degree</t>
  </si>
  <si>
    <t>Ex</t>
  </si>
  <si>
    <t>Ey</t>
  </si>
  <si>
    <t>M</t>
  </si>
  <si>
    <t>K1</t>
  </si>
  <si>
    <t>Fx</t>
  </si>
  <si>
    <t>Fy</t>
  </si>
  <si>
    <t>K2</t>
  </si>
  <si>
    <t>(K2-K1)/2</t>
  </si>
  <si>
    <t>J=-Fx+Ey</t>
  </si>
  <si>
    <t>Z=-Fy+Ey</t>
  </si>
  <si>
    <t>delta</t>
  </si>
  <si>
    <t xml:space="preserve">x1 </t>
  </si>
  <si>
    <t>x2</t>
  </si>
  <si>
    <t>y1</t>
  </si>
  <si>
    <t>y2</t>
  </si>
  <si>
    <t>ERROR GRAPH</t>
  </si>
  <si>
    <t>The path which is four bar mechanism follow</t>
  </si>
  <si>
    <t>error at pp1</t>
  </si>
  <si>
    <t>error at pp2</t>
  </si>
  <si>
    <t>error at pp3</t>
  </si>
  <si>
    <t xml:space="preserve">POINT1 </t>
  </si>
  <si>
    <t>POINT 2</t>
  </si>
  <si>
    <t>error at point 1</t>
  </si>
  <si>
    <t>error at point 2</t>
  </si>
  <si>
    <t xml:space="preserve">Polynomial approximation </t>
  </si>
  <si>
    <t>L</t>
  </si>
  <si>
    <t>coefficients of the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</si>
</sst>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6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Arial"/>
      <family val="2"/>
      <charset val="162"/>
    </font>
    <font>
      <sz val="11"/>
      <color theme="1"/>
      <name val="Aptos Narrow"/>
      <family val="1"/>
      <charset val="2"/>
    </font>
    <font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riel"/>
      <charset val="162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  <font>
      <sz val="11"/>
      <color theme="1"/>
      <name val="aptos narrowl"/>
      <charset val="162"/>
    </font>
    <font>
      <sz val="11"/>
      <color theme="1"/>
      <name val="Arial"/>
      <family val="2"/>
      <charset val="162"/>
    </font>
    <font>
      <sz val="8"/>
      <name val="Aptos Narrow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164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quotePrefix="1" applyFill="1"/>
    <xf numFmtId="0" fontId="8" fillId="0" borderId="0" xfId="0" applyFont="1"/>
    <xf numFmtId="0" fontId="10" fillId="3" borderId="0" xfId="0" applyFont="1" applyFill="1" applyAlignment="1">
      <alignment horizontal="center"/>
    </xf>
    <xf numFmtId="0" fontId="8" fillId="5" borderId="0" xfId="0" applyFont="1" applyFill="1"/>
    <xf numFmtId="0" fontId="5" fillId="3" borderId="0" xfId="0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0" fillId="3" borderId="0" xfId="0" applyFill="1"/>
    <xf numFmtId="164" fontId="0" fillId="5" borderId="0" xfId="0" applyNumberForma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5" fillId="6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9" borderId="0" xfId="0" applyFill="1"/>
    <xf numFmtId="0" fontId="0" fillId="9" borderId="2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8" borderId="2" xfId="0" applyFill="1" applyBorder="1"/>
    <xf numFmtId="0" fontId="0" fillId="3" borderId="2" xfId="0" applyFill="1" applyBorder="1"/>
    <xf numFmtId="0" fontId="3" fillId="3" borderId="0" xfId="0" applyFont="1" applyFill="1"/>
    <xf numFmtId="0" fontId="13" fillId="3" borderId="0" xfId="0" applyFont="1" applyFill="1"/>
    <xf numFmtId="0" fontId="14" fillId="3" borderId="0" xfId="0" applyFont="1" applyFill="1" applyAlignment="1">
      <alignment horizontal="center"/>
    </xf>
    <xf numFmtId="0" fontId="0" fillId="4" borderId="0" xfId="0" applyFill="1"/>
    <xf numFmtId="0" fontId="0" fillId="10" borderId="0" xfId="0" applyFill="1"/>
  </cellXfs>
  <cellStyles count="2">
    <cellStyle name="Normal" xfId="0" builtinId="0"/>
    <cellStyle name="Normal 2" xfId="1" xr:uid="{201C9146-0316-42CB-853E-BD02FABEB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9-4150-98E0-876172E62E96}"/>
            </c:ext>
          </c:extLst>
        </c:ser>
        <c:ser>
          <c:idx val="1"/>
          <c:order val="1"/>
          <c:marker>
            <c:symbol val="none"/>
          </c:marker>
          <c:xVal>
            <c:numRef>
              <c:f>Sayfa1!$A$2:$A$34</c:f>
              <c:numCache>
                <c:formatCode>General</c:formatCode>
                <c:ptCount val="33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  <c:pt idx="4">
                  <c:v>120</c:v>
                </c:pt>
                <c:pt idx="5">
                  <c:v>130</c:v>
                </c:pt>
                <c:pt idx="6">
                  <c:v>140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  <c:pt idx="15">
                  <c:v>230</c:v>
                </c:pt>
                <c:pt idx="16">
                  <c:v>240</c:v>
                </c:pt>
                <c:pt idx="17">
                  <c:v>250</c:v>
                </c:pt>
                <c:pt idx="18">
                  <c:v>260</c:v>
                </c:pt>
                <c:pt idx="19">
                  <c:v>270</c:v>
                </c:pt>
                <c:pt idx="20">
                  <c:v>280</c:v>
                </c:pt>
                <c:pt idx="21">
                  <c:v>290</c:v>
                </c:pt>
                <c:pt idx="22">
                  <c:v>300</c:v>
                </c:pt>
                <c:pt idx="23">
                  <c:v>310</c:v>
                </c:pt>
                <c:pt idx="24">
                  <c:v>320</c:v>
                </c:pt>
                <c:pt idx="25">
                  <c:v>330</c:v>
                </c:pt>
                <c:pt idx="26">
                  <c:v>340</c:v>
                </c:pt>
                <c:pt idx="27">
                  <c:v>350</c:v>
                </c:pt>
                <c:pt idx="28">
                  <c:v>360</c:v>
                </c:pt>
                <c:pt idx="29">
                  <c:v>370</c:v>
                </c:pt>
                <c:pt idx="30">
                  <c:v>380</c:v>
                </c:pt>
                <c:pt idx="31">
                  <c:v>390</c:v>
                </c:pt>
                <c:pt idx="32">
                  <c:v>400</c:v>
                </c:pt>
              </c:numCache>
            </c:numRef>
          </c:xVal>
          <c:yVal>
            <c:numRef>
              <c:f>Sayfa1!$B$2:$B$34</c:f>
              <c:numCache>
                <c:formatCode>General</c:formatCode>
                <c:ptCount val="33"/>
                <c:pt idx="0">
                  <c:v>256.24335151829996</c:v>
                </c:pt>
                <c:pt idx="1">
                  <c:v>282.48438177230003</c:v>
                </c:pt>
                <c:pt idx="2">
                  <c:v>299.46549002630002</c:v>
                </c:pt>
                <c:pt idx="3">
                  <c:v>308.63014368029997</c:v>
                </c:pt>
                <c:pt idx="4">
                  <c:v>311.3260741342998</c:v>
                </c:pt>
                <c:pt idx="5">
                  <c:v>308.80527678829969</c:v>
                </c:pt>
                <c:pt idx="6">
                  <c:v>302.22401104229982</c:v>
                </c:pt>
                <c:pt idx="7">
                  <c:v>292.64280029630015</c:v>
                </c:pt>
                <c:pt idx="8">
                  <c:v>281.02643195029998</c:v>
                </c:pt>
                <c:pt idx="9">
                  <c:v>268.24395740429975</c:v>
                </c:pt>
                <c:pt idx="10">
                  <c:v>255.06869205829992</c:v>
                </c:pt>
                <c:pt idx="11">
                  <c:v>242.17821531230004</c:v>
                </c:pt>
                <c:pt idx="12">
                  <c:v>230.15437056630037</c:v>
                </c:pt>
                <c:pt idx="13">
                  <c:v>219.48326522030004</c:v>
                </c:pt>
                <c:pt idx="14">
                  <c:v>210.55527067429978</c:v>
                </c:pt>
                <c:pt idx="15">
                  <c:v>203.66502232829919</c:v>
                </c:pt>
                <c:pt idx="16">
                  <c:v>199.01141958229903</c:v>
                </c:pt>
                <c:pt idx="17">
                  <c:v>196.69762583629938</c:v>
                </c:pt>
                <c:pt idx="18">
                  <c:v>196.73106849029966</c:v>
                </c:pt>
                <c:pt idx="19">
                  <c:v>199.02343894429953</c:v>
                </c:pt>
                <c:pt idx="20">
                  <c:v>203.39069259830023</c:v>
                </c:pt>
                <c:pt idx="21">
                  <c:v>209.553048852301</c:v>
                </c:pt>
                <c:pt idx="22">
                  <c:v>217.13499110629994</c:v>
                </c:pt>
                <c:pt idx="23">
                  <c:v>225.66526676029946</c:v>
                </c:pt>
                <c:pt idx="24">
                  <c:v>234.57688721430088</c:v>
                </c:pt>
                <c:pt idx="25">
                  <c:v>243.20712786829802</c:v>
                </c:pt>
                <c:pt idx="26">
                  <c:v>250.79752812229719</c:v>
                </c:pt>
                <c:pt idx="27">
                  <c:v>256.49389137630089</c:v>
                </c:pt>
                <c:pt idx="28">
                  <c:v>259.34628503029865</c:v>
                </c:pt>
                <c:pt idx="29">
                  <c:v>258.30904048429977</c:v>
                </c:pt>
                <c:pt idx="30">
                  <c:v>252.24075313830065</c:v>
                </c:pt>
                <c:pt idx="31">
                  <c:v>239.90428239229925</c:v>
                </c:pt>
                <c:pt idx="32">
                  <c:v>219.96675164630062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A2-4FDC-BA18-D08A173C5B13}"/>
            </c:ext>
          </c:extLst>
        </c:ser>
        <c:ser>
          <c:idx val="2"/>
          <c:order val="2"/>
          <c:marker>
            <c:symbol val="none"/>
          </c:marker>
          <c:xVal>
            <c:numRef>
              <c:f>Sayfa1!$Q$38:$Q$39</c:f>
              <c:numCache>
                <c:formatCode>General</c:formatCode>
                <c:ptCount val="2"/>
                <c:pt idx="0">
                  <c:v>150</c:v>
                </c:pt>
                <c:pt idx="1">
                  <c:v>201.80265184000774</c:v>
                </c:pt>
              </c:numCache>
            </c:numRef>
          </c:xVal>
          <c:yVal>
            <c:numRef>
              <c:f>Sayfa1!$R$38:$R$39</c:f>
              <c:numCache>
                <c:formatCode>General</c:formatCode>
                <c:ptCount val="2"/>
                <c:pt idx="0">
                  <c:v>0</c:v>
                </c:pt>
                <c:pt idx="1">
                  <c:v>193.17475317013592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A2-4FDC-BA18-D08A173C5B13}"/>
            </c:ext>
          </c:extLst>
        </c:ser>
        <c:ser>
          <c:idx val="3"/>
          <c:order val="3"/>
          <c:marker>
            <c:symbol val="none"/>
          </c:marker>
          <c:xVal>
            <c:numRef>
              <c:f>Sayfa1!$Q$39:$Q$40</c:f>
              <c:numCache>
                <c:formatCode>General</c:formatCode>
                <c:ptCount val="2"/>
                <c:pt idx="0">
                  <c:v>201.80265184000774</c:v>
                </c:pt>
                <c:pt idx="1">
                  <c:v>400</c:v>
                </c:pt>
              </c:numCache>
            </c:numRef>
          </c:xVal>
          <c:yVal>
            <c:numRef>
              <c:f>Sayfa1!$R$39:$R$40</c:f>
              <c:numCache>
                <c:formatCode>#,##0.0000</c:formatCode>
                <c:ptCount val="2"/>
                <c:pt idx="0" formatCode="General">
                  <c:v>193.17475317013592</c:v>
                </c:pt>
                <c:pt idx="1">
                  <c:v>219.96675164630062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6A2-4FDC-BA18-D08A173C5B13}"/>
            </c:ext>
          </c:extLst>
        </c:ser>
        <c:ser>
          <c:idx val="4"/>
          <c:order val="4"/>
          <c:marker>
            <c:symbol val="none"/>
          </c:marker>
          <c:xVal>
            <c:numRef>
              <c:f>Sayfa1!$Q$40:$Q$41</c:f>
              <c:numCache>
                <c:formatCode>General</c:formatCode>
                <c:ptCount val="2"/>
                <c:pt idx="0">
                  <c:v>400</c:v>
                </c:pt>
                <c:pt idx="1">
                  <c:v>498.63608330010084</c:v>
                </c:pt>
              </c:numCache>
            </c:numRef>
          </c:xVal>
          <c:yVal>
            <c:numRef>
              <c:f>Sayfa1!$R$40:$R$41</c:f>
              <c:numCache>
                <c:formatCode>General</c:formatCode>
                <c:ptCount val="2"/>
                <c:pt idx="0" formatCode="#,##0.0000">
                  <c:v>219.96675164630062</c:v>
                </c:pt>
                <c:pt idx="1">
                  <c:v>23.317512971914759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6A2-4FDC-BA18-D08A173C5B13}"/>
            </c:ext>
          </c:extLst>
        </c:ser>
        <c:ser>
          <c:idx val="5"/>
          <c:order val="5"/>
          <c:marker>
            <c:symbol val="none"/>
          </c:marker>
          <c:xVal>
            <c:numRef>
              <c:f>Sayfa1!$Q$41:$Q$42</c:f>
              <c:numCache>
                <c:formatCode>General</c:formatCode>
                <c:ptCount val="2"/>
                <c:pt idx="0">
                  <c:v>498.63608330010084</c:v>
                </c:pt>
                <c:pt idx="1">
                  <c:v>300</c:v>
                </c:pt>
              </c:numCache>
            </c:numRef>
          </c:xVal>
          <c:yVal>
            <c:numRef>
              <c:f>Sayfa1!$R$41:$R$42</c:f>
              <c:numCache>
                <c:formatCode>General</c:formatCode>
                <c:ptCount val="2"/>
                <c:pt idx="0">
                  <c:v>23.317512971914759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6A2-4FDC-BA18-D08A173C5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3744"/>
        <c:axId val="100904320"/>
      </c:scatterChart>
      <c:valAx>
        <c:axId val="100903744"/>
        <c:scaling>
          <c:orientation val="minMax"/>
          <c:max val="700"/>
          <c:min val="-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0904320"/>
        <c:crosses val="autoZero"/>
        <c:crossBetween val="midCat"/>
        <c:majorUnit val="200"/>
      </c:valAx>
      <c:valAx>
        <c:axId val="100904320"/>
        <c:scaling>
          <c:orientation val="minMax"/>
          <c:max val="350"/>
          <c:min val="-1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0903744"/>
        <c:crosses val="autoZero"/>
        <c:crossBetween val="midCat"/>
        <c:majorUnit val="1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Sayfa1!$AR$24:$AR$25</c:f>
              <c:numCache>
                <c:formatCode>General</c:formatCode>
                <c:ptCount val="2"/>
                <c:pt idx="0">
                  <c:v>150</c:v>
                </c:pt>
                <c:pt idx="1">
                  <c:v>216.08025564349765</c:v>
                </c:pt>
              </c:numCache>
            </c:numRef>
          </c:xVal>
          <c:yVal>
            <c:numRef>
              <c:f>Sayfa1!$AS$24:$AS$25</c:f>
              <c:numCache>
                <c:formatCode>General</c:formatCode>
                <c:ptCount val="2"/>
                <c:pt idx="0">
                  <c:v>0</c:v>
                </c:pt>
                <c:pt idx="1">
                  <c:v>246.41667211896547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0A-44E3-9AAE-3E56858956D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Sayfa1!$AR$25:$AR$26</c:f>
              <c:numCache>
                <c:formatCode>General</c:formatCode>
                <c:ptCount val="2"/>
                <c:pt idx="0">
                  <c:v>216.08025564349765</c:v>
                </c:pt>
                <c:pt idx="1">
                  <c:v>644.76924036873015</c:v>
                </c:pt>
              </c:numCache>
            </c:numRef>
          </c:xVal>
          <c:yVal>
            <c:numRef>
              <c:f>Sayfa1!$AS$25:$AS$26</c:f>
              <c:numCache>
                <c:formatCode>General</c:formatCode>
                <c:ptCount val="2"/>
                <c:pt idx="0">
                  <c:v>246.41667211896547</c:v>
                </c:pt>
                <c:pt idx="1">
                  <c:v>-40.471808463093332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B0A-44E3-9AAE-3E56858956D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Sayfa1!$AR$26:$AR$27</c:f>
              <c:numCache>
                <c:formatCode>General</c:formatCode>
                <c:ptCount val="2"/>
                <c:pt idx="0">
                  <c:v>644.76924036873015</c:v>
                </c:pt>
                <c:pt idx="1">
                  <c:v>300</c:v>
                </c:pt>
              </c:numCache>
            </c:numRef>
          </c:xVal>
          <c:yVal>
            <c:numRef>
              <c:f>Sayfa1!$AS$26:$AS$27</c:f>
              <c:numCache>
                <c:formatCode>General</c:formatCode>
                <c:ptCount val="2"/>
                <c:pt idx="0">
                  <c:v>-40.471808463093332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B0A-44E3-9AAE-3E56858956D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Sayfa1!$AB$29:$AB$30</c:f>
              <c:strCache>
                <c:ptCount val="2"/>
                <c:pt idx="1">
                  <c:v>degree</c:v>
                </c:pt>
              </c:strCache>
            </c:strRef>
          </c:xVal>
          <c:yVal>
            <c:numRef>
              <c:f>Sayfa1!$AC$29:$AC$30</c:f>
              <c:numCache>
                <c:formatCode>General</c:formatCode>
                <c:ptCount val="2"/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B0A-44E3-9AAE-3E56858956D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Sayfa1!$AB$30:$AB$31</c:f>
              <c:strCache>
                <c:ptCount val="2"/>
                <c:pt idx="0">
                  <c:v>degree</c:v>
                </c:pt>
                <c:pt idx="1">
                  <c:v>a</c:v>
                </c:pt>
              </c:strCache>
            </c:strRef>
          </c:xVal>
          <c:yVal>
            <c:numRef>
              <c:f>Sayfa1!$AC$30:$AC$31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B0A-44E3-9AAE-3E5685895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77536"/>
        <c:axId val="1069676096"/>
      </c:scatterChart>
      <c:valAx>
        <c:axId val="106967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9676096"/>
        <c:crosses val="autoZero"/>
        <c:crossBetween val="midCat"/>
      </c:valAx>
      <c:valAx>
        <c:axId val="10696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967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Sayfa1!$BB$41:$BB$45</c:f>
              <c:numCache>
                <c:formatCode>General</c:formatCode>
                <c:ptCount val="5"/>
                <c:pt idx="0">
                  <c:v>2.681999507</c:v>
                </c:pt>
                <c:pt idx="1">
                  <c:v>2.471999507</c:v>
                </c:pt>
                <c:pt idx="2">
                  <c:v>2.2326122179999999</c:v>
                </c:pt>
                <c:pt idx="3">
                  <c:v>1.7219899999999999</c:v>
                </c:pt>
                <c:pt idx="4">
                  <c:v>1.308795868</c:v>
                </c:pt>
              </c:numCache>
            </c:numRef>
          </c:xVal>
          <c:yVal>
            <c:numRef>
              <c:f>Sayfa1!$BF$49:$BF$53</c:f>
              <c:numCache>
                <c:formatCode>General</c:formatCode>
                <c:ptCount val="5"/>
                <c:pt idx="0">
                  <c:v>0</c:v>
                </c:pt>
                <c:pt idx="1">
                  <c:v>3.032550934572328</c:v>
                </c:pt>
                <c:pt idx="2">
                  <c:v>0</c:v>
                </c:pt>
                <c:pt idx="3">
                  <c:v>0.55259116796679231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B7-4863-AF87-0DC395F84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38384"/>
        <c:axId val="98053264"/>
      </c:scatterChart>
      <c:valAx>
        <c:axId val="9803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053264"/>
        <c:crosses val="autoZero"/>
        <c:crossBetween val="midCat"/>
      </c:valAx>
      <c:valAx>
        <c:axId val="980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03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Sayfa1!$AV$38:$AV$189</c:f>
              <c:numCache>
                <c:formatCode>General</c:formatCode>
                <c:ptCount val="152"/>
                <c:pt idx="0">
                  <c:v>197.08899628426337</c:v>
                </c:pt>
                <c:pt idx="1">
                  <c:v>203.70316010190351</c:v>
                </c:pt>
                <c:pt idx="2">
                  <c:v>199.5515673933929</c:v>
                </c:pt>
                <c:pt idx="3">
                  <c:v>211.48162877718309</c:v>
                </c:pt>
                <c:pt idx="4">
                  <c:v>199.5515673933929</c:v>
                </c:pt>
                <c:pt idx="5">
                  <c:v>218.62509553062213</c:v>
                </c:pt>
                <c:pt idx="6">
                  <c:v>199.5515673933929</c:v>
                </c:pt>
                <c:pt idx="7">
                  <c:v>225.20324849630768</c:v>
                </c:pt>
                <c:pt idx="8">
                  <c:v>199.5515673933929</c:v>
                </c:pt>
                <c:pt idx="9">
                  <c:v>231.277794301032</c:v>
                </c:pt>
                <c:pt idx="10">
                  <c:v>199.5515673933929</c:v>
                </c:pt>
                <c:pt idx="11">
                  <c:v>236.90342856652845</c:v>
                </c:pt>
                <c:pt idx="12">
                  <c:v>199.5515673933929</c:v>
                </c:pt>
                <c:pt idx="13">
                  <c:v>242.12868034483813</c:v>
                </c:pt>
                <c:pt idx="14">
                  <c:v>199.5515673933929</c:v>
                </c:pt>
                <c:pt idx="15">
                  <c:v>246.99665004847301</c:v>
                </c:pt>
                <c:pt idx="16">
                  <c:v>199.5515673933929</c:v>
                </c:pt>
                <c:pt idx="17">
                  <c:v>251.54565607866965</c:v>
                </c:pt>
                <c:pt idx="18">
                  <c:v>199.5515673933929</c:v>
                </c:pt>
                <c:pt idx="19">
                  <c:v>255.80980241079044</c:v>
                </c:pt>
                <c:pt idx="20">
                  <c:v>199.5515673933929</c:v>
                </c:pt>
                <c:pt idx="21">
                  <c:v>259.81947730318109</c:v>
                </c:pt>
                <c:pt idx="22">
                  <c:v>199.5515673933929</c:v>
                </c:pt>
                <c:pt idx="23">
                  <c:v>263.60179173619952</c:v>
                </c:pt>
                <c:pt idx="24">
                  <c:v>199.5515673933929</c:v>
                </c:pt>
                <c:pt idx="25">
                  <c:v>267.18096497565818</c:v>
                </c:pt>
                <c:pt idx="26">
                  <c:v>199.5515673933929</c:v>
                </c:pt>
                <c:pt idx="27">
                  <c:v>270.57866367771828</c:v>
                </c:pt>
                <c:pt idx="28">
                  <c:v>199.5515673933929</c:v>
                </c:pt>
                <c:pt idx="29">
                  <c:v>273.8143001415728</c:v>
                </c:pt>
                <c:pt idx="30">
                  <c:v>199.5515673933929</c:v>
                </c:pt>
                <c:pt idx="31">
                  <c:v>276.90529462856534</c:v>
                </c:pt>
                <c:pt idx="32">
                  <c:v>199.5515673933929</c:v>
                </c:pt>
                <c:pt idx="33">
                  <c:v>279.86730607380247</c:v>
                </c:pt>
                <c:pt idx="34">
                  <c:v>199.5515673933929</c:v>
                </c:pt>
                <c:pt idx="35">
                  <c:v>282.71443499979767</c:v>
                </c:pt>
                <c:pt idx="36">
                  <c:v>199.5515673933929</c:v>
                </c:pt>
                <c:pt idx="37">
                  <c:v>285.45940198848945</c:v>
                </c:pt>
                <c:pt idx="38">
                  <c:v>199.5515673933929</c:v>
                </c:pt>
                <c:pt idx="39">
                  <c:v>288.11370466846768</c:v>
                </c:pt>
                <c:pt idx="40">
                  <c:v>199.5515673933929</c:v>
                </c:pt>
                <c:pt idx="41">
                  <c:v>290.6877558213564</c:v>
                </c:pt>
                <c:pt idx="42">
                  <c:v>199.5515673933929</c:v>
                </c:pt>
                <c:pt idx="43">
                  <c:v>293.19100489928547</c:v>
                </c:pt>
                <c:pt idx="44">
                  <c:v>199.5515673933929</c:v>
                </c:pt>
                <c:pt idx="45">
                  <c:v>295.63204496952238</c:v>
                </c:pt>
                <c:pt idx="46">
                  <c:v>199.5515673933929</c:v>
                </c:pt>
                <c:pt idx="47">
                  <c:v>298.01870685858933</c:v>
                </c:pt>
                <c:pt idx="48">
                  <c:v>199.5515673933929</c:v>
                </c:pt>
                <c:pt idx="49">
                  <c:v>300.35814205300733</c:v>
                </c:pt>
                <c:pt idx="50">
                  <c:v>199.5515673933929</c:v>
                </c:pt>
                <c:pt idx="51">
                  <c:v>302.65689572406302</c:v>
                </c:pt>
                <c:pt idx="52">
                  <c:v>199.5515673933929</c:v>
                </c:pt>
                <c:pt idx="53">
                  <c:v>304.92097107685083</c:v>
                </c:pt>
                <c:pt idx="54">
                  <c:v>199.5515673933929</c:v>
                </c:pt>
                <c:pt idx="55">
                  <c:v>307.15588607679268</c:v>
                </c:pt>
                <c:pt idx="56">
                  <c:v>199.5515673933929</c:v>
                </c:pt>
                <c:pt idx="57">
                  <c:v>309.3667234775848</c:v>
                </c:pt>
                <c:pt idx="58">
                  <c:v>199.5515673933929</c:v>
                </c:pt>
                <c:pt idx="59">
                  <c:v>311.55817496102242</c:v>
                </c:pt>
                <c:pt idx="60">
                  <c:v>199.5515673933929</c:v>
                </c:pt>
                <c:pt idx="61">
                  <c:v>313.73458009958256</c:v>
                </c:pt>
                <c:pt idx="62">
                  <c:v>199.5515673933929</c:v>
                </c:pt>
                <c:pt idx="63">
                  <c:v>315.89996076533515</c:v>
                </c:pt>
                <c:pt idx="64">
                  <c:v>199.5515673933929</c:v>
                </c:pt>
                <c:pt idx="65">
                  <c:v>318.058051532251</c:v>
                </c:pt>
                <c:pt idx="66">
                  <c:v>199.5515673933929</c:v>
                </c:pt>
                <c:pt idx="67">
                  <c:v>320.21232655197605</c:v>
                </c:pt>
                <c:pt idx="68">
                  <c:v>199.5515673933929</c:v>
                </c:pt>
                <c:pt idx="69">
                  <c:v>322.36602332446955</c:v>
                </c:pt>
                <c:pt idx="70">
                  <c:v>199.5515673933929</c:v>
                </c:pt>
                <c:pt idx="71">
                  <c:v>324.52216373355543</c:v>
                </c:pt>
                <c:pt idx="72">
                  <c:v>199.5515673933929</c:v>
                </c:pt>
                <c:pt idx="73">
                  <c:v>326.68357267246904</c:v>
                </c:pt>
                <c:pt idx="74">
                  <c:v>199.5515673933929</c:v>
                </c:pt>
                <c:pt idx="75">
                  <c:v>328.85289454516629</c:v>
                </c:pt>
                <c:pt idx="76">
                  <c:v>199.5515673933929</c:v>
                </c:pt>
                <c:pt idx="77">
                  <c:v>331.03260789468999</c:v>
                </c:pt>
                <c:pt idx="78">
                  <c:v>199.5515673933929</c:v>
                </c:pt>
                <c:pt idx="79">
                  <c:v>333.22503837975211</c:v>
                </c:pt>
                <c:pt idx="80">
                  <c:v>199.5515673933929</c:v>
                </c:pt>
                <c:pt idx="81">
                  <c:v>335.43237029427945</c:v>
                </c:pt>
                <c:pt idx="82">
                  <c:v>199.5515673933929</c:v>
                </c:pt>
                <c:pt idx="83">
                  <c:v>337.65665680153012</c:v>
                </c:pt>
                <c:pt idx="84">
                  <c:v>199.5515673933929</c:v>
                </c:pt>
                <c:pt idx="85">
                  <c:v>339.89982903411698</c:v>
                </c:pt>
                <c:pt idx="86">
                  <c:v>199.5515673933929</c:v>
                </c:pt>
                <c:pt idx="87">
                  <c:v>342.16370419348902</c:v>
                </c:pt>
                <c:pt idx="88">
                  <c:v>199.5515673933929</c:v>
                </c:pt>
                <c:pt idx="89">
                  <c:v>344.44999276682529</c:v>
                </c:pt>
                <c:pt idx="90">
                  <c:v>199.5515673933929</c:v>
                </c:pt>
                <c:pt idx="91">
                  <c:v>346.76030496559679</c:v>
                </c:pt>
                <c:pt idx="92">
                  <c:v>199.5515673933929</c:v>
                </c:pt>
                <c:pt idx="93">
                  <c:v>349.09615647802309</c:v>
                </c:pt>
                <c:pt idx="94">
                  <c:v>199.5515673933929</c:v>
                </c:pt>
                <c:pt idx="95">
                  <c:v>351.45897361706892</c:v>
                </c:pt>
                <c:pt idx="96">
                  <c:v>199.5515673933929</c:v>
                </c:pt>
                <c:pt idx="97">
                  <c:v>353.85009793632247</c:v>
                </c:pt>
                <c:pt idx="98">
                  <c:v>199.5515673933929</c:v>
                </c:pt>
                <c:pt idx="99">
                  <c:v>356.27079037789542</c:v>
                </c:pt>
                <c:pt idx="100">
                  <c:v>199.5515673933929</c:v>
                </c:pt>
                <c:pt idx="101">
                  <c:v>358.72223500926594</c:v>
                </c:pt>
                <c:pt idx="102">
                  <c:v>199.5515673933929</c:v>
                </c:pt>
                <c:pt idx="103">
                  <c:v>361.2055423996045</c:v>
                </c:pt>
                <c:pt idx="104">
                  <c:v>199.5515673933929</c:v>
                </c:pt>
                <c:pt idx="105">
                  <c:v>363.72175268049892</c:v>
                </c:pt>
                <c:pt idx="106">
                  <c:v>199.5515673933929</c:v>
                </c:pt>
                <c:pt idx="107">
                  <c:v>366.27183833101265</c:v>
                </c:pt>
                <c:pt idx="108">
                  <c:v>199.5515673933929</c:v>
                </c:pt>
                <c:pt idx="109">
                  <c:v>368.85670672260761</c:v>
                </c:pt>
                <c:pt idx="110">
                  <c:v>199.5515673933929</c:v>
                </c:pt>
                <c:pt idx="111">
                  <c:v>371.47720245555234</c:v>
                </c:pt>
                <c:pt idx="112">
                  <c:v>199.5515673933929</c:v>
                </c:pt>
                <c:pt idx="113">
                  <c:v>374.13410951497985</c:v>
                </c:pt>
                <c:pt idx="114">
                  <c:v>199.5515673933929</c:v>
                </c:pt>
                <c:pt idx="115">
                  <c:v>376.82815327167174</c:v>
                </c:pt>
                <c:pt idx="116">
                  <c:v>199.5515673933929</c:v>
                </c:pt>
                <c:pt idx="117">
                  <c:v>379.5600023499116</c:v>
                </c:pt>
                <c:pt idx="118">
                  <c:v>199.5515673933929</c:v>
                </c:pt>
                <c:pt idx="119">
                  <c:v>382.3302703823062</c:v>
                </c:pt>
                <c:pt idx="120">
                  <c:v>199.5515673933929</c:v>
                </c:pt>
                <c:pt idx="121">
                  <c:v>385.13951766930518</c:v>
                </c:pt>
                <c:pt idx="122">
                  <c:v>199.5515673933929</c:v>
                </c:pt>
                <c:pt idx="123">
                  <c:v>387.98825275917426</c:v>
                </c:pt>
                <c:pt idx="124">
                  <c:v>199.5515673933929</c:v>
                </c:pt>
                <c:pt idx="125">
                  <c:v>390.8769339624796</c:v>
                </c:pt>
                <c:pt idx="126">
                  <c:v>199.5515673933929</c:v>
                </c:pt>
                <c:pt idx="127">
                  <c:v>393.80597081353596</c:v>
                </c:pt>
                <c:pt idx="128">
                  <c:v>199.5515673933929</c:v>
                </c:pt>
                <c:pt idx="129">
                  <c:v>396.77572548989065</c:v>
                </c:pt>
                <c:pt idx="130">
                  <c:v>199.5515673933929</c:v>
                </c:pt>
                <c:pt idx="131">
                  <c:v>399.78651419964308</c:v>
                </c:pt>
                <c:pt idx="132">
                  <c:v>199.5515673933929</c:v>
                </c:pt>
                <c:pt idx="133">
                  <c:v>402.83860854526546</c:v>
                </c:pt>
                <c:pt idx="134">
                  <c:v>199.5515673933929</c:v>
                </c:pt>
                <c:pt idx="135">
                  <c:v>405.9322368715583</c:v>
                </c:pt>
                <c:pt idx="136">
                  <c:v>199.5515673933929</c:v>
                </c:pt>
                <c:pt idx="137">
                  <c:v>409.06758560444467</c:v>
                </c:pt>
                <c:pt idx="138">
                  <c:v>199.5515673933929</c:v>
                </c:pt>
                <c:pt idx="139">
                  <c:v>412.2448005864631</c:v>
                </c:pt>
                <c:pt idx="140">
                  <c:v>199.5515673933929</c:v>
                </c:pt>
                <c:pt idx="141">
                  <c:v>415.46398841405079</c:v>
                </c:pt>
                <c:pt idx="142">
                  <c:v>199.5515673933929</c:v>
                </c:pt>
                <c:pt idx="143">
                  <c:v>418.72521778101827</c:v>
                </c:pt>
                <c:pt idx="144">
                  <c:v>199.5515673933929</c:v>
                </c:pt>
                <c:pt idx="145">
                  <c:v>422.02852083196643</c:v>
                </c:pt>
                <c:pt idx="146">
                  <c:v>199.5515673933929</c:v>
                </c:pt>
                <c:pt idx="147">
                  <c:v>425.37389452883673</c:v>
                </c:pt>
                <c:pt idx="148">
                  <c:v>199.5515673933929</c:v>
                </c:pt>
                <c:pt idx="149">
                  <c:v>428.76130203323203</c:v>
                </c:pt>
                <c:pt idx="150">
                  <c:v>199.5515673933929</c:v>
                </c:pt>
                <c:pt idx="151">
                  <c:v>432.19067410667577</c:v>
                </c:pt>
              </c:numCache>
            </c:numRef>
          </c:xVal>
          <c:yVal>
            <c:numRef>
              <c:f>Sayfa1!$AW$38:$AW$189</c:f>
              <c:numCache>
                <c:formatCode>General</c:formatCode>
                <c:ptCount val="152"/>
                <c:pt idx="0">
                  <c:v>-7.0504639117165988</c:v>
                </c:pt>
                <c:pt idx="1">
                  <c:v>-7.0354444703282093</c:v>
                </c:pt>
                <c:pt idx="2">
                  <c:v>-7.0727227990360113</c:v>
                </c:pt>
                <c:pt idx="3">
                  <c:v>-6.9444718858434564</c:v>
                </c:pt>
                <c:pt idx="4">
                  <c:v>-7.0727227990360113</c:v>
                </c:pt>
                <c:pt idx="5">
                  <c:v>-6.8347905381124754</c:v>
                </c:pt>
                <c:pt idx="6">
                  <c:v>-7.0727227990360113</c:v>
                </c:pt>
                <c:pt idx="7">
                  <c:v>-6.7097188651401973</c:v>
                </c:pt>
                <c:pt idx="8">
                  <c:v>-7.0727227990360113</c:v>
                </c:pt>
                <c:pt idx="9">
                  <c:v>-6.5721003701648009</c:v>
                </c:pt>
                <c:pt idx="10">
                  <c:v>-7.0727227990360113</c:v>
                </c:pt>
                <c:pt idx="11">
                  <c:v>-6.4243815212820188</c:v>
                </c:pt>
                <c:pt idx="12">
                  <c:v>-7.0727227990360113</c:v>
                </c:pt>
                <c:pt idx="13">
                  <c:v>-6.268671555566967</c:v>
                </c:pt>
                <c:pt idx="14">
                  <c:v>-7.0727227990360113</c:v>
                </c:pt>
                <c:pt idx="15">
                  <c:v>-6.1067901417324189</c:v>
                </c:pt>
                <c:pt idx="16">
                  <c:v>-7.0727227990360113</c:v>
                </c:pt>
                <c:pt idx="17">
                  <c:v>-5.9403064959809351</c:v>
                </c:pt>
                <c:pt idx="18">
                  <c:v>-7.0727227990360113</c:v>
                </c:pt>
                <c:pt idx="19">
                  <c:v>-5.7705721986547633</c:v>
                </c:pt>
                <c:pt idx="20">
                  <c:v>-7.0727227990360113</c:v>
                </c:pt>
                <c:pt idx="21">
                  <c:v>-5.5987491698353322</c:v>
                </c:pt>
                <c:pt idx="22">
                  <c:v>-7.0727227990360113</c:v>
                </c:pt>
                <c:pt idx="23">
                  <c:v>-5.4258337879576448</c:v>
                </c:pt>
                <c:pt idx="24">
                  <c:v>-7.0727227990360113</c:v>
                </c:pt>
                <c:pt idx="25">
                  <c:v>-5.2526778438139745</c:v>
                </c:pt>
                <c:pt idx="26">
                  <c:v>-7.0727227990360113</c:v>
                </c:pt>
                <c:pt idx="27">
                  <c:v>-5.0800068381584698</c:v>
                </c:pt>
                <c:pt idx="28">
                  <c:v>-7.0727227990360113</c:v>
                </c:pt>
                <c:pt idx="29">
                  <c:v>-4.9084360114449979</c:v>
                </c:pt>
                <c:pt idx="30">
                  <c:v>-7.0727227990360113</c:v>
                </c:pt>
                <c:pt idx="31">
                  <c:v>-4.7384844138507276</c:v>
                </c:pt>
                <c:pt idx="32">
                  <c:v>-7.0727227990360113</c:v>
                </c:pt>
                <c:pt idx="33">
                  <c:v>-4.5705872676987545</c:v>
                </c:pt>
                <c:pt idx="34">
                  <c:v>-7.0727227990360113</c:v>
                </c:pt>
                <c:pt idx="35">
                  <c:v>-4.4051068337219945</c:v>
                </c:pt>
                <c:pt idx="36">
                  <c:v>-7.0727227990360113</c:v>
                </c:pt>
                <c:pt idx="37">
                  <c:v>-4.2423419618463711</c:v>
                </c:pt>
                <c:pt idx="38">
                  <c:v>-7.0727227990360113</c:v>
                </c:pt>
                <c:pt idx="39">
                  <c:v>-4.0825364829758186</c:v>
                </c:pt>
                <c:pt idx="40">
                  <c:v>-7.0727227990360113</c:v>
                </c:pt>
                <c:pt idx="41">
                  <c:v>-3.9258865785684804</c:v>
                </c:pt>
                <c:pt idx="42">
                  <c:v>-7.0727227990360113</c:v>
                </c:pt>
                <c:pt idx="43">
                  <c:v>-3.7725472483039915</c:v>
                </c:pt>
                <c:pt idx="44">
                  <c:v>-7.0727227990360113</c:v>
                </c:pt>
                <c:pt idx="45">
                  <c:v>-3.6226379820384471</c:v>
                </c:pt>
                <c:pt idx="46">
                  <c:v>-7.0727227990360113</c:v>
                </c:pt>
                <c:pt idx="47">
                  <c:v>-3.4762477299897481</c:v>
                </c:pt>
                <c:pt idx="48">
                  <c:v>-7.0727227990360113</c:v>
                </c:pt>
                <c:pt idx="49">
                  <c:v>-3.3334392543361893</c:v>
                </c:pt>
                <c:pt idx="50">
                  <c:v>-7.0727227990360113</c:v>
                </c:pt>
                <c:pt idx="51">
                  <c:v>-3.1942529359005984</c:v>
                </c:pt>
                <c:pt idx="52">
                  <c:v>-7.0727227990360113</c:v>
                </c:pt>
                <c:pt idx="53">
                  <c:v>-3.0587101011506528</c:v>
                </c:pt>
                <c:pt idx="54">
                  <c:v>-7.0727227990360113</c:v>
                </c:pt>
                <c:pt idx="55">
                  <c:v>-2.92681592723949</c:v>
                </c:pt>
                <c:pt idx="56">
                  <c:v>-7.0727227990360113</c:v>
                </c:pt>
                <c:pt idx="57">
                  <c:v>-2.7985619761289104</c:v>
                </c:pt>
                <c:pt idx="58">
                  <c:v>-7.0727227990360113</c:v>
                </c:pt>
                <c:pt idx="59">
                  <c:v>-2.6739284028931736</c:v>
                </c:pt>
                <c:pt idx="60">
                  <c:v>-7.0727227990360113</c:v>
                </c:pt>
                <c:pt idx="61">
                  <c:v>-2.5528858780140427</c:v>
                </c:pt>
                <c:pt idx="62">
                  <c:v>-7.0727227990360113</c:v>
                </c:pt>
                <c:pt idx="63">
                  <c:v>-2.4353972587813066</c:v>
                </c:pt>
                <c:pt idx="64">
                  <c:v>-7.0727227990360113</c:v>
                </c:pt>
                <c:pt idx="65">
                  <c:v>-2.3214190407451807</c:v>
                </c:pt>
                <c:pt idx="66">
                  <c:v>-7.0727227990360113</c:v>
                </c:pt>
                <c:pt idx="67">
                  <c:v>-2.2109026164735788</c:v>
                </c:pt>
                <c:pt idx="68">
                  <c:v>-7.0727227990360113</c:v>
                </c:pt>
                <c:pt idx="69">
                  <c:v>-2.1037953655963966</c:v>
                </c:pt>
                <c:pt idx="70">
                  <c:v>-7.0727227990360113</c:v>
                </c:pt>
                <c:pt idx="71">
                  <c:v>-2.0000415972279075</c:v>
                </c:pt>
                <c:pt idx="72">
                  <c:v>-7.0727227990360113</c:v>
                </c:pt>
                <c:pt idx="73">
                  <c:v>-1.8995833633056043</c:v>
                </c:pt>
                <c:pt idx="74">
                  <c:v>-7.0727227990360113</c:v>
                </c:pt>
                <c:pt idx="75">
                  <c:v>-1.8023611591274735</c:v>
                </c:pt>
                <c:pt idx="76">
                  <c:v>-7.0727227990360113</c:v>
                </c:pt>
                <c:pt idx="77">
                  <c:v>-1.7083145253861691</c:v>
                </c:pt>
                <c:pt idx="78">
                  <c:v>-7.0727227990360113</c:v>
                </c:pt>
                <c:pt idx="79">
                  <c:v>-1.617382564246147</c:v>
                </c:pt>
                <c:pt idx="80">
                  <c:v>-7.0727227990360113</c:v>
                </c:pt>
                <c:pt idx="81">
                  <c:v>-1.5295043804711319</c:v>
                </c:pt>
                <c:pt idx="82">
                  <c:v>-7.0727227990360113</c:v>
                </c:pt>
                <c:pt idx="83">
                  <c:v>-1.4446194572528821</c:v>
                </c:pt>
                <c:pt idx="84">
                  <c:v>-7.0727227990360113</c:v>
                </c:pt>
                <c:pt idx="85">
                  <c:v>-1.3626679752023967</c:v>
                </c:pt>
                <c:pt idx="86">
                  <c:v>-7.0727227990360113</c:v>
                </c:pt>
                <c:pt idx="87">
                  <c:v>-1.2835910819171295</c:v>
                </c:pt>
                <c:pt idx="88">
                  <c:v>-7.0727227990360113</c:v>
                </c:pt>
                <c:pt idx="89">
                  <c:v>-1.2073311186192088</c:v>
                </c:pt>
                <c:pt idx="90">
                  <c:v>-7.0727227990360113</c:v>
                </c:pt>
                <c:pt idx="91">
                  <c:v>-1.1338318095520619</c:v>
                </c:pt>
                <c:pt idx="92">
                  <c:v>-7.0727227990360113</c:v>
                </c:pt>
                <c:pt idx="93">
                  <c:v>-1.0630384191151867</c:v>
                </c:pt>
                <c:pt idx="94">
                  <c:v>-7.0727227990360113</c:v>
                </c:pt>
                <c:pt idx="95">
                  <c:v>-0.9948978810948863</c:v>
                </c:pt>
                <c:pt idx="96">
                  <c:v>-7.0727227990360113</c:v>
                </c:pt>
                <c:pt idx="97">
                  <c:v>-0.92935890380425179</c:v>
                </c:pt>
                <c:pt idx="98">
                  <c:v>-7.0727227990360113</c:v>
                </c:pt>
                <c:pt idx="99">
                  <c:v>-0.86637205446711718</c:v>
                </c:pt>
                <c:pt idx="100">
                  <c:v>-7.0727227990360113</c:v>
                </c:pt>
                <c:pt idx="101">
                  <c:v>-0.80588982576226986</c:v>
                </c:pt>
                <c:pt idx="102">
                  <c:v>-7.0727227990360113</c:v>
                </c:pt>
                <c:pt idx="103">
                  <c:v>-0.74786668707598813</c:v>
                </c:pt>
                <c:pt idx="104">
                  <c:v>-7.0727227990360113</c:v>
                </c:pt>
                <c:pt idx="105">
                  <c:v>-0.69225912268999301</c:v>
                </c:pt>
                <c:pt idx="106">
                  <c:v>-7.0727227990360113</c:v>
                </c:pt>
                <c:pt idx="107">
                  <c:v>-0.63902565884848683</c:v>
                </c:pt>
                <c:pt idx="108">
                  <c:v>-7.0727227990360113</c:v>
                </c:pt>
                <c:pt idx="109">
                  <c:v>-0.58812688140180103</c:v>
                </c:pt>
                <c:pt idx="110">
                  <c:v>-7.0727227990360113</c:v>
                </c:pt>
                <c:pt idx="111">
                  <c:v>-0.53952544550657655</c:v>
                </c:pt>
                <c:pt idx="112">
                  <c:v>-7.0727227990360113</c:v>
                </c:pt>
                <c:pt idx="113">
                  <c:v>-0.49318607867263442</c:v>
                </c:pt>
                <c:pt idx="114">
                  <c:v>-7.0727227990360113</c:v>
                </c:pt>
                <c:pt idx="115">
                  <c:v>-0.44907557828104527</c:v>
                </c:pt>
                <c:pt idx="116">
                  <c:v>-7.0727227990360113</c:v>
                </c:pt>
                <c:pt idx="117">
                  <c:v>-0.4071628045511243</c:v>
                </c:pt>
                <c:pt idx="118">
                  <c:v>-7.0727227990360113</c:v>
                </c:pt>
                <c:pt idx="119">
                  <c:v>-0.36741866980702537</c:v>
                </c:pt>
                <c:pt idx="120">
                  <c:v>-7.0727227990360113</c:v>
                </c:pt>
                <c:pt idx="121">
                  <c:v>-0.32981612478237482</c:v>
                </c:pt>
                <c:pt idx="122">
                  <c:v>-7.0727227990360113</c:v>
                </c:pt>
                <c:pt idx="123">
                  <c:v>-0.29433014260412399</c:v>
                </c:pt>
                <c:pt idx="124">
                  <c:v>-7.0727227990360113</c:v>
                </c:pt>
                <c:pt idx="125">
                  <c:v>-0.26093770100927394</c:v>
                </c:pt>
                <c:pt idx="126">
                  <c:v>-7.0727227990360113</c:v>
                </c:pt>
                <c:pt idx="127">
                  <c:v>-0.22961776327497807</c:v>
                </c:pt>
                <c:pt idx="128">
                  <c:v>-7.0727227990360113</c:v>
                </c:pt>
                <c:pt idx="129">
                  <c:v>-0.20035125827506187</c:v>
                </c:pt>
                <c:pt idx="130">
                  <c:v>-7.0727227990360113</c:v>
                </c:pt>
                <c:pt idx="131">
                  <c:v>-0.17312106001860994</c:v>
                </c:pt>
                <c:pt idx="132">
                  <c:v>-7.0727227990360113</c:v>
                </c:pt>
                <c:pt idx="133">
                  <c:v>-0.14791196697618722</c:v>
                </c:pt>
                <c:pt idx="134">
                  <c:v>-7.0727227990360113</c:v>
                </c:pt>
                <c:pt idx="135">
                  <c:v>-0.12471068145392146</c:v>
                </c:pt>
                <c:pt idx="136">
                  <c:v>-7.0727227990360113</c:v>
                </c:pt>
                <c:pt idx="137">
                  <c:v>-0.10350578923773923</c:v>
                </c:pt>
                <c:pt idx="138">
                  <c:v>-7.0727227990360113</c:v>
                </c:pt>
                <c:pt idx="139">
                  <c:v>-8.4287739695329947E-2</c:v>
                </c:pt>
                <c:pt idx="140">
                  <c:v>-7.0727227990360113</c:v>
                </c:pt>
                <c:pt idx="141">
                  <c:v>-6.7048826493428651E-2</c:v>
                </c:pt>
                <c:pt idx="142">
                  <c:v>-7.0727227990360113</c:v>
                </c:pt>
                <c:pt idx="143">
                  <c:v>-5.1783169062466855E-2</c:v>
                </c:pt>
                <c:pt idx="144">
                  <c:v>-7.0727227990360113</c:v>
                </c:pt>
                <c:pt idx="145">
                  <c:v>-3.848669491694235E-2</c:v>
                </c:pt>
                <c:pt idx="146">
                  <c:v>-7.0727227990360113</c:v>
                </c:pt>
                <c:pt idx="147">
                  <c:v>-2.7157122919534413E-2</c:v>
                </c:pt>
                <c:pt idx="148">
                  <c:v>-7.0727227990360113</c:v>
                </c:pt>
                <c:pt idx="149">
                  <c:v>-1.7793947560564721E-2</c:v>
                </c:pt>
                <c:pt idx="150">
                  <c:v>-7.0727227990360113</c:v>
                </c:pt>
                <c:pt idx="151">
                  <c:v>-1.0398424306989893E-2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AD-472C-8776-4FD394C1B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3407"/>
        <c:axId val="30449087"/>
      </c:scatterChart>
      <c:valAx>
        <c:axId val="3045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0449087"/>
        <c:crosses val="autoZero"/>
        <c:crossBetween val="midCat"/>
      </c:valAx>
      <c:valAx>
        <c:axId val="304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045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Sayfa1!$AV$38:$AV$189</c:f>
              <c:numCache>
                <c:formatCode>General</c:formatCode>
                <c:ptCount val="152"/>
                <c:pt idx="0">
                  <c:v>197.08899628426337</c:v>
                </c:pt>
                <c:pt idx="1">
                  <c:v>203.70316010190351</c:v>
                </c:pt>
                <c:pt idx="2">
                  <c:v>199.5515673933929</c:v>
                </c:pt>
                <c:pt idx="3">
                  <c:v>211.48162877718309</c:v>
                </c:pt>
                <c:pt idx="4">
                  <c:v>199.5515673933929</c:v>
                </c:pt>
                <c:pt idx="5">
                  <c:v>218.62509553062213</c:v>
                </c:pt>
                <c:pt idx="6">
                  <c:v>199.5515673933929</c:v>
                </c:pt>
                <c:pt idx="7">
                  <c:v>225.20324849630768</c:v>
                </c:pt>
                <c:pt idx="8">
                  <c:v>199.5515673933929</c:v>
                </c:pt>
                <c:pt idx="9">
                  <c:v>231.277794301032</c:v>
                </c:pt>
                <c:pt idx="10">
                  <c:v>199.5515673933929</c:v>
                </c:pt>
                <c:pt idx="11">
                  <c:v>236.90342856652845</c:v>
                </c:pt>
                <c:pt idx="12">
                  <c:v>199.5515673933929</c:v>
                </c:pt>
                <c:pt idx="13">
                  <c:v>242.12868034483813</c:v>
                </c:pt>
                <c:pt idx="14">
                  <c:v>199.5515673933929</c:v>
                </c:pt>
                <c:pt idx="15">
                  <c:v>246.99665004847301</c:v>
                </c:pt>
                <c:pt idx="16">
                  <c:v>199.5515673933929</c:v>
                </c:pt>
                <c:pt idx="17">
                  <c:v>251.54565607866965</c:v>
                </c:pt>
                <c:pt idx="18">
                  <c:v>199.5515673933929</c:v>
                </c:pt>
                <c:pt idx="19">
                  <c:v>255.80980241079044</c:v>
                </c:pt>
                <c:pt idx="20">
                  <c:v>199.5515673933929</c:v>
                </c:pt>
                <c:pt idx="21">
                  <c:v>259.81947730318109</c:v>
                </c:pt>
                <c:pt idx="22">
                  <c:v>199.5515673933929</c:v>
                </c:pt>
                <c:pt idx="23">
                  <c:v>263.60179173619952</c:v>
                </c:pt>
                <c:pt idx="24">
                  <c:v>199.5515673933929</c:v>
                </c:pt>
                <c:pt idx="25">
                  <c:v>267.18096497565818</c:v>
                </c:pt>
                <c:pt idx="26">
                  <c:v>199.5515673933929</c:v>
                </c:pt>
                <c:pt idx="27">
                  <c:v>270.57866367771828</c:v>
                </c:pt>
                <c:pt idx="28">
                  <c:v>199.5515673933929</c:v>
                </c:pt>
                <c:pt idx="29">
                  <c:v>273.8143001415728</c:v>
                </c:pt>
                <c:pt idx="30">
                  <c:v>199.5515673933929</c:v>
                </c:pt>
                <c:pt idx="31">
                  <c:v>276.90529462856534</c:v>
                </c:pt>
                <c:pt idx="32">
                  <c:v>199.5515673933929</c:v>
                </c:pt>
                <c:pt idx="33">
                  <c:v>279.86730607380247</c:v>
                </c:pt>
                <c:pt idx="34">
                  <c:v>199.5515673933929</c:v>
                </c:pt>
                <c:pt idx="35">
                  <c:v>282.71443499979767</c:v>
                </c:pt>
                <c:pt idx="36">
                  <c:v>199.5515673933929</c:v>
                </c:pt>
                <c:pt idx="37">
                  <c:v>285.45940198848945</c:v>
                </c:pt>
                <c:pt idx="38">
                  <c:v>199.5515673933929</c:v>
                </c:pt>
                <c:pt idx="39">
                  <c:v>288.11370466846768</c:v>
                </c:pt>
                <c:pt idx="40">
                  <c:v>199.5515673933929</c:v>
                </c:pt>
                <c:pt idx="41">
                  <c:v>290.6877558213564</c:v>
                </c:pt>
                <c:pt idx="42">
                  <c:v>199.5515673933929</c:v>
                </c:pt>
                <c:pt idx="43">
                  <c:v>293.19100489928547</c:v>
                </c:pt>
                <c:pt idx="44">
                  <c:v>199.5515673933929</c:v>
                </c:pt>
                <c:pt idx="45">
                  <c:v>295.63204496952238</c:v>
                </c:pt>
                <c:pt idx="46">
                  <c:v>199.5515673933929</c:v>
                </c:pt>
                <c:pt idx="47">
                  <c:v>298.01870685858933</c:v>
                </c:pt>
                <c:pt idx="48">
                  <c:v>199.5515673933929</c:v>
                </c:pt>
                <c:pt idx="49">
                  <c:v>300.35814205300733</c:v>
                </c:pt>
                <c:pt idx="50">
                  <c:v>199.5515673933929</c:v>
                </c:pt>
                <c:pt idx="51">
                  <c:v>302.65689572406302</c:v>
                </c:pt>
                <c:pt idx="52">
                  <c:v>199.5515673933929</c:v>
                </c:pt>
                <c:pt idx="53">
                  <c:v>304.92097107685083</c:v>
                </c:pt>
                <c:pt idx="54">
                  <c:v>199.5515673933929</c:v>
                </c:pt>
                <c:pt idx="55">
                  <c:v>307.15588607679268</c:v>
                </c:pt>
                <c:pt idx="56">
                  <c:v>199.5515673933929</c:v>
                </c:pt>
                <c:pt idx="57">
                  <c:v>309.3667234775848</c:v>
                </c:pt>
                <c:pt idx="58">
                  <c:v>199.5515673933929</c:v>
                </c:pt>
                <c:pt idx="59">
                  <c:v>311.55817496102242</c:v>
                </c:pt>
                <c:pt idx="60">
                  <c:v>199.5515673933929</c:v>
                </c:pt>
                <c:pt idx="61">
                  <c:v>313.73458009958256</c:v>
                </c:pt>
                <c:pt idx="62">
                  <c:v>199.5515673933929</c:v>
                </c:pt>
                <c:pt idx="63">
                  <c:v>315.89996076533515</c:v>
                </c:pt>
                <c:pt idx="64">
                  <c:v>199.5515673933929</c:v>
                </c:pt>
                <c:pt idx="65">
                  <c:v>318.058051532251</c:v>
                </c:pt>
                <c:pt idx="66">
                  <c:v>199.5515673933929</c:v>
                </c:pt>
                <c:pt idx="67">
                  <c:v>320.21232655197605</c:v>
                </c:pt>
                <c:pt idx="68">
                  <c:v>199.5515673933929</c:v>
                </c:pt>
                <c:pt idx="69">
                  <c:v>322.36602332446955</c:v>
                </c:pt>
                <c:pt idx="70">
                  <c:v>199.5515673933929</c:v>
                </c:pt>
                <c:pt idx="71">
                  <c:v>324.52216373355543</c:v>
                </c:pt>
                <c:pt idx="72">
                  <c:v>199.5515673933929</c:v>
                </c:pt>
                <c:pt idx="73">
                  <c:v>326.68357267246904</c:v>
                </c:pt>
                <c:pt idx="74">
                  <c:v>199.5515673933929</c:v>
                </c:pt>
                <c:pt idx="75">
                  <c:v>328.85289454516629</c:v>
                </c:pt>
                <c:pt idx="76">
                  <c:v>199.5515673933929</c:v>
                </c:pt>
                <c:pt idx="77">
                  <c:v>331.03260789468999</c:v>
                </c:pt>
                <c:pt idx="78">
                  <c:v>199.5515673933929</c:v>
                </c:pt>
                <c:pt idx="79">
                  <c:v>333.22503837975211</c:v>
                </c:pt>
                <c:pt idx="80">
                  <c:v>199.5515673933929</c:v>
                </c:pt>
                <c:pt idx="81">
                  <c:v>335.43237029427945</c:v>
                </c:pt>
                <c:pt idx="82">
                  <c:v>199.5515673933929</c:v>
                </c:pt>
                <c:pt idx="83">
                  <c:v>337.65665680153012</c:v>
                </c:pt>
                <c:pt idx="84">
                  <c:v>199.5515673933929</c:v>
                </c:pt>
                <c:pt idx="85">
                  <c:v>339.89982903411698</c:v>
                </c:pt>
                <c:pt idx="86">
                  <c:v>199.5515673933929</c:v>
                </c:pt>
                <c:pt idx="87">
                  <c:v>342.16370419348902</c:v>
                </c:pt>
                <c:pt idx="88">
                  <c:v>199.5515673933929</c:v>
                </c:pt>
                <c:pt idx="89">
                  <c:v>344.44999276682529</c:v>
                </c:pt>
                <c:pt idx="90">
                  <c:v>199.5515673933929</c:v>
                </c:pt>
                <c:pt idx="91">
                  <c:v>346.76030496559679</c:v>
                </c:pt>
                <c:pt idx="92">
                  <c:v>199.5515673933929</c:v>
                </c:pt>
                <c:pt idx="93">
                  <c:v>349.09615647802309</c:v>
                </c:pt>
                <c:pt idx="94">
                  <c:v>199.5515673933929</c:v>
                </c:pt>
                <c:pt idx="95">
                  <c:v>351.45897361706892</c:v>
                </c:pt>
                <c:pt idx="96">
                  <c:v>199.5515673933929</c:v>
                </c:pt>
                <c:pt idx="97">
                  <c:v>353.85009793632247</c:v>
                </c:pt>
                <c:pt idx="98">
                  <c:v>199.5515673933929</c:v>
                </c:pt>
                <c:pt idx="99">
                  <c:v>356.27079037789542</c:v>
                </c:pt>
                <c:pt idx="100">
                  <c:v>199.5515673933929</c:v>
                </c:pt>
                <c:pt idx="101">
                  <c:v>358.72223500926594</c:v>
                </c:pt>
                <c:pt idx="102">
                  <c:v>199.5515673933929</c:v>
                </c:pt>
                <c:pt idx="103">
                  <c:v>361.2055423996045</c:v>
                </c:pt>
                <c:pt idx="104">
                  <c:v>199.5515673933929</c:v>
                </c:pt>
                <c:pt idx="105">
                  <c:v>363.72175268049892</c:v>
                </c:pt>
                <c:pt idx="106">
                  <c:v>199.5515673933929</c:v>
                </c:pt>
                <c:pt idx="107">
                  <c:v>366.27183833101265</c:v>
                </c:pt>
                <c:pt idx="108">
                  <c:v>199.5515673933929</c:v>
                </c:pt>
                <c:pt idx="109">
                  <c:v>368.85670672260761</c:v>
                </c:pt>
                <c:pt idx="110">
                  <c:v>199.5515673933929</c:v>
                </c:pt>
                <c:pt idx="111">
                  <c:v>371.47720245555234</c:v>
                </c:pt>
                <c:pt idx="112">
                  <c:v>199.5515673933929</c:v>
                </c:pt>
                <c:pt idx="113">
                  <c:v>374.13410951497985</c:v>
                </c:pt>
                <c:pt idx="114">
                  <c:v>199.5515673933929</c:v>
                </c:pt>
                <c:pt idx="115">
                  <c:v>376.82815327167174</c:v>
                </c:pt>
                <c:pt idx="116">
                  <c:v>199.5515673933929</c:v>
                </c:pt>
                <c:pt idx="117">
                  <c:v>379.5600023499116</c:v>
                </c:pt>
                <c:pt idx="118">
                  <c:v>199.5515673933929</c:v>
                </c:pt>
                <c:pt idx="119">
                  <c:v>382.3302703823062</c:v>
                </c:pt>
                <c:pt idx="120">
                  <c:v>199.5515673933929</c:v>
                </c:pt>
                <c:pt idx="121">
                  <c:v>385.13951766930518</c:v>
                </c:pt>
                <c:pt idx="122">
                  <c:v>199.5515673933929</c:v>
                </c:pt>
                <c:pt idx="123">
                  <c:v>387.98825275917426</c:v>
                </c:pt>
                <c:pt idx="124">
                  <c:v>199.5515673933929</c:v>
                </c:pt>
                <c:pt idx="125">
                  <c:v>390.8769339624796</c:v>
                </c:pt>
                <c:pt idx="126">
                  <c:v>199.5515673933929</c:v>
                </c:pt>
                <c:pt idx="127">
                  <c:v>393.80597081353596</c:v>
                </c:pt>
                <c:pt idx="128">
                  <c:v>199.5515673933929</c:v>
                </c:pt>
                <c:pt idx="129">
                  <c:v>396.77572548989065</c:v>
                </c:pt>
                <c:pt idx="130">
                  <c:v>199.5515673933929</c:v>
                </c:pt>
                <c:pt idx="131">
                  <c:v>399.78651419964308</c:v>
                </c:pt>
                <c:pt idx="132">
                  <c:v>199.5515673933929</c:v>
                </c:pt>
                <c:pt idx="133">
                  <c:v>402.83860854526546</c:v>
                </c:pt>
                <c:pt idx="134">
                  <c:v>199.5515673933929</c:v>
                </c:pt>
                <c:pt idx="135">
                  <c:v>405.9322368715583</c:v>
                </c:pt>
                <c:pt idx="136">
                  <c:v>199.5515673933929</c:v>
                </c:pt>
                <c:pt idx="137">
                  <c:v>409.06758560444467</c:v>
                </c:pt>
                <c:pt idx="138">
                  <c:v>199.5515673933929</c:v>
                </c:pt>
                <c:pt idx="139">
                  <c:v>412.2448005864631</c:v>
                </c:pt>
                <c:pt idx="140">
                  <c:v>199.5515673933929</c:v>
                </c:pt>
                <c:pt idx="141">
                  <c:v>415.46398841405079</c:v>
                </c:pt>
                <c:pt idx="142">
                  <c:v>199.5515673933929</c:v>
                </c:pt>
                <c:pt idx="143">
                  <c:v>418.72521778101827</c:v>
                </c:pt>
                <c:pt idx="144">
                  <c:v>199.5515673933929</c:v>
                </c:pt>
                <c:pt idx="145">
                  <c:v>422.02852083196643</c:v>
                </c:pt>
                <c:pt idx="146">
                  <c:v>199.5515673933929</c:v>
                </c:pt>
                <c:pt idx="147">
                  <c:v>425.37389452883673</c:v>
                </c:pt>
                <c:pt idx="148">
                  <c:v>199.5515673933929</c:v>
                </c:pt>
                <c:pt idx="149">
                  <c:v>428.76130203323203</c:v>
                </c:pt>
                <c:pt idx="150">
                  <c:v>199.5515673933929</c:v>
                </c:pt>
                <c:pt idx="151">
                  <c:v>432.19067410667577</c:v>
                </c:pt>
              </c:numCache>
            </c:numRef>
          </c:xVal>
          <c:yVal>
            <c:numRef>
              <c:f>Sayfa1!$AX$38:$AX$189</c:f>
              <c:numCache>
                <c:formatCode>General</c:formatCode>
                <c:ptCount val="152"/>
                <c:pt idx="0">
                  <c:v>2739.3606568295941</c:v>
                </c:pt>
                <c:pt idx="1">
                  <c:v>2846.8540593375628</c:v>
                </c:pt>
                <c:pt idx="2">
                  <c:v>2769.8816788293766</c:v>
                </c:pt>
                <c:pt idx="3">
                  <c:v>2997.8650454081258</c:v>
                </c:pt>
                <c:pt idx="4">
                  <c:v>2769.8816788293766</c:v>
                </c:pt>
                <c:pt idx="5">
                  <c:v>3145.5178092444935</c:v>
                </c:pt>
                <c:pt idx="6">
                  <c:v>2769.8816788293766</c:v>
                </c:pt>
                <c:pt idx="7">
                  <c:v>3290.4226774675708</c:v>
                </c:pt>
                <c:pt idx="8">
                  <c:v>2769.8816788293766</c:v>
                </c:pt>
                <c:pt idx="9">
                  <c:v>3433.137200967225</c:v>
                </c:pt>
                <c:pt idx="10">
                  <c:v>2769.8816788293766</c:v>
                </c:pt>
                <c:pt idx="11">
                  <c:v>3574.1741713078</c:v>
                </c:pt>
                <c:pt idx="12">
                  <c:v>2769.8816788293766</c:v>
                </c:pt>
                <c:pt idx="13">
                  <c:v>3714.008256752521</c:v>
                </c:pt>
                <c:pt idx="14">
                  <c:v>2769.8816788293766</c:v>
                </c:pt>
                <c:pt idx="15">
                  <c:v>3853.0816244916446</c:v>
                </c:pt>
                <c:pt idx="16">
                  <c:v>2769.8816788293766</c:v>
                </c:pt>
                <c:pt idx="17">
                  <c:v>3991.8087993314962</c:v>
                </c:pt>
                <c:pt idx="18">
                  <c:v>2769.8816788293766</c:v>
                </c:pt>
                <c:pt idx="19">
                  <c:v>4130.5809342719585</c:v>
                </c:pt>
                <c:pt idx="20">
                  <c:v>2769.8816788293766</c:v>
                </c:pt>
                <c:pt idx="21">
                  <c:v>4269.7696193226466</c:v>
                </c:pt>
                <c:pt idx="22">
                  <c:v>2769.8816788293766</c:v>
                </c:pt>
                <c:pt idx="23">
                  <c:v>4409.7303222180153</c:v>
                </c:pt>
                <c:pt idx="24">
                  <c:v>2769.8816788293766</c:v>
                </c:pt>
                <c:pt idx="25">
                  <c:v>4550.8055326371314</c:v>
                </c:pt>
                <c:pt idx="26">
                  <c:v>2769.8816788293766</c:v>
                </c:pt>
                <c:pt idx="27">
                  <c:v>4693.3276664986806</c:v>
                </c:pt>
                <c:pt idx="28">
                  <c:v>2769.8816788293766</c:v>
                </c:pt>
                <c:pt idx="29">
                  <c:v>4837.6217765686852</c:v>
                </c:pt>
                <c:pt idx="30">
                  <c:v>2769.8816788293766</c:v>
                </c:pt>
                <c:pt idx="31">
                  <c:v>4984.0081084819039</c:v>
                </c:pt>
                <c:pt idx="32">
                  <c:v>2769.8816788293766</c:v>
                </c:pt>
                <c:pt idx="33">
                  <c:v>5132.8045363601223</c:v>
                </c:pt>
                <c:pt idx="34">
                  <c:v>2769.8816788293766</c:v>
                </c:pt>
                <c:pt idx="35">
                  <c:v>5284.3289088571682</c:v>
                </c:pt>
                <c:pt idx="36">
                  <c:v>2769.8816788293766</c:v>
                </c:pt>
                <c:pt idx="37">
                  <c:v>5438.9013342584058</c:v>
                </c:pt>
                <c:pt idx="38">
                  <c:v>2769.8816788293766</c:v>
                </c:pt>
                <c:pt idx="39">
                  <c:v>5596.8464319315926</c:v>
                </c:pt>
                <c:pt idx="40">
                  <c:v>2769.8816788293766</c:v>
                </c:pt>
                <c:pt idx="41">
                  <c:v>5758.4955767970469</c:v>
                </c:pt>
                <c:pt idx="42">
                  <c:v>2769.8816788293766</c:v>
                </c:pt>
                <c:pt idx="43">
                  <c:v>5924.1891634563572</c:v>
                </c:pt>
                <c:pt idx="44">
                  <c:v>2769.8816788293766</c:v>
                </c:pt>
                <c:pt idx="45">
                  <c:v>6094.2789171354452</c:v>
                </c:pt>
                <c:pt idx="46">
                  <c:v>2769.8816788293766</c:v>
                </c:pt>
                <c:pt idx="47">
                  <c:v>6269.130279648648</c:v>
                </c:pt>
                <c:pt idx="48">
                  <c:v>2769.8816788293766</c:v>
                </c:pt>
                <c:pt idx="49">
                  <c:v>6449.1249001859387</c:v>
                </c:pt>
                <c:pt idx="50">
                  <c:v>2769.8816788293766</c:v>
                </c:pt>
                <c:pt idx="51">
                  <c:v>6634.6632629087353</c:v>
                </c:pt>
                <c:pt idx="52">
                  <c:v>2769.8816788293766</c:v>
                </c:pt>
                <c:pt idx="53">
                  <c:v>6826.1674861722395</c:v>
                </c:pt>
                <c:pt idx="54">
                  <c:v>2769.8816788293766</c:v>
                </c:pt>
                <c:pt idx="55">
                  <c:v>7024.0843317638692</c:v>
                </c:pt>
                <c:pt idx="56">
                  <c:v>2769.8816788293766</c:v>
                </c:pt>
                <c:pt idx="57">
                  <c:v>7228.8884669725048</c:v>
                </c:pt>
                <c:pt idx="58">
                  <c:v>2769.8816788293766</c:v>
                </c:pt>
                <c:pt idx="59">
                  <c:v>7441.0860277294923</c:v>
                </c:pt>
                <c:pt idx="60">
                  <c:v>2769.8816788293766</c:v>
                </c:pt>
                <c:pt idx="61">
                  <c:v>7661.2185376739835</c:v>
                </c:pt>
                <c:pt idx="62">
                  <c:v>2769.8816788293766</c:v>
                </c:pt>
                <c:pt idx="63">
                  <c:v>7889.8672460239395</c:v>
                </c:pt>
                <c:pt idx="64">
                  <c:v>2769.8816788293766</c:v>
                </c:pt>
                <c:pt idx="65">
                  <c:v>8127.6579568668758</c:v>
                </c:pt>
                <c:pt idx="66">
                  <c:v>2769.8816788293766</c:v>
                </c:pt>
                <c:pt idx="67">
                  <c:v>8375.2664342853059</c:v>
                </c:pt>
                <c:pt idx="68">
                  <c:v>2769.8816788293766</c:v>
                </c:pt>
                <c:pt idx="69">
                  <c:v>8633.4244820491349</c:v>
                </c:pt>
                <c:pt idx="70">
                  <c:v>2769.8816788293766</c:v>
                </c:pt>
                <c:pt idx="71">
                  <c:v>8902.9268140152453</c:v>
                </c:pt>
                <c:pt idx="72">
                  <c:v>2769.8816788293766</c:v>
                </c:pt>
                <c:pt idx="73">
                  <c:v>9184.6388525855455</c:v>
                </c:pt>
                <c:pt idx="74">
                  <c:v>2769.8816788293766</c:v>
                </c:pt>
                <c:pt idx="75">
                  <c:v>9479.5056185116991</c:v>
                </c:pt>
                <c:pt idx="76">
                  <c:v>2769.8816788293766</c:v>
                </c:pt>
                <c:pt idx="77">
                  <c:v>9788.5619071455694</c:v>
                </c:pt>
                <c:pt idx="78">
                  <c:v>2769.8816788293766</c:v>
                </c:pt>
                <c:pt idx="79">
                  <c:v>10112.943985423266</c:v>
                </c:pt>
                <c:pt idx="80">
                  <c:v>2769.8816788293766</c:v>
                </c:pt>
                <c:pt idx="81">
                  <c:v>10453.903092347597</c:v>
                </c:pt>
                <c:pt idx="82">
                  <c:v>2769.8816788293766</c:v>
                </c:pt>
                <c:pt idx="83">
                  <c:v>10812.821085989106</c:v>
                </c:pt>
                <c:pt idx="84">
                  <c:v>2769.8816788293766</c:v>
                </c:pt>
                <c:pt idx="85">
                  <c:v>11191.228655302919</c:v>
                </c:pt>
                <c:pt idx="86">
                  <c:v>2769.8816788293766</c:v>
                </c:pt>
                <c:pt idx="87">
                  <c:v>11590.826609612835</c:v>
                </c:pt>
                <c:pt idx="88">
                  <c:v>2769.8816788293766</c:v>
                </c:pt>
                <c:pt idx="89">
                  <c:v>12013.510878070127</c:v>
                </c:pt>
                <c:pt idx="90">
                  <c:v>2769.8816788293766</c:v>
                </c:pt>
                <c:pt idx="91">
                  <c:v>12461.402003238216</c:v>
                </c:pt>
                <c:pt idx="92">
                  <c:v>2769.8816788293766</c:v>
                </c:pt>
                <c:pt idx="93">
                  <c:v>12936.880107228988</c:v>
                </c:pt>
                <c:pt idx="94">
                  <c:v>2769.8816788293766</c:v>
                </c:pt>
                <c:pt idx="95">
                  <c:v>13442.626559096976</c:v>
                </c:pt>
                <c:pt idx="96">
                  <c:v>2769.8816788293766</c:v>
                </c:pt>
                <c:pt idx="97">
                  <c:v>13981.673897005603</c:v>
                </c:pt>
                <c:pt idx="98">
                  <c:v>2769.8816788293766</c:v>
                </c:pt>
                <c:pt idx="99">
                  <c:v>14557.465983497477</c:v>
                </c:pt>
                <c:pt idx="100">
                  <c:v>2769.8816788293766</c:v>
                </c:pt>
                <c:pt idx="101">
                  <c:v>15173.930932443414</c:v>
                </c:pt>
                <c:pt idx="102">
                  <c:v>2769.8816788293766</c:v>
                </c:pt>
                <c:pt idx="103">
                  <c:v>15835.570091626818</c:v>
                </c:pt>
                <c:pt idx="104">
                  <c:v>2769.8816788293766</c:v>
                </c:pt>
                <c:pt idx="105">
                  <c:v>16547.567366001476</c:v>
                </c:pt>
                <c:pt idx="106">
                  <c:v>2769.8816788293766</c:v>
                </c:pt>
                <c:pt idx="107">
                  <c:v>17315.924524751106</c:v>
                </c:pt>
                <c:pt idx="108">
                  <c:v>2769.8816788293766</c:v>
                </c:pt>
                <c:pt idx="109">
                  <c:v>18147.629997669133</c:v>
                </c:pt>
                <c:pt idx="110">
                  <c:v>2769.8816788293766</c:v>
                </c:pt>
                <c:pt idx="111">
                  <c:v>19050.871250079959</c:v>
                </c:pt>
                <c:pt idx="112">
                  <c:v>2769.8816788293766</c:v>
                </c:pt>
                <c:pt idx="113">
                  <c:v>20035.304454891673</c:v>
                </c:pt>
                <c:pt idx="114">
                  <c:v>2769.8816788293766</c:v>
                </c:pt>
                <c:pt idx="115">
                  <c:v>21112.400347760271</c:v>
                </c:pt>
                <c:pt idx="116">
                  <c:v>2769.8816788293766</c:v>
                </c:pt>
                <c:pt idx="117">
                  <c:v>22295.89261671199</c:v>
                </c:pt>
                <c:pt idx="118">
                  <c:v>2769.8816788293766</c:v>
                </c:pt>
                <c:pt idx="119">
                  <c:v>23602.36613540844</c:v>
                </c:pt>
                <c:pt idx="120">
                  <c:v>2769.8816788293766</c:v>
                </c:pt>
                <c:pt idx="121">
                  <c:v>25052.038714472354</c:v>
                </c:pt>
                <c:pt idx="122">
                  <c:v>2769.8816788293766</c:v>
                </c:pt>
                <c:pt idx="123">
                  <c:v>26669.814954786554</c:v>
                </c:pt>
                <c:pt idx="124">
                  <c:v>2769.8816788293766</c:v>
                </c:pt>
                <c:pt idx="125">
                  <c:v>28486.729502332353</c:v>
                </c:pt>
                <c:pt idx="126">
                  <c:v>2769.8816788293766</c:v>
                </c:pt>
                <c:pt idx="127">
                  <c:v>30541.958586130611</c:v>
                </c:pt>
                <c:pt idx="128">
                  <c:v>2769.8816788293766</c:v>
                </c:pt>
                <c:pt idx="129">
                  <c:v>32885.679229218913</c:v>
                </c:pt>
                <c:pt idx="130">
                  <c:v>2769.8816788293766</c:v>
                </c:pt>
                <c:pt idx="131">
                  <c:v>35583.224362009554</c:v>
                </c:pt>
                <c:pt idx="132">
                  <c:v>2769.8816788293766</c:v>
                </c:pt>
                <c:pt idx="133">
                  <c:v>38721.27507240374</c:v>
                </c:pt>
                <c:pt idx="134">
                  <c:v>2769.8816788293766</c:v>
                </c:pt>
                <c:pt idx="135">
                  <c:v>42417.358883703222</c:v>
                </c:pt>
                <c:pt idx="136">
                  <c:v>2769.8816788293766</c:v>
                </c:pt>
                <c:pt idx="137">
                  <c:v>46834.914453509766</c:v>
                </c:pt>
                <c:pt idx="138">
                  <c:v>2769.8816788293766</c:v>
                </c:pt>
                <c:pt idx="139">
                  <c:v>52208.140533383048</c:v>
                </c:pt>
                <c:pt idx="140">
                  <c:v>2769.8816788293766</c:v>
                </c:pt>
                <c:pt idx="141">
                  <c:v>58884.942948883385</c:v>
                </c:pt>
                <c:pt idx="142">
                  <c:v>2769.8816788293766</c:v>
                </c:pt>
                <c:pt idx="143">
                  <c:v>67405.482208535148</c:v>
                </c:pt>
                <c:pt idx="144">
                  <c:v>2769.8816788293766</c:v>
                </c:pt>
                <c:pt idx="145">
                  <c:v>78656.270321088232</c:v>
                </c:pt>
                <c:pt idx="146">
                  <c:v>2769.8816788293766</c:v>
                </c:pt>
                <c:pt idx="147">
                  <c:v>94200.777379856387</c:v>
                </c:pt>
                <c:pt idx="148">
                  <c:v>2769.8816788293766</c:v>
                </c:pt>
                <c:pt idx="149">
                  <c:v>117078.08417748618</c:v>
                </c:pt>
                <c:pt idx="150">
                  <c:v>2769.8816788293766</c:v>
                </c:pt>
                <c:pt idx="151">
                  <c:v>154081.37560971908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F-4D64-9B33-1BA80C757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01423"/>
        <c:axId val="29505743"/>
      </c:scatterChart>
      <c:valAx>
        <c:axId val="295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9505743"/>
        <c:crosses val="autoZero"/>
        <c:crossBetween val="midCat"/>
      </c:valAx>
      <c:valAx>
        <c:axId val="2950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950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J$2" inc="10" max="400" min="80" page="10" val="40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449580</xdr:colOff>
      <xdr:row>5</xdr:row>
      <xdr:rowOff>114301</xdr:rowOff>
    </xdr:from>
    <xdr:to>
      <xdr:col>23</xdr:col>
      <xdr:colOff>230506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358140</xdr:colOff>
          <xdr:row>24</xdr:row>
          <xdr:rowOff>76200</xdr:rowOff>
        </xdr:from>
        <xdr:to>
          <xdr:col>21</xdr:col>
          <xdr:colOff>7620</xdr:colOff>
          <xdr:row>28</xdr:row>
          <xdr:rowOff>83820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37</xdr:col>
      <xdr:colOff>359227</xdr:colOff>
      <xdr:row>5</xdr:row>
      <xdr:rowOff>157844</xdr:rowOff>
    </xdr:from>
    <xdr:to>
      <xdr:col>45</xdr:col>
      <xdr:colOff>54427</xdr:colOff>
      <xdr:row>20</xdr:row>
      <xdr:rowOff>16329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67235</xdr:colOff>
      <xdr:row>59</xdr:row>
      <xdr:rowOff>143435</xdr:rowOff>
    </xdr:from>
    <xdr:to>
      <xdr:col>59</xdr:col>
      <xdr:colOff>372035</xdr:colOff>
      <xdr:row>75</xdr:row>
      <xdr:rowOff>17929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193964</xdr:colOff>
      <xdr:row>161</xdr:row>
      <xdr:rowOff>20782</xdr:rowOff>
    </xdr:from>
    <xdr:to>
      <xdr:col>40</xdr:col>
      <xdr:colOff>235527</xdr:colOff>
      <xdr:row>176</xdr:row>
      <xdr:rowOff>62346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77ACE44-CD2C-18DB-E494-1E8AE710B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193964</xdr:colOff>
      <xdr:row>158</xdr:row>
      <xdr:rowOff>20782</xdr:rowOff>
    </xdr:from>
    <xdr:to>
      <xdr:col>40</xdr:col>
      <xdr:colOff>235527</xdr:colOff>
      <xdr:row>173</xdr:row>
      <xdr:rowOff>62346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11715794-C68F-0CF9-650C-CDC800433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A1C-7B96-4BB3-97EF-52DCDD7D6A17}">
  <dimension ref="A1:BF192"/>
  <sheetViews>
    <sheetView tabSelected="1" topLeftCell="V34" zoomScale="70" zoomScaleNormal="70" workbookViewId="0">
      <selection activeCell="Y37" sqref="Y37"/>
    </sheetView>
  </sheetViews>
  <sheetFormatPr defaultRowHeight="14.4"/>
  <cols>
    <col min="5" max="5" width="13.33203125" bestFit="1" customWidth="1"/>
    <col min="8" max="8" width="12.6640625" bestFit="1" customWidth="1"/>
    <col min="9" max="9" width="12" bestFit="1" customWidth="1"/>
    <col min="11" max="11" width="9.109375" bestFit="1" customWidth="1"/>
    <col min="12" max="12" width="11" customWidth="1"/>
    <col min="13" max="13" width="11.77734375" customWidth="1"/>
    <col min="14" max="14" width="13.6640625" customWidth="1"/>
    <col min="18" max="18" width="12.109375" customWidth="1"/>
    <col min="22" max="22" width="16.77734375" customWidth="1"/>
    <col min="24" max="24" width="10" bestFit="1" customWidth="1"/>
    <col min="25" max="25" width="13.44140625" style="23" customWidth="1"/>
    <col min="26" max="26" width="13.6640625" customWidth="1"/>
    <col min="27" max="27" width="11.5546875" customWidth="1"/>
    <col min="36" max="36" width="12.6640625" customWidth="1"/>
    <col min="46" max="46" width="12" bestFit="1" customWidth="1"/>
    <col min="47" max="47" width="12.44140625" bestFit="1" customWidth="1"/>
    <col min="57" max="57" width="13" customWidth="1"/>
  </cols>
  <sheetData>
    <row r="1" spans="1:36" ht="16.2">
      <c r="A1" s="1" t="s">
        <v>0</v>
      </c>
      <c r="B1" s="1" t="s">
        <v>1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9</v>
      </c>
      <c r="L1" s="18"/>
      <c r="M1" s="12" t="s">
        <v>17</v>
      </c>
      <c r="N1" s="10" t="s">
        <v>18</v>
      </c>
    </row>
    <row r="2" spans="1:36">
      <c r="A2" s="2">
        <v>80</v>
      </c>
      <c r="B2" s="2">
        <v>256.24335151829996</v>
      </c>
      <c r="D2" s="4">
        <v>150</v>
      </c>
      <c r="E2" s="4">
        <v>200</v>
      </c>
      <c r="F2" s="4">
        <v>200</v>
      </c>
      <c r="G2" s="4">
        <v>220</v>
      </c>
      <c r="H2" s="4">
        <v>200</v>
      </c>
      <c r="I2" s="4">
        <v>150</v>
      </c>
      <c r="J2" s="4">
        <v>400</v>
      </c>
      <c r="K2" s="6">
        <f>-0.0000003989*$J2^4 + 0.0003921599*$J2^3 - 0.132756353*$J2^2 + 17.6661017054*$J2 - 491.8510505137</f>
        <v>219.96675164630062</v>
      </c>
      <c r="M2" s="5">
        <f>ATAN2(E4,E8)</f>
        <v>-1.1744319472618276</v>
      </c>
      <c r="N2" s="11">
        <f>ATAN2(E4,E9)</f>
        <v>1.1744319472618276</v>
      </c>
    </row>
    <row r="3" spans="1:36" ht="15.6">
      <c r="A3" s="2">
        <v>90</v>
      </c>
      <c r="B3" s="2">
        <v>282.48438177230003</v>
      </c>
      <c r="D3" s="3" t="s">
        <v>10</v>
      </c>
      <c r="E3" s="7">
        <f>J2-a</f>
        <v>250</v>
      </c>
      <c r="H3" s="3" t="s">
        <v>40</v>
      </c>
      <c r="I3" s="5">
        <f>+ J2-(a+f)</f>
        <v>100</v>
      </c>
      <c r="M3" s="3" t="s">
        <v>59</v>
      </c>
      <c r="N3" s="10" t="s">
        <v>60</v>
      </c>
    </row>
    <row r="4" spans="1:36" ht="15.6">
      <c r="A4" s="2">
        <v>100</v>
      </c>
      <c r="B4" s="2">
        <v>299.46549002630002</v>
      </c>
      <c r="D4" s="3" t="s">
        <v>11</v>
      </c>
      <c r="E4" s="13">
        <f>((E3^2+K2^2-b^2-g^2)/(2*b*g))</f>
        <v>0.38606714787281637</v>
      </c>
      <c r="H4" s="3" t="s">
        <v>41</v>
      </c>
      <c r="I4" s="5">
        <f>((I3^2+K2^2-e^2-d^2)/(2*e*d))</f>
        <v>-0.34107532011562158</v>
      </c>
      <c r="M4" s="5">
        <f xml:space="preserve"> ATAN2(I7,I8)</f>
        <v>1.9188569010759098</v>
      </c>
      <c r="N4" s="5">
        <f xml:space="preserve"> ATAN2(I7,I9)</f>
        <v>1.9188569010759098</v>
      </c>
    </row>
    <row r="5" spans="1:36" ht="15.6">
      <c r="A5" s="2">
        <v>110</v>
      </c>
      <c r="B5" s="2">
        <v>308.63014368029997</v>
      </c>
      <c r="D5" s="3" t="s">
        <v>19</v>
      </c>
      <c r="E5" s="8">
        <f>+ b+ (g* COS(M2))</f>
        <v>277.21342957456329</v>
      </c>
      <c r="F5" s="14" t="s">
        <v>21</v>
      </c>
      <c r="G5" s="5">
        <f>+ b+(g*COS(N2))</f>
        <v>277.21342957456329</v>
      </c>
      <c r="H5" s="3" t="s">
        <v>42</v>
      </c>
      <c r="I5" s="5">
        <f xml:space="preserve"> e+d*COS(M4)</f>
        <v>124.96342957456326</v>
      </c>
      <c r="J5" s="3" t="s">
        <v>44</v>
      </c>
      <c r="K5" s="5">
        <f xml:space="preserve"> d+e*COS(N4)</f>
        <v>151.78493597687572</v>
      </c>
      <c r="Z5" s="21" t="s">
        <v>63</v>
      </c>
      <c r="AA5" s="21"/>
      <c r="AG5" s="21" t="s">
        <v>79</v>
      </c>
      <c r="AH5" s="21"/>
      <c r="AI5" s="21"/>
      <c r="AJ5" s="21"/>
    </row>
    <row r="6" spans="1:36" ht="15.6">
      <c r="A6" s="2">
        <v>120</v>
      </c>
      <c r="B6" s="2">
        <v>311.3260741342998</v>
      </c>
      <c r="D6" s="3" t="s">
        <v>20</v>
      </c>
      <c r="E6" s="5">
        <f>+ g*SIN(M2)</f>
        <v>-184.49413620311611</v>
      </c>
      <c r="F6" s="14" t="s">
        <v>22</v>
      </c>
      <c r="G6" s="5">
        <f xml:space="preserve"> g*SIN(N2)</f>
        <v>184.49413620311611</v>
      </c>
      <c r="H6" s="3" t="s">
        <v>43</v>
      </c>
      <c r="I6" s="5">
        <f xml:space="preserve"> d*SIN(M4)</f>
        <v>206.80791353037841</v>
      </c>
      <c r="J6" s="3" t="s">
        <v>45</v>
      </c>
      <c r="K6" s="5">
        <f xml:space="preserve"> d+e*SIN(N4)</f>
        <v>408.00719411852583</v>
      </c>
      <c r="Z6" s="24" t="s">
        <v>64</v>
      </c>
      <c r="AA6" s="24" t="s">
        <v>65</v>
      </c>
      <c r="AC6" s="21" t="s">
        <v>83</v>
      </c>
      <c r="AD6" s="21"/>
      <c r="AJ6" s="22" t="s">
        <v>73</v>
      </c>
    </row>
    <row r="7" spans="1:36" ht="16.2">
      <c r="A7" s="2">
        <v>130</v>
      </c>
      <c r="B7" s="2">
        <v>308.80527678829969</v>
      </c>
      <c r="D7" s="3" t="s">
        <v>12</v>
      </c>
      <c r="E7" s="5">
        <f>E4</f>
        <v>0.38606714787281637</v>
      </c>
      <c r="H7" s="3" t="s">
        <v>54</v>
      </c>
      <c r="I7" s="5">
        <f>+ I4</f>
        <v>-0.34107532011562158</v>
      </c>
      <c r="Y7" s="25" t="s">
        <v>66</v>
      </c>
      <c r="Z7" s="22">
        <v>2.681999507</v>
      </c>
      <c r="AA7" s="22">
        <v>1.6075374099999999</v>
      </c>
      <c r="AC7" s="21" t="s">
        <v>69</v>
      </c>
      <c r="AD7" s="22" cm="1">
        <f t="array" ref="AD7:AD9">MMULT(_xlfn.ANCHORARRAY(Y16),Y20:Y22)</f>
        <v>0.84187640063370417</v>
      </c>
      <c r="AG7" s="3" t="s">
        <v>2</v>
      </c>
      <c r="AH7" s="22">
        <f>1/AD8</f>
        <v>-1.7008204096728763</v>
      </c>
      <c r="AJ7" s="22">
        <f>150*AH7</f>
        <v>-255.12306145093143</v>
      </c>
    </row>
    <row r="8" spans="1:36" ht="16.2">
      <c r="A8" s="2">
        <v>140</v>
      </c>
      <c r="B8" s="2">
        <v>302.22401104229982</v>
      </c>
      <c r="D8" s="3" t="s">
        <v>15</v>
      </c>
      <c r="E8" s="5">
        <f xml:space="preserve"> -SQRT(1-E4^2)</f>
        <v>-0.9224706810155805</v>
      </c>
      <c r="F8" s="3" t="s">
        <v>13</v>
      </c>
      <c r="G8" s="7" cm="1">
        <f t="array" ref="G8">E8/d_r</f>
        <v>-52.853676746751596</v>
      </c>
      <c r="H8" s="3" t="s">
        <v>55</v>
      </c>
      <c r="I8" s="5">
        <f xml:space="preserve">  +SQRT(1-I7^2)</f>
        <v>0.94003597059262911</v>
      </c>
      <c r="J8" s="3" t="s">
        <v>13</v>
      </c>
      <c r="K8" s="5" cm="1">
        <f t="array" ref="K8" xml:space="preserve"> I8/d_r</f>
        <v>53.860093705441614</v>
      </c>
      <c r="Y8" s="25" t="s">
        <v>67</v>
      </c>
      <c r="Z8" s="22">
        <v>2.2326122179999999</v>
      </c>
      <c r="AA8" s="22">
        <v>0.85224385000000002</v>
      </c>
      <c r="AC8" s="21" t="s">
        <v>70</v>
      </c>
      <c r="AD8" s="22">
        <v>-0.58795155227019702</v>
      </c>
      <c r="AG8" s="3" t="s">
        <v>3</v>
      </c>
      <c r="AH8" s="22">
        <f>SQRT(-2*AH9*AH7*AD7+AH7^2+AH9^2+1)</f>
        <v>1.6189728109150221</v>
      </c>
      <c r="AJ8" s="22">
        <f>150*AH8</f>
        <v>242.84592163725333</v>
      </c>
    </row>
    <row r="9" spans="1:36" ht="15.6">
      <c r="A9" s="2">
        <v>150</v>
      </c>
      <c r="B9" s="2">
        <v>292.64280029630015</v>
      </c>
      <c r="D9" s="3" t="s">
        <v>14</v>
      </c>
      <c r="E9" s="5">
        <f>+SQRT(1-E4^2)</f>
        <v>0.9224706810155805</v>
      </c>
      <c r="H9" s="3" t="s">
        <v>56</v>
      </c>
      <c r="I9" s="5">
        <f>SQRT(1-I4^2)</f>
        <v>0.94003597059262911</v>
      </c>
      <c r="Y9" s="25" t="s">
        <v>68</v>
      </c>
      <c r="Z9" s="22">
        <v>1.308795868</v>
      </c>
      <c r="AA9" s="22">
        <v>0.11685332</v>
      </c>
      <c r="AC9" s="21" t="s">
        <v>71</v>
      </c>
      <c r="AD9" s="22">
        <v>-0.43210659467349538</v>
      </c>
      <c r="AG9" s="3" t="s">
        <v>72</v>
      </c>
      <c r="AH9" s="22">
        <f>1/AD9</f>
        <v>-2.3142437822676865</v>
      </c>
      <c r="AJ9" s="22">
        <f>150*AH9</f>
        <v>-347.13656734015296</v>
      </c>
    </row>
    <row r="10" spans="1:36" ht="16.2">
      <c r="A10" s="2">
        <v>160</v>
      </c>
      <c r="B10" s="2">
        <v>281.02643195029998</v>
      </c>
      <c r="D10" s="12" t="s">
        <v>28</v>
      </c>
      <c r="E10" s="5">
        <f>+ ATAN2(E21,E22)</f>
        <v>1.308795868348819</v>
      </c>
      <c r="F10" s="16" t="s">
        <v>29</v>
      </c>
      <c r="G10" s="5">
        <f>+  ATAN2(E31,E32)</f>
        <v>0.13436392108699138</v>
      </c>
      <c r="H10" s="10" t="s">
        <v>57</v>
      </c>
      <c r="I10" s="5">
        <f xml:space="preserve"> ATAN2(E42,E43)</f>
        <v>0.11685331613747894</v>
      </c>
      <c r="J10" s="10" t="s">
        <v>58</v>
      </c>
      <c r="K10" s="5">
        <f xml:space="preserve"> ATAN2(E52,E53)</f>
        <v>-7.0533012486466637E-2</v>
      </c>
      <c r="AG10" s="3" t="s">
        <v>4</v>
      </c>
      <c r="AH10" s="22">
        <v>1</v>
      </c>
      <c r="AJ10" s="22">
        <f>150*AH10</f>
        <v>150</v>
      </c>
    </row>
    <row r="11" spans="1:36">
      <c r="A11" s="2">
        <v>170</v>
      </c>
      <c r="B11" s="2">
        <v>268.24395740429975</v>
      </c>
      <c r="D11" s="3"/>
      <c r="E11" s="9" t="s">
        <v>16</v>
      </c>
      <c r="Y11" s="27" t="s">
        <v>80</v>
      </c>
    </row>
    <row r="12" spans="1:36">
      <c r="A12" s="2">
        <v>180</v>
      </c>
      <c r="B12" s="2">
        <v>255.06869205829992</v>
      </c>
      <c r="Y12" s="28">
        <v>1</v>
      </c>
      <c r="Z12" s="22">
        <f>COS(AA7)</f>
        <v>-3.6732817587584919E-2</v>
      </c>
      <c r="AA12" s="22">
        <f>-COS(Z7)</f>
        <v>0.89623304516016755</v>
      </c>
    </row>
    <row r="13" spans="1:36">
      <c r="A13" s="2">
        <v>190</v>
      </c>
      <c r="B13" s="2">
        <v>242.17821531230004</v>
      </c>
      <c r="Y13" s="28">
        <v>1</v>
      </c>
      <c r="Z13" s="22">
        <f>COS(AA8)</f>
        <v>0.65829572530089797</v>
      </c>
      <c r="AA13" s="22">
        <f>-COS(Z8)</f>
        <v>0.61455038026618403</v>
      </c>
    </row>
    <row r="14" spans="1:36">
      <c r="A14" s="2">
        <v>200</v>
      </c>
      <c r="B14" s="2">
        <v>230.15437056630037</v>
      </c>
      <c r="Y14" s="28">
        <v>1</v>
      </c>
      <c r="Z14" s="22">
        <f>COS(AA9)</f>
        <v>0.99318041605018215</v>
      </c>
      <c r="AA14" s="22">
        <f>-COS(Z9)</f>
        <v>-0.25901325953695375</v>
      </c>
      <c r="AH14" s="17"/>
    </row>
    <row r="15" spans="1:36" ht="16.2">
      <c r="A15" s="2">
        <v>210</v>
      </c>
      <c r="B15" s="2">
        <v>219.48326522030004</v>
      </c>
      <c r="D15" s="14" t="s">
        <v>24</v>
      </c>
      <c r="E15" s="5"/>
      <c r="F15" s="5"/>
      <c r="G15" s="14" t="s">
        <v>25</v>
      </c>
      <c r="H15" s="5"/>
      <c r="I15" s="5"/>
      <c r="K15" s="14" t="s">
        <v>26</v>
      </c>
      <c r="L15" s="5"/>
      <c r="Y15" s="26" t="s">
        <v>81</v>
      </c>
      <c r="AG15" s="17"/>
    </row>
    <row r="16" spans="1:36">
      <c r="A16" s="2">
        <v>220</v>
      </c>
      <c r="B16" s="2">
        <v>210.55527067429978</v>
      </c>
      <c r="D16" s="14"/>
      <c r="E16" s="5">
        <f>+ E5</f>
        <v>277.21342957456329</v>
      </c>
      <c r="F16" s="5">
        <f>+ -E6</f>
        <v>184.49413620311611</v>
      </c>
      <c r="G16" s="14"/>
      <c r="H16" s="5">
        <f t="array" ref="H16:I17" xml:space="preserve"> MINVERSE(E16:F17)</f>
        <v>2.5000000000000001E-3</v>
      </c>
      <c r="I16" s="5">
        <v>-1.6638275469397122E-3</v>
      </c>
      <c r="K16" s="14"/>
      <c r="L16" s="5">
        <f>+ E3</f>
        <v>250</v>
      </c>
      <c r="Y16" s="28" cm="1">
        <f t="array" ref="Y16:AA18">MINVERSE(Y12:AA14)</f>
        <v>1.5226902934837079</v>
      </c>
      <c r="Z16" s="22">
        <v>-1.7171835077136719</v>
      </c>
      <c r="AA16" s="22">
        <v>1.1944932142299642</v>
      </c>
      <c r="AG16" s="17"/>
    </row>
    <row r="17" spans="1:45">
      <c r="A17" s="2">
        <v>230</v>
      </c>
      <c r="B17" s="2">
        <v>203.66502232829919</v>
      </c>
      <c r="D17" s="14"/>
      <c r="E17" s="5">
        <f>+ E6</f>
        <v>-184.49413620311611</v>
      </c>
      <c r="F17" s="5">
        <f>+ E5</f>
        <v>277.21342957456329</v>
      </c>
      <c r="G17" s="14"/>
      <c r="H17" s="5">
        <v>1.6638275469397122E-3</v>
      </c>
      <c r="I17" s="5">
        <v>2.5000000000000001E-3</v>
      </c>
      <c r="K17" s="14"/>
      <c r="L17" s="15">
        <f>+ K2</f>
        <v>219.96675164630062</v>
      </c>
      <c r="Y17" s="28">
        <v>-1.7034493010726228</v>
      </c>
      <c r="Z17" s="22">
        <v>2.2527305632209225</v>
      </c>
      <c r="AA17" s="22">
        <v>-0.54928126214829953</v>
      </c>
      <c r="AG17" s="17"/>
    </row>
    <row r="18" spans="1:45">
      <c r="A18" s="2">
        <v>240</v>
      </c>
      <c r="B18" s="2">
        <v>199.01141958229903</v>
      </c>
      <c r="Y18" s="28">
        <v>-0.65302522495710269</v>
      </c>
      <c r="Z18" s="22">
        <v>2.0083310454646024</v>
      </c>
      <c r="AA18" s="22">
        <v>-1.3553058205074999</v>
      </c>
      <c r="AG18" s="17"/>
    </row>
    <row r="19" spans="1:45">
      <c r="A19" s="2">
        <v>250</v>
      </c>
      <c r="B19" s="2">
        <v>196.69762583629938</v>
      </c>
      <c r="Y19" s="26" t="s">
        <v>82</v>
      </c>
      <c r="AG19" s="17"/>
    </row>
    <row r="20" spans="1:45">
      <c r="A20" s="2">
        <v>260</v>
      </c>
      <c r="B20" s="2">
        <v>196.73106849029966</v>
      </c>
      <c r="D20" s="14" t="s">
        <v>27</v>
      </c>
      <c r="E20" s="5"/>
      <c r="Y20" s="28">
        <f>COS(AA7-Z7)</f>
        <v>0.4762053085755657</v>
      </c>
    </row>
    <row r="21" spans="1:45">
      <c r="A21" s="2">
        <v>270</v>
      </c>
      <c r="B21" s="2">
        <v>199.02343894429953</v>
      </c>
      <c r="D21" s="14"/>
      <c r="E21" s="5">
        <f t="array" ref="E21:E22">MMULT(H16:I17,L16:L17)</f>
        <v>0.25901325920003876</v>
      </c>
      <c r="F21" t="s">
        <v>61</v>
      </c>
      <c r="Y21" s="28">
        <f>COS(AA8-Z8)</f>
        <v>0.18927913501808349</v>
      </c>
    </row>
    <row r="22" spans="1:45">
      <c r="A22" s="2">
        <v>280</v>
      </c>
      <c r="B22" s="2">
        <v>203.39069259830023</v>
      </c>
      <c r="D22" s="14"/>
      <c r="E22" s="5">
        <v>0.96587376585067963</v>
      </c>
      <c r="F22" t="s">
        <v>62</v>
      </c>
      <c r="Y22" s="28">
        <f>COS(AA9-Z9)</f>
        <v>0.36985577088643473</v>
      </c>
    </row>
    <row r="23" spans="1:45">
      <c r="A23" s="2">
        <v>290</v>
      </c>
      <c r="B23" s="2">
        <v>209.553048852301</v>
      </c>
      <c r="AM23" s="34"/>
      <c r="AN23" s="34"/>
      <c r="AO23" s="34"/>
      <c r="AP23" s="34"/>
      <c r="AQ23" s="34"/>
      <c r="AR23" s="34" t="s">
        <v>74</v>
      </c>
      <c r="AS23" s="34" t="s">
        <v>75</v>
      </c>
    </row>
    <row r="24" spans="1:45">
      <c r="A24" s="2">
        <v>300</v>
      </c>
      <c r="B24" s="2">
        <v>217.13499110629994</v>
      </c>
      <c r="AM24" s="34"/>
      <c r="AN24" s="34" t="s">
        <v>85</v>
      </c>
      <c r="AO24" s="34">
        <f>SQRT(AJ7^2+AJ10^2-2*AJ7*AJ10*COS(b1açısı))</f>
        <v>327.73747600350038</v>
      </c>
      <c r="AP24" s="34"/>
      <c r="AQ24" s="34" t="s">
        <v>23</v>
      </c>
      <c r="AR24" s="34">
        <f>a</f>
        <v>150</v>
      </c>
      <c r="AS24" s="34">
        <v>0</v>
      </c>
    </row>
    <row r="25" spans="1:45" ht="16.2">
      <c r="A25" s="2">
        <v>310</v>
      </c>
      <c r="B25" s="2">
        <v>225.66526676029946</v>
      </c>
      <c r="D25" s="3" t="s">
        <v>30</v>
      </c>
      <c r="E25" s="5"/>
      <c r="F25" s="5"/>
      <c r="G25" s="3" t="s">
        <v>31</v>
      </c>
      <c r="H25" s="5"/>
      <c r="I25" s="5"/>
      <c r="K25" s="3" t="s">
        <v>32</v>
      </c>
      <c r="L25" s="5"/>
      <c r="AM25" s="34"/>
      <c r="AN25" s="34" t="s">
        <v>76</v>
      </c>
      <c r="AO25" s="34">
        <f>ACOS((linkA^2-linkD^2-S^2)/(-2*S*linkD))</f>
        <v>0.85089702436208881</v>
      </c>
      <c r="AP25" s="34"/>
      <c r="AQ25" s="34" t="s">
        <v>34</v>
      </c>
      <c r="AR25" s="34">
        <f>a+AJ7*COS(E10+PI())</f>
        <v>216.08025564349765</v>
      </c>
      <c r="AS25" s="34">
        <f>AJ7*SIN(E10+PI())</f>
        <v>246.41667211896547</v>
      </c>
    </row>
    <row r="26" spans="1:45">
      <c r="A26" s="2">
        <v>320</v>
      </c>
      <c r="B26" s="2">
        <v>234.57688721430088</v>
      </c>
      <c r="D26" s="14"/>
      <c r="E26" s="5">
        <f>+ G5</f>
        <v>277.21342957456329</v>
      </c>
      <c r="F26" s="5">
        <f>+ -G6</f>
        <v>-184.49413620311611</v>
      </c>
      <c r="G26" s="14"/>
      <c r="H26" s="5">
        <f t="array" ref="H26:I27" xml:space="preserve"> MINVERSE(E26:F27)</f>
        <v>2.5000000000000001E-3</v>
      </c>
      <c r="I26" s="5">
        <v>1.6638275469397122E-3</v>
      </c>
      <c r="K26" s="14"/>
      <c r="L26" s="5">
        <f>+ E3</f>
        <v>250</v>
      </c>
      <c r="AM26" s="34"/>
      <c r="AN26" s="34" t="s">
        <v>77</v>
      </c>
      <c r="AO26" s="34">
        <f>ACOS((AJ8^2-AO24^2-AJ9^2)/(-2*AO24*AJ9))</f>
        <v>2.4075489494351325</v>
      </c>
      <c r="AP26" s="34"/>
      <c r="AQ26" s="34" t="s">
        <v>35</v>
      </c>
      <c r="AR26" s="34">
        <f>(a+f)+AJ9*COS(AN27+PI())</f>
        <v>644.76924036873015</v>
      </c>
      <c r="AS26" s="34">
        <f>AJ9*SIN(AN27+PI())</f>
        <v>-40.471808463093332</v>
      </c>
    </row>
    <row r="27" spans="1:45">
      <c r="A27" s="2">
        <v>330</v>
      </c>
      <c r="B27" s="2">
        <v>243.20712786829802</v>
      </c>
      <c r="D27" s="14"/>
      <c r="E27" s="5">
        <f>+ G6</f>
        <v>184.49413620311611</v>
      </c>
      <c r="F27" s="5">
        <f>+ G5</f>
        <v>277.21342957456329</v>
      </c>
      <c r="G27" s="14"/>
      <c r="H27" s="5">
        <v>-1.6638275469397122E-3</v>
      </c>
      <c r="I27" s="5">
        <v>2.5000000000000001E-3</v>
      </c>
      <c r="K27" s="14"/>
      <c r="L27" s="15">
        <f>+ K2</f>
        <v>219.96675164630062</v>
      </c>
      <c r="AM27" s="34" t="s">
        <v>78</v>
      </c>
      <c r="AN27" s="34" cm="1">
        <f t="array" ref="AN27">(180*d_r)-(AO25+AO26)</f>
        <v>-0.11685332020742845</v>
      </c>
      <c r="AO27" s="34"/>
      <c r="AP27" s="34"/>
      <c r="AQ27" s="34" t="s">
        <v>36</v>
      </c>
      <c r="AR27" s="34">
        <f>a+f</f>
        <v>300</v>
      </c>
      <c r="AS27" s="34">
        <v>0</v>
      </c>
    </row>
    <row r="28" spans="1:45">
      <c r="A28" s="2">
        <v>340</v>
      </c>
      <c r="B28" s="2">
        <v>250.79752812229719</v>
      </c>
      <c r="Y28"/>
    </row>
    <row r="29" spans="1:45">
      <c r="A29" s="2">
        <v>350</v>
      </c>
      <c r="B29" s="2">
        <v>256.49389137630089</v>
      </c>
      <c r="Y29" s="29" t="s">
        <v>87</v>
      </c>
      <c r="Z29" s="14"/>
      <c r="AA29" s="14"/>
      <c r="AB29" s="30"/>
      <c r="AC29" s="14"/>
      <c r="AD29" s="14"/>
      <c r="AE29" s="14"/>
      <c r="AF29" s="14"/>
      <c r="AG29" s="14"/>
    </row>
    <row r="30" spans="1:45">
      <c r="A30" s="2">
        <v>360</v>
      </c>
      <c r="B30" s="2">
        <v>259.34628503029865</v>
      </c>
      <c r="D30" s="3" t="s">
        <v>33</v>
      </c>
      <c r="E30" s="5"/>
      <c r="Y30" s="29" t="s">
        <v>13</v>
      </c>
      <c r="Z30" s="14" t="s">
        <v>86</v>
      </c>
      <c r="AA30" s="14"/>
      <c r="AB30" s="14" t="s">
        <v>13</v>
      </c>
      <c r="AC30" s="14" t="s">
        <v>86</v>
      </c>
      <c r="AD30" s="14" t="s">
        <v>13</v>
      </c>
      <c r="AE30" s="14" t="s">
        <v>86</v>
      </c>
      <c r="AF30" s="14" t="s">
        <v>13</v>
      </c>
      <c r="AG30" s="14" t="s">
        <v>86</v>
      </c>
    </row>
    <row r="31" spans="1:45">
      <c r="A31" s="2">
        <v>370</v>
      </c>
      <c r="B31" s="2">
        <v>258.30904048429977</v>
      </c>
      <c r="D31" s="14"/>
      <c r="E31" s="5">
        <f t="array" ref="E31:E32">MMULT(H26:I27,L26:L27)</f>
        <v>0.9909867407999613</v>
      </c>
      <c r="Y31" s="29" t="s">
        <v>64</v>
      </c>
      <c r="Z31" s="14" t="s">
        <v>64</v>
      </c>
      <c r="AA31" s="14" t="s">
        <v>85</v>
      </c>
      <c r="AB31" s="30" t="s">
        <v>2</v>
      </c>
      <c r="AC31" s="30" t="s">
        <v>2</v>
      </c>
      <c r="AD31" s="30" t="s">
        <v>3</v>
      </c>
      <c r="AE31" s="30" t="s">
        <v>3</v>
      </c>
      <c r="AF31" s="31" t="s">
        <v>65</v>
      </c>
      <c r="AG31" s="14" t="s">
        <v>65</v>
      </c>
    </row>
    <row r="32" spans="1:45">
      <c r="A32" s="2">
        <v>380</v>
      </c>
      <c r="B32" s="2">
        <v>252.24075313830065</v>
      </c>
      <c r="D32" s="14"/>
      <c r="E32" s="5">
        <v>0.13395999238082357</v>
      </c>
      <c r="Y32" s="28" cm="1">
        <f t="array" ref="Y32">Z32/d_r</f>
        <v>153.66725240726748</v>
      </c>
      <c r="Z32" s="22">
        <v>2.681999507</v>
      </c>
      <c r="AA32" s="22">
        <f>SQRT(linkA^2+linkD^2-2*linkA*linkD*COS(B1RADYAN))</f>
        <v>137.81458924101571</v>
      </c>
      <c r="AB32" s="22" cm="1">
        <f t="array" ref="AB32">ALFAAÇISI/d_r</f>
        <v>124.79851269004382</v>
      </c>
      <c r="AC32" s="22">
        <f>ACOS((linkA^2-linkD^2-SS^2)/(-2*SS*linkD))</f>
        <v>2.1781449480331903</v>
      </c>
      <c r="AD32" s="22" cm="1">
        <f t="array" ref="AD32">BETAAÇISI/d_r</f>
        <v>147.30659631234758</v>
      </c>
      <c r="AE32" s="22">
        <f>ACOS((LİNKB^2-S^2-LİNKC^2)/(-2*S*LİNKC))</f>
        <v>2.4075489494351325</v>
      </c>
      <c r="AF32" s="22" cm="1">
        <f t="array" ref="AF32">E1AÇISI/d_r</f>
        <v>-92.105109002391416</v>
      </c>
      <c r="AG32" s="22" cm="1">
        <f t="array" ref="AG32">(180*d_r)-(ALFAAÇISI+BETAAÇISI)</f>
        <v>-1.6075374099999999</v>
      </c>
    </row>
    <row r="33" spans="1:58">
      <c r="A33" s="2">
        <v>390</v>
      </c>
      <c r="B33" s="2">
        <v>239.90428239229925</v>
      </c>
    </row>
    <row r="34" spans="1:58">
      <c r="A34" s="2">
        <v>400</v>
      </c>
      <c r="B34" s="2">
        <v>219.96675164630062</v>
      </c>
    </row>
    <row r="35" spans="1:58">
      <c r="Y35" s="29" t="s">
        <v>87</v>
      </c>
      <c r="Z35" s="14"/>
      <c r="AA35" s="14"/>
      <c r="AB35" s="30"/>
      <c r="AC35" s="14"/>
      <c r="AD35" s="14"/>
      <c r="AE35" s="14"/>
      <c r="AF35" s="14"/>
      <c r="AG35" s="14"/>
    </row>
    <row r="36" spans="1:58" ht="16.2">
      <c r="D36" s="3" t="s">
        <v>46</v>
      </c>
      <c r="E36" s="7"/>
      <c r="F36" s="7"/>
      <c r="G36" s="3" t="s">
        <v>49</v>
      </c>
      <c r="H36" s="5"/>
      <c r="I36" s="5"/>
      <c r="K36" s="3" t="s">
        <v>50</v>
      </c>
      <c r="L36" s="5"/>
      <c r="P36" s="14"/>
      <c r="Q36" s="14" t="s">
        <v>38</v>
      </c>
      <c r="R36" s="14" t="s">
        <v>39</v>
      </c>
      <c r="Y36" s="29" t="s">
        <v>13</v>
      </c>
      <c r="Z36" s="14" t="s">
        <v>86</v>
      </c>
      <c r="AA36" s="14"/>
      <c r="AB36" s="14" t="s">
        <v>13</v>
      </c>
      <c r="AC36" s="14" t="s">
        <v>86</v>
      </c>
      <c r="AD36" s="14" t="s">
        <v>13</v>
      </c>
      <c r="AE36" s="14" t="s">
        <v>86</v>
      </c>
      <c r="AF36" s="14" t="s">
        <v>13</v>
      </c>
      <c r="AG36" s="14" t="s">
        <v>86</v>
      </c>
      <c r="AO36" s="14" t="s">
        <v>113</v>
      </c>
      <c r="AR36" s="21" t="s">
        <v>114</v>
      </c>
      <c r="AS36" s="21"/>
      <c r="AT36" s="21"/>
      <c r="AU36" s="21"/>
      <c r="AV36" s="21" t="s">
        <v>104</v>
      </c>
      <c r="AW36" s="21"/>
      <c r="AX36" s="21"/>
      <c r="AY36" s="21"/>
      <c r="AZ36" s="21"/>
      <c r="BB36" s="21"/>
      <c r="BC36" s="21" t="s">
        <v>112</v>
      </c>
      <c r="BD36" s="21"/>
      <c r="BE36" s="21"/>
    </row>
    <row r="37" spans="1:58">
      <c r="D37" s="3"/>
      <c r="E37" s="7">
        <f>I5</f>
        <v>124.96342957456326</v>
      </c>
      <c r="F37" s="7">
        <f xml:space="preserve"> -I6</f>
        <v>-206.80791353037841</v>
      </c>
      <c r="G37" s="14"/>
      <c r="H37" s="5">
        <f t="array" ref="H37:I38">MINVERSE(E37:F38)</f>
        <v>2.1403208656235284E-3</v>
      </c>
      <c r="I37" s="5">
        <v>3.5421186343243195E-3</v>
      </c>
      <c r="K37" s="14"/>
      <c r="L37" s="5">
        <f>I3</f>
        <v>100</v>
      </c>
      <c r="P37" s="3"/>
      <c r="Q37" s="7"/>
      <c r="R37" s="7"/>
      <c r="Y37" s="29" t="s">
        <v>64</v>
      </c>
      <c r="Z37" s="14" t="s">
        <v>64</v>
      </c>
      <c r="AA37" s="14" t="s">
        <v>85</v>
      </c>
      <c r="AB37" s="30" t="s">
        <v>2</v>
      </c>
      <c r="AC37" s="30" t="s">
        <v>2</v>
      </c>
      <c r="AD37" s="30" t="s">
        <v>3</v>
      </c>
      <c r="AE37" s="30" t="s">
        <v>3</v>
      </c>
      <c r="AF37" s="31" t="s">
        <v>65</v>
      </c>
      <c r="AG37" s="14" t="s">
        <v>65</v>
      </c>
      <c r="AH37" s="32" t="s">
        <v>88</v>
      </c>
      <c r="AI37" s="3" t="s">
        <v>89</v>
      </c>
      <c r="AJ37" s="3" t="s">
        <v>90</v>
      </c>
      <c r="AK37" s="3" t="s">
        <v>91</v>
      </c>
      <c r="AL37" s="3" t="s">
        <v>92</v>
      </c>
      <c r="AM37" s="3" t="s">
        <v>93</v>
      </c>
      <c r="AN37" s="3" t="s">
        <v>94</v>
      </c>
      <c r="AO37" s="3" t="s">
        <v>95</v>
      </c>
      <c r="AP37" s="3" t="s">
        <v>96</v>
      </c>
      <c r="AQ37" s="3" t="s">
        <v>97</v>
      </c>
      <c r="AR37" s="3" t="s">
        <v>2</v>
      </c>
      <c r="AS37" s="3" t="s">
        <v>3</v>
      </c>
      <c r="AT37" s="14" t="s">
        <v>72</v>
      </c>
      <c r="AU37" s="3" t="s">
        <v>98</v>
      </c>
      <c r="AV37" s="3" t="s">
        <v>99</v>
      </c>
      <c r="AW37" s="3" t="s">
        <v>100</v>
      </c>
      <c r="AX37" s="3" t="s">
        <v>101</v>
      </c>
      <c r="AY37" s="3" t="s">
        <v>102</v>
      </c>
      <c r="BB37" s="21"/>
      <c r="BC37" s="21"/>
      <c r="BD37" s="21"/>
      <c r="BE37" s="21"/>
    </row>
    <row r="38" spans="1:58">
      <c r="D38" s="3"/>
      <c r="E38" s="7">
        <f>I6</f>
        <v>206.80791353037841</v>
      </c>
      <c r="F38" s="7">
        <f xml:space="preserve"> I5</f>
        <v>124.96342957456326</v>
      </c>
      <c r="G38" s="14"/>
      <c r="H38" s="5">
        <v>-3.5421186343243195E-3</v>
      </c>
      <c r="I38" s="5">
        <v>2.140320865623528E-3</v>
      </c>
      <c r="K38" s="14"/>
      <c r="L38" s="15">
        <f>K2</f>
        <v>219.96675164630062</v>
      </c>
      <c r="P38" s="3" t="s">
        <v>23</v>
      </c>
      <c r="Q38" s="7">
        <f xml:space="preserve"> a</f>
        <v>150</v>
      </c>
      <c r="R38" s="7">
        <v>0</v>
      </c>
      <c r="Y38" s="28" cm="1">
        <f t="array" ref="Y38">Z38/d_r</f>
        <v>153.66725240726748</v>
      </c>
      <c r="Z38" s="22">
        <v>2.681999507</v>
      </c>
      <c r="AA38" s="22">
        <f>SQRT(linkA^2+linkD^2-2*linkA*linkD*COS(B1RADYAN))</f>
        <v>137.81458924101571</v>
      </c>
      <c r="AB38" s="22" cm="1">
        <f t="array" ref="AB38">ALFAAÇISI/d_r</f>
        <v>124.79851269004382</v>
      </c>
      <c r="AC38" s="22">
        <f>ACOS((linkA^2-linkD^2-SS^2)/(-2*SS*linkD))</f>
        <v>2.1781449480331903</v>
      </c>
      <c r="AD38" s="22" cm="1">
        <f t="array" ref="AD38">BETAAÇISI/d_r</f>
        <v>147.30659631234758</v>
      </c>
      <c r="AE38" s="22">
        <f>ACOS((LİNKB^2-SS^2-LİNKC^2)/(-2*SS*LİNKC))</f>
        <v>2.5709851155566028</v>
      </c>
      <c r="AF38" s="22" cm="1">
        <f t="array" ref="AF38">E1AÇISI/d_r</f>
        <v>-92.105109002391416</v>
      </c>
      <c r="AG38" s="22" cm="1">
        <f t="array" ref="AG38">(180*d_r)-(ALFAAÇISI+BETAAÇISI)</f>
        <v>-1.6075374099999999</v>
      </c>
      <c r="AH38" s="22">
        <f>(150+200*COS(B1RADYAN))</f>
        <v>-29.246609032033518</v>
      </c>
      <c r="AI38" s="22">
        <f>200*SIN(E1AÇISI)</f>
        <v>-199.86502446522024</v>
      </c>
      <c r="AJ38" s="22">
        <v>200</v>
      </c>
      <c r="AK38" s="22">
        <f>(200^2-AH38^2-AI38^2)</f>
        <v>-801.39214435571193</v>
      </c>
      <c r="AL38" s="22">
        <f>150+150+220*COS(E1AÇISI)</f>
        <v>291.91878013073131</v>
      </c>
      <c r="AM38" s="22">
        <f>220*SIN(E1AÇISI)</f>
        <v>-219.85152691174227</v>
      </c>
      <c r="AN38" s="22">
        <f>220^2-AL38^2-AM38^2</f>
        <v>-85151.268078438792</v>
      </c>
      <c r="AO38" s="22">
        <f>(AN38-AK38)/2</f>
        <v>-42174.937967041536</v>
      </c>
      <c r="AP38" s="22">
        <f>-AL38+AI38</f>
        <v>-491.78380459595155</v>
      </c>
      <c r="AQ38" s="22">
        <f>-AM38+AI38</f>
        <v>19.986502446522024</v>
      </c>
      <c r="AR38" s="22">
        <f>AQ38^2+AP38^2</f>
        <v>242250.77074291388</v>
      </c>
      <c r="AS38" s="22">
        <f>-2*(AO38*AP38+AL38*AQ38^2+AM38*AP38*AQ38)</f>
        <v>-46036980.938101649</v>
      </c>
      <c r="AT38" s="22">
        <f>-AN38*AQ38^2-2*AM38*AO38*AQ38</f>
        <v>-336624126.29334563</v>
      </c>
      <c r="AU38" s="22">
        <f xml:space="preserve"> SQRT(AS38^2-4*AR38*AT38)</f>
        <v>49452941.57151854</v>
      </c>
      <c r="AV38" s="33">
        <f>((-AS38+(AU38))/(2*AR38))</f>
        <v>197.08899628426337</v>
      </c>
      <c r="AW38" s="33">
        <f>((-AS38-(AU38))/(2*AR38))</f>
        <v>-7.0504639117165988</v>
      </c>
      <c r="AX38" s="33">
        <f>(AO38-AP38*AV38)/AQ38</f>
        <v>2739.3606568295941</v>
      </c>
      <c r="AY38" s="33">
        <f>(AO38-AP38*AW38)/AQ38</f>
        <v>-2283.6532833014248</v>
      </c>
      <c r="BA38" s="23"/>
    </row>
    <row r="39" spans="1:58">
      <c r="D39" s="17"/>
      <c r="E39" s="17"/>
      <c r="F39" s="17"/>
      <c r="P39" s="3" t="s">
        <v>34</v>
      </c>
      <c r="Q39" s="7">
        <f xml:space="preserve"> a+ b*COS(E10)</f>
        <v>201.80265184000774</v>
      </c>
      <c r="R39" s="7">
        <f xml:space="preserve"> b*SIN(E10)</f>
        <v>193.17475317013592</v>
      </c>
      <c r="Y39" s="28" cm="1">
        <f t="array" ref="Y39">Z39/d_r</f>
        <v>153.09429461213668</v>
      </c>
      <c r="Z39" s="22">
        <v>2.6719995070000002</v>
      </c>
      <c r="AA39" s="22">
        <f t="shared" ref="AA39:AA70" si="0">SQRT(linkA^2+linkD^2-2*linkA*linkD*COS(Z39))</f>
        <v>139.05319203221782</v>
      </c>
      <c r="AB39" s="22" cm="1">
        <f t="array" ref="AB39">AC39/d_r</f>
        <v>123.87537231496557</v>
      </c>
      <c r="AC39" s="22">
        <f t="shared" ref="AC39:AC70" si="1">ACOS((linkA^2-linkD^2-AA39^2)/(-2*AA39*linkD))</f>
        <v>2.1620331090299794</v>
      </c>
      <c r="AD39" s="22" cm="1">
        <f t="array" ref="AD39">AE39/d_r</f>
        <v>146.89057872769428</v>
      </c>
      <c r="AE39" s="22">
        <f t="shared" ref="AE39:AE70" si="2">ACOS((LİNKB^2-AA39^2-LİNKC^2)/(-2*AA39*LİNKC))</f>
        <v>2.5637242389582084</v>
      </c>
      <c r="AF39" s="22" cm="1">
        <f t="array" ref="AF39">AG39/d_r</f>
        <v>-90.765951042659836</v>
      </c>
      <c r="AG39" s="22" cm="1">
        <f t="array" ref="AG39">(180*d_r)-(AC39+AE39)</f>
        <v>-1.5841646943983942</v>
      </c>
      <c r="AH39" s="22">
        <f>(150+200*COS(Z39))</f>
        <v>-28.350494545874909</v>
      </c>
      <c r="AI39" s="22">
        <f>200*SIN(AG39)</f>
        <v>-199.98212894091375</v>
      </c>
      <c r="AJ39" s="22">
        <v>200</v>
      </c>
      <c r="AK39" s="22">
        <f t="shared" ref="AK39:AK102" si="3">(200^2-AH39^2-AI39^2)/(-2)</f>
        <v>398.30121836796752</v>
      </c>
      <c r="AL39" s="22">
        <f>150+150+220*COS(AG39)</f>
        <v>297.05904672694436</v>
      </c>
      <c r="AM39" s="22">
        <f>220*SIN(AG39)</f>
        <v>-219.98034183500511</v>
      </c>
      <c r="AN39" s="22">
        <f>220^2-AL39^2-AM39^2</f>
        <v>-88235.428036166617</v>
      </c>
      <c r="AO39" s="22">
        <f>(AN39-AK39)/2</f>
        <v>-44316.864627267292</v>
      </c>
      <c r="AP39" s="22">
        <f>-AL39+AI39</f>
        <v>-497.04117566785811</v>
      </c>
      <c r="AQ39" s="22">
        <f>-AM39+AI39</f>
        <v>19.998212894091353</v>
      </c>
      <c r="AR39" s="22">
        <f>AQ39^2+AP39^2</f>
        <v>247449.85882824397</v>
      </c>
      <c r="AS39" s="22">
        <f>-2*(AO39*AP39+AL39*AQ39^2+AM39*AP39*AQ39)</f>
        <v>-48665398.46910654</v>
      </c>
      <c r="AT39" s="22">
        <f>-AN39*AQ39^2-2*AM39*AO39*AQ39</f>
        <v>-354630852.7207346</v>
      </c>
      <c r="AU39" s="22">
        <f xml:space="preserve"> SQRT(AS39^2-4*AR39*AT39)</f>
        <v>52147237.95105987</v>
      </c>
      <c r="AV39" s="33">
        <f>((-AS39+(AU39))/(2*AR39))</f>
        <v>203.70316010190351</v>
      </c>
      <c r="AW39" s="33">
        <f>((-AS39-(AU39))/(2*AR39))</f>
        <v>-7.0354444703282093</v>
      </c>
      <c r="AX39" s="33">
        <f>(AO39-AP39*AV39)/AQ39</f>
        <v>2846.8540593375628</v>
      </c>
      <c r="AY39" s="33">
        <f>(AO39-AP39*AW39)/AQ39</f>
        <v>-2390.9021506752815</v>
      </c>
      <c r="BA39" s="23"/>
      <c r="BB39" s="21" t="s">
        <v>63</v>
      </c>
      <c r="BC39" s="21"/>
    </row>
    <row r="40" spans="1:58">
      <c r="D40" s="17"/>
      <c r="E40" s="17"/>
      <c r="F40" s="17"/>
      <c r="P40" s="3" t="s">
        <v>35</v>
      </c>
      <c r="Q40" s="7">
        <f>J2</f>
        <v>400</v>
      </c>
      <c r="R40" s="19">
        <f>K2</f>
        <v>219.96675164630062</v>
      </c>
      <c r="Y40" s="28" cm="1">
        <f t="array" ref="Y40">Z40/d_r</f>
        <v>152.52133681700585</v>
      </c>
      <c r="Z40" s="22">
        <v>2.661999507</v>
      </c>
      <c r="AA40" s="22">
        <f t="shared" si="0"/>
        <v>140.30518366325006</v>
      </c>
      <c r="AB40" s="22" cm="1">
        <f t="array" ref="AB40">AC40/d_r</f>
        <v>122.96353393900937</v>
      </c>
      <c r="AC40" s="22">
        <f t="shared" si="1"/>
        <v>2.1461185271235057</v>
      </c>
      <c r="AD40" s="22" cm="1">
        <f t="array" ref="AD40">AE40/d_r</f>
        <v>146.48538328449411</v>
      </c>
      <c r="AE40" s="22">
        <f t="shared" si="2"/>
        <v>2.5566522443602877</v>
      </c>
      <c r="AF40" s="22" cm="1">
        <f t="array" ref="AF40">AG40/d_r</f>
        <v>-89.448917223503486</v>
      </c>
      <c r="AG40" s="22" cm="1">
        <f t="array" ref="AG40">(180*d_r)-(AC40+AE40)</f>
        <v>-1.5611781178940003</v>
      </c>
      <c r="AH40" s="22">
        <f>(150+200*COS(B1RADYAN))</f>
        <v>-29.246609032033518</v>
      </c>
      <c r="AI40" s="22">
        <f>200*SIN(E1AÇISI)</f>
        <v>-199.86502446522024</v>
      </c>
      <c r="AJ40" s="22">
        <v>200</v>
      </c>
      <c r="AK40" s="22">
        <f t="shared" si="3"/>
        <v>400.69607217785597</v>
      </c>
      <c r="AL40" s="22">
        <f>150+150+220*COS(E1AÇISI)</f>
        <v>291.91878013073131</v>
      </c>
      <c r="AM40" s="22">
        <f>220*SIN(E1AÇISI)</f>
        <v>-219.85152691174227</v>
      </c>
      <c r="AN40" s="22">
        <f t="shared" ref="AN40:AN103" si="4">220^2-AL40^2-AM40^2</f>
        <v>-85151.268078438792</v>
      </c>
      <c r="AO40" s="22">
        <f t="shared" ref="AO40:AO103" si="5">(AN40-AK40)/2</f>
        <v>-42775.982075308326</v>
      </c>
      <c r="AP40" s="22">
        <f t="shared" ref="AP40:AP103" si="6">-AL40+AI40</f>
        <v>-491.78380459595155</v>
      </c>
      <c r="AQ40" s="22">
        <f t="shared" ref="AQ40:AQ103" si="7">-AM40+AI40</f>
        <v>19.986502446522024</v>
      </c>
      <c r="AR40" s="22">
        <f t="shared" ref="AR40:AR103" si="8">AQ40^2+AP40^2</f>
        <v>242250.77074291388</v>
      </c>
      <c r="AS40" s="22">
        <f t="shared" ref="AS40:AS103" si="9">-2*(AO40*AP40+AL40*AQ40^2+AM40*AP40*AQ40)</f>
        <v>-46628148.454688497</v>
      </c>
      <c r="AT40" s="22">
        <f t="shared" ref="AT40:AT103" si="10">-AN40*AQ40^2-2*AM40*AO40*AQ40</f>
        <v>-341906177.74511164</v>
      </c>
      <c r="AU40" s="22">
        <f t="shared" ref="AU40:AU103" si="11" xml:space="preserve"> SQRT(AS40^2-4*AR40*AT40)</f>
        <v>50054893.553323403</v>
      </c>
      <c r="AV40" s="33">
        <f t="shared" ref="AV40:AV103" si="12">((-AS40+(AU40))/(2*AR40))</f>
        <v>199.5515673933929</v>
      </c>
      <c r="AW40" s="33">
        <f t="shared" ref="AW40:AW103" si="13">((-AS40-(AU40))/(2*AR40))</f>
        <v>-7.0727227990360113</v>
      </c>
      <c r="AX40" s="33">
        <f t="shared" ref="AX40:AX103" si="14">(AO40-AP40*AV40)/AQ40</f>
        <v>2769.8816788293766</v>
      </c>
      <c r="AY40" s="33">
        <f t="shared" ref="AY40:AY103" si="15">(AO40-AP40*AW40)/AQ40</f>
        <v>-2314.2734816175789</v>
      </c>
      <c r="BA40" s="23"/>
      <c r="BB40" s="24" t="s">
        <v>64</v>
      </c>
      <c r="BC40" s="24" t="s">
        <v>65</v>
      </c>
      <c r="BE40" s="21" t="s">
        <v>83</v>
      </c>
      <c r="BF40" s="21"/>
    </row>
    <row r="41" spans="1:58">
      <c r="D41" s="3" t="s">
        <v>51</v>
      </c>
      <c r="E41" s="7"/>
      <c r="F41" s="17"/>
      <c r="P41" s="3" t="s">
        <v>36</v>
      </c>
      <c r="Q41" s="7">
        <f>a+f+e*COS(I10)</f>
        <v>498.63608330010084</v>
      </c>
      <c r="R41" s="7">
        <f xml:space="preserve"> e*SIN(I10)</f>
        <v>23.317512971914759</v>
      </c>
      <c r="Y41" s="28" cm="1">
        <f t="array" ref="Y41">Z41/d_r</f>
        <v>151.94837902187504</v>
      </c>
      <c r="Z41" s="22">
        <v>2.6519995070000002</v>
      </c>
      <c r="AA41" s="22">
        <f t="shared" si="0"/>
        <v>141.57008539170602</v>
      </c>
      <c r="AB41" s="22" cm="1">
        <f t="array" ref="AB41">AC41/d_r</f>
        <v>122.06281390038471</v>
      </c>
      <c r="AC41" s="22">
        <f t="shared" si="1"/>
        <v>2.1303979968108151</v>
      </c>
      <c r="AD41" s="22" cm="1">
        <f t="array" ref="AD41">AE41/d_r</f>
        <v>146.09084705635775</v>
      </c>
      <c r="AE41" s="22">
        <f t="shared" si="2"/>
        <v>2.5497662881609084</v>
      </c>
      <c r="AF41" s="22" cm="1">
        <f t="array" ref="AF41">AG41/d_r</f>
        <v>-88.153660956742485</v>
      </c>
      <c r="AG41" s="22" cm="1">
        <f t="array" ref="AG41">(180*d_r)-(AC41+AE41)</f>
        <v>-1.5385716313819309</v>
      </c>
      <c r="AH41" s="22">
        <f t="shared" ref="AH41" si="16">(150+200*COS(Z41))</f>
        <v>-26.504852265245717</v>
      </c>
      <c r="AI41" s="22">
        <f t="shared" ref="AI41" si="17">200*SIN(AG41)</f>
        <v>-199.89616588640087</v>
      </c>
      <c r="AJ41" s="22">
        <v>200</v>
      </c>
      <c r="AK41" s="22">
        <f t="shared" si="3"/>
        <v>330.49216484299541</v>
      </c>
      <c r="AL41" s="22">
        <f t="shared" ref="AL41" si="18">150+150+220*COS(AG41)</f>
        <v>307.08820607339919</v>
      </c>
      <c r="AM41" s="22">
        <f t="shared" ref="AM41" si="19">220*SIN(AG41)</f>
        <v>-219.88578247504094</v>
      </c>
      <c r="AN41" s="22">
        <f t="shared" si="4"/>
        <v>-94252.923644039518</v>
      </c>
      <c r="AO41" s="22">
        <f t="shared" si="5"/>
        <v>-47291.707904441253</v>
      </c>
      <c r="AP41" s="22">
        <f t="shared" si="6"/>
        <v>-506.98437195980006</v>
      </c>
      <c r="AQ41" s="22">
        <f t="shared" si="7"/>
        <v>19.989616588640075</v>
      </c>
      <c r="AR41" s="22">
        <f t="shared" si="8"/>
        <v>257432.73818283371</v>
      </c>
      <c r="AS41" s="22">
        <f t="shared" si="9"/>
        <v>-52654560.358669423</v>
      </c>
      <c r="AT41" s="22">
        <f t="shared" si="10"/>
        <v>-378072985.44131613</v>
      </c>
      <c r="AU41" s="22">
        <f t="shared" si="11"/>
        <v>56230029.184282199</v>
      </c>
      <c r="AV41" s="33">
        <f t="shared" si="12"/>
        <v>211.48162877718309</v>
      </c>
      <c r="AW41" s="33">
        <f t="shared" si="13"/>
        <v>-6.9444718858434564</v>
      </c>
      <c r="AX41" s="33">
        <f t="shared" si="14"/>
        <v>2997.8650454081258</v>
      </c>
      <c r="AY41" s="33">
        <f t="shared" si="15"/>
        <v>-2541.942032592779</v>
      </c>
      <c r="BA41" s="25" t="s">
        <v>66</v>
      </c>
      <c r="BB41" s="22">
        <v>2.681999507</v>
      </c>
      <c r="BC41" s="22">
        <f>E1AÇISI</f>
        <v>-1.6075374099999999</v>
      </c>
      <c r="BE41" s="21" t="s">
        <v>69</v>
      </c>
      <c r="BF41" s="22" cm="1">
        <f t="array" ref="BF41:BF43">MMULT(_xlfn.ANCHORARRAY(BA53),BA57:BA59)</f>
        <v>1.2580445105948612</v>
      </c>
    </row>
    <row r="42" spans="1:58">
      <c r="D42" s="3"/>
      <c r="E42" s="7">
        <f t="array" ref="E42:E43">MMULT(H37:I38,L37:L38)</f>
        <v>0.99318041650050393</v>
      </c>
      <c r="F42" s="17"/>
      <c r="P42" s="3" t="s">
        <v>37</v>
      </c>
      <c r="Q42" s="7">
        <f xml:space="preserve"> a+f</f>
        <v>300</v>
      </c>
      <c r="R42" s="7">
        <v>0</v>
      </c>
      <c r="X42" s="20"/>
      <c r="Y42" s="28" cm="1">
        <f t="array" ref="Y42">Z42/d_r</f>
        <v>151.37542122674418</v>
      </c>
      <c r="Z42" s="22">
        <v>2.641999507</v>
      </c>
      <c r="AA42" s="22">
        <f t="shared" si="0"/>
        <v>142.84742946691165</v>
      </c>
      <c r="AB42" s="22" cm="1">
        <f t="array" ref="AB42">AC42/d_r</f>
        <v>121.17302587647745</v>
      </c>
      <c r="AC42" s="22">
        <f t="shared" si="1"/>
        <v>2.1148682661488194</v>
      </c>
      <c r="AD42" s="22" cm="1">
        <f t="array" ref="AD42">AE42/d_r</f>
        <v>145.7068026548977</v>
      </c>
      <c r="AE42" s="22">
        <f t="shared" si="2"/>
        <v>2.54306344888158</v>
      </c>
      <c r="AF42" s="22" cm="1">
        <f t="array" ref="AF42">AG42/d_r</f>
        <v>-86.879828531375139</v>
      </c>
      <c r="AG42" s="22" cm="1">
        <f t="array" ref="AG42">(180*d_r)-(AC42+AE42)</f>
        <v>-1.5163390614406058</v>
      </c>
      <c r="AH42" s="22">
        <f>(150+200*COS(B1RADYAN))</f>
        <v>-29.246609032033518</v>
      </c>
      <c r="AI42" s="22">
        <f>200*SIN(E1AÇISI)</f>
        <v>-199.86502446522024</v>
      </c>
      <c r="AJ42" s="22">
        <v>200</v>
      </c>
      <c r="AK42" s="22">
        <f t="shared" si="3"/>
        <v>400.69607217785597</v>
      </c>
      <c r="AL42" s="22">
        <f>150+150+220*COS(E1AÇISI)</f>
        <v>291.91878013073131</v>
      </c>
      <c r="AM42" s="22">
        <f>220*SIN(E1AÇISI)</f>
        <v>-219.85152691174227</v>
      </c>
      <c r="AN42" s="22">
        <f t="shared" si="4"/>
        <v>-85151.268078438792</v>
      </c>
      <c r="AO42" s="22">
        <f t="shared" si="5"/>
        <v>-42775.982075308326</v>
      </c>
      <c r="AP42" s="22">
        <f t="shared" si="6"/>
        <v>-491.78380459595155</v>
      </c>
      <c r="AQ42" s="22">
        <f t="shared" si="7"/>
        <v>19.986502446522024</v>
      </c>
      <c r="AR42" s="22">
        <f t="shared" si="8"/>
        <v>242250.77074291388</v>
      </c>
      <c r="AS42" s="22">
        <f t="shared" si="9"/>
        <v>-46628148.454688497</v>
      </c>
      <c r="AT42" s="22">
        <f t="shared" si="10"/>
        <v>-341906177.74511164</v>
      </c>
      <c r="AU42" s="22">
        <f t="shared" si="11"/>
        <v>50054893.553323403</v>
      </c>
      <c r="AV42" s="33">
        <f t="shared" si="12"/>
        <v>199.5515673933929</v>
      </c>
      <c r="AW42" s="33">
        <f t="shared" si="13"/>
        <v>-7.0727227990360113</v>
      </c>
      <c r="AX42" s="33">
        <f t="shared" si="14"/>
        <v>2769.8816788293766</v>
      </c>
      <c r="AY42" s="33">
        <f t="shared" si="15"/>
        <v>-2314.2734816175789</v>
      </c>
      <c r="BA42" s="24" t="s">
        <v>108</v>
      </c>
      <c r="BB42" s="22">
        <v>2.471999507</v>
      </c>
      <c r="BC42" s="22">
        <v>-1.1894100000000001</v>
      </c>
      <c r="BE42" s="21" t="s">
        <v>70</v>
      </c>
      <c r="BF42" s="22">
        <v>-1.6261835626766636</v>
      </c>
    </row>
    <row r="43" spans="1:58">
      <c r="D43" s="3"/>
      <c r="E43" s="7">
        <v>0.11658756485957378</v>
      </c>
      <c r="F43" s="17"/>
      <c r="P43" s="3" t="s">
        <v>23</v>
      </c>
      <c r="Q43" s="7">
        <f>a</f>
        <v>150</v>
      </c>
      <c r="R43" s="7">
        <v>0</v>
      </c>
      <c r="Y43" s="28" cm="1">
        <f t="array" ref="Y43">Z43/d_r</f>
        <v>150.80246343161338</v>
      </c>
      <c r="Z43" s="22">
        <v>2.6319995070000002</v>
      </c>
      <c r="AA43" s="22">
        <f t="shared" si="0"/>
        <v>144.13675907153731</v>
      </c>
      <c r="AB43" s="22" cm="1">
        <f t="array" ref="AB43">AC43/d_r</f>
        <v>120.29398149200094</v>
      </c>
      <c r="AC43" s="22">
        <f t="shared" si="1"/>
        <v>2.0995260473685371</v>
      </c>
      <c r="AD43" s="22" cm="1">
        <f t="array" ref="AD43">AE43/d_r</f>
        <v>145.33307900892444</v>
      </c>
      <c r="AE43" s="22">
        <f t="shared" si="2"/>
        <v>2.5365407407667888</v>
      </c>
      <c r="AF43" s="22" cm="1">
        <f t="array" ref="AF43">AG43/d_r</f>
        <v>-85.627060500925353</v>
      </c>
      <c r="AG43" s="22" cm="1">
        <f t="array" ref="AG43">(180*d_r)-(AC43+AE43)</f>
        <v>-1.4944741345455324</v>
      </c>
      <c r="AH43" s="22">
        <f t="shared" ref="AH43" si="20">(150+200*COS(Z43))</f>
        <v>-24.588610397077076</v>
      </c>
      <c r="AI43" s="22">
        <f t="shared" ref="AI43" si="21">200*SIN(AG43)</f>
        <v>-199.41777500481371</v>
      </c>
      <c r="AJ43" s="22">
        <v>200</v>
      </c>
      <c r="AK43" s="22">
        <f t="shared" si="3"/>
        <v>186.02437456487314</v>
      </c>
      <c r="AL43" s="22">
        <f t="shared" ref="AL43" si="22">150+150+220*COS(AG43)</f>
        <v>316.77458567824254</v>
      </c>
      <c r="AM43" s="22">
        <f t="shared" ref="AM43" si="23">220*SIN(AG43)</f>
        <v>-219.35955250529508</v>
      </c>
      <c r="AN43" s="22">
        <f t="shared" si="4"/>
        <v>-100064.75140694554</v>
      </c>
      <c r="AO43" s="22">
        <f t="shared" si="5"/>
        <v>-50125.387890755206</v>
      </c>
      <c r="AP43" s="22">
        <f t="shared" si="6"/>
        <v>-516.19236068305622</v>
      </c>
      <c r="AQ43" s="22">
        <f t="shared" si="7"/>
        <v>19.941777500481379</v>
      </c>
      <c r="AR43" s="22">
        <f t="shared" si="8"/>
        <v>266852.22771742509</v>
      </c>
      <c r="AS43" s="22">
        <f t="shared" si="9"/>
        <v>-56516714.696204096</v>
      </c>
      <c r="AT43" s="22">
        <f t="shared" si="10"/>
        <v>-398745738.33682609</v>
      </c>
      <c r="AU43" s="22">
        <f t="shared" si="11"/>
        <v>60164472.858358681</v>
      </c>
      <c r="AV43" s="33">
        <f t="shared" si="12"/>
        <v>218.62509553062213</v>
      </c>
      <c r="AW43" s="33">
        <f t="shared" si="13"/>
        <v>-6.8347905381124754</v>
      </c>
      <c r="AX43" s="33">
        <f t="shared" si="14"/>
        <v>3145.5178092444935</v>
      </c>
      <c r="AY43" s="33">
        <f t="shared" si="15"/>
        <v>-2690.5051243352077</v>
      </c>
      <c r="BA43" s="25" t="s">
        <v>67</v>
      </c>
      <c r="BB43" s="22">
        <v>2.2326122179999999</v>
      </c>
      <c r="BC43" s="22" cm="1">
        <f t="array" ref="BC43">(180*d_r)-(AC83+AE83)</f>
        <v>-0.8515158804303633</v>
      </c>
      <c r="BE43" s="21" t="s">
        <v>71</v>
      </c>
      <c r="BF43" s="22">
        <v>-1.9282281575610174</v>
      </c>
    </row>
    <row r="44" spans="1:58">
      <c r="Y44" s="28" cm="1">
        <f t="array" ref="Y44">Z44/d_r</f>
        <v>150.22950563648254</v>
      </c>
      <c r="Z44" s="22">
        <v>2.621999507</v>
      </c>
      <c r="AA44" s="22">
        <f t="shared" si="0"/>
        <v>145.43762823777263</v>
      </c>
      <c r="AB44" s="22" cm="1">
        <f t="array" ref="AB44">AC44/d_r</f>
        <v>119.42549088021116</v>
      </c>
      <c r="AC44" s="22">
        <f t="shared" si="1"/>
        <v>2.0843680266701456</v>
      </c>
      <c r="AD44" s="22" cm="1">
        <f t="array" ref="AD44">AE44/d_r</f>
        <v>144.96950207755006</v>
      </c>
      <c r="AE44" s="22">
        <f t="shared" si="2"/>
        <v>2.5301951262300086</v>
      </c>
      <c r="AF44" s="22" cm="1">
        <f t="array" ref="AF44">AG44/d_r</f>
        <v>-84.394992957761232</v>
      </c>
      <c r="AG44" s="22" cm="1">
        <f t="array" ref="AG44">(180*d_r)-(AC44+AE44)</f>
        <v>-1.4729704993103612</v>
      </c>
      <c r="AH44" s="22">
        <f>(150+200*COS(B1RADYAN))</f>
        <v>-29.246609032033518</v>
      </c>
      <c r="AI44" s="22">
        <f>200*SIN(E1AÇISI)</f>
        <v>-199.86502446522024</v>
      </c>
      <c r="AJ44" s="22">
        <v>200</v>
      </c>
      <c r="AK44" s="22">
        <f t="shared" si="3"/>
        <v>400.69607217785597</v>
      </c>
      <c r="AL44" s="22">
        <f>150+150+220*COS(E1AÇISI)</f>
        <v>291.91878013073131</v>
      </c>
      <c r="AM44" s="22">
        <f>220*SIN(E1AÇISI)</f>
        <v>-219.85152691174227</v>
      </c>
      <c r="AN44" s="22">
        <f t="shared" si="4"/>
        <v>-85151.268078438792</v>
      </c>
      <c r="AO44" s="22">
        <f t="shared" si="5"/>
        <v>-42775.982075308326</v>
      </c>
      <c r="AP44" s="22">
        <f t="shared" si="6"/>
        <v>-491.78380459595155</v>
      </c>
      <c r="AQ44" s="22">
        <f t="shared" si="7"/>
        <v>19.986502446522024</v>
      </c>
      <c r="AR44" s="22">
        <f t="shared" si="8"/>
        <v>242250.77074291388</v>
      </c>
      <c r="AS44" s="22">
        <f t="shared" si="9"/>
        <v>-46628148.454688497</v>
      </c>
      <c r="AT44" s="22">
        <f t="shared" si="10"/>
        <v>-341906177.74511164</v>
      </c>
      <c r="AU44" s="22">
        <f t="shared" si="11"/>
        <v>50054893.553323403</v>
      </c>
      <c r="AV44" s="33">
        <f t="shared" si="12"/>
        <v>199.5515673933929</v>
      </c>
      <c r="AW44" s="33">
        <f t="shared" si="13"/>
        <v>-7.0727227990360113</v>
      </c>
      <c r="AX44" s="33">
        <f t="shared" si="14"/>
        <v>2769.8816788293766</v>
      </c>
      <c r="AY44" s="33">
        <f t="shared" si="15"/>
        <v>-2314.2734816175789</v>
      </c>
      <c r="BA44" s="24" t="s">
        <v>109</v>
      </c>
      <c r="BB44" s="22">
        <v>1.7219899999999999</v>
      </c>
      <c r="BC44" s="22">
        <v>-0.38527</v>
      </c>
    </row>
    <row r="45" spans="1:58">
      <c r="Y45" s="28" cm="1">
        <f t="array" ref="Y45">Z45/d_r</f>
        <v>149.65654784135174</v>
      </c>
      <c r="Z45" s="22">
        <v>2.6119995070000002</v>
      </c>
      <c r="AA45" s="22">
        <f t="shared" si="0"/>
        <v>146.74960174094335</v>
      </c>
      <c r="AB45" s="22" cm="1">
        <f t="array" ref="AB45">AC45/d_r</f>
        <v>118.56736319916347</v>
      </c>
      <c r="AC45" s="22">
        <f t="shared" si="1"/>
        <v>2.0693908732333597</v>
      </c>
      <c r="AD45" s="22" cm="1">
        <f t="array" ref="AD45">AE45/d_r</f>
        <v>144.61589550162299</v>
      </c>
      <c r="AE45" s="22">
        <f t="shared" si="2"/>
        <v>2.524023527223378</v>
      </c>
      <c r="AF45" s="22" cm="1">
        <f t="array" ref="AF45">AG45/d_r</f>
        <v>-83.183258700786439</v>
      </c>
      <c r="AG45" s="22" cm="1">
        <f t="array" ref="AG45">(180*d_r)-(AC45+AE45)</f>
        <v>-1.4518217468669441</v>
      </c>
      <c r="AH45" s="22">
        <f t="shared" ref="AH45" si="24">(150+200*COS(Z45))</f>
        <v>-22.602535412566709</v>
      </c>
      <c r="AI45" s="22">
        <f t="shared" ref="AI45" si="25">200*SIN(AG45)</f>
        <v>-198.58617383405422</v>
      </c>
      <c r="AJ45" s="22">
        <v>200</v>
      </c>
      <c r="AK45" s="22">
        <f t="shared" si="3"/>
        <v>-26.328477437233232</v>
      </c>
      <c r="AL45" s="22">
        <f t="shared" ref="AL45" si="26">150+150+220*COS(AG45)</f>
        <v>326.11270169784189</v>
      </c>
      <c r="AM45" s="22">
        <f t="shared" ref="AM45" si="27">220*SIN(AG45)</f>
        <v>-218.44479121745962</v>
      </c>
      <c r="AN45" s="22">
        <f t="shared" si="4"/>
        <v>-105667.62101870513</v>
      </c>
      <c r="AO45" s="22">
        <f t="shared" si="5"/>
        <v>-52820.646270633952</v>
      </c>
      <c r="AP45" s="22">
        <f t="shared" si="6"/>
        <v>-524.69887553189608</v>
      </c>
      <c r="AQ45" s="22">
        <f t="shared" si="7"/>
        <v>19.858617383405402</v>
      </c>
      <c r="AR45" s="22">
        <f t="shared" si="8"/>
        <v>275703.27466881665</v>
      </c>
      <c r="AS45" s="22">
        <f t="shared" si="9"/>
        <v>-60239381.613260999</v>
      </c>
      <c r="AT45" s="22">
        <f t="shared" si="10"/>
        <v>-416601566.88414824</v>
      </c>
      <c r="AU45" s="22">
        <f t="shared" si="11"/>
        <v>63939164.539713576</v>
      </c>
      <c r="AV45" s="33">
        <f t="shared" si="12"/>
        <v>225.20324849630768</v>
      </c>
      <c r="AW45" s="33">
        <f t="shared" si="13"/>
        <v>-6.7097188651401973</v>
      </c>
      <c r="AX45" s="33">
        <f t="shared" si="14"/>
        <v>3290.4226774675708</v>
      </c>
      <c r="AY45" s="33">
        <f t="shared" si="15"/>
        <v>-2837.1173645446729</v>
      </c>
      <c r="BA45" s="25" t="s">
        <v>68</v>
      </c>
      <c r="BB45" s="22">
        <v>1.308795868</v>
      </c>
      <c r="BC45" s="22" cm="1">
        <f t="array" ref="BC45">(180*d_r)-(AC175+AE175)</f>
        <v>-0.1187593223476151</v>
      </c>
    </row>
    <row r="46" spans="1:58" ht="16.2">
      <c r="D46" s="14" t="s">
        <v>52</v>
      </c>
      <c r="E46" s="5"/>
      <c r="F46" s="5"/>
      <c r="G46" s="14" t="s">
        <v>48</v>
      </c>
      <c r="H46" s="5"/>
      <c r="I46" s="5"/>
      <c r="K46" s="14" t="s">
        <v>53</v>
      </c>
      <c r="L46" s="5"/>
      <c r="Y46" s="28" cm="1">
        <f t="array" ref="Y46">Z46/d_r</f>
        <v>149.08359004622091</v>
      </c>
      <c r="Z46" s="22">
        <v>2.6019995069999999</v>
      </c>
      <c r="AA46" s="22">
        <f t="shared" si="0"/>
        <v>148.07225497326064</v>
      </c>
      <c r="AB46" s="22" cm="1">
        <f t="array" ref="AB46">AC46/d_r</f>
        <v>117.71940710507593</v>
      </c>
      <c r="AC46" s="22">
        <f t="shared" si="1"/>
        <v>2.0545912474791814</v>
      </c>
      <c r="AD46" s="22" cm="1">
        <f t="array" ref="AD46">AE46/d_r</f>
        <v>144.27208119765282</v>
      </c>
      <c r="AE46" s="22">
        <f t="shared" si="2"/>
        <v>2.5180228356036456</v>
      </c>
      <c r="AF46" s="22" cm="1">
        <f t="array" ref="AF46">AG46/d_r</f>
        <v>-81.991488302728769</v>
      </c>
      <c r="AG46" s="22" cm="1">
        <f t="array" ref="AG46">(180*d_r)-(AC46+AE46)</f>
        <v>-1.4310214294930343</v>
      </c>
      <c r="AH46" s="22">
        <f>(150+200*COS(B1RADYAN))</f>
        <v>-29.246609032033518</v>
      </c>
      <c r="AI46" s="22">
        <f>200*SIN(E1AÇISI)</f>
        <v>-199.86502446522024</v>
      </c>
      <c r="AJ46" s="22">
        <v>200</v>
      </c>
      <c r="AK46" s="22">
        <f t="shared" si="3"/>
        <v>400.69607217785597</v>
      </c>
      <c r="AL46" s="22">
        <f>150+150+220*COS(E1AÇISI)</f>
        <v>291.91878013073131</v>
      </c>
      <c r="AM46" s="22">
        <f>220*SIN(E1AÇISI)</f>
        <v>-219.85152691174227</v>
      </c>
      <c r="AN46" s="22">
        <f t="shared" si="4"/>
        <v>-85151.268078438792</v>
      </c>
      <c r="AO46" s="22">
        <f t="shared" si="5"/>
        <v>-42775.982075308326</v>
      </c>
      <c r="AP46" s="22">
        <f t="shared" si="6"/>
        <v>-491.78380459595155</v>
      </c>
      <c r="AQ46" s="22">
        <f t="shared" si="7"/>
        <v>19.986502446522024</v>
      </c>
      <c r="AR46" s="22">
        <f t="shared" si="8"/>
        <v>242250.77074291388</v>
      </c>
      <c r="AS46" s="22">
        <f t="shared" si="9"/>
        <v>-46628148.454688497</v>
      </c>
      <c r="AT46" s="22">
        <f t="shared" si="10"/>
        <v>-341906177.74511164</v>
      </c>
      <c r="AU46" s="22">
        <f t="shared" si="11"/>
        <v>50054893.553323403</v>
      </c>
      <c r="AV46" s="33">
        <f t="shared" si="12"/>
        <v>199.5515673933929</v>
      </c>
      <c r="AW46" s="33">
        <f t="shared" si="13"/>
        <v>-7.0727227990360113</v>
      </c>
      <c r="AX46" s="33">
        <f t="shared" si="14"/>
        <v>2769.8816788293766</v>
      </c>
      <c r="AY46" s="33">
        <f t="shared" si="15"/>
        <v>-2314.2734816175789</v>
      </c>
    </row>
    <row r="47" spans="1:58">
      <c r="D47" s="14"/>
      <c r="E47" s="5">
        <f>K5</f>
        <v>151.78493597687572</v>
      </c>
      <c r="F47" s="5">
        <f>-K6</f>
        <v>-408.00719411852583</v>
      </c>
      <c r="G47" s="14"/>
      <c r="H47" s="5">
        <f t="array" ref="H47:I48" xml:space="preserve"> MINVERSE(E47:F48)</f>
        <v>8.009398319774215E-4</v>
      </c>
      <c r="I47" s="5">
        <v>2.1529752699085847E-3</v>
      </c>
      <c r="K47" s="14"/>
      <c r="L47" s="5">
        <f>I3</f>
        <v>100</v>
      </c>
      <c r="Y47" s="28" cm="1">
        <f t="array" ref="Y47">Z47/d_r</f>
        <v>148.51063225109007</v>
      </c>
      <c r="Z47" s="22">
        <v>2.5919995070000001</v>
      </c>
      <c r="AA47" s="22">
        <f t="shared" si="0"/>
        <v>149.40517380019935</v>
      </c>
      <c r="AB47" s="22" cm="1">
        <f t="array" ref="AB47">AC47/d_r</f>
        <v>116.8814311849235</v>
      </c>
      <c r="AC47" s="22">
        <f t="shared" si="1"/>
        <v>2.0399658086200922</v>
      </c>
      <c r="AD47" s="22" cm="1">
        <f t="array" ref="AD47">AE47/d_r</f>
        <v>143.93787989815169</v>
      </c>
      <c r="AE47" s="22">
        <f t="shared" si="2"/>
        <v>2.5121899225629072</v>
      </c>
      <c r="AF47" s="22" cm="1">
        <f t="array" ref="AF47">AG47/d_r</f>
        <v>-80.819311083075178</v>
      </c>
      <c r="AG47" s="22" cm="1">
        <f t="array" ref="AG47">(180*d_r)-(AC47+AE47)</f>
        <v>-1.4105630775932063</v>
      </c>
      <c r="AH47" s="22">
        <f t="shared" ref="AH47" si="28">(150+200*COS(Z47))</f>
        <v>-20.547421715227756</v>
      </c>
      <c r="AI47" s="22">
        <f t="shared" ref="AI47" si="29">200*SIN(AG47)</f>
        <v>-197.43801913526252</v>
      </c>
      <c r="AJ47" s="22">
        <v>200</v>
      </c>
      <c r="AK47" s="22">
        <f t="shared" si="3"/>
        <v>-298.01603040014743</v>
      </c>
      <c r="AL47" s="22">
        <f t="shared" ref="AL47" si="30">150+150+220*COS(AG47)</f>
        <v>335.10066389588519</v>
      </c>
      <c r="AM47" s="22">
        <f t="shared" ref="AM47" si="31">220*SIN(AG47)</f>
        <v>-217.18182104878875</v>
      </c>
      <c r="AN47" s="22">
        <f t="shared" si="4"/>
        <v>-111060.39833753111</v>
      </c>
      <c r="AO47" s="22">
        <f t="shared" si="5"/>
        <v>-55381.19115356548</v>
      </c>
      <c r="AP47" s="22">
        <f t="shared" si="6"/>
        <v>-532.53868303114768</v>
      </c>
      <c r="AQ47" s="22">
        <f t="shared" si="7"/>
        <v>19.743801913526227</v>
      </c>
      <c r="AR47" s="22">
        <f t="shared" si="8"/>
        <v>283987.26663854974</v>
      </c>
      <c r="AS47" s="22">
        <f t="shared" si="9"/>
        <v>-63813555.817545526</v>
      </c>
      <c r="AT47" s="22">
        <f t="shared" si="10"/>
        <v>-431655214.75451511</v>
      </c>
      <c r="AU47" s="22">
        <f t="shared" si="11"/>
        <v>67546341.457940131</v>
      </c>
      <c r="AV47" s="33">
        <f t="shared" si="12"/>
        <v>231.277794301032</v>
      </c>
      <c r="AW47" s="33">
        <f t="shared" si="13"/>
        <v>-6.5721003701648009</v>
      </c>
      <c r="AX47" s="33">
        <f t="shared" si="14"/>
        <v>3433.137200967225</v>
      </c>
      <c r="AY47" s="33">
        <f t="shared" si="15"/>
        <v>-2982.2568666019124</v>
      </c>
      <c r="BA47" s="23"/>
    </row>
    <row r="48" spans="1:58">
      <c r="D48" s="14"/>
      <c r="E48" s="5">
        <f>K6</f>
        <v>408.00719411852583</v>
      </c>
      <c r="F48" s="5">
        <f>K5</f>
        <v>151.78493597687572</v>
      </c>
      <c r="G48" s="14"/>
      <c r="H48" s="5">
        <v>-2.1529752699085847E-3</v>
      </c>
      <c r="I48" s="5">
        <v>8.0093983197742139E-4</v>
      </c>
      <c r="K48" s="14"/>
      <c r="L48" s="15">
        <f>K2</f>
        <v>219.96675164630062</v>
      </c>
      <c r="Y48" s="28" cm="1">
        <f t="array" ref="Y48">Z48/d_r</f>
        <v>147.93767445595924</v>
      </c>
      <c r="Z48" s="22">
        <v>2.5819995069999999</v>
      </c>
      <c r="AA48" s="22">
        <f t="shared" si="0"/>
        <v>150.74795440182194</v>
      </c>
      <c r="AB48" s="22" cm="1">
        <f t="array" ref="AB48">AC48/d_r</f>
        <v>116.05324435041213</v>
      </c>
      <c r="AC48" s="22">
        <f t="shared" si="1"/>
        <v>2.0255112215361994</v>
      </c>
      <c r="AD48" s="22" cm="1">
        <f t="array" ref="AD48">AE48/d_r</f>
        <v>143.61311164209522</v>
      </c>
      <c r="AE48" s="22">
        <f t="shared" si="2"/>
        <v>2.5065216471887619</v>
      </c>
      <c r="AF48" s="22" cm="1">
        <f t="array" ref="AF48">AG48/d_r</f>
        <v>-79.666355992507349</v>
      </c>
      <c r="AG48" s="22" cm="1">
        <f t="array" ref="AG48">(180*d_r)-(AC48+AE48)</f>
        <v>-1.3904402151351682</v>
      </c>
      <c r="AH48" s="22">
        <f>(150+200*COS(B1RADYAN))</f>
        <v>-29.246609032033518</v>
      </c>
      <c r="AI48" s="22">
        <f>200*SIN(E1AÇISI)</f>
        <v>-199.86502446522024</v>
      </c>
      <c r="AJ48" s="22">
        <v>200</v>
      </c>
      <c r="AK48" s="22">
        <f t="shared" si="3"/>
        <v>400.69607217785597</v>
      </c>
      <c r="AL48" s="22">
        <f>150+150+220*COS(E1AÇISI)</f>
        <v>291.91878013073131</v>
      </c>
      <c r="AM48" s="22">
        <f>220*SIN(E1AÇISI)</f>
        <v>-219.85152691174227</v>
      </c>
      <c r="AN48" s="22">
        <f t="shared" si="4"/>
        <v>-85151.268078438792</v>
      </c>
      <c r="AO48" s="22">
        <f t="shared" si="5"/>
        <v>-42775.982075308326</v>
      </c>
      <c r="AP48" s="22">
        <f t="shared" si="6"/>
        <v>-491.78380459595155</v>
      </c>
      <c r="AQ48" s="22">
        <f t="shared" si="7"/>
        <v>19.986502446522024</v>
      </c>
      <c r="AR48" s="22">
        <f t="shared" si="8"/>
        <v>242250.77074291388</v>
      </c>
      <c r="AS48" s="22">
        <f t="shared" si="9"/>
        <v>-46628148.454688497</v>
      </c>
      <c r="AT48" s="22">
        <f t="shared" si="10"/>
        <v>-341906177.74511164</v>
      </c>
      <c r="AU48" s="22">
        <f t="shared" si="11"/>
        <v>50054893.553323403</v>
      </c>
      <c r="AV48" s="33">
        <f t="shared" si="12"/>
        <v>199.5515673933929</v>
      </c>
      <c r="AW48" s="33">
        <f t="shared" si="13"/>
        <v>-7.0727227990360113</v>
      </c>
      <c r="AX48" s="33">
        <f t="shared" si="14"/>
        <v>2769.8816788293766</v>
      </c>
      <c r="AY48" s="33">
        <f t="shared" si="15"/>
        <v>-2314.2734816175789</v>
      </c>
      <c r="BA48" s="27" t="s">
        <v>80</v>
      </c>
    </row>
    <row r="49" spans="4:58">
      <c r="Y49" s="28" cm="1">
        <f t="array" ref="Y49">Z49/d_r</f>
        <v>147.36471666082844</v>
      </c>
      <c r="Z49" s="22">
        <v>2.5719995070000001</v>
      </c>
      <c r="AA49" s="22">
        <f t="shared" si="0"/>
        <v>152.1002031011806</v>
      </c>
      <c r="AB49" s="22" cm="1">
        <f t="array" ref="AB49">AC49/d_r</f>
        <v>115.23465619549047</v>
      </c>
      <c r="AC49" s="22">
        <f t="shared" si="1"/>
        <v>2.0112241630149912</v>
      </c>
      <c r="AD49" s="22" cm="1">
        <f t="array" ref="AD49">AE49/d_r</f>
        <v>143.29759621900246</v>
      </c>
      <c r="AE49" s="22">
        <f t="shared" si="2"/>
        <v>2.5010148642149703</v>
      </c>
      <c r="AF49" s="22" cm="1">
        <f t="array" ref="AF49">AG49/d_r</f>
        <v>-78.532252414492945</v>
      </c>
      <c r="AG49" s="22" cm="1">
        <f t="array" ref="AG49">(180*d_r)-(AC49+AE49)</f>
        <v>-1.3706463736401684</v>
      </c>
      <c r="AH49" s="22">
        <f t="shared" ref="AH49" si="32">(150+200*COS(Z49))</f>
        <v>-18.424091323138015</v>
      </c>
      <c r="AI49" s="22">
        <f t="shared" ref="AI49" si="33">200*SIN(AG49)</f>
        <v>-196.0073551459179</v>
      </c>
      <c r="AJ49" s="22">
        <v>200</v>
      </c>
      <c r="AK49" s="22">
        <f t="shared" si="3"/>
        <v>-620.83479380934295</v>
      </c>
      <c r="AL49" s="22">
        <f t="shared" ref="AL49" si="34">150+150+220*COS(AG49)</f>
        <v>343.7395843799348</v>
      </c>
      <c r="AM49" s="22">
        <f t="shared" ref="AM49" si="35">220*SIN(AG49)</f>
        <v>-215.60809066050967</v>
      </c>
      <c r="AN49" s="22">
        <f t="shared" si="4"/>
        <v>-116243.75062796086</v>
      </c>
      <c r="AO49" s="22">
        <f t="shared" si="5"/>
        <v>-57811.457917075764</v>
      </c>
      <c r="AP49" s="22">
        <f t="shared" si="6"/>
        <v>-539.74693952585267</v>
      </c>
      <c r="AQ49" s="22">
        <f t="shared" si="7"/>
        <v>19.600735514591776</v>
      </c>
      <c r="AR49" s="22">
        <f t="shared" si="8"/>
        <v>291710.94756023743</v>
      </c>
      <c r="AS49" s="22">
        <f t="shared" si="9"/>
        <v>-67233261.206349373</v>
      </c>
      <c r="AT49" s="22">
        <f t="shared" si="10"/>
        <v>-443971812.89719641</v>
      </c>
      <c r="AU49" s="22">
        <f t="shared" si="11"/>
        <v>70981386.048472688</v>
      </c>
      <c r="AV49" s="33">
        <f t="shared" si="12"/>
        <v>236.90342856652845</v>
      </c>
      <c r="AW49" s="33">
        <f t="shared" si="13"/>
        <v>-6.4243815212820188</v>
      </c>
      <c r="AX49" s="33">
        <f t="shared" si="14"/>
        <v>3574.1741713078</v>
      </c>
      <c r="AY49" s="33">
        <f t="shared" si="15"/>
        <v>-3126.36217839453</v>
      </c>
      <c r="BA49" s="28">
        <v>1</v>
      </c>
      <c r="BB49" s="22">
        <f>COS(BC41)</f>
        <v>-3.6732817587584919E-2</v>
      </c>
      <c r="BC49" s="22">
        <f>-COS(BB41)</f>
        <v>0.89623304516016755</v>
      </c>
      <c r="BE49" s="21" t="s">
        <v>105</v>
      </c>
      <c r="BF49" s="22">
        <f>BF41*BA49+BF42*BB49+BF43*BC49-COS(BC41-BB41)</f>
        <v>0</v>
      </c>
    </row>
    <row r="50" spans="4:58">
      <c r="Y50" s="28" cm="1">
        <f t="array" ref="Y50">Z50/d_r</f>
        <v>146.7917588656976</v>
      </c>
      <c r="Z50" s="22">
        <v>2.5619995069999999</v>
      </c>
      <c r="AA50" s="22">
        <f t="shared" si="0"/>
        <v>153.46153618176169</v>
      </c>
      <c r="AB50" s="22" cm="1">
        <f t="array" ref="AB50">AC50/d_r</f>
        <v>114.42547731953789</v>
      </c>
      <c r="AC50" s="22">
        <f t="shared" si="1"/>
        <v>1.9971013273920319</v>
      </c>
      <c r="AD50" s="22" cm="1">
        <f t="array" ref="AD50">AE50/d_r</f>
        <v>142.9911535699375</v>
      </c>
      <c r="AE50" s="22">
        <f t="shared" si="2"/>
        <v>2.4956664310202532</v>
      </c>
      <c r="AF50" s="22" cm="1">
        <f t="array" ref="AF50">AG50/d_r</f>
        <v>-77.416630889475371</v>
      </c>
      <c r="AG50" s="22" cm="1">
        <f t="array" ref="AG50">(180*d_r)-(AC50+AE50)</f>
        <v>-1.3511751048224916</v>
      </c>
      <c r="AH50" s="22">
        <f>(150+200*COS(B1RADYAN))</f>
        <v>-29.246609032033518</v>
      </c>
      <c r="AI50" s="22">
        <f>200*SIN(E1AÇISI)</f>
        <v>-199.86502446522024</v>
      </c>
      <c r="AJ50" s="22">
        <v>200</v>
      </c>
      <c r="AK50" s="22">
        <f t="shared" si="3"/>
        <v>400.69607217785597</v>
      </c>
      <c r="AL50" s="22">
        <f>150+150+220*COS(E1AÇISI)</f>
        <v>291.91878013073131</v>
      </c>
      <c r="AM50" s="22">
        <f>220*SIN(E1AÇISI)</f>
        <v>-219.85152691174227</v>
      </c>
      <c r="AN50" s="22">
        <f t="shared" si="4"/>
        <v>-85151.268078438792</v>
      </c>
      <c r="AO50" s="22">
        <f t="shared" si="5"/>
        <v>-42775.982075308326</v>
      </c>
      <c r="AP50" s="22">
        <f t="shared" si="6"/>
        <v>-491.78380459595155</v>
      </c>
      <c r="AQ50" s="22">
        <f t="shared" si="7"/>
        <v>19.986502446522024</v>
      </c>
      <c r="AR50" s="22">
        <f t="shared" si="8"/>
        <v>242250.77074291388</v>
      </c>
      <c r="AS50" s="22">
        <f t="shared" si="9"/>
        <v>-46628148.454688497</v>
      </c>
      <c r="AT50" s="22">
        <f t="shared" si="10"/>
        <v>-341906177.74511164</v>
      </c>
      <c r="AU50" s="22">
        <f t="shared" si="11"/>
        <v>50054893.553323403</v>
      </c>
      <c r="AV50" s="33">
        <f t="shared" si="12"/>
        <v>199.5515673933929</v>
      </c>
      <c r="AW50" s="33">
        <f t="shared" si="13"/>
        <v>-7.0727227990360113</v>
      </c>
      <c r="AX50" s="33">
        <f t="shared" si="14"/>
        <v>2769.8816788293766</v>
      </c>
      <c r="AY50" s="33">
        <f t="shared" si="15"/>
        <v>-2314.2734816175789</v>
      </c>
      <c r="BA50" s="28">
        <v>1</v>
      </c>
      <c r="BB50" s="22">
        <f>COS(BC43)</f>
        <v>0.65884353677193597</v>
      </c>
      <c r="BC50" s="22">
        <f>-COS(BB43)</f>
        <v>0.61455038026618403</v>
      </c>
      <c r="BE50" s="21" t="s">
        <v>110</v>
      </c>
      <c r="BF50" s="22">
        <f>BF41*1+(BF42*COS(BC42))+(BF43*COS(BB42))-COS(BC42-BB42)</f>
        <v>3.032550934572328</v>
      </c>
    </row>
    <row r="51" spans="4:58">
      <c r="D51" s="14" t="s">
        <v>47</v>
      </c>
      <c r="E51" s="5"/>
      <c r="Y51" s="28" cm="1">
        <f t="array" ref="Y51">Z51/d_r</f>
        <v>146.2188010705668</v>
      </c>
      <c r="Z51" s="22">
        <v>2.5519995070000001</v>
      </c>
      <c r="AA51" s="22">
        <f t="shared" si="0"/>
        <v>154.83157969576916</v>
      </c>
      <c r="AB51" s="22" cm="1">
        <f t="array" ref="AB51">AC51/d_r</f>
        <v>113.62551961833634</v>
      </c>
      <c r="AC51" s="22">
        <f t="shared" si="1"/>
        <v>1.9831394316293798</v>
      </c>
      <c r="AD51" s="22" cm="1">
        <f t="array" ref="AD51">AE51/d_r</f>
        <v>142.69360414855041</v>
      </c>
      <c r="AE51" s="22">
        <f t="shared" si="2"/>
        <v>2.4904732139296444</v>
      </c>
      <c r="AF51" s="22" cm="1">
        <f t="array" ref="AF51">AG51/d_r</f>
        <v>-76.319123766886747</v>
      </c>
      <c r="AG51" s="22" cm="1">
        <f t="array" ref="AG51">(180*d_r)-(AC51+AE51)</f>
        <v>-1.332019991969231</v>
      </c>
      <c r="AH51" s="22">
        <f t="shared" ref="AH51" si="36">(150+200*COS(Z51))</f>
        <v>-16.233393540143652</v>
      </c>
      <c r="AI51" s="22">
        <f t="shared" ref="AI51" si="37">200*SIN(AG51)</f>
        <v>-194.32562319714859</v>
      </c>
      <c r="AJ51" s="22">
        <v>200</v>
      </c>
      <c r="AK51" s="22">
        <f t="shared" si="3"/>
        <v>-987.0145516053235</v>
      </c>
      <c r="AL51" s="22">
        <f t="shared" ref="AL51" si="38">150+150+220*COS(AG51)</f>
        <v>352.03304838790626</v>
      </c>
      <c r="AM51" s="22">
        <f t="shared" ref="AM51" si="39">220*SIN(AG51)</f>
        <v>-213.75818551686345</v>
      </c>
      <c r="AN51" s="22">
        <f t="shared" si="4"/>
        <v>-121219.82903274376</v>
      </c>
      <c r="AO51" s="22">
        <f t="shared" si="5"/>
        <v>-60116.407240569213</v>
      </c>
      <c r="AP51" s="22">
        <f t="shared" si="6"/>
        <v>-546.35867158505482</v>
      </c>
      <c r="AQ51" s="22">
        <f t="shared" si="7"/>
        <v>19.432562319714862</v>
      </c>
      <c r="AR51" s="22">
        <f t="shared" si="8"/>
        <v>298885.4224944954</v>
      </c>
      <c r="AS51" s="22">
        <f t="shared" si="9"/>
        <v>-70495118.376536712</v>
      </c>
      <c r="AT51" s="22">
        <f t="shared" si="10"/>
        <v>-453655817.58621639</v>
      </c>
      <c r="AU51" s="22">
        <f t="shared" si="11"/>
        <v>74242347.46926643</v>
      </c>
      <c r="AV51" s="33">
        <f t="shared" si="12"/>
        <v>242.12868034483813</v>
      </c>
      <c r="AW51" s="33">
        <f t="shared" si="13"/>
        <v>-6.268671555566967</v>
      </c>
      <c r="AX51" s="33">
        <f t="shared" si="14"/>
        <v>3714.008256752521</v>
      </c>
      <c r="AY51" s="33">
        <f t="shared" si="15"/>
        <v>-3269.8390083024397</v>
      </c>
      <c r="BA51" s="28">
        <v>1</v>
      </c>
      <c r="BB51" s="22">
        <f>COS(BC45)</f>
        <v>0.99295639597040852</v>
      </c>
      <c r="BC51" s="22">
        <f>-COS(BB45)</f>
        <v>-0.25901325953695375</v>
      </c>
      <c r="BE51" s="21" t="s">
        <v>106</v>
      </c>
      <c r="BF51" s="22">
        <f>BF41*BA50+BF42*BB50+BF43*BC50-COS(BC43-BB43)</f>
        <v>0</v>
      </c>
    </row>
    <row r="52" spans="4:58">
      <c r="D52" s="14"/>
      <c r="E52" s="5">
        <f t="array" ref="E52:E53">MMULT(H47:I48,L47:L48)</f>
        <v>0.55367695969435082</v>
      </c>
      <c r="Y52" s="28" cm="1">
        <f t="array" ref="Y52">Z52/d_r</f>
        <v>145.64584327543596</v>
      </c>
      <c r="Z52" s="22">
        <v>2.5419995069999999</v>
      </c>
      <c r="AA52" s="22">
        <f t="shared" si="0"/>
        <v>156.20996926488885</v>
      </c>
      <c r="AB52" s="22" cm="1">
        <f t="array" ref="AB52">AC52/d_r</f>
        <v>112.83459654488608</v>
      </c>
      <c r="AC52" s="22">
        <f t="shared" si="1"/>
        <v>1.9693352198676799</v>
      </c>
      <c r="AD52" s="22" cm="1">
        <f t="array" ref="AD52">AE52/d_r</f>
        <v>142.40476924509781</v>
      </c>
      <c r="AE52" s="22">
        <f t="shared" si="2"/>
        <v>2.4854320938697168</v>
      </c>
      <c r="AF52" s="22" cm="1">
        <f t="array" ref="AF52">AG52/d_r</f>
        <v>-75.239365789983893</v>
      </c>
      <c r="AG52" s="22" cm="1">
        <f t="array" ref="AG52">(180*d_r)-(AC52+AE52)</f>
        <v>-1.3131746601476033</v>
      </c>
      <c r="AH52" s="22">
        <f>(150+200*COS(B1RADYAN))</f>
        <v>-29.246609032033518</v>
      </c>
      <c r="AI52" s="22">
        <f>200*SIN(E1AÇISI)</f>
        <v>-199.86502446522024</v>
      </c>
      <c r="AJ52" s="22">
        <v>200</v>
      </c>
      <c r="AK52" s="22">
        <f t="shared" si="3"/>
        <v>400.69607217785597</v>
      </c>
      <c r="AL52" s="22">
        <f>150+150+220*COS(E1AÇISI)</f>
        <v>291.91878013073131</v>
      </c>
      <c r="AM52" s="22">
        <f>220*SIN(E1AÇISI)</f>
        <v>-219.85152691174227</v>
      </c>
      <c r="AN52" s="22">
        <f t="shared" si="4"/>
        <v>-85151.268078438792</v>
      </c>
      <c r="AO52" s="22">
        <f t="shared" si="5"/>
        <v>-42775.982075308326</v>
      </c>
      <c r="AP52" s="22">
        <f t="shared" si="6"/>
        <v>-491.78380459595155</v>
      </c>
      <c r="AQ52" s="22">
        <f t="shared" si="7"/>
        <v>19.986502446522024</v>
      </c>
      <c r="AR52" s="22">
        <f t="shared" si="8"/>
        <v>242250.77074291388</v>
      </c>
      <c r="AS52" s="22">
        <f t="shared" si="9"/>
        <v>-46628148.454688497</v>
      </c>
      <c r="AT52" s="22">
        <f t="shared" si="10"/>
        <v>-341906177.74511164</v>
      </c>
      <c r="AU52" s="22">
        <f t="shared" si="11"/>
        <v>50054893.553323403</v>
      </c>
      <c r="AV52" s="33">
        <f t="shared" si="12"/>
        <v>199.5515673933929</v>
      </c>
      <c r="AW52" s="33">
        <f t="shared" si="13"/>
        <v>-7.0727227990360113</v>
      </c>
      <c r="AX52" s="33">
        <f t="shared" si="14"/>
        <v>2769.8816788293766</v>
      </c>
      <c r="AY52" s="33">
        <f t="shared" si="15"/>
        <v>-2314.2734816175789</v>
      </c>
      <c r="BA52" s="26" t="s">
        <v>81</v>
      </c>
      <c r="BE52" s="21" t="s">
        <v>111</v>
      </c>
      <c r="BF52" s="22">
        <f>BF41*1+(BF42*COS(BC44))+(BF43*COS(BB44))-COS(BC44-BB44)</f>
        <v>0.55259116796679231</v>
      </c>
    </row>
    <row r="53" spans="4:58">
      <c r="D53" s="14"/>
      <c r="E53" s="5">
        <v>-3.911739388665128E-2</v>
      </c>
      <c r="Y53" s="28" cm="1">
        <f t="array" ref="Y53">Z53/d_r</f>
        <v>145.07288548030513</v>
      </c>
      <c r="Z53" s="22">
        <v>2.5319995070000001</v>
      </c>
      <c r="AA53" s="22">
        <f t="shared" si="0"/>
        <v>157.59634987502511</v>
      </c>
      <c r="AB53" s="22" cm="1">
        <f t="array" ref="AB53">AC53/d_r</f>
        <v>112.0525233420681</v>
      </c>
      <c r="AC53" s="22">
        <f t="shared" si="1"/>
        <v>1.9556854674868887</v>
      </c>
      <c r="AD53" s="22" cm="1">
        <f t="array" ref="AD53">AE53/d_r</f>
        <v>142.12447127621323</v>
      </c>
      <c r="AE53" s="22">
        <f t="shared" si="2"/>
        <v>2.4805399714260279</v>
      </c>
      <c r="AF53" s="22" cm="1">
        <f t="array" ref="AF53">AG53/d_r</f>
        <v>-74.176994618281341</v>
      </c>
      <c r="AG53" s="22" cm="1">
        <f t="array" ref="AG53">(180*d_r)-(AC53+AE53)</f>
        <v>-1.2946327853231239</v>
      </c>
      <c r="AH53" s="22">
        <f t="shared" ref="AH53" si="40">(150+200*COS(Z53))</f>
        <v>-13.97620461614892</v>
      </c>
      <c r="AI53" s="22">
        <f t="shared" ref="AI53" si="41">200*SIN(AG53)</f>
        <v>-192.42171801949354</v>
      </c>
      <c r="AJ53" s="22">
        <v>200</v>
      </c>
      <c r="AK53" s="22">
        <f t="shared" si="3"/>
        <v>-1389.2740694770255</v>
      </c>
      <c r="AL53" s="22">
        <f t="shared" ref="AL53" si="42">150+150+220*COS(AG53)</f>
        <v>359.98664639447759</v>
      </c>
      <c r="AM53" s="22">
        <f t="shared" ref="AM53" si="43">220*SIN(AG53)</f>
        <v>-211.66388982144287</v>
      </c>
      <c r="AN53" s="22">
        <f t="shared" si="4"/>
        <v>-125991.98783668655</v>
      </c>
      <c r="AO53" s="22">
        <f t="shared" si="5"/>
        <v>-62301.356883604763</v>
      </c>
      <c r="AP53" s="22">
        <f t="shared" si="6"/>
        <v>-552.40836441397119</v>
      </c>
      <c r="AQ53" s="22">
        <f t="shared" si="7"/>
        <v>19.242171801949326</v>
      </c>
      <c r="AR53" s="22">
        <f t="shared" si="8"/>
        <v>305525.26225017454</v>
      </c>
      <c r="AS53" s="22">
        <f t="shared" si="9"/>
        <v>-73597937.621414721</v>
      </c>
      <c r="AT53" s="22">
        <f t="shared" si="10"/>
        <v>-460841078.64314687</v>
      </c>
      <c r="AU53" s="22">
        <f t="shared" si="11"/>
        <v>77329494.940533876</v>
      </c>
      <c r="AV53" s="33">
        <f t="shared" si="12"/>
        <v>246.99665004847301</v>
      </c>
      <c r="AW53" s="33">
        <f t="shared" si="13"/>
        <v>-6.1067901417324189</v>
      </c>
      <c r="AX53" s="33">
        <f t="shared" si="14"/>
        <v>3853.0816244916446</v>
      </c>
      <c r="AY53" s="33">
        <f t="shared" si="15"/>
        <v>-3413.0658178078093</v>
      </c>
      <c r="BA53" s="28" cm="1">
        <f t="array" ref="BA53:BC55">MINVERSE(BA49:BC51)</f>
        <v>1.5206348336694084</v>
      </c>
      <c r="BB53" s="22">
        <v>-1.7144652600134151</v>
      </c>
      <c r="BC53" s="22">
        <v>1.1938304263440067</v>
      </c>
      <c r="BE53" s="21" t="s">
        <v>107</v>
      </c>
      <c r="BF53" s="22">
        <f>BF41*BA51+BF42*BB51+BF43*BC51-COS(BC45-BB45)</f>
        <v>0</v>
      </c>
    </row>
    <row r="54" spans="4:58">
      <c r="Y54" s="28" cm="1">
        <f t="array" ref="Y54">Z54/d_r</f>
        <v>144.4999276851743</v>
      </c>
      <c r="Z54" s="22">
        <v>2.5219995069999999</v>
      </c>
      <c r="AA54" s="22">
        <f t="shared" si="0"/>
        <v>158.99037566636449</v>
      </c>
      <c r="AB54" s="22" cm="1">
        <f t="array" ref="AB54">AC54/d_r</f>
        <v>111.27911724908725</v>
      </c>
      <c r="AC54" s="22">
        <f t="shared" si="1"/>
        <v>1.9421869847093873</v>
      </c>
      <c r="AD54" s="22" cm="1">
        <f t="array" ref="AD54">AE54/d_r</f>
        <v>141.85253404303324</v>
      </c>
      <c r="AE54" s="22">
        <f t="shared" si="2"/>
        <v>2.4757937713482736</v>
      </c>
      <c r="AF54" s="22" cm="1">
        <f t="array" ref="AF54">AG54/d_r</f>
        <v>-73.13165129212048</v>
      </c>
      <c r="AG54" s="22" cm="1">
        <f t="array" ref="AG54">(180*d_r)-(AC54+AE54)</f>
        <v>-1.2763881024678678</v>
      </c>
      <c r="AH54" s="22">
        <f>(150+200*COS(B1RADYAN))</f>
        <v>-29.246609032033518</v>
      </c>
      <c r="AI54" s="22">
        <f>200*SIN(E1AÇISI)</f>
        <v>-199.86502446522024</v>
      </c>
      <c r="AJ54" s="22">
        <v>200</v>
      </c>
      <c r="AK54" s="22">
        <f t="shared" si="3"/>
        <v>400.69607217785597</v>
      </c>
      <c r="AL54" s="22">
        <f>150+150+220*COS(E1AÇISI)</f>
        <v>291.91878013073131</v>
      </c>
      <c r="AM54" s="22">
        <f>220*SIN(E1AÇISI)</f>
        <v>-219.85152691174227</v>
      </c>
      <c r="AN54" s="22">
        <f t="shared" si="4"/>
        <v>-85151.268078438792</v>
      </c>
      <c r="AO54" s="22">
        <f t="shared" si="5"/>
        <v>-42775.982075308326</v>
      </c>
      <c r="AP54" s="22">
        <f t="shared" si="6"/>
        <v>-491.78380459595155</v>
      </c>
      <c r="AQ54" s="22">
        <f t="shared" si="7"/>
        <v>19.986502446522024</v>
      </c>
      <c r="AR54" s="22">
        <f t="shared" si="8"/>
        <v>242250.77074291388</v>
      </c>
      <c r="AS54" s="22">
        <f t="shared" si="9"/>
        <v>-46628148.454688497</v>
      </c>
      <c r="AT54" s="22">
        <f t="shared" si="10"/>
        <v>-341906177.74511164</v>
      </c>
      <c r="AU54" s="22">
        <f t="shared" si="11"/>
        <v>50054893.553323403</v>
      </c>
      <c r="AV54" s="33">
        <f t="shared" si="12"/>
        <v>199.5515673933929</v>
      </c>
      <c r="AW54" s="33">
        <f t="shared" si="13"/>
        <v>-7.0727227990360113</v>
      </c>
      <c r="AX54" s="33">
        <f t="shared" si="14"/>
        <v>2769.8816788293766</v>
      </c>
      <c r="AY54" s="33">
        <f t="shared" si="15"/>
        <v>-2314.2734816175789</v>
      </c>
      <c r="BA54" s="28">
        <v>-1.7011406462279492</v>
      </c>
      <c r="BB54" s="22">
        <v>2.2496774771529955</v>
      </c>
      <c r="BC54" s="22">
        <v>-0.54853683092504657</v>
      </c>
    </row>
    <row r="55" spans="4:58">
      <c r="Y55" s="28" cm="1">
        <f t="array" ref="Y55">Z55/d_r</f>
        <v>143.92696989004349</v>
      </c>
      <c r="Z55" s="22">
        <v>2.5119995070000001</v>
      </c>
      <c r="AA55" s="22">
        <f t="shared" si="0"/>
        <v>160.39170971998624</v>
      </c>
      <c r="AB55" s="22" cm="1">
        <f t="array" ref="AB55">AC55/d_r</f>
        <v>110.51419768355892</v>
      </c>
      <c r="AC55" s="22">
        <f t="shared" si="1"/>
        <v>1.9288366197779936</v>
      </c>
      <c r="AD55" s="22" cm="1">
        <f t="array" ref="AD55">AE55/d_r</f>
        <v>141.58878296013026</v>
      </c>
      <c r="AE55" s="22">
        <f t="shared" si="2"/>
        <v>2.4711904465459162</v>
      </c>
      <c r="AF55" s="22" cm="1">
        <f t="array" ref="AF55">AG55/d_r</f>
        <v>-72.102980643689179</v>
      </c>
      <c r="AG55" s="22" cm="1">
        <f t="array" ref="AG55">(180*d_r)-(AC55+AE55)</f>
        <v>-1.2584344127341165</v>
      </c>
      <c r="AH55" s="22">
        <f t="shared" ref="AH55" si="44">(150+200*COS(Z55))</f>
        <v>-11.653427396627961</v>
      </c>
      <c r="AI55" s="22">
        <f t="shared" ref="AI55" si="45">200*SIN(AG55)</f>
        <v>-190.32207838239134</v>
      </c>
      <c r="AJ55" s="22">
        <v>200</v>
      </c>
      <c r="AK55" s="22">
        <f t="shared" si="3"/>
        <v>-1820.8520550592038</v>
      </c>
      <c r="AL55" s="22">
        <f t="shared" ref="AL55" si="46">150+150+220*COS(AG55)</f>
        <v>367.60756496909448</v>
      </c>
      <c r="AM55" s="22">
        <f t="shared" ref="AM55" si="47">220*SIN(AG55)</f>
        <v>-209.35428622063048</v>
      </c>
      <c r="AN55" s="22">
        <f t="shared" si="4"/>
        <v>-130564.53898145669</v>
      </c>
      <c r="AO55" s="22">
        <f t="shared" si="5"/>
        <v>-64371.84346319874</v>
      </c>
      <c r="AP55" s="22">
        <f t="shared" si="6"/>
        <v>-557.92964335148577</v>
      </c>
      <c r="AQ55" s="22">
        <f t="shared" si="7"/>
        <v>19.032207838239145</v>
      </c>
      <c r="AR55" s="22">
        <f t="shared" si="8"/>
        <v>311647.71186551399</v>
      </c>
      <c r="AS55" s="22">
        <f t="shared" si="9"/>
        <v>-76542345.219374612</v>
      </c>
      <c r="AT55" s="22">
        <f t="shared" si="10"/>
        <v>-465682178.52292204</v>
      </c>
      <c r="AU55" s="22">
        <f t="shared" si="11"/>
        <v>80244911.073879227</v>
      </c>
      <c r="AV55" s="33">
        <f t="shared" si="12"/>
        <v>251.54565607866965</v>
      </c>
      <c r="AW55" s="33">
        <f t="shared" si="13"/>
        <v>-5.9403064959809351</v>
      </c>
      <c r="AX55" s="33">
        <f t="shared" si="14"/>
        <v>3991.8087993314962</v>
      </c>
      <c r="AY55" s="33">
        <f t="shared" si="15"/>
        <v>-3556.3985599141188</v>
      </c>
      <c r="BA55" s="28">
        <v>-0.65063715946103617</v>
      </c>
      <c r="BB55" s="22">
        <v>2.0051729425926386</v>
      </c>
      <c r="BC55" s="22">
        <v>-1.3545357831316025</v>
      </c>
    </row>
    <row r="56" spans="4:58">
      <c r="Y56" s="28" cm="1">
        <f t="array" ref="Y56">Z56/d_r</f>
        <v>143.35401209491266</v>
      </c>
      <c r="Z56" s="22">
        <v>2.5019995069999998</v>
      </c>
      <c r="AA56" s="22">
        <f t="shared" si="0"/>
        <v>161.80002384212113</v>
      </c>
      <c r="AB56" s="22" cm="1">
        <f t="array" ref="AB56">AC56/d_r</f>
        <v>109.75758640102055</v>
      </c>
      <c r="AC56" s="22">
        <f t="shared" si="1"/>
        <v>1.9156312617399618</v>
      </c>
      <c r="AD56" s="22" cm="1">
        <f t="array" ref="AD56">AE56/d_r</f>
        <v>141.33304525755088</v>
      </c>
      <c r="AE56" s="22">
        <f t="shared" si="2"/>
        <v>2.4667269816144199</v>
      </c>
      <c r="AF56" s="22" cm="1">
        <f t="array" ref="AF56">AG56/d_r</f>
        <v>-71.090631658571439</v>
      </c>
      <c r="AG56" s="22" cm="1">
        <f t="array" ref="AG56">(180*d_r)-(AC56+AE56)</f>
        <v>-1.2407655897645888</v>
      </c>
      <c r="AH56" s="22">
        <f>(150+200*COS(B1RADYAN))</f>
        <v>-29.246609032033518</v>
      </c>
      <c r="AI56" s="22">
        <f>200*SIN(E1AÇISI)</f>
        <v>-199.86502446522024</v>
      </c>
      <c r="AJ56" s="22">
        <v>200</v>
      </c>
      <c r="AK56" s="22">
        <f t="shared" si="3"/>
        <v>400.69607217785597</v>
      </c>
      <c r="AL56" s="22">
        <f>150+150+220*COS(E1AÇISI)</f>
        <v>291.91878013073131</v>
      </c>
      <c r="AM56" s="22">
        <f>220*SIN(E1AÇISI)</f>
        <v>-219.85152691174227</v>
      </c>
      <c r="AN56" s="22">
        <f t="shared" si="4"/>
        <v>-85151.268078438792</v>
      </c>
      <c r="AO56" s="22">
        <f t="shared" si="5"/>
        <v>-42775.982075308326</v>
      </c>
      <c r="AP56" s="22">
        <f t="shared" si="6"/>
        <v>-491.78380459595155</v>
      </c>
      <c r="AQ56" s="22">
        <f t="shared" si="7"/>
        <v>19.986502446522024</v>
      </c>
      <c r="AR56" s="22">
        <f t="shared" si="8"/>
        <v>242250.77074291388</v>
      </c>
      <c r="AS56" s="22">
        <f t="shared" si="9"/>
        <v>-46628148.454688497</v>
      </c>
      <c r="AT56" s="22">
        <f t="shared" si="10"/>
        <v>-341906177.74511164</v>
      </c>
      <c r="AU56" s="22">
        <f t="shared" si="11"/>
        <v>50054893.553323403</v>
      </c>
      <c r="AV56" s="33">
        <f t="shared" si="12"/>
        <v>199.5515673933929</v>
      </c>
      <c r="AW56" s="33">
        <f t="shared" si="13"/>
        <v>-7.0727227990360113</v>
      </c>
      <c r="AX56" s="33">
        <f t="shared" si="14"/>
        <v>2769.8816788293766</v>
      </c>
      <c r="AY56" s="33">
        <f t="shared" si="15"/>
        <v>-2314.2734816175789</v>
      </c>
      <c r="BA56" s="26" t="s">
        <v>82</v>
      </c>
    </row>
    <row r="57" spans="4:58">
      <c r="Y57" s="28" cm="1">
        <f t="array" ref="Y57">Z57/d_r</f>
        <v>142.78105429978186</v>
      </c>
      <c r="Z57" s="22">
        <v>2.4919995070000001</v>
      </c>
      <c r="AA57" s="22">
        <f t="shared" si="0"/>
        <v>163.21499834704181</v>
      </c>
      <c r="AB57" s="22" cm="1">
        <f t="array" ref="AB57">AC57/d_r</f>
        <v>109.00910763356951</v>
      </c>
      <c r="AC57" s="22">
        <f t="shared" si="1"/>
        <v>1.9025678428666724</v>
      </c>
      <c r="AD57" s="22" cm="1">
        <f t="array" ref="AD57">AE57/d_r</f>
        <v>141.08515015811528</v>
      </c>
      <c r="AE57" s="22">
        <f t="shared" si="2"/>
        <v>2.4624003959297101</v>
      </c>
      <c r="AF57" s="22" cm="1">
        <f t="array" ref="AF57">AG57/d_r</f>
        <v>-70.094257791684825</v>
      </c>
      <c r="AG57" s="22" cm="1">
        <f t="array" ref="AG57">(180*d_r)-(AC57+AE57)</f>
        <v>-1.2233755852065897</v>
      </c>
      <c r="AH57" s="22">
        <f t="shared" ref="AH57" si="48">(150+200*COS(Z57))</f>
        <v>-9.2659909614986589</v>
      </c>
      <c r="AI57" s="22">
        <f t="shared" ref="AI57" si="49">200*SIN(AG57)</f>
        <v>-188.05080185990136</v>
      </c>
      <c r="AJ57" s="22">
        <v>200</v>
      </c>
      <c r="AK57" s="22">
        <f t="shared" si="3"/>
        <v>-2275.5186656747755</v>
      </c>
      <c r="AL57" s="22">
        <f t="shared" ref="AL57" si="50">150+150+220*COS(AG57)</f>
        <v>374.90423261082265</v>
      </c>
      <c r="AM57" s="22">
        <f t="shared" ref="AM57" si="51">220*SIN(AG57)</f>
        <v>-206.85588204589149</v>
      </c>
      <c r="AN57" s="22">
        <f t="shared" si="4"/>
        <v>-134942.53956649359</v>
      </c>
      <c r="AO57" s="22">
        <f t="shared" si="5"/>
        <v>-66333.510450409405</v>
      </c>
      <c r="AP57" s="22">
        <f t="shared" si="6"/>
        <v>-562.95503447072406</v>
      </c>
      <c r="AQ57" s="22">
        <f t="shared" si="7"/>
        <v>18.805080185990136</v>
      </c>
      <c r="AR57" s="22">
        <f t="shared" si="8"/>
        <v>317272.00187673565</v>
      </c>
      <c r="AS57" s="22">
        <f t="shared" si="9"/>
        <v>-79330447.117122248</v>
      </c>
      <c r="AT57" s="22">
        <f t="shared" si="10"/>
        <v>-468347072.77782816</v>
      </c>
      <c r="AU57" s="22">
        <f t="shared" si="11"/>
        <v>82992129.104005113</v>
      </c>
      <c r="AV57" s="33">
        <f t="shared" si="12"/>
        <v>255.80980241079044</v>
      </c>
      <c r="AW57" s="33">
        <f t="shared" si="13"/>
        <v>-5.7705721986547633</v>
      </c>
      <c r="AX57" s="33">
        <f t="shared" si="14"/>
        <v>4130.5809342719585</v>
      </c>
      <c r="AY57" s="33">
        <f t="shared" si="15"/>
        <v>-3700.1747630546047</v>
      </c>
      <c r="BA57" s="28">
        <f>COS(BC41-BB41)</f>
        <v>-0.41036297864789772</v>
      </c>
    </row>
    <row r="58" spans="4:58">
      <c r="Y58" s="28" cm="1">
        <f t="array" ref="Y58">Z58/d_r</f>
        <v>142.20809650465102</v>
      </c>
      <c r="Z58" s="22">
        <v>2.4819995069999998</v>
      </c>
      <c r="AA58" s="22">
        <f t="shared" si="0"/>
        <v>164.63632183946615</v>
      </c>
      <c r="AB58" s="22" cm="1">
        <f t="array" ref="AB58">AC58/d_r</f>
        <v>108.26858820924288</v>
      </c>
      <c r="AC58" s="22">
        <f t="shared" si="1"/>
        <v>1.8896433407371995</v>
      </c>
      <c r="AD58" s="22" cm="1">
        <f t="array" ref="AD58">AE58/d_r</f>
        <v>140.84492903199524</v>
      </c>
      <c r="AE58" s="22">
        <f t="shared" si="2"/>
        <v>2.458207746346067</v>
      </c>
      <c r="AF58" s="22" cm="1">
        <f t="array" ref="AF58">AG58/d_r</f>
        <v>-69.113517241238114</v>
      </c>
      <c r="AG58" s="22" cm="1">
        <f t="array" ref="AG58">(180*d_r)-(AC58+AE58)</f>
        <v>-1.2062584334934732</v>
      </c>
      <c r="AH58" s="22">
        <f>(150+200*COS(B1RADYAN))</f>
        <v>-29.246609032033518</v>
      </c>
      <c r="AI58" s="22">
        <f>200*SIN(E1AÇISI)</f>
        <v>-199.86502446522024</v>
      </c>
      <c r="AJ58" s="22">
        <v>200</v>
      </c>
      <c r="AK58" s="22">
        <f t="shared" si="3"/>
        <v>400.69607217785597</v>
      </c>
      <c r="AL58" s="22">
        <f>150+150+220*COS(E1AÇISI)</f>
        <v>291.91878013073131</v>
      </c>
      <c r="AM58" s="22">
        <f>220*SIN(E1AÇISI)</f>
        <v>-219.85152691174227</v>
      </c>
      <c r="AN58" s="22">
        <f t="shared" si="4"/>
        <v>-85151.268078438792</v>
      </c>
      <c r="AO58" s="22">
        <f t="shared" si="5"/>
        <v>-42775.982075308326</v>
      </c>
      <c r="AP58" s="22">
        <f t="shared" si="6"/>
        <v>-491.78380459595155</v>
      </c>
      <c r="AQ58" s="22">
        <f t="shared" si="7"/>
        <v>19.986502446522024</v>
      </c>
      <c r="AR58" s="22">
        <f t="shared" si="8"/>
        <v>242250.77074291388</v>
      </c>
      <c r="AS58" s="22">
        <f t="shared" si="9"/>
        <v>-46628148.454688497</v>
      </c>
      <c r="AT58" s="22">
        <f t="shared" si="10"/>
        <v>-341906177.74511164</v>
      </c>
      <c r="AU58" s="22">
        <f t="shared" si="11"/>
        <v>50054893.553323403</v>
      </c>
      <c r="AV58" s="33">
        <f t="shared" si="12"/>
        <v>199.5515673933929</v>
      </c>
      <c r="AW58" s="33">
        <f t="shared" si="13"/>
        <v>-7.0727227990360113</v>
      </c>
      <c r="AX58" s="33">
        <f t="shared" si="14"/>
        <v>2769.8816788293766</v>
      </c>
      <c r="AY58" s="33">
        <f t="shared" si="15"/>
        <v>-2314.2734816175789</v>
      </c>
      <c r="BA58" s="28">
        <f>COS(BC43-BB43)</f>
        <v>-0.99834936674850561</v>
      </c>
    </row>
    <row r="59" spans="4:58">
      <c r="Y59" s="28" cm="1">
        <f t="array" ref="Y59">Z59/d_r</f>
        <v>141.63513870952019</v>
      </c>
      <c r="Z59" s="22">
        <v>2.471999507</v>
      </c>
      <c r="AA59" s="22">
        <f t="shared" si="0"/>
        <v>166.06369099725308</v>
      </c>
      <c r="AB59" s="22" cm="1">
        <f t="array" ref="AB59">AC59/d_r</f>
        <v>107.53585765367093</v>
      </c>
      <c r="AC59" s="22">
        <f t="shared" si="1"/>
        <v>1.8768547800125019</v>
      </c>
      <c r="AD59" s="22" cm="1">
        <f t="array" ref="AD59">AE59/d_r</f>
        <v>140.61221553045635</v>
      </c>
      <c r="AE59" s="22">
        <f t="shared" si="2"/>
        <v>2.4541461295303684</v>
      </c>
      <c r="AF59" s="22" cm="1">
        <f t="array" ref="AF59">AG59/d_r</f>
        <v>-68.148073184127327</v>
      </c>
      <c r="AG59" s="22" cm="1">
        <f t="array" ref="AG59">(180*d_r)-(AC59+AE59)</f>
        <v>-1.1894082559530776</v>
      </c>
      <c r="AH59" s="22">
        <f t="shared" ref="AH59" si="52">(150+200*COS(Z59))</f>
        <v>-6.814850253502982</v>
      </c>
      <c r="AI59" s="22">
        <f t="shared" ref="AI59" si="53">200*SIN(AG59)</f>
        <v>-185.62977544116109</v>
      </c>
      <c r="AJ59" s="22">
        <v>200</v>
      </c>
      <c r="AK59" s="22">
        <f t="shared" si="3"/>
        <v>-2747.5721428432189</v>
      </c>
      <c r="AL59" s="22">
        <f t="shared" ref="AL59" si="54">150+150+220*COS(AG59)</f>
        <v>381.88601607291423</v>
      </c>
      <c r="AM59" s="22">
        <f t="shared" ref="AM59" si="55">220*SIN(AG59)</f>
        <v>-204.1927529852772</v>
      </c>
      <c r="AN59" s="22">
        <f t="shared" si="4"/>
        <v>-139131.60964374852</v>
      </c>
      <c r="AO59" s="22">
        <f t="shared" si="5"/>
        <v>-68192.018750452655</v>
      </c>
      <c r="AP59" s="22">
        <f t="shared" si="6"/>
        <v>-567.51579151407532</v>
      </c>
      <c r="AQ59" s="22">
        <f t="shared" si="7"/>
        <v>18.562977544116109</v>
      </c>
      <c r="AR59" s="22">
        <f t="shared" si="8"/>
        <v>322418.75775315071</v>
      </c>
      <c r="AS59" s="22">
        <f t="shared" si="9"/>
        <v>-81965531.359854802</v>
      </c>
      <c r="AT59" s="22">
        <f t="shared" si="10"/>
        <v>-469010986.5432781</v>
      </c>
      <c r="AU59" s="22">
        <f t="shared" si="11"/>
        <v>85575814.864474386</v>
      </c>
      <c r="AV59" s="33">
        <f t="shared" si="12"/>
        <v>259.81947730318109</v>
      </c>
      <c r="AW59" s="33">
        <f t="shared" si="13"/>
        <v>-5.5987491698353322</v>
      </c>
      <c r="AX59" s="33">
        <f t="shared" si="14"/>
        <v>4269.7696193226466</v>
      </c>
      <c r="AY59" s="33">
        <f t="shared" si="15"/>
        <v>-3844.7171068028592</v>
      </c>
      <c r="BA59" s="28">
        <f>COS(BC45-BB45)</f>
        <v>0.14275180123393647</v>
      </c>
    </row>
    <row r="60" spans="4:58">
      <c r="Y60" s="28" cm="1">
        <f t="array" ref="Y60">Z60/d_r</f>
        <v>141.06218091438996</v>
      </c>
      <c r="Z60" s="22">
        <v>2.46199950700001</v>
      </c>
      <c r="AA60" s="22">
        <f t="shared" si="0"/>
        <v>167.49681035508266</v>
      </c>
      <c r="AB60" s="22" cm="1">
        <f t="array" ref="AB60">AC60/d_r</f>
        <v>106.81074827545071</v>
      </c>
      <c r="AC60" s="22">
        <f t="shared" si="1"/>
        <v>1.86419923392547</v>
      </c>
      <c r="AD60" s="22" cm="1">
        <f t="array" ref="AD60">AE60/d_r</f>
        <v>140.38684570052411</v>
      </c>
      <c r="AE60" s="22">
        <f t="shared" si="2"/>
        <v>2.4502126839633909</v>
      </c>
      <c r="AF60" s="22" cm="1">
        <f t="array" ref="AF60">AG60/d_r</f>
        <v>-67.197593975974797</v>
      </c>
      <c r="AG60" s="22" cm="1">
        <f t="array" ref="AG60">(180*d_r)-(AC60+AE60)</f>
        <v>-1.1728192642990676</v>
      </c>
      <c r="AH60" s="22">
        <f>(150+200*COS(B1RADYAN))</f>
        <v>-29.246609032033518</v>
      </c>
      <c r="AI60" s="22">
        <f>200*SIN(E1AÇISI)</f>
        <v>-199.86502446522024</v>
      </c>
      <c r="AJ60" s="22">
        <v>200</v>
      </c>
      <c r="AK60" s="22">
        <f t="shared" si="3"/>
        <v>400.69607217785597</v>
      </c>
      <c r="AL60" s="22">
        <f>150+150+220*COS(E1AÇISI)</f>
        <v>291.91878013073131</v>
      </c>
      <c r="AM60" s="22">
        <f>220*SIN(E1AÇISI)</f>
        <v>-219.85152691174227</v>
      </c>
      <c r="AN60" s="22">
        <f t="shared" si="4"/>
        <v>-85151.268078438792</v>
      </c>
      <c r="AO60" s="22">
        <f t="shared" si="5"/>
        <v>-42775.982075308326</v>
      </c>
      <c r="AP60" s="22">
        <f t="shared" si="6"/>
        <v>-491.78380459595155</v>
      </c>
      <c r="AQ60" s="22">
        <f t="shared" si="7"/>
        <v>19.986502446522024</v>
      </c>
      <c r="AR60" s="22">
        <f t="shared" si="8"/>
        <v>242250.77074291388</v>
      </c>
      <c r="AS60" s="22">
        <f t="shared" si="9"/>
        <v>-46628148.454688497</v>
      </c>
      <c r="AT60" s="22">
        <f t="shared" si="10"/>
        <v>-341906177.74511164</v>
      </c>
      <c r="AU60" s="22">
        <f t="shared" si="11"/>
        <v>50054893.553323403</v>
      </c>
      <c r="AV60" s="33">
        <f t="shared" si="12"/>
        <v>199.5515673933929</v>
      </c>
      <c r="AW60" s="33">
        <f t="shared" si="13"/>
        <v>-7.0727227990360113</v>
      </c>
      <c r="AX60" s="33">
        <f t="shared" si="14"/>
        <v>2769.8816788293766</v>
      </c>
      <c r="AY60" s="33">
        <f t="shared" si="15"/>
        <v>-2314.2734816175789</v>
      </c>
      <c r="BC60" s="21"/>
      <c r="BD60" s="21" t="s">
        <v>103</v>
      </c>
      <c r="BE60" s="21"/>
    </row>
    <row r="61" spans="4:58">
      <c r="Y61" s="28" cm="1">
        <f t="array" ref="Y61">Z61/d_r</f>
        <v>140.48922311925855</v>
      </c>
      <c r="Z61" s="22">
        <v>2.451999507</v>
      </c>
      <c r="AA61" s="22">
        <f t="shared" si="0"/>
        <v>168.9353920897365</v>
      </c>
      <c r="AB61" s="22" cm="1">
        <f t="array" ref="AB61">AC61/d_r</f>
        <v>106.09309523659734</v>
      </c>
      <c r="AC61" s="22">
        <f t="shared" si="1"/>
        <v>1.8516738255105358</v>
      </c>
      <c r="AD61" s="22" cm="1">
        <f t="array" ref="AD61">AE61/d_r</f>
        <v>140.16865808221337</v>
      </c>
      <c r="AE61" s="22">
        <f t="shared" si="2"/>
        <v>2.4464045916367838</v>
      </c>
      <c r="AF61" s="22" cm="1">
        <f t="array" ref="AF61">AG61/d_r</f>
        <v>-66.26175331881069</v>
      </c>
      <c r="AG61" s="22" cm="1">
        <f t="array" ref="AG61">(180*d_r)-(AC61+AE61)</f>
        <v>-1.1564857635575265</v>
      </c>
      <c r="AH61" s="22">
        <f t="shared" ref="AH61" si="56">(150+200*COS(Z61))</f>
        <v>-4.3009856962426909</v>
      </c>
      <c r="AI61" s="22">
        <f t="shared" ref="AI61" si="57">200*SIN(AG61)</f>
        <v>-183.07881538900182</v>
      </c>
      <c r="AJ61" s="22">
        <v>200</v>
      </c>
      <c r="AK61" s="22">
        <f t="shared" si="3"/>
        <v>-3231.8244389002539</v>
      </c>
      <c r="AL61" s="22">
        <f t="shared" ref="AL61" si="58">150+150+220*COS(AG61)</f>
        <v>388.56296235147823</v>
      </c>
      <c r="AM61" s="22">
        <f t="shared" ref="AM61" si="59">220*SIN(AG61)</f>
        <v>-201.38669692790199</v>
      </c>
      <c r="AN61" s="22">
        <f t="shared" si="4"/>
        <v>-143137.77741088692</v>
      </c>
      <c r="AO61" s="22">
        <f t="shared" si="5"/>
        <v>-69952.976485993335</v>
      </c>
      <c r="AP61" s="22">
        <f t="shared" si="6"/>
        <v>-571.64177774048005</v>
      </c>
      <c r="AQ61" s="22">
        <f t="shared" si="7"/>
        <v>18.307881538900176</v>
      </c>
      <c r="AR61" s="22">
        <f t="shared" si="8"/>
        <v>327109.50058473879</v>
      </c>
      <c r="AS61" s="22">
        <f t="shared" si="9"/>
        <v>-84451808.667435914</v>
      </c>
      <c r="AT61" s="22">
        <f t="shared" si="10"/>
        <v>-467851473.42355371</v>
      </c>
      <c r="AU61" s="22">
        <f t="shared" si="11"/>
        <v>88001492.228705168</v>
      </c>
      <c r="AV61" s="33">
        <f t="shared" si="12"/>
        <v>263.60179173619952</v>
      </c>
      <c r="AW61" s="33">
        <f t="shared" si="13"/>
        <v>-5.4258337879576448</v>
      </c>
      <c r="AX61" s="33">
        <f t="shared" si="14"/>
        <v>4409.7303222180153</v>
      </c>
      <c r="AY61" s="33">
        <f t="shared" si="15"/>
        <v>-3990.3365991876785</v>
      </c>
    </row>
    <row r="62" spans="4:58">
      <c r="Y62" s="28" cm="1">
        <f t="array" ref="Y62">Z62/d_r</f>
        <v>139.91626532412829</v>
      </c>
      <c r="Z62" s="22">
        <v>2.44199950700001</v>
      </c>
      <c r="AA62" s="22">
        <f t="shared" si="0"/>
        <v>170.37915580748094</v>
      </c>
      <c r="AB62" s="22" cm="1">
        <f t="array" ref="AB62">AC62/d_r</f>
        <v>105.38273660936801</v>
      </c>
      <c r="AC62" s="22">
        <f t="shared" si="1"/>
        <v>1.8392757285954371</v>
      </c>
      <c r="AD62" s="22" cm="1">
        <f t="array" ref="AD62">AE62/d_r</f>
        <v>139.9574937898517</v>
      </c>
      <c r="AE62" s="22">
        <f t="shared" si="2"/>
        <v>2.4427190794724289</v>
      </c>
      <c r="AF62" s="22" cm="1">
        <f t="array" ref="AF62">AG62/d_r</f>
        <v>-65.340230399219706</v>
      </c>
      <c r="AG62" s="22" cm="1">
        <f t="array" ref="AG62">(180*d_r)-(AC62+AE62)</f>
        <v>-1.1404021544780729</v>
      </c>
      <c r="AH62" s="22">
        <f>(150+200*COS(B1RADYAN))</f>
        <v>-29.246609032033518</v>
      </c>
      <c r="AI62" s="22">
        <f>200*SIN(E1AÇISI)</f>
        <v>-199.86502446522024</v>
      </c>
      <c r="AJ62" s="22">
        <v>200</v>
      </c>
      <c r="AK62" s="22">
        <f t="shared" si="3"/>
        <v>400.69607217785597</v>
      </c>
      <c r="AL62" s="22">
        <f>150+150+220*COS(E1AÇISI)</f>
        <v>291.91878013073131</v>
      </c>
      <c r="AM62" s="22">
        <f>220*SIN(E1AÇISI)</f>
        <v>-219.85152691174227</v>
      </c>
      <c r="AN62" s="22">
        <f t="shared" si="4"/>
        <v>-85151.268078438792</v>
      </c>
      <c r="AO62" s="22">
        <f t="shared" si="5"/>
        <v>-42775.982075308326</v>
      </c>
      <c r="AP62" s="22">
        <f t="shared" si="6"/>
        <v>-491.78380459595155</v>
      </c>
      <c r="AQ62" s="22">
        <f t="shared" si="7"/>
        <v>19.986502446522024</v>
      </c>
      <c r="AR62" s="22">
        <f t="shared" si="8"/>
        <v>242250.77074291388</v>
      </c>
      <c r="AS62" s="22">
        <f t="shared" si="9"/>
        <v>-46628148.454688497</v>
      </c>
      <c r="AT62" s="22">
        <f t="shared" si="10"/>
        <v>-341906177.74511164</v>
      </c>
      <c r="AU62" s="22">
        <f t="shared" si="11"/>
        <v>50054893.553323403</v>
      </c>
      <c r="AV62" s="33">
        <f t="shared" si="12"/>
        <v>199.5515673933929</v>
      </c>
      <c r="AW62" s="33">
        <f t="shared" si="13"/>
        <v>-7.0727227990360113</v>
      </c>
      <c r="AX62" s="33">
        <f t="shared" si="14"/>
        <v>2769.8816788293766</v>
      </c>
      <c r="AY62" s="33">
        <f t="shared" si="15"/>
        <v>-2314.2734816175789</v>
      </c>
    </row>
    <row r="63" spans="4:58">
      <c r="Y63" s="28" cm="1">
        <f t="array" ref="Y63">Z63/d_r</f>
        <v>139.34330752899692</v>
      </c>
      <c r="Z63" s="22">
        <v>2.431999507</v>
      </c>
      <c r="AA63" s="22">
        <f t="shared" si="0"/>
        <v>171.82782833407398</v>
      </c>
      <c r="AB63" s="22" cm="1">
        <f t="array" ref="AB63">AC63/d_r</f>
        <v>104.67951342062791</v>
      </c>
      <c r="AC63" s="22">
        <f t="shared" si="1"/>
        <v>1.8270021685755489</v>
      </c>
      <c r="AD63" s="22" cm="1">
        <f t="array" ref="AD63">AE63/d_r</f>
        <v>139.75319657890688</v>
      </c>
      <c r="AE63" s="22">
        <f t="shared" si="2"/>
        <v>2.4391534204888004</v>
      </c>
      <c r="AF63" s="22" cm="1">
        <f t="array" ref="AF63">AG63/d_r</f>
        <v>-64.432709999534765</v>
      </c>
      <c r="AG63" s="22" cm="1">
        <f t="array" ref="AG63">(180*d_r)-(AC63+AE63)</f>
        <v>-1.1245629354745557</v>
      </c>
      <c r="AH63" s="22">
        <f t="shared" ref="AH63" si="60">(150+200*COS(Z63))</f>
        <v>-1.7254028020229271</v>
      </c>
      <c r="AI63" s="22">
        <f t="shared" ref="AI63" si="61">200*SIN(AG63)</f>
        <v>-180.41581119347705</v>
      </c>
      <c r="AJ63" s="22">
        <v>200</v>
      </c>
      <c r="AK63" s="22">
        <f t="shared" si="3"/>
        <v>-3723.5790282852049</v>
      </c>
      <c r="AL63" s="22">
        <f t="shared" ref="AL63" si="62">150+150+220*COS(AG63)</f>
        <v>394.94558144744582</v>
      </c>
      <c r="AM63" s="22">
        <f t="shared" ref="AM63" si="63">220*SIN(AG63)</f>
        <v>-198.45739231282477</v>
      </c>
      <c r="AN63" s="22">
        <f t="shared" si="4"/>
        <v>-146967.3488684675</v>
      </c>
      <c r="AO63" s="22">
        <f t="shared" si="5"/>
        <v>-71621.88492009115</v>
      </c>
      <c r="AP63" s="22">
        <f t="shared" si="6"/>
        <v>-575.36139264092287</v>
      </c>
      <c r="AQ63" s="22">
        <f t="shared" si="7"/>
        <v>18.041581119347711</v>
      </c>
      <c r="AR63" s="22">
        <f t="shared" si="8"/>
        <v>331366.23079098819</v>
      </c>
      <c r="AS63" s="22">
        <f t="shared" si="9"/>
        <v>-86794189.244418919</v>
      </c>
      <c r="AT63" s="22">
        <f t="shared" si="10"/>
        <v>-465044516.0719288</v>
      </c>
      <c r="AU63" s="22">
        <f t="shared" si="11"/>
        <v>90275309.361746863</v>
      </c>
      <c r="AV63" s="33">
        <f t="shared" si="12"/>
        <v>267.18096497565818</v>
      </c>
      <c r="AW63" s="33">
        <f t="shared" si="13"/>
        <v>-5.2526778438139745</v>
      </c>
      <c r="AX63" s="33">
        <f t="shared" si="14"/>
        <v>4550.8055326371314</v>
      </c>
      <c r="AY63" s="33">
        <f t="shared" si="15"/>
        <v>-4137.3354400382404</v>
      </c>
    </row>
    <row r="64" spans="4:58">
      <c r="Y64" s="28" cm="1">
        <f t="array" ref="Y64">Z64/d_r</f>
        <v>138.77034973386665</v>
      </c>
      <c r="Z64" s="22">
        <v>2.42199950700001</v>
      </c>
      <c r="AA64" s="22">
        <f t="shared" si="0"/>
        <v>173.28114350771372</v>
      </c>
      <c r="AB64" s="22" cm="1">
        <f t="array" ref="AB64">AC64/d_r</f>
        <v>103.98326968491973</v>
      </c>
      <c r="AC64" s="22">
        <f t="shared" si="1"/>
        <v>1.814850422991056</v>
      </c>
      <c r="AD64" s="22" cm="1">
        <f t="array" ref="AD64">AE64/d_r</f>
        <v>139.55561289964766</v>
      </c>
      <c r="AE64" s="22">
        <f t="shared" si="2"/>
        <v>2.4357049347375224</v>
      </c>
      <c r="AF64" s="22" cm="1">
        <f t="array" ref="AF64">AG64/d_r</f>
        <v>-63.538882584567396</v>
      </c>
      <c r="AG64" s="22" cm="1">
        <f t="array" ref="AG64">(180*d_r)-(AC64+AE64)</f>
        <v>-1.1089627041387855</v>
      </c>
      <c r="AH64" s="22">
        <f>(150+200*COS(B1RADYAN))</f>
        <v>-29.246609032033518</v>
      </c>
      <c r="AI64" s="22">
        <f>200*SIN(E1AÇISI)</f>
        <v>-199.86502446522024</v>
      </c>
      <c r="AJ64" s="22">
        <v>200</v>
      </c>
      <c r="AK64" s="22">
        <f t="shared" si="3"/>
        <v>400.69607217785597</v>
      </c>
      <c r="AL64" s="22">
        <f>150+150+220*COS(E1AÇISI)</f>
        <v>291.91878013073131</v>
      </c>
      <c r="AM64" s="22">
        <f>220*SIN(E1AÇISI)</f>
        <v>-219.85152691174227</v>
      </c>
      <c r="AN64" s="22">
        <f t="shared" si="4"/>
        <v>-85151.268078438792</v>
      </c>
      <c r="AO64" s="22">
        <f t="shared" si="5"/>
        <v>-42775.982075308326</v>
      </c>
      <c r="AP64" s="22">
        <f t="shared" si="6"/>
        <v>-491.78380459595155</v>
      </c>
      <c r="AQ64" s="22">
        <f t="shared" si="7"/>
        <v>19.986502446522024</v>
      </c>
      <c r="AR64" s="22">
        <f t="shared" si="8"/>
        <v>242250.77074291388</v>
      </c>
      <c r="AS64" s="22">
        <f t="shared" si="9"/>
        <v>-46628148.454688497</v>
      </c>
      <c r="AT64" s="22">
        <f t="shared" si="10"/>
        <v>-341906177.74511164</v>
      </c>
      <c r="AU64" s="22">
        <f t="shared" si="11"/>
        <v>50054893.553323403</v>
      </c>
      <c r="AV64" s="33">
        <f t="shared" si="12"/>
        <v>199.5515673933929</v>
      </c>
      <c r="AW64" s="33">
        <f t="shared" si="13"/>
        <v>-7.0727227990360113</v>
      </c>
      <c r="AX64" s="33">
        <f t="shared" si="14"/>
        <v>2769.8816788293766</v>
      </c>
      <c r="AY64" s="33">
        <f t="shared" si="15"/>
        <v>-2314.2734816175789</v>
      </c>
    </row>
    <row r="65" spans="25:51">
      <c r="Y65" s="28" cm="1">
        <f t="array" ref="Y65">Z65/d_r</f>
        <v>138.19739193873585</v>
      </c>
      <c r="Z65" s="22">
        <v>2.4119995070000102</v>
      </c>
      <c r="AA65" s="22">
        <f t="shared" si="0"/>
        <v>174.73884197535887</v>
      </c>
      <c r="AB65" s="22" cm="1">
        <f t="array" ref="AB65">AC65/d_r</f>
        <v>103.2938524272386</v>
      </c>
      <c r="AC65" s="22">
        <f t="shared" si="1"/>
        <v>1.8028178219244502</v>
      </c>
      <c r="AD65" s="22" cm="1">
        <f t="array" ref="AD65">AE65/d_r</f>
        <v>139.36459193884494</v>
      </c>
      <c r="AE65" s="22">
        <f t="shared" si="2"/>
        <v>2.4323709900311923</v>
      </c>
      <c r="AF65" s="22" cm="1">
        <f t="array" ref="AF65">AG65/d_r</f>
        <v>-62.65844436608355</v>
      </c>
      <c r="AG65" s="22" cm="1">
        <f t="array" ref="AG65">(180*d_r)-(AC65+AE65)</f>
        <v>-1.0935961583658491</v>
      </c>
      <c r="AH65" s="22">
        <f t="shared" ref="AH65" si="64">(150+200*COS(Z65))</f>
        <v>0.91086823033785436</v>
      </c>
      <c r="AI65" s="22">
        <f t="shared" ref="AI65" si="65">200*SIN(AG65)</f>
        <v>-177.65686968101048</v>
      </c>
      <c r="AJ65" s="22">
        <v>200</v>
      </c>
      <c r="AK65" s="22">
        <f t="shared" si="3"/>
        <v>-4218.6034871057091</v>
      </c>
      <c r="AL65" s="22">
        <f t="shared" ref="AL65" si="66">150+150+220*COS(AG65)</f>
        <v>401.04466513737776</v>
      </c>
      <c r="AM65" s="22">
        <f t="shared" ref="AM65" si="67">220*SIN(AG65)</f>
        <v>-195.4225566491115</v>
      </c>
      <c r="AN65" s="22">
        <f t="shared" si="4"/>
        <v>-150626.79908242665</v>
      </c>
      <c r="AO65" s="22">
        <f t="shared" si="5"/>
        <v>-73204.097797660463</v>
      </c>
      <c r="AP65" s="22">
        <f t="shared" si="6"/>
        <v>-578.70153481838827</v>
      </c>
      <c r="AQ65" s="22">
        <f t="shared" si="7"/>
        <v>17.765686968101022</v>
      </c>
      <c r="AR65" s="22">
        <f t="shared" si="8"/>
        <v>335211.08603460679</v>
      </c>
      <c r="AS65" s="22">
        <f t="shared" si="9"/>
        <v>-88998093.099918231</v>
      </c>
      <c r="AT65" s="22">
        <f t="shared" si="10"/>
        <v>-460761536.19033015</v>
      </c>
      <c r="AU65" s="22">
        <f t="shared" si="11"/>
        <v>92403842.318482891</v>
      </c>
      <c r="AV65" s="33">
        <f t="shared" si="12"/>
        <v>270.57866367771828</v>
      </c>
      <c r="AW65" s="33">
        <f t="shared" si="13"/>
        <v>-5.0800068381584698</v>
      </c>
      <c r="AX65" s="33">
        <f t="shared" si="14"/>
        <v>4693.3276664986806</v>
      </c>
      <c r="AY65" s="33">
        <f t="shared" si="15"/>
        <v>-4286.0096369203175</v>
      </c>
    </row>
    <row r="66" spans="25:51">
      <c r="Y66" s="28" cm="1">
        <f t="array" ref="Y66">Z66/d_r</f>
        <v>137.62443414360501</v>
      </c>
      <c r="Z66" s="22">
        <v>2.40199950700001</v>
      </c>
      <c r="AA66" s="22">
        <f t="shared" si="0"/>
        <v>176.20067099262701</v>
      </c>
      <c r="AB66" s="22" cm="1">
        <f t="array" ref="AB66">AC66/d_r</f>
        <v>102.61111169652652</v>
      </c>
      <c r="AC66" s="22">
        <f t="shared" si="1"/>
        <v>1.7909017482360523</v>
      </c>
      <c r="AD66" s="22" cm="1">
        <f t="array" ref="AD66">AE66/d_r</f>
        <v>139.17998565065611</v>
      </c>
      <c r="AE66" s="22">
        <f t="shared" si="2"/>
        <v>2.4291490024824114</v>
      </c>
      <c r="AF66" s="22" cm="1">
        <f t="array" ref="AF66">AG66/d_r</f>
        <v>-61.791097347182642</v>
      </c>
      <c r="AG66" s="22" cm="1">
        <f t="array" ref="AG66">(180*d_r)-(AC66+AE66)</f>
        <v>-1.0784580971286708</v>
      </c>
      <c r="AH66" s="22">
        <f>(150+200*COS(B1RADYAN))</f>
        <v>-29.246609032033518</v>
      </c>
      <c r="AI66" s="22">
        <f>200*SIN(E1AÇISI)</f>
        <v>-199.86502446522024</v>
      </c>
      <c r="AJ66" s="22">
        <v>200</v>
      </c>
      <c r="AK66" s="22">
        <f t="shared" si="3"/>
        <v>400.69607217785597</v>
      </c>
      <c r="AL66" s="22">
        <f>150+150+220*COS(E1AÇISI)</f>
        <v>291.91878013073131</v>
      </c>
      <c r="AM66" s="22">
        <f>220*SIN(E1AÇISI)</f>
        <v>-219.85152691174227</v>
      </c>
      <c r="AN66" s="22">
        <f t="shared" si="4"/>
        <v>-85151.268078438792</v>
      </c>
      <c r="AO66" s="22">
        <f t="shared" si="5"/>
        <v>-42775.982075308326</v>
      </c>
      <c r="AP66" s="22">
        <f t="shared" si="6"/>
        <v>-491.78380459595155</v>
      </c>
      <c r="AQ66" s="22">
        <f t="shared" si="7"/>
        <v>19.986502446522024</v>
      </c>
      <c r="AR66" s="22">
        <f t="shared" si="8"/>
        <v>242250.77074291388</v>
      </c>
      <c r="AS66" s="22">
        <f t="shared" si="9"/>
        <v>-46628148.454688497</v>
      </c>
      <c r="AT66" s="22">
        <f t="shared" si="10"/>
        <v>-341906177.74511164</v>
      </c>
      <c r="AU66" s="22">
        <f t="shared" si="11"/>
        <v>50054893.553323403</v>
      </c>
      <c r="AV66" s="33">
        <f t="shared" si="12"/>
        <v>199.5515673933929</v>
      </c>
      <c r="AW66" s="33">
        <f t="shared" si="13"/>
        <v>-7.0727227990360113</v>
      </c>
      <c r="AX66" s="33">
        <f t="shared" si="14"/>
        <v>2769.8816788293766</v>
      </c>
      <c r="AY66" s="33">
        <f t="shared" si="15"/>
        <v>-2314.2734816175789</v>
      </c>
    </row>
    <row r="67" spans="25:51">
      <c r="Y67" s="28" cm="1">
        <f t="array" ref="Y67">Z67/d_r</f>
        <v>137.05147634847421</v>
      </c>
      <c r="Z67" s="22">
        <v>2.3919995070000102</v>
      </c>
      <c r="AA67" s="22">
        <f t="shared" si="0"/>
        <v>177.66638422757325</v>
      </c>
      <c r="AB67" s="22" cm="1">
        <f t="array" ref="AB67">AC67/d_r</f>
        <v>101.9349005707616</v>
      </c>
      <c r="AC67" s="22">
        <f t="shared" si="1"/>
        <v>1.779099637652837</v>
      </c>
      <c r="AD67" s="22" cm="1">
        <f t="array" ref="AD67">AE67/d_r</f>
        <v>139.00164877772767</v>
      </c>
      <c r="AE67" s="22">
        <f t="shared" si="2"/>
        <v>2.4260364368720992</v>
      </c>
      <c r="AF67" s="22" cm="1">
        <f t="array" ref="AF67">AG67/d_r</f>
        <v>-60.936549348489244</v>
      </c>
      <c r="AG67" s="22" cm="1">
        <f t="array" ref="AG67">(180*d_r)-(AC67+AE67)</f>
        <v>-1.0635434209351429</v>
      </c>
      <c r="AH67" s="22">
        <f t="shared" ref="AH67" si="68">(150+200*COS(Z67))</f>
        <v>3.6067729275792431</v>
      </c>
      <c r="AI67" s="22">
        <f t="shared" ref="AI67" si="69">200*SIN(AG67)</f>
        <v>-174.81645634414963</v>
      </c>
      <c r="AJ67" s="22">
        <v>200</v>
      </c>
      <c r="AK67" s="22">
        <f t="shared" si="3"/>
        <v>-4713.0988901614528</v>
      </c>
      <c r="AL67" s="22">
        <f t="shared" ref="AL67" si="70">150+150+220*COS(AG67)</f>
        <v>406.871137242202</v>
      </c>
      <c r="AM67" s="22">
        <f t="shared" ref="AM67" si="71">220*SIN(AG67)</f>
        <v>-192.29810197856457</v>
      </c>
      <c r="AN67" s="22">
        <f t="shared" si="4"/>
        <v>-154122.6823453212</v>
      </c>
      <c r="AO67" s="22">
        <f t="shared" si="5"/>
        <v>-74704.791727579868</v>
      </c>
      <c r="AP67" s="22">
        <f t="shared" si="6"/>
        <v>-581.68759358635157</v>
      </c>
      <c r="AQ67" s="22">
        <f t="shared" si="7"/>
        <v>17.481645634414946</v>
      </c>
      <c r="AR67" s="22">
        <f t="shared" si="8"/>
        <v>338666.06446636777</v>
      </c>
      <c r="AS67" s="22">
        <f t="shared" si="9"/>
        <v>-91069290.716878191</v>
      </c>
      <c r="AT67" s="22">
        <f t="shared" si="10"/>
        <v>-455167180.91072226</v>
      </c>
      <c r="AU67" s="22">
        <f t="shared" si="11"/>
        <v>94393932.130240336</v>
      </c>
      <c r="AV67" s="33">
        <f t="shared" si="12"/>
        <v>273.8143001415728</v>
      </c>
      <c r="AW67" s="33">
        <f t="shared" si="13"/>
        <v>-4.9084360114449979</v>
      </c>
      <c r="AX67" s="33">
        <f t="shared" si="14"/>
        <v>4837.6217765686852</v>
      </c>
      <c r="AY67" s="33">
        <f t="shared" si="15"/>
        <v>-4436.6514275213758</v>
      </c>
    </row>
    <row r="68" spans="25:51">
      <c r="Y68" s="28" cm="1">
        <f t="array" ref="Y68">Z68/d_r</f>
        <v>136.47851855334335</v>
      </c>
      <c r="Z68" s="22">
        <v>2.38199950700001</v>
      </c>
      <c r="AA68" s="22">
        <f t="shared" si="0"/>
        <v>179.13574156851604</v>
      </c>
      <c r="AB68" s="22" cm="1">
        <f t="array" ref="AB68">AC68/d_r</f>
        <v>101.26507515449639</v>
      </c>
      <c r="AC68" s="22">
        <f t="shared" si="1"/>
        <v>1.7674089787254674</v>
      </c>
      <c r="AD68" s="22" cm="1">
        <f t="array" ref="AD68">AE68/d_r</f>
        <v>138.82943886348579</v>
      </c>
      <c r="AE68" s="22">
        <f t="shared" si="2"/>
        <v>2.4230308068640016</v>
      </c>
      <c r="AF68" s="22" cm="1">
        <f t="array" ref="AF68">AG68/d_r</f>
        <v>-60.094514017982156</v>
      </c>
      <c r="AG68" s="22" cm="1">
        <f t="array" ref="AG68">(180*d_r)-(AC68+AE68)</f>
        <v>-1.0488471319996755</v>
      </c>
      <c r="AH68" s="22">
        <f>(150+200*COS(B1RADYAN))</f>
        <v>-29.246609032033518</v>
      </c>
      <c r="AI68" s="22">
        <f>200*SIN(E1AÇISI)</f>
        <v>-199.86502446522024</v>
      </c>
      <c r="AJ68" s="22">
        <v>200</v>
      </c>
      <c r="AK68" s="22">
        <f t="shared" si="3"/>
        <v>400.69607217785597</v>
      </c>
      <c r="AL68" s="22">
        <f>150+150+220*COS(E1AÇISI)</f>
        <v>291.91878013073131</v>
      </c>
      <c r="AM68" s="22">
        <f>220*SIN(E1AÇISI)</f>
        <v>-219.85152691174227</v>
      </c>
      <c r="AN68" s="22">
        <f t="shared" si="4"/>
        <v>-85151.268078438792</v>
      </c>
      <c r="AO68" s="22">
        <f t="shared" si="5"/>
        <v>-42775.982075308326</v>
      </c>
      <c r="AP68" s="22">
        <f t="shared" si="6"/>
        <v>-491.78380459595155</v>
      </c>
      <c r="AQ68" s="22">
        <f t="shared" si="7"/>
        <v>19.986502446522024</v>
      </c>
      <c r="AR68" s="22">
        <f t="shared" si="8"/>
        <v>242250.77074291388</v>
      </c>
      <c r="AS68" s="22">
        <f t="shared" si="9"/>
        <v>-46628148.454688497</v>
      </c>
      <c r="AT68" s="22">
        <f t="shared" si="10"/>
        <v>-341906177.74511164</v>
      </c>
      <c r="AU68" s="22">
        <f t="shared" si="11"/>
        <v>50054893.553323403</v>
      </c>
      <c r="AV68" s="33">
        <f t="shared" si="12"/>
        <v>199.5515673933929</v>
      </c>
      <c r="AW68" s="33">
        <f t="shared" si="13"/>
        <v>-7.0727227990360113</v>
      </c>
      <c r="AX68" s="33">
        <f t="shared" si="14"/>
        <v>2769.8816788293766</v>
      </c>
      <c r="AY68" s="33">
        <f t="shared" si="15"/>
        <v>-2314.2734816175789</v>
      </c>
    </row>
    <row r="69" spans="25:51">
      <c r="Y69" s="28" cm="1">
        <f t="array" ref="Y69">Z69/d_r</f>
        <v>135.90556075821254</v>
      </c>
      <c r="Z69" s="22">
        <v>2.3719995070000102</v>
      </c>
      <c r="AA69" s="22">
        <f t="shared" si="0"/>
        <v>180.60850893607969</v>
      </c>
      <c r="AB69" s="22" cm="1">
        <f t="array" ref="AB69">AC69/d_r</f>
        <v>100.60149456961783</v>
      </c>
      <c r="AC69" s="22">
        <f t="shared" si="1"/>
        <v>1.755827312667027</v>
      </c>
      <c r="AD69" s="22" cm="1">
        <f t="array" ref="AD69">AE69/d_r</f>
        <v>138.6632162565032</v>
      </c>
      <c r="AE69" s="22">
        <f t="shared" si="2"/>
        <v>2.4201296750809069</v>
      </c>
      <c r="AF69" s="22" cm="1">
        <f t="array" ref="AF69">AG69/d_r</f>
        <v>-59.264710826121068</v>
      </c>
      <c r="AG69" s="22" cm="1">
        <f t="array" ref="AG69">(180*d_r)-(AC69+AE69)</f>
        <v>-1.0343643341581412</v>
      </c>
      <c r="AH69" s="22">
        <f t="shared" ref="AH69" si="72">(150+200*COS(Z69))</f>
        <v>6.3612329637659286</v>
      </c>
      <c r="AI69" s="22">
        <f t="shared" ref="AI69" si="73">200*SIN(AG69)</f>
        <v>-171.9075317750742</v>
      </c>
      <c r="AJ69" s="22">
        <v>200</v>
      </c>
      <c r="AK69" s="22">
        <f t="shared" si="3"/>
        <v>-5203.667617091276</v>
      </c>
      <c r="AL69" s="22">
        <f t="shared" ref="AL69" si="74">150+150+220*COS(AG69)</f>
        <v>412.43593121414631</v>
      </c>
      <c r="AM69" s="22">
        <f t="shared" ref="AM69" si="75">220*SIN(AG69)</f>
        <v>-189.09828495258162</v>
      </c>
      <c r="AN69" s="22">
        <f t="shared" si="4"/>
        <v>-157461.55872848775</v>
      </c>
      <c r="AO69" s="22">
        <f t="shared" si="5"/>
        <v>-76128.945555698243</v>
      </c>
      <c r="AP69" s="22">
        <f t="shared" si="6"/>
        <v>-584.34346298922048</v>
      </c>
      <c r="AQ69" s="22">
        <f t="shared" si="7"/>
        <v>17.190753177507418</v>
      </c>
      <c r="AR69" s="22">
        <f t="shared" si="8"/>
        <v>341752.80473304447</v>
      </c>
      <c r="AS69" s="22">
        <f t="shared" si="9"/>
        <v>-93013770.746124938</v>
      </c>
      <c r="AT69" s="22">
        <f t="shared" si="10"/>
        <v>-448417758.83347738</v>
      </c>
      <c r="AU69" s="22">
        <f t="shared" si="11"/>
        <v>96252551.423359543</v>
      </c>
      <c r="AV69" s="33">
        <f t="shared" si="12"/>
        <v>276.90529462856534</v>
      </c>
      <c r="AW69" s="33">
        <f t="shared" si="13"/>
        <v>-4.7384844138507276</v>
      </c>
      <c r="AX69" s="33">
        <f t="shared" si="14"/>
        <v>4984.0081084819039</v>
      </c>
      <c r="AY69" s="33">
        <f t="shared" si="15"/>
        <v>-4589.551553252425</v>
      </c>
    </row>
    <row r="70" spans="25:51">
      <c r="Y70" s="28" cm="1">
        <f t="array" ref="Y70">Z70/d_r</f>
        <v>135.33260296308171</v>
      </c>
      <c r="Z70" s="22">
        <v>2.3619995070000099</v>
      </c>
      <c r="AA70" s="22">
        <f t="shared" si="0"/>
        <v>182.08445809957922</v>
      </c>
      <c r="AB70" s="22" cm="1">
        <f t="array" ref="AB70">AC70/d_r</f>
        <v>99.944020940046613</v>
      </c>
      <c r="AC70" s="22">
        <f t="shared" si="1"/>
        <v>1.7443522330859715</v>
      </c>
      <c r="AD70" s="22" cm="1">
        <f t="array" ref="AD70">AE70/d_r</f>
        <v>138.50284410776084</v>
      </c>
      <c r="AE70" s="22">
        <f t="shared" si="2"/>
        <v>2.4173306530568546</v>
      </c>
      <c r="AF70" s="22" cm="1">
        <f t="array" ref="AF70">AG70/d_r</f>
        <v>-58.446865047807421</v>
      </c>
      <c r="AG70" s="22" cm="1">
        <f t="array" ref="AG70">(180*d_r)-(AC70+AE70)</f>
        <v>-1.0200902325530325</v>
      </c>
      <c r="AH70" s="22">
        <f>(150+200*COS(B1RADYAN))</f>
        <v>-29.246609032033518</v>
      </c>
      <c r="AI70" s="22">
        <f>200*SIN(E1AÇISI)</f>
        <v>-199.86502446522024</v>
      </c>
      <c r="AJ70" s="22">
        <v>200</v>
      </c>
      <c r="AK70" s="22">
        <f t="shared" si="3"/>
        <v>400.69607217785597</v>
      </c>
      <c r="AL70" s="22">
        <f>150+150+220*COS(E1AÇISI)</f>
        <v>291.91878013073131</v>
      </c>
      <c r="AM70" s="22">
        <f>220*SIN(E1AÇISI)</f>
        <v>-219.85152691174227</v>
      </c>
      <c r="AN70" s="22">
        <f t="shared" si="4"/>
        <v>-85151.268078438792</v>
      </c>
      <c r="AO70" s="22">
        <f t="shared" si="5"/>
        <v>-42775.982075308326</v>
      </c>
      <c r="AP70" s="22">
        <f t="shared" si="6"/>
        <v>-491.78380459595155</v>
      </c>
      <c r="AQ70" s="22">
        <f t="shared" si="7"/>
        <v>19.986502446522024</v>
      </c>
      <c r="AR70" s="22">
        <f t="shared" si="8"/>
        <v>242250.77074291388</v>
      </c>
      <c r="AS70" s="22">
        <f t="shared" si="9"/>
        <v>-46628148.454688497</v>
      </c>
      <c r="AT70" s="22">
        <f t="shared" si="10"/>
        <v>-341906177.74511164</v>
      </c>
      <c r="AU70" s="22">
        <f t="shared" si="11"/>
        <v>50054893.553323403</v>
      </c>
      <c r="AV70" s="33">
        <f t="shared" si="12"/>
        <v>199.5515673933929</v>
      </c>
      <c r="AW70" s="33">
        <f t="shared" si="13"/>
        <v>-7.0727227990360113</v>
      </c>
      <c r="AX70" s="33">
        <f t="shared" si="14"/>
        <v>2769.8816788293766</v>
      </c>
      <c r="AY70" s="33">
        <f t="shared" si="15"/>
        <v>-2314.2734816175789</v>
      </c>
    </row>
    <row r="71" spans="25:51">
      <c r="Y71" s="28" cm="1">
        <f t="array" ref="Y71">Z71/d_r</f>
        <v>134.75964516795091</v>
      </c>
      <c r="Z71" s="22">
        <v>2.3519995070000101</v>
      </c>
      <c r="AA71" s="22">
        <f t="shared" ref="AA71:AA102" si="76">SQRT(linkA^2+linkD^2-2*linkA*linkD*COS(Z71))</f>
        <v>183.56336649784021</v>
      </c>
      <c r="AB71" s="22" cm="1">
        <f t="array" ref="AB71">AC71/d_r</f>
        <v>99.29251937103939</v>
      </c>
      <c r="AC71" s="22">
        <f t="shared" ref="AC71:AC102" si="77">ACOS((linkA^2-linkD^2-AA71^2)/(-2*AA71*linkD))</f>
        <v>1.7329813856248866</v>
      </c>
      <c r="AD71" s="22" cm="1">
        <f t="array" ref="AD71">AE71/d_r</f>
        <v>138.3481883615591</v>
      </c>
      <c r="AE71" s="22">
        <f t="shared" ref="AE71:AE102" si="78">ACOS((LİNKB^2-AA71^2-LİNKC^2)/(-2*AA71*LİNKC))</f>
        <v>2.4146314010785055</v>
      </c>
      <c r="AF71" s="22" cm="1">
        <f t="array" ref="AF71">AG71/d_r</f>
        <v>-57.640707732598479</v>
      </c>
      <c r="AG71" s="22" cm="1">
        <f t="array" ref="AG71">(180*d_r)-(AC71+AE71)</f>
        <v>-1.0060201331135987</v>
      </c>
      <c r="AH71" s="22">
        <f t="shared" ref="AH71" si="79">(150+200*COS(Z71))</f>
        <v>9.1731465916091395</v>
      </c>
      <c r="AI71" s="22">
        <f t="shared" ref="AI71" si="80">200*SIN(AG71)</f>
        <v>-168.94168174253937</v>
      </c>
      <c r="AJ71" s="22">
        <v>200</v>
      </c>
      <c r="AK71" s="22">
        <f t="shared" si="3"/>
        <v>-5687.2807758056952</v>
      </c>
      <c r="AL71" s="22">
        <f t="shared" ref="AL71" si="81">150+150+220*COS(AG71)</f>
        <v>417.74989123435773</v>
      </c>
      <c r="AM71" s="22">
        <f t="shared" ref="AM71" si="82">220*SIN(AG71)</f>
        <v>-185.83584991679331</v>
      </c>
      <c r="AN71" s="22">
        <f t="shared" si="4"/>
        <v>-160649.93474061464</v>
      </c>
      <c r="AO71" s="22">
        <f t="shared" si="5"/>
        <v>-77481.326982404469</v>
      </c>
      <c r="AP71" s="22">
        <f t="shared" si="6"/>
        <v>-586.69157297689708</v>
      </c>
      <c r="AQ71" s="22">
        <f t="shared" si="7"/>
        <v>16.894168174253934</v>
      </c>
      <c r="AR71" s="22">
        <f t="shared" si="8"/>
        <v>344492.41472040571</v>
      </c>
      <c r="AS71" s="22">
        <f t="shared" si="9"/>
        <v>-94837631.426119193</v>
      </c>
      <c r="AT71" s="22">
        <f t="shared" si="10"/>
        <v>-440660209.55263835</v>
      </c>
      <c r="AU71" s="22">
        <f t="shared" si="11"/>
        <v>97986696.715198964</v>
      </c>
      <c r="AV71" s="33">
        <f t="shared" si="12"/>
        <v>279.86730607380247</v>
      </c>
      <c r="AW71" s="33">
        <f t="shared" si="13"/>
        <v>-4.5705872676987545</v>
      </c>
      <c r="AX71" s="33">
        <f t="shared" si="14"/>
        <v>5132.8045363601223</v>
      </c>
      <c r="AY71" s="33">
        <f t="shared" si="15"/>
        <v>-4745.0014223301005</v>
      </c>
    </row>
    <row r="72" spans="25:51">
      <c r="Y72" s="28" cm="1">
        <f t="array" ref="Y72">Z72/d_r</f>
        <v>134.18668737282007</v>
      </c>
      <c r="Z72" s="22">
        <v>2.3419995070000099</v>
      </c>
      <c r="AA72" s="22">
        <f t="shared" si="76"/>
        <v>185.04501706452334</v>
      </c>
      <c r="AB72" s="22" cm="1">
        <f t="array" ref="AB72">AC72/d_r</f>
        <v>98.646857923702868</v>
      </c>
      <c r="AC72" s="22">
        <f t="shared" si="77"/>
        <v>1.7217124675156723</v>
      </c>
      <c r="AD72" s="22" cm="1">
        <f t="array" ref="AD72">AE72/d_r</f>
        <v>138.19911774077013</v>
      </c>
      <c r="AE72" s="22">
        <f t="shared" si="78"/>
        <v>2.4120296279277462</v>
      </c>
      <c r="AF72" s="22" cm="1">
        <f t="array" ref="AF72">AG72/d_r</f>
        <v>-56.845975664473002</v>
      </c>
      <c r="AG72" s="22" cm="1">
        <f t="array" ref="AG72">(180*d_r)-(AC72+AE72)</f>
        <v>-0.99214944185362519</v>
      </c>
      <c r="AH72" s="22">
        <f>(150+200*COS(B1RADYAN))</f>
        <v>-29.246609032033518</v>
      </c>
      <c r="AI72" s="22">
        <f>200*SIN(E1AÇISI)</f>
        <v>-199.86502446522024</v>
      </c>
      <c r="AJ72" s="22">
        <v>200</v>
      </c>
      <c r="AK72" s="22">
        <f t="shared" si="3"/>
        <v>400.69607217785597</v>
      </c>
      <c r="AL72" s="22">
        <f>150+150+220*COS(E1AÇISI)</f>
        <v>291.91878013073131</v>
      </c>
      <c r="AM72" s="22">
        <f>220*SIN(E1AÇISI)</f>
        <v>-219.85152691174227</v>
      </c>
      <c r="AN72" s="22">
        <f t="shared" si="4"/>
        <v>-85151.268078438792</v>
      </c>
      <c r="AO72" s="22">
        <f t="shared" si="5"/>
        <v>-42775.982075308326</v>
      </c>
      <c r="AP72" s="22">
        <f t="shared" si="6"/>
        <v>-491.78380459595155</v>
      </c>
      <c r="AQ72" s="22">
        <f t="shared" si="7"/>
        <v>19.986502446522024</v>
      </c>
      <c r="AR72" s="22">
        <f t="shared" si="8"/>
        <v>242250.77074291388</v>
      </c>
      <c r="AS72" s="22">
        <f t="shared" si="9"/>
        <v>-46628148.454688497</v>
      </c>
      <c r="AT72" s="22">
        <f t="shared" si="10"/>
        <v>-341906177.74511164</v>
      </c>
      <c r="AU72" s="22">
        <f t="shared" si="11"/>
        <v>50054893.553323403</v>
      </c>
      <c r="AV72" s="33">
        <f t="shared" si="12"/>
        <v>199.5515673933929</v>
      </c>
      <c r="AW72" s="33">
        <f t="shared" si="13"/>
        <v>-7.0727227990360113</v>
      </c>
      <c r="AX72" s="33">
        <f t="shared" si="14"/>
        <v>2769.8816788293766</v>
      </c>
      <c r="AY72" s="33">
        <f t="shared" si="15"/>
        <v>-2314.2734816175789</v>
      </c>
    </row>
    <row r="73" spans="25:51">
      <c r="Y73" s="28" cm="1">
        <f t="array" ref="Y73">Z73/d_r</f>
        <v>133.61372957768924</v>
      </c>
      <c r="Z73" s="22">
        <v>2.3319995070000101</v>
      </c>
      <c r="AA73" s="22">
        <f t="shared" si="76"/>
        <v>186.52919805799434</v>
      </c>
      <c r="AB73" s="22" cm="1">
        <f t="array" ref="AB73">AC73/d_r</f>
        <v>98.006907585281567</v>
      </c>
      <c r="AC73" s="22">
        <f t="shared" si="77"/>
        <v>1.7105432270609686</v>
      </c>
      <c r="AD73" s="22" cm="1">
        <f t="array" ref="AD73">AE73/d_r</f>
        <v>138.05550372706699</v>
      </c>
      <c r="AE73" s="22">
        <f t="shared" si="78"/>
        <v>2.4095230905366223</v>
      </c>
      <c r="AF73" s="22" cm="1">
        <f t="array" ref="AF73">AG73/d_r</f>
        <v>-56.062411312348551</v>
      </c>
      <c r="AG73" s="22" cm="1">
        <f t="array" ref="AG73">(180*d_r)-(AC73+AE73)</f>
        <v>-0.97847366400779734</v>
      </c>
      <c r="AH73" s="22">
        <f t="shared" ref="AH73" si="83">(150+200*COS(Z73))</f>
        <v>12.041389083149312</v>
      </c>
      <c r="AI73" s="22">
        <f t="shared" ref="AI73" si="84">200*SIN(AG73)</f>
        <v>-165.92923997103409</v>
      </c>
      <c r="AJ73" s="22">
        <v>200</v>
      </c>
      <c r="AK73" s="22">
        <f t="shared" si="3"/>
        <v>-6161.2461357915963</v>
      </c>
      <c r="AL73" s="22">
        <f t="shared" ref="AL73" si="85">150+150+220*COS(AG73)</f>
        <v>422.82369339988247</v>
      </c>
      <c r="AM73" s="22">
        <f t="shared" ref="AM73" si="86">220*SIN(AG73)</f>
        <v>-182.52216396813748</v>
      </c>
      <c r="AN73" s="22">
        <f t="shared" si="4"/>
        <v>-163694.21603992948</v>
      </c>
      <c r="AO73" s="22">
        <f t="shared" si="5"/>
        <v>-78766.484952068946</v>
      </c>
      <c r="AP73" s="22">
        <f t="shared" si="6"/>
        <v>-588.75293337091659</v>
      </c>
      <c r="AQ73" s="22">
        <f t="shared" si="7"/>
        <v>16.592923997103384</v>
      </c>
      <c r="AR73" s="22">
        <f t="shared" si="8"/>
        <v>346905.34167963261</v>
      </c>
      <c r="AS73" s="22">
        <f t="shared" si="9"/>
        <v>-96546992.580081478</v>
      </c>
      <c r="AT73" s="22">
        <f t="shared" si="10"/>
        <v>-432031503.22544271</v>
      </c>
      <c r="AU73" s="22">
        <f t="shared" si="11"/>
        <v>99603302.762656704</v>
      </c>
      <c r="AV73" s="33">
        <f t="shared" si="12"/>
        <v>282.71443499979767</v>
      </c>
      <c r="AW73" s="33">
        <f t="shared" si="13"/>
        <v>-4.4051068337219945</v>
      </c>
      <c r="AX73" s="33">
        <f t="shared" si="14"/>
        <v>5284.3289088571682</v>
      </c>
      <c r="AY73" s="33">
        <f t="shared" si="15"/>
        <v>-4903.2951959785996</v>
      </c>
    </row>
    <row r="74" spans="25:51">
      <c r="Y74" s="28" cm="1">
        <f t="array" ref="Y74">Z74/d_r</f>
        <v>133.04077178255841</v>
      </c>
      <c r="Z74" s="22">
        <v>2.3219995070000099</v>
      </c>
      <c r="AA74" s="22">
        <f t="shared" si="76"/>
        <v>188.01570289576196</v>
      </c>
      <c r="AB74" s="22" cm="1">
        <f t="array" ref="AB74">AC74/d_r</f>
        <v>97.372542235733846</v>
      </c>
      <c r="AC74" s="22">
        <f t="shared" si="77"/>
        <v>1.6994714630507961</v>
      </c>
      <c r="AD74" s="22" cm="1">
        <f t="array" ref="AD74">AE74/d_r</f>
        <v>137.91722053671143</v>
      </c>
      <c r="AE74" s="22">
        <f t="shared" si="78"/>
        <v>2.4071095935647553</v>
      </c>
      <c r="AF74" s="22" cm="1">
        <f t="array" ref="AF74">AG74/d_r</f>
        <v>-55.289762772445279</v>
      </c>
      <c r="AG74" s="22" cm="1">
        <f t="array" ref="AG74">(180*d_r)-(AC74+AE74)</f>
        <v>-0.9649884030257585</v>
      </c>
      <c r="AH74" s="22">
        <f>(150+200*COS(B1RADYAN))</f>
        <v>-29.246609032033518</v>
      </c>
      <c r="AI74" s="22">
        <f>200*SIN(E1AÇISI)</f>
        <v>-199.86502446522024</v>
      </c>
      <c r="AJ74" s="22">
        <v>200</v>
      </c>
      <c r="AK74" s="22">
        <f t="shared" si="3"/>
        <v>400.69607217785597</v>
      </c>
      <c r="AL74" s="22">
        <f>150+150+220*COS(E1AÇISI)</f>
        <v>291.91878013073131</v>
      </c>
      <c r="AM74" s="22">
        <f>220*SIN(E1AÇISI)</f>
        <v>-219.85152691174227</v>
      </c>
      <c r="AN74" s="22">
        <f t="shared" si="4"/>
        <v>-85151.268078438792</v>
      </c>
      <c r="AO74" s="22">
        <f t="shared" si="5"/>
        <v>-42775.982075308326</v>
      </c>
      <c r="AP74" s="22">
        <f t="shared" si="6"/>
        <v>-491.78380459595155</v>
      </c>
      <c r="AQ74" s="22">
        <f t="shared" si="7"/>
        <v>19.986502446522024</v>
      </c>
      <c r="AR74" s="22">
        <f t="shared" si="8"/>
        <v>242250.77074291388</v>
      </c>
      <c r="AS74" s="22">
        <f t="shared" si="9"/>
        <v>-46628148.454688497</v>
      </c>
      <c r="AT74" s="22">
        <f t="shared" si="10"/>
        <v>-341906177.74511164</v>
      </c>
      <c r="AU74" s="22">
        <f t="shared" si="11"/>
        <v>50054893.553323403</v>
      </c>
      <c r="AV74" s="33">
        <f t="shared" si="12"/>
        <v>199.5515673933929</v>
      </c>
      <c r="AW74" s="33">
        <f t="shared" si="13"/>
        <v>-7.0727227990360113</v>
      </c>
      <c r="AX74" s="33">
        <f t="shared" si="14"/>
        <v>2769.8816788293766</v>
      </c>
      <c r="AY74" s="33">
        <f t="shared" si="15"/>
        <v>-2314.2734816175789</v>
      </c>
    </row>
    <row r="75" spans="25:51">
      <c r="Y75" s="28" cm="1">
        <f t="array" ref="Y75">Z75/d_r</f>
        <v>132.4678139874276</v>
      </c>
      <c r="Z75" s="22">
        <v>2.3119995070000101</v>
      </c>
      <c r="AA75" s="22">
        <f t="shared" si="76"/>
        <v>189.50432999348544</v>
      </c>
      <c r="AB75" s="22" cm="1">
        <f t="array" ref="AB75">AC75/d_r</f>
        <v>96.743638611068377</v>
      </c>
      <c r="AC75" s="22">
        <f t="shared" si="77"/>
        <v>1.6884950241226571</v>
      </c>
      <c r="AD75" s="22" cm="1">
        <f t="array" ref="AD75">AE75/d_r</f>
        <v>137.78414509243339</v>
      </c>
      <c r="AE75" s="22">
        <f t="shared" si="78"/>
        <v>2.4047869889085494</v>
      </c>
      <c r="AF75" s="22" cm="1">
        <f t="array" ref="AF75">AG75/d_r</f>
        <v>-54.527783703501782</v>
      </c>
      <c r="AG75" s="22" cm="1">
        <f t="array" ref="AG75">(180*d_r)-(AC75+AE75)</f>
        <v>-0.95168935944141353</v>
      </c>
      <c r="AH75" s="22">
        <f t="shared" ref="AH75" si="87">(150+200*COS(Z75))</f>
        <v>14.964813179632614</v>
      </c>
      <c r="AI75" s="22">
        <f t="shared" ref="AI75" si="88">200*SIN(AG75)</f>
        <v>-162.87940308474245</v>
      </c>
      <c r="AJ75" s="22">
        <v>200</v>
      </c>
      <c r="AK75" s="22">
        <f t="shared" si="3"/>
        <v>-6623.1772086283418</v>
      </c>
      <c r="AL75" s="22">
        <f t="shared" ref="AL75" si="89">150+150+220*COS(AG75)</f>
        <v>427.66778396062637</v>
      </c>
      <c r="AM75" s="22">
        <f t="shared" ref="AM75" si="90">220*SIN(AG75)</f>
        <v>-179.1673433932167</v>
      </c>
      <c r="AN75" s="22">
        <f t="shared" si="4"/>
        <v>-166600.67037637581</v>
      </c>
      <c r="AO75" s="22">
        <f t="shared" si="5"/>
        <v>-79988.746583873741</v>
      </c>
      <c r="AP75" s="22">
        <f t="shared" si="6"/>
        <v>-590.54718704536879</v>
      </c>
      <c r="AQ75" s="22">
        <f t="shared" si="7"/>
        <v>16.287940308474248</v>
      </c>
      <c r="AR75" s="22">
        <f t="shared" si="8"/>
        <v>349011.2771266902</v>
      </c>
      <c r="AS75" s="22">
        <f t="shared" si="9"/>
        <v>-98147925.269711792</v>
      </c>
      <c r="AT75" s="22">
        <f t="shared" si="10"/>
        <v>-422658380.19666982</v>
      </c>
      <c r="AU75" s="22">
        <f t="shared" si="11"/>
        <v>101109175.64193609</v>
      </c>
      <c r="AV75" s="33">
        <f t="shared" si="12"/>
        <v>285.45940198848945</v>
      </c>
      <c r="AW75" s="33">
        <f t="shared" si="13"/>
        <v>-4.2423419618463711</v>
      </c>
      <c r="AX75" s="33">
        <f t="shared" si="14"/>
        <v>5438.9013342584058</v>
      </c>
      <c r="AY75" s="33">
        <f t="shared" si="15"/>
        <v>-5064.7318281862108</v>
      </c>
    </row>
    <row r="76" spans="25:51">
      <c r="Y76" s="28" cm="1">
        <f t="array" ref="Y76">Z76/d_r</f>
        <v>131.89485619229677</v>
      </c>
      <c r="Z76" s="22">
        <v>2.3019995070000099</v>
      </c>
      <c r="AA76" s="22">
        <f t="shared" si="76"/>
        <v>190.9948826085373</v>
      </c>
      <c r="AB76" s="22" cm="1">
        <f t="array" ref="AB76">AC76/d_r</f>
        <v>96.120076263872946</v>
      </c>
      <c r="AC76" s="22">
        <f t="shared" si="77"/>
        <v>1.6776118080726328</v>
      </c>
      <c r="AD76" s="22" cm="1">
        <f t="array" ref="AD76">AE76/d_r</f>
        <v>137.65615699188908</v>
      </c>
      <c r="AE76" s="22">
        <f t="shared" si="78"/>
        <v>2.4025531751506777</v>
      </c>
      <c r="AF76" s="22" cm="1">
        <f t="array" ref="AF76">AG76/d_r</f>
        <v>-53.776233255762044</v>
      </c>
      <c r="AG76" s="22" cm="1">
        <f t="array" ref="AG76">(180*d_r)-(AC76+AE76)</f>
        <v>-0.93857232963351755</v>
      </c>
      <c r="AH76" s="22">
        <f>(150+200*COS(B1RADYAN))</f>
        <v>-29.246609032033518</v>
      </c>
      <c r="AI76" s="22">
        <f>200*SIN(E1AÇISI)</f>
        <v>-199.86502446522024</v>
      </c>
      <c r="AJ76" s="22">
        <v>200</v>
      </c>
      <c r="AK76" s="22">
        <f t="shared" si="3"/>
        <v>400.69607217785597</v>
      </c>
      <c r="AL76" s="22">
        <f>150+150+220*COS(E1AÇISI)</f>
        <v>291.91878013073131</v>
      </c>
      <c r="AM76" s="22">
        <f>220*SIN(E1AÇISI)</f>
        <v>-219.85152691174227</v>
      </c>
      <c r="AN76" s="22">
        <f t="shared" si="4"/>
        <v>-85151.268078438792</v>
      </c>
      <c r="AO76" s="22">
        <f t="shared" si="5"/>
        <v>-42775.982075308326</v>
      </c>
      <c r="AP76" s="22">
        <f t="shared" si="6"/>
        <v>-491.78380459595155</v>
      </c>
      <c r="AQ76" s="22">
        <f t="shared" si="7"/>
        <v>19.986502446522024</v>
      </c>
      <c r="AR76" s="22">
        <f t="shared" si="8"/>
        <v>242250.77074291388</v>
      </c>
      <c r="AS76" s="22">
        <f t="shared" si="9"/>
        <v>-46628148.454688497</v>
      </c>
      <c r="AT76" s="22">
        <f t="shared" si="10"/>
        <v>-341906177.74511164</v>
      </c>
      <c r="AU76" s="22">
        <f t="shared" si="11"/>
        <v>50054893.553323403</v>
      </c>
      <c r="AV76" s="33">
        <f t="shared" si="12"/>
        <v>199.5515673933929</v>
      </c>
      <c r="AW76" s="33">
        <f t="shared" si="13"/>
        <v>-7.0727227990360113</v>
      </c>
      <c r="AX76" s="33">
        <f t="shared" si="14"/>
        <v>2769.8816788293766</v>
      </c>
      <c r="AY76" s="33">
        <f t="shared" si="15"/>
        <v>-2314.2734816175789</v>
      </c>
    </row>
    <row r="77" spans="25:51">
      <c r="Y77" s="28" cm="1">
        <f t="array" ref="Y77">Z77/d_r</f>
        <v>131.32189839716597</v>
      </c>
      <c r="Z77" s="22">
        <v>2.2919995070000101</v>
      </c>
      <c r="AA77" s="22">
        <f t="shared" si="76"/>
        <v>192.48716868809129</v>
      </c>
      <c r="AB77" s="22" cm="1">
        <f t="array" ref="AB77">AC77/d_r</f>
        <v>95.501737521430456</v>
      </c>
      <c r="AC77" s="22">
        <f t="shared" si="77"/>
        <v>1.66681976112437</v>
      </c>
      <c r="AD77" s="22" cm="1">
        <f t="array" ref="AD77">AE77/d_r</f>
        <v>137.5331384731426</v>
      </c>
      <c r="AE77" s="22">
        <f t="shared" si="78"/>
        <v>2.4004060969576253</v>
      </c>
      <c r="AF77" s="22" cm="1">
        <f t="array" ref="AF77">AG77/d_r</f>
        <v>-53.034875994573056</v>
      </c>
      <c r="AG77" s="22" cm="1">
        <f t="array" ref="AG77">(180*d_r)-(AC77+AE77)</f>
        <v>-0.92563320449220221</v>
      </c>
      <c r="AH77" s="22">
        <f t="shared" ref="AH77" si="91">(150+200*COS(Z77))</f>
        <v>17.942249550398913</v>
      </c>
      <c r="AI77" s="22">
        <f t="shared" ref="AI77" si="92">200*SIN(AG77)</f>
        <v>-159.80033748762844</v>
      </c>
      <c r="AJ77" s="22">
        <v>200</v>
      </c>
      <c r="AK77" s="22">
        <f t="shared" si="3"/>
        <v>-7070.9639099556316</v>
      </c>
      <c r="AL77" s="22">
        <f t="shared" ref="AL77" si="93">150+150+220*COS(AG77)</f>
        <v>432.29233193196217</v>
      </c>
      <c r="AM77" s="22">
        <f t="shared" ref="AM77" si="94">220*SIN(AG77)</f>
        <v>-175.78037123639129</v>
      </c>
      <c r="AN77" s="22">
        <f t="shared" si="4"/>
        <v>-169375.39915917726</v>
      </c>
      <c r="AO77" s="22">
        <f t="shared" si="5"/>
        <v>-81152.217624610814</v>
      </c>
      <c r="AP77" s="22">
        <f t="shared" si="6"/>
        <v>-592.09266941959061</v>
      </c>
      <c r="AQ77" s="22">
        <f t="shared" si="7"/>
        <v>15.98003374876285</v>
      </c>
      <c r="AR77" s="22">
        <f t="shared" si="8"/>
        <v>350829.09065902821</v>
      </c>
      <c r="AS77" s="22">
        <f t="shared" si="9"/>
        <v>-99646396.45333761</v>
      </c>
      <c r="AT77" s="22">
        <f t="shared" si="10"/>
        <v>-412657353.90536302</v>
      </c>
      <c r="AU77" s="22">
        <f t="shared" si="11"/>
        <v>102510941.57714704</v>
      </c>
      <c r="AV77" s="33">
        <f t="shared" si="12"/>
        <v>288.11370466846768</v>
      </c>
      <c r="AW77" s="33">
        <f t="shared" si="13"/>
        <v>-4.0825364829758186</v>
      </c>
      <c r="AX77" s="33">
        <f t="shared" si="14"/>
        <v>5596.8464319315926</v>
      </c>
      <c r="AY77" s="33">
        <f t="shared" si="15"/>
        <v>-5229.6170873411738</v>
      </c>
    </row>
    <row r="78" spans="25:51">
      <c r="Y78" s="28" cm="1">
        <f t="array" ref="Y78">Z78/d_r</f>
        <v>130.74894060203513</v>
      </c>
      <c r="Z78" s="22">
        <v>2.2819995070000099</v>
      </c>
      <c r="AA78" s="22">
        <f t="shared" si="76"/>
        <v>193.98100072169535</v>
      </c>
      <c r="AB78" s="22" cm="1">
        <f t="array" ref="AB78">AC78/d_r</f>
        <v>94.888507441781471</v>
      </c>
      <c r="AC78" s="22">
        <f t="shared" si="77"/>
        <v>1.6561168771622283</v>
      </c>
      <c r="AD78" s="22" cm="1">
        <f t="array" ref="AD78">AE78/d_r</f>
        <v>137.41497437757567</v>
      </c>
      <c r="AE78" s="22">
        <f t="shared" si="78"/>
        <v>2.3983437444323412</v>
      </c>
      <c r="AF78" s="22" cm="1">
        <f t="array" ref="AF78">AG78/d_r</f>
        <v>-52.303481819357145</v>
      </c>
      <c r="AG78" s="22" cm="1">
        <f t="array" ref="AG78">(180*d_r)-(AC78+AE78)</f>
        <v>-0.91286796800477621</v>
      </c>
      <c r="AH78" s="22">
        <f>(150+200*COS(B1RADYAN))</f>
        <v>-29.246609032033518</v>
      </c>
      <c r="AI78" s="22">
        <f>200*SIN(E1AÇISI)</f>
        <v>-199.86502446522024</v>
      </c>
      <c r="AJ78" s="22">
        <v>200</v>
      </c>
      <c r="AK78" s="22">
        <f t="shared" si="3"/>
        <v>400.69607217785597</v>
      </c>
      <c r="AL78" s="22">
        <f>150+150+220*COS(E1AÇISI)</f>
        <v>291.91878013073131</v>
      </c>
      <c r="AM78" s="22">
        <f>220*SIN(E1AÇISI)</f>
        <v>-219.85152691174227</v>
      </c>
      <c r="AN78" s="22">
        <f t="shared" si="4"/>
        <v>-85151.268078438792</v>
      </c>
      <c r="AO78" s="22">
        <f t="shared" si="5"/>
        <v>-42775.982075308326</v>
      </c>
      <c r="AP78" s="22">
        <f t="shared" si="6"/>
        <v>-491.78380459595155</v>
      </c>
      <c r="AQ78" s="22">
        <f t="shared" si="7"/>
        <v>19.986502446522024</v>
      </c>
      <c r="AR78" s="22">
        <f t="shared" si="8"/>
        <v>242250.77074291388</v>
      </c>
      <c r="AS78" s="22">
        <f t="shared" si="9"/>
        <v>-46628148.454688497</v>
      </c>
      <c r="AT78" s="22">
        <f t="shared" si="10"/>
        <v>-341906177.74511164</v>
      </c>
      <c r="AU78" s="22">
        <f t="shared" si="11"/>
        <v>50054893.553323403</v>
      </c>
      <c r="AV78" s="33">
        <f t="shared" si="12"/>
        <v>199.5515673933929</v>
      </c>
      <c r="AW78" s="33">
        <f t="shared" si="13"/>
        <v>-7.0727227990360113</v>
      </c>
      <c r="AX78" s="33">
        <f t="shared" si="14"/>
        <v>2769.8816788293766</v>
      </c>
      <c r="AY78" s="33">
        <f t="shared" si="15"/>
        <v>-2314.2734816175789</v>
      </c>
    </row>
    <row r="79" spans="25:51">
      <c r="Y79" s="28" cm="1">
        <f t="array" ref="Y79">Z79/d_r</f>
        <v>130.1759828069043</v>
      </c>
      <c r="Z79" s="22">
        <v>2.2719995070000101</v>
      </c>
      <c r="AA79" s="22">
        <f t="shared" si="76"/>
        <v>195.47619559827439</v>
      </c>
      <c r="AB79" s="22" cm="1">
        <f t="array" ref="AB79">AC79/d_r</f>
        <v>94.280273768061789</v>
      </c>
      <c r="AC79" s="22">
        <f t="shared" si="77"/>
        <v>1.645501196934319</v>
      </c>
      <c r="AD79" s="22" cm="1">
        <f t="array" ref="AD79">AE79/d_r</f>
        <v>137.30155211059514</v>
      </c>
      <c r="AE79" s="22">
        <f t="shared" si="78"/>
        <v>2.3963641524284549</v>
      </c>
      <c r="AF79" s="22" cm="1">
        <f t="array" ref="AF79">AG79/d_r</f>
        <v>-51.581825878656943</v>
      </c>
      <c r="AG79" s="22" cm="1">
        <f t="array" ref="AG79">(180*d_r)-(AC79+AE79)</f>
        <v>-0.90027269577298075</v>
      </c>
      <c r="AH79" s="22">
        <f t="shared" ref="AH79" si="95">(150+200*COS(Z79))</f>
        <v>20.972507260598519</v>
      </c>
      <c r="AI79" s="22">
        <f t="shared" ref="AI79" si="96">200*SIN(AG79)</f>
        <v>-156.69927818218184</v>
      </c>
      <c r="AJ79" s="22">
        <v>200</v>
      </c>
      <c r="AK79" s="22">
        <f t="shared" si="3"/>
        <v>-7502.7450781936677</v>
      </c>
      <c r="AL79" s="22">
        <f t="shared" ref="AL79" si="97">150+150+220*COS(AG79)</f>
        <v>436.70719374923783</v>
      </c>
      <c r="AM79" s="22">
        <f t="shared" ref="AM79" si="98">220*SIN(AG79)</f>
        <v>-172.36920600040006</v>
      </c>
      <c r="AN79" s="22">
        <f t="shared" si="4"/>
        <v>-172024.3162495427</v>
      </c>
      <c r="AO79" s="22">
        <f t="shared" si="5"/>
        <v>-82260.785585674515</v>
      </c>
      <c r="AP79" s="22">
        <f t="shared" si="6"/>
        <v>-593.40647193141967</v>
      </c>
      <c r="AQ79" s="22">
        <f t="shared" si="7"/>
        <v>15.669927818218213</v>
      </c>
      <c r="AR79" s="22">
        <f t="shared" si="8"/>
        <v>352376.78756792296</v>
      </c>
      <c r="AS79" s="22">
        <f t="shared" si="9"/>
        <v>-101048226.28074637</v>
      </c>
      <c r="AT79" s="22">
        <f t="shared" si="10"/>
        <v>-402134912.68489265</v>
      </c>
      <c r="AU79" s="22">
        <f t="shared" si="11"/>
        <v>103815008.88257034</v>
      </c>
      <c r="AV79" s="33">
        <f t="shared" si="12"/>
        <v>290.6877558213564</v>
      </c>
      <c r="AW79" s="33">
        <f t="shared" si="13"/>
        <v>-3.9258865785684804</v>
      </c>
      <c r="AX79" s="33">
        <f t="shared" si="14"/>
        <v>5758.4955767970469</v>
      </c>
      <c r="AY79" s="33">
        <f t="shared" si="15"/>
        <v>-5398.2655868471193</v>
      </c>
    </row>
    <row r="80" spans="25:51">
      <c r="Y80" s="28" cm="1">
        <f t="array" ref="Y80">Z80/d_r</f>
        <v>129.60302501177347</v>
      </c>
      <c r="Z80" s="22">
        <v>2.2619995070000098</v>
      </c>
      <c r="AA80" s="22">
        <f t="shared" si="76"/>
        <v>196.97257446750282</v>
      </c>
      <c r="AB80" s="22" cm="1">
        <f t="array" ref="AB80">AC80/d_r</f>
        <v>93.67692688141193</v>
      </c>
      <c r="AC80" s="22">
        <f t="shared" si="77"/>
        <v>1.6349708072306219</v>
      </c>
      <c r="AD80" s="22" cm="1">
        <f t="array" ref="AD80">AE80/d_r</f>
        <v>137.1927616004732</v>
      </c>
      <c r="AE80" s="22">
        <f t="shared" si="78"/>
        <v>2.3944653998319025</v>
      </c>
      <c r="AF80" s="22" cm="1">
        <f t="array" ref="AF80">AG80/d_r</f>
        <v>-50.869688481885106</v>
      </c>
      <c r="AG80" s="22" cm="1">
        <f t="array" ref="AG80">(180*d_r)-(AC80+AE80)</f>
        <v>-0.88784355347273092</v>
      </c>
      <c r="AH80" s="22">
        <f>(150+200*COS(B1RADYAN))</f>
        <v>-29.246609032033518</v>
      </c>
      <c r="AI80" s="22">
        <f>200*SIN(E1AÇISI)</f>
        <v>-199.86502446522024</v>
      </c>
      <c r="AJ80" s="22">
        <v>200</v>
      </c>
      <c r="AK80" s="22">
        <f t="shared" si="3"/>
        <v>400.69607217785597</v>
      </c>
      <c r="AL80" s="22">
        <f>150+150+220*COS(E1AÇISI)</f>
        <v>291.91878013073131</v>
      </c>
      <c r="AM80" s="22">
        <f>220*SIN(E1AÇISI)</f>
        <v>-219.85152691174227</v>
      </c>
      <c r="AN80" s="22">
        <f t="shared" si="4"/>
        <v>-85151.268078438792</v>
      </c>
      <c r="AO80" s="22">
        <f t="shared" si="5"/>
        <v>-42775.982075308326</v>
      </c>
      <c r="AP80" s="22">
        <f t="shared" si="6"/>
        <v>-491.78380459595155</v>
      </c>
      <c r="AQ80" s="22">
        <f t="shared" si="7"/>
        <v>19.986502446522024</v>
      </c>
      <c r="AR80" s="22">
        <f t="shared" si="8"/>
        <v>242250.77074291388</v>
      </c>
      <c r="AS80" s="22">
        <f t="shared" si="9"/>
        <v>-46628148.454688497</v>
      </c>
      <c r="AT80" s="22">
        <f t="shared" si="10"/>
        <v>-341906177.74511164</v>
      </c>
      <c r="AU80" s="22">
        <f t="shared" si="11"/>
        <v>50054893.553323403</v>
      </c>
      <c r="AV80" s="33">
        <f t="shared" si="12"/>
        <v>199.5515673933929</v>
      </c>
      <c r="AW80" s="33">
        <f t="shared" si="13"/>
        <v>-7.0727227990360113</v>
      </c>
      <c r="AX80" s="33">
        <f t="shared" si="14"/>
        <v>2769.8816788293766</v>
      </c>
      <c r="AY80" s="33">
        <f t="shared" si="15"/>
        <v>-2314.2734816175789</v>
      </c>
    </row>
    <row r="81" spans="25:51">
      <c r="Y81" s="28" cm="1">
        <f t="array" ref="Y81">Z81/d_r</f>
        <v>129.03006721664266</v>
      </c>
      <c r="Z81" s="22">
        <v>2.2519995070000101</v>
      </c>
      <c r="AA81" s="22">
        <f t="shared" si="76"/>
        <v>198.46996260547425</v>
      </c>
      <c r="AB81" s="22" cm="1">
        <f t="array" ref="AB81">AC81/d_r</f>
        <v>93.078359752729654</v>
      </c>
      <c r="AC81" s="22">
        <f t="shared" si="77"/>
        <v>1.6245238400409077</v>
      </c>
      <c r="AD81" s="22" cm="1">
        <f t="array" ref="AD81">AE81/d_r</f>
        <v>137.08849525562536</v>
      </c>
      <c r="AE81" s="22">
        <f t="shared" si="78"/>
        <v>2.3926456088152879</v>
      </c>
      <c r="AF81" s="22" cm="1">
        <f t="array" ref="AF81">AG81/d_r</f>
        <v>-50.166855008355029</v>
      </c>
      <c r="AG81" s="22" cm="1">
        <f t="array" ref="AG81">(180*d_r)-(AC81+AE81)</f>
        <v>-0.87557679526640264</v>
      </c>
      <c r="AH81" s="22">
        <f t="shared" ref="AH81" si="99">(150+200*COS(Z81))</f>
        <v>24.054374247550257</v>
      </c>
      <c r="AI81" s="22">
        <f t="shared" ref="AI81" si="100">200*SIN(AG81)</f>
        <v>-153.58261969820137</v>
      </c>
      <c r="AJ81" s="22">
        <v>200</v>
      </c>
      <c r="AK81" s="22">
        <f t="shared" si="3"/>
        <v>-7916.8830030982208</v>
      </c>
      <c r="AL81" s="22">
        <f t="shared" ref="AL81" si="101">150+150+220*COS(AG81)</f>
        <v>440.92188794233334</v>
      </c>
      <c r="AM81" s="22">
        <f t="shared" ref="AM81" si="102">220*SIN(AG81)</f>
        <v>-168.94088166802152</v>
      </c>
      <c r="AN81" s="22">
        <f t="shared" si="4"/>
        <v>-174553.13276540002</v>
      </c>
      <c r="AO81" s="22">
        <f t="shared" si="5"/>
        <v>-83318.124881150899</v>
      </c>
      <c r="AP81" s="22">
        <f t="shared" si="6"/>
        <v>-594.50450764053471</v>
      </c>
      <c r="AQ81" s="22">
        <f t="shared" si="7"/>
        <v>15.358261969820148</v>
      </c>
      <c r="AR81" s="22">
        <f t="shared" si="8"/>
        <v>353671.48581564822</v>
      </c>
      <c r="AS81" s="22">
        <f t="shared" si="9"/>
        <v>-102359055.93989588</v>
      </c>
      <c r="AT81" s="22">
        <f t="shared" si="10"/>
        <v>-391187867.28434229</v>
      </c>
      <c r="AU81" s="22">
        <f t="shared" si="11"/>
        <v>105027540.7211307</v>
      </c>
      <c r="AV81" s="33">
        <f t="shared" si="12"/>
        <v>293.19100489928547</v>
      </c>
      <c r="AW81" s="33">
        <f t="shared" si="13"/>
        <v>-3.7725472483039915</v>
      </c>
      <c r="AX81" s="33">
        <f t="shared" si="14"/>
        <v>5924.1891634563572</v>
      </c>
      <c r="AY81" s="33">
        <f t="shared" si="15"/>
        <v>-5571.0028513438929</v>
      </c>
    </row>
    <row r="82" spans="25:51">
      <c r="Y82" s="28" cm="1">
        <f t="array" ref="Y82">Z82/d_r</f>
        <v>128.45710942151183</v>
      </c>
      <c r="Z82" s="22">
        <v>2.2419995070000098</v>
      </c>
      <c r="AA82" s="22">
        <f t="shared" si="76"/>
        <v>199.96818928459382</v>
      </c>
      <c r="AB82" s="22" cm="1">
        <f t="array" ref="AB82">AC82/d_r</f>
        <v>92.484467893509176</v>
      </c>
      <c r="AC82" s="22">
        <f t="shared" si="77"/>
        <v>1.6141584716967197</v>
      </c>
      <c r="AD82" s="22" cm="1">
        <f t="array" ref="AD82">AE82/d_r</f>
        <v>136.98864792060095</v>
      </c>
      <c r="AE82" s="22">
        <f t="shared" si="78"/>
        <v>2.3909029440697704</v>
      </c>
      <c r="AF82" s="22" cm="1">
        <f t="array" ref="AF82">AG82/d_r</f>
        <v>-49.473115814110145</v>
      </c>
      <c r="AG82" s="22" cm="1">
        <f t="array" ref="AG82">(180*d_r)-(AC82+AE82)</f>
        <v>-0.86346876217669699</v>
      </c>
      <c r="AH82" s="22">
        <f>(150+200*COS(B1RADYAN))</f>
        <v>-29.246609032033518</v>
      </c>
      <c r="AI82" s="22">
        <f>200*SIN(E1AÇISI)</f>
        <v>-199.86502446522024</v>
      </c>
      <c r="AJ82" s="22">
        <v>200</v>
      </c>
      <c r="AK82" s="22">
        <f t="shared" si="3"/>
        <v>400.69607217785597</v>
      </c>
      <c r="AL82" s="22">
        <f>150+150+220*COS(E1AÇISI)</f>
        <v>291.91878013073131</v>
      </c>
      <c r="AM82" s="22">
        <f>220*SIN(E1AÇISI)</f>
        <v>-219.85152691174227</v>
      </c>
      <c r="AN82" s="22">
        <f t="shared" si="4"/>
        <v>-85151.268078438792</v>
      </c>
      <c r="AO82" s="22">
        <f t="shared" si="5"/>
        <v>-42775.982075308326</v>
      </c>
      <c r="AP82" s="22">
        <f t="shared" si="6"/>
        <v>-491.78380459595155</v>
      </c>
      <c r="AQ82" s="22">
        <f t="shared" si="7"/>
        <v>19.986502446522024</v>
      </c>
      <c r="AR82" s="22">
        <f t="shared" si="8"/>
        <v>242250.77074291388</v>
      </c>
      <c r="AS82" s="22">
        <f t="shared" si="9"/>
        <v>-46628148.454688497</v>
      </c>
      <c r="AT82" s="22">
        <f t="shared" si="10"/>
        <v>-341906177.74511164</v>
      </c>
      <c r="AU82" s="22">
        <f t="shared" si="11"/>
        <v>50054893.553323403</v>
      </c>
      <c r="AV82" s="33">
        <f t="shared" si="12"/>
        <v>199.5515673933929</v>
      </c>
      <c r="AW82" s="33">
        <f t="shared" si="13"/>
        <v>-7.0727227990360113</v>
      </c>
      <c r="AX82" s="33">
        <f t="shared" si="14"/>
        <v>2769.8816788293766</v>
      </c>
      <c r="AY82" s="33">
        <f t="shared" si="15"/>
        <v>-2314.2734816175789</v>
      </c>
    </row>
    <row r="83" spans="25:51">
      <c r="Y83" s="28" cm="1">
        <f t="array" ref="Y83">Z83/d_r</f>
        <v>127.88415162638101</v>
      </c>
      <c r="Z83" s="22">
        <v>2.23199950700001</v>
      </c>
      <c r="AA83" s="22">
        <f t="shared" si="76"/>
        <v>201.46708764760751</v>
      </c>
      <c r="AB83" s="22" cm="1">
        <f t="array" ref="AB83">AC83/d_r</f>
        <v>91.895149305989207</v>
      </c>
      <c r="AC83" s="22">
        <f t="shared" si="77"/>
        <v>1.6038729220012937</v>
      </c>
      <c r="AD83" s="22" cm="1">
        <f t="array" ref="AD83">AE83/d_r</f>
        <v>136.89311683103705</v>
      </c>
      <c r="AE83" s="22">
        <f t="shared" si="78"/>
        <v>2.3892356120188625</v>
      </c>
      <c r="AF83" s="22" cm="1">
        <f t="array" ref="AF83">AG83/d_r</f>
        <v>-48.788266137026262</v>
      </c>
      <c r="AG83" s="22" cm="1">
        <f t="array" ref="AG83">(180*d_r)-(AC83+AE83)</f>
        <v>-0.8515158804303633</v>
      </c>
      <c r="AH83" s="22">
        <f t="shared" ref="AH83" si="103">(150+200*COS(Z83))</f>
        <v>27.186617805550355</v>
      </c>
      <c r="AI83" s="22">
        <f t="shared" ref="AI83" si="104">200*SIN(AG83)</f>
        <v>-150.4559994222692</v>
      </c>
      <c r="AJ83" s="22">
        <v>200</v>
      </c>
      <c r="AK83" s="22">
        <f t="shared" si="3"/>
        <v>-8311.9400250705312</v>
      </c>
      <c r="AL83" s="22">
        <f t="shared" ref="AL83" si="105">150+150+220*COS(AG83)</f>
        <v>444.94557808982591</v>
      </c>
      <c r="AM83" s="22">
        <f t="shared" ref="AM83" si="106">220*SIN(AG83)</f>
        <v>-165.50159936449612</v>
      </c>
      <c r="AN83" s="22">
        <f t="shared" si="4"/>
        <v>-176967.34685389558</v>
      </c>
      <c r="AO83" s="22">
        <f t="shared" si="5"/>
        <v>-84327.703414412521</v>
      </c>
      <c r="AP83" s="22">
        <f t="shared" si="6"/>
        <v>-595.40157751209517</v>
      </c>
      <c r="AQ83" s="22">
        <f t="shared" si="7"/>
        <v>15.045599942226914</v>
      </c>
      <c r="AR83" s="22">
        <f t="shared" si="8"/>
        <v>354729.40858151304</v>
      </c>
      <c r="AS83" s="22">
        <f t="shared" si="9"/>
        <v>-103584324.24090852</v>
      </c>
      <c r="AT83" s="22">
        <f t="shared" si="10"/>
        <v>-379903800.84267217</v>
      </c>
      <c r="AU83" s="22">
        <f t="shared" si="11"/>
        <v>106154436.69865537</v>
      </c>
      <c r="AV83" s="33">
        <f t="shared" si="12"/>
        <v>295.63204496952238</v>
      </c>
      <c r="AW83" s="33">
        <f t="shared" si="13"/>
        <v>-3.6226379820384471</v>
      </c>
      <c r="AX83" s="33">
        <f t="shared" si="14"/>
        <v>6094.2789171354452</v>
      </c>
      <c r="AY83" s="33">
        <f t="shared" si="15"/>
        <v>-5748.1674453503229</v>
      </c>
    </row>
    <row r="84" spans="25:51">
      <c r="Y84" s="28" cm="1">
        <f t="array" ref="Y84">Z84/d_r</f>
        <v>127.31119383125018</v>
      </c>
      <c r="Z84" s="22">
        <v>2.2219995070000098</v>
      </c>
      <c r="AA84" s="22">
        <f t="shared" si="76"/>
        <v>202.96649458568473</v>
      </c>
      <c r="AB84" s="22" cm="1">
        <f t="array" ref="AB84">AC84/d_r</f>
        <v>91.310304432807797</v>
      </c>
      <c r="AC84" s="22">
        <f t="shared" si="77"/>
        <v>1.5936654533508694</v>
      </c>
      <c r="AD84" s="22" cm="1">
        <f t="array" ref="AD84">AE84/d_r</f>
        <v>136.80180156780008</v>
      </c>
      <c r="AE84" s="22">
        <f t="shared" si="78"/>
        <v>2.3876418600180522</v>
      </c>
      <c r="AF84" s="22" cm="1">
        <f t="array" ref="AF84">AG84/d_r</f>
        <v>-48.112106000607881</v>
      </c>
      <c r="AG84" s="22" cm="1">
        <f t="array" ref="AG84">(180*d_r)-(AC84+AE84)</f>
        <v>-0.83971465977912851</v>
      </c>
      <c r="AH84" s="22">
        <f>(150+200*COS(B1RADYAN))</f>
        <v>-29.246609032033518</v>
      </c>
      <c r="AI84" s="22">
        <f>200*SIN(E1AÇISI)</f>
        <v>-199.86502446522024</v>
      </c>
      <c r="AJ84" s="22">
        <v>200</v>
      </c>
      <c r="AK84" s="22">
        <f t="shared" si="3"/>
        <v>400.69607217785597</v>
      </c>
      <c r="AL84" s="22">
        <f>150+150+220*COS(E1AÇISI)</f>
        <v>291.91878013073131</v>
      </c>
      <c r="AM84" s="22">
        <f>220*SIN(E1AÇISI)</f>
        <v>-219.85152691174227</v>
      </c>
      <c r="AN84" s="22">
        <f t="shared" si="4"/>
        <v>-85151.268078438792</v>
      </c>
      <c r="AO84" s="22">
        <f t="shared" si="5"/>
        <v>-42775.982075308326</v>
      </c>
      <c r="AP84" s="22">
        <f t="shared" si="6"/>
        <v>-491.78380459595155</v>
      </c>
      <c r="AQ84" s="22">
        <f t="shared" si="7"/>
        <v>19.986502446522024</v>
      </c>
      <c r="AR84" s="22">
        <f t="shared" si="8"/>
        <v>242250.77074291388</v>
      </c>
      <c r="AS84" s="22">
        <f t="shared" si="9"/>
        <v>-46628148.454688497</v>
      </c>
      <c r="AT84" s="22">
        <f t="shared" si="10"/>
        <v>-341906177.74511164</v>
      </c>
      <c r="AU84" s="22">
        <f t="shared" si="11"/>
        <v>50054893.553323403</v>
      </c>
      <c r="AV84" s="33">
        <f t="shared" si="12"/>
        <v>199.5515673933929</v>
      </c>
      <c r="AW84" s="33">
        <f t="shared" si="13"/>
        <v>-7.0727227990360113</v>
      </c>
      <c r="AX84" s="33">
        <f t="shared" si="14"/>
        <v>2769.8816788293766</v>
      </c>
      <c r="AY84" s="33">
        <f t="shared" si="15"/>
        <v>-2314.2734816175789</v>
      </c>
    </row>
    <row r="85" spans="25:51">
      <c r="Y85" s="28" cm="1">
        <f t="array" ref="Y85">Z85/d_r</f>
        <v>126.73823603611937</v>
      </c>
      <c r="Z85" s="22">
        <v>2.21199950700001</v>
      </c>
      <c r="AA85" s="22">
        <f t="shared" si="76"/>
        <v>204.46625062045953</v>
      </c>
      <c r="AB85" s="22" cm="1">
        <f t="array" ref="AB85">AC85/d_r</f>
        <v>90.729836106344706</v>
      </c>
      <c r="AC85" s="22">
        <f t="shared" si="77"/>
        <v>1.5835343698505473</v>
      </c>
      <c r="AD85" s="22" cm="1">
        <f t="array" ref="AD85">AE85/d_r</f>
        <v>136.71460401051928</v>
      </c>
      <c r="AE85" s="22">
        <f t="shared" si="78"/>
        <v>2.3861199755438056</v>
      </c>
      <c r="AF85" s="22" cm="1">
        <f t="array" ref="AF85">AG85/d_r</f>
        <v>-47.444440116863987</v>
      </c>
      <c r="AG85" s="22" cm="1">
        <f t="array" ref="AG85">(180*d_r)-(AC85+AE85)</f>
        <v>-0.8280616918045598</v>
      </c>
      <c r="AH85" s="22">
        <f t="shared" ref="AH85" si="107">(150+200*COS(Z85))</f>
        <v>30.367985078938304</v>
      </c>
      <c r="AI85" s="22">
        <f t="shared" ref="AI85" si="108">200*SIN(AG85)</f>
        <v>-147.32437369890187</v>
      </c>
      <c r="AJ85" s="22">
        <v>200</v>
      </c>
      <c r="AK85" s="22">
        <f t="shared" si="3"/>
        <v>-8686.6571982358473</v>
      </c>
      <c r="AL85" s="22">
        <f t="shared" ref="AL85" si="109">150+150+220*COS(AG85)</f>
        <v>448.78706256329497</v>
      </c>
      <c r="AM85" s="22">
        <f t="shared" ref="AM85" si="110">220*SIN(AG85)</f>
        <v>-162.05681106879203</v>
      </c>
      <c r="AN85" s="22">
        <f t="shared" si="4"/>
        <v>-179272.23753797699</v>
      </c>
      <c r="AO85" s="22">
        <f t="shared" si="5"/>
        <v>-85292.790169870568</v>
      </c>
      <c r="AP85" s="22">
        <f t="shared" si="6"/>
        <v>-596.11143626219678</v>
      </c>
      <c r="AQ85" s="22">
        <f t="shared" si="7"/>
        <v>14.732437369890164</v>
      </c>
      <c r="AR85" s="22">
        <f t="shared" si="8"/>
        <v>355565.88915343682</v>
      </c>
      <c r="AS85" s="22">
        <f t="shared" si="9"/>
        <v>-104729251.37350033</v>
      </c>
      <c r="AT85" s="22">
        <f t="shared" si="10"/>
        <v>-368361586.61347163</v>
      </c>
      <c r="AU85" s="22">
        <f t="shared" si="11"/>
        <v>107201321.60356317</v>
      </c>
      <c r="AV85" s="33">
        <f t="shared" si="12"/>
        <v>298.01870685858933</v>
      </c>
      <c r="AW85" s="33">
        <f t="shared" si="13"/>
        <v>-3.4762477299897481</v>
      </c>
      <c r="AX85" s="33">
        <f t="shared" si="14"/>
        <v>6269.130279648648</v>
      </c>
      <c r="AY85" s="33">
        <f t="shared" si="15"/>
        <v>-5930.1131919659601</v>
      </c>
    </row>
    <row r="86" spans="25:51">
      <c r="Y86" s="28" cm="1">
        <f t="array" ref="Y86">Z86/d_r</f>
        <v>126.16527824098853</v>
      </c>
      <c r="Z86" s="22">
        <v>2.2019995070000098</v>
      </c>
      <c r="AA86" s="22">
        <f t="shared" si="76"/>
        <v>205.96619978994011</v>
      </c>
      <c r="AB86" s="22" cm="1">
        <f t="array" ref="AB86">AC86/d_r</f>
        <v>90.153649497910976</v>
      </c>
      <c r="AC86" s="22">
        <f t="shared" si="77"/>
        <v>1.5734780164274793</v>
      </c>
      <c r="AD86" s="22" cm="1">
        <f t="array" ref="AD86">AE86/d_r</f>
        <v>136.63142829069372</v>
      </c>
      <c r="AE86" s="22">
        <f t="shared" si="78"/>
        <v>2.3846682853751333</v>
      </c>
      <c r="AF86" s="22" cm="1">
        <f t="array" ref="AF86">AG86/d_r</f>
        <v>-46.785077788604681</v>
      </c>
      <c r="AG86" s="22" cm="1">
        <f t="array" ref="AG86">(180*d_r)-(AC86+AE86)</f>
        <v>-0.81655364821281928</v>
      </c>
      <c r="AH86" s="22">
        <f>(150+200*COS(B1RADYAN))</f>
        <v>-29.246609032033518</v>
      </c>
      <c r="AI86" s="22">
        <f>200*SIN(E1AÇISI)</f>
        <v>-199.86502446522024</v>
      </c>
      <c r="AJ86" s="22">
        <v>200</v>
      </c>
      <c r="AK86" s="22">
        <f t="shared" si="3"/>
        <v>400.69607217785597</v>
      </c>
      <c r="AL86" s="22">
        <f>150+150+220*COS(E1AÇISI)</f>
        <v>291.91878013073131</v>
      </c>
      <c r="AM86" s="22">
        <f>220*SIN(E1AÇISI)</f>
        <v>-219.85152691174227</v>
      </c>
      <c r="AN86" s="22">
        <f t="shared" si="4"/>
        <v>-85151.268078438792</v>
      </c>
      <c r="AO86" s="22">
        <f t="shared" si="5"/>
        <v>-42775.982075308326</v>
      </c>
      <c r="AP86" s="22">
        <f t="shared" si="6"/>
        <v>-491.78380459595155</v>
      </c>
      <c r="AQ86" s="22">
        <f t="shared" si="7"/>
        <v>19.986502446522024</v>
      </c>
      <c r="AR86" s="22">
        <f t="shared" si="8"/>
        <v>242250.77074291388</v>
      </c>
      <c r="AS86" s="22">
        <f t="shared" si="9"/>
        <v>-46628148.454688497</v>
      </c>
      <c r="AT86" s="22">
        <f t="shared" si="10"/>
        <v>-341906177.74511164</v>
      </c>
      <c r="AU86" s="22">
        <f t="shared" si="11"/>
        <v>50054893.553323403</v>
      </c>
      <c r="AV86" s="33">
        <f t="shared" si="12"/>
        <v>199.5515673933929</v>
      </c>
      <c r="AW86" s="33">
        <f t="shared" si="13"/>
        <v>-7.0727227990360113</v>
      </c>
      <c r="AX86" s="33">
        <f t="shared" si="14"/>
        <v>2769.8816788293766</v>
      </c>
      <c r="AY86" s="33">
        <f t="shared" si="15"/>
        <v>-2314.2734816175789</v>
      </c>
    </row>
    <row r="87" spans="25:51">
      <c r="Y87" s="28" cm="1">
        <f t="array" ref="Y87">Z87/d_r</f>
        <v>125.59232044585772</v>
      </c>
      <c r="Z87" s="22">
        <v>2.19199950700001</v>
      </c>
      <c r="AA87" s="22">
        <f t="shared" si="76"/>
        <v>207.46618953818793</v>
      </c>
      <c r="AB87" s="22" cm="1">
        <f t="array" ref="AB87">AC87/d_r</f>
        <v>89.581652066930459</v>
      </c>
      <c r="AC87" s="22">
        <f t="shared" si="77"/>
        <v>1.5634947779439203</v>
      </c>
      <c r="AD87" s="22" cm="1">
        <f t="array" ref="AD87">AE87/d_r</f>
        <v>136.55218074453805</v>
      </c>
      <c r="AE87" s="22">
        <f t="shared" si="78"/>
        <v>2.3832851547705909</v>
      </c>
      <c r="AF87" s="22" cm="1">
        <f t="array" ref="AF87">AG87/d_r</f>
        <v>-46.133832811468523</v>
      </c>
      <c r="AG87" s="22" cm="1">
        <f t="array" ref="AG87">(180*d_r)-(AC87+AE87)</f>
        <v>-0.8051872791247181</v>
      </c>
      <c r="AH87" s="22">
        <f t="shared" ref="AH87" si="111">(150+200*COS(Z87))</f>
        <v>33.597203563222422</v>
      </c>
      <c r="AI87" s="22">
        <f t="shared" ref="AI87" si="112">200*SIN(AG87)</f>
        <v>-144.19208712455017</v>
      </c>
      <c r="AJ87" s="22">
        <v>200</v>
      </c>
      <c r="AK87" s="22">
        <f t="shared" si="3"/>
        <v>-9039.9349616987638</v>
      </c>
      <c r="AL87" s="22">
        <f t="shared" ref="AL87" si="113">150+150+220*COS(AG87)</f>
        <v>452.45476979388354</v>
      </c>
      <c r="AM87" s="22">
        <f t="shared" ref="AM87" si="114">220*SIN(AG87)</f>
        <v>-158.61129583700517</v>
      </c>
      <c r="AN87" s="22">
        <f t="shared" si="4"/>
        <v>-181472.86187633013</v>
      </c>
      <c r="AO87" s="22">
        <f t="shared" si="5"/>
        <v>-86216.46345731568</v>
      </c>
      <c r="AP87" s="22">
        <f t="shared" si="6"/>
        <v>-596.64685691843374</v>
      </c>
      <c r="AQ87" s="22">
        <f t="shared" si="7"/>
        <v>14.419208712455003</v>
      </c>
      <c r="AR87" s="22">
        <f t="shared" si="8"/>
        <v>356195.3854505393</v>
      </c>
      <c r="AS87" s="22">
        <f t="shared" si="9"/>
        <v>-105798828.50170456</v>
      </c>
      <c r="AT87" s="22">
        <f t="shared" si="10"/>
        <v>-356631946.02318424</v>
      </c>
      <c r="AU87" s="22">
        <f t="shared" si="11"/>
        <v>108173539.86185303</v>
      </c>
      <c r="AV87" s="33">
        <f t="shared" si="12"/>
        <v>300.35814205300733</v>
      </c>
      <c r="AW87" s="33">
        <f t="shared" si="13"/>
        <v>-3.3334392543361893</v>
      </c>
      <c r="AX87" s="33">
        <f t="shared" si="14"/>
        <v>6449.1249001859387</v>
      </c>
      <c r="AY87" s="33">
        <f t="shared" si="15"/>
        <v>-6117.2115107089066</v>
      </c>
    </row>
    <row r="88" spans="25:51">
      <c r="Y88" s="28" cm="1">
        <f t="array" ref="Y88">Z88/d_r</f>
        <v>125.01936265072692</v>
      </c>
      <c r="Z88" s="22">
        <v>2.1819995070000102</v>
      </c>
      <c r="AA88" s="22">
        <f t="shared" si="76"/>
        <v>208.96607060867129</v>
      </c>
      <c r="AB88" s="22" cm="1">
        <f t="array" ref="AB88">AC88/d_r</f>
        <v>89.013753510241429</v>
      </c>
      <c r="AC88" s="22">
        <f t="shared" si="77"/>
        <v>1.553583078312373</v>
      </c>
      <c r="AD88" s="22" cm="1">
        <f t="array" ref="AD88">AE88/d_r</f>
        <v>136.47676986571312</v>
      </c>
      <c r="AE88" s="22">
        <f t="shared" si="78"/>
        <v>2.3819689866432734</v>
      </c>
      <c r="AF88" s="22" cm="1">
        <f t="array" ref="AF88">AG88/d_r</f>
        <v>-45.490523375954567</v>
      </c>
      <c r="AG88" s="22" cm="1">
        <f t="array" ref="AG88">(180*d_r)-(AC88+AE88)</f>
        <v>-0.79395941136585346</v>
      </c>
      <c r="AH88" s="22">
        <f>(150+200*COS(B1RADYAN))</f>
        <v>-29.246609032033518</v>
      </c>
      <c r="AI88" s="22">
        <f>200*SIN(E1AÇISI)</f>
        <v>-199.86502446522024</v>
      </c>
      <c r="AJ88" s="22">
        <v>200</v>
      </c>
      <c r="AK88" s="22">
        <f t="shared" si="3"/>
        <v>400.69607217785597</v>
      </c>
      <c r="AL88" s="22">
        <f>150+150+220*COS(E1AÇISI)</f>
        <v>291.91878013073131</v>
      </c>
      <c r="AM88" s="22">
        <f>220*SIN(E1AÇISI)</f>
        <v>-219.85152691174227</v>
      </c>
      <c r="AN88" s="22">
        <f t="shared" si="4"/>
        <v>-85151.268078438792</v>
      </c>
      <c r="AO88" s="22">
        <f t="shared" si="5"/>
        <v>-42775.982075308326</v>
      </c>
      <c r="AP88" s="22">
        <f t="shared" si="6"/>
        <v>-491.78380459595155</v>
      </c>
      <c r="AQ88" s="22">
        <f t="shared" si="7"/>
        <v>19.986502446522024</v>
      </c>
      <c r="AR88" s="22">
        <f t="shared" si="8"/>
        <v>242250.77074291388</v>
      </c>
      <c r="AS88" s="22">
        <f t="shared" si="9"/>
        <v>-46628148.454688497</v>
      </c>
      <c r="AT88" s="22">
        <f t="shared" si="10"/>
        <v>-341906177.74511164</v>
      </c>
      <c r="AU88" s="22">
        <f t="shared" si="11"/>
        <v>50054893.553323403</v>
      </c>
      <c r="AV88" s="33">
        <f t="shared" si="12"/>
        <v>199.5515673933929</v>
      </c>
      <c r="AW88" s="33">
        <f t="shared" si="13"/>
        <v>-7.0727227990360113</v>
      </c>
      <c r="AX88" s="33">
        <f t="shared" si="14"/>
        <v>2769.8816788293766</v>
      </c>
      <c r="AY88" s="33">
        <f t="shared" si="15"/>
        <v>-2314.2734816175789</v>
      </c>
    </row>
    <row r="89" spans="25:51">
      <c r="Y89" s="28" cm="1">
        <f t="array" ref="Y89">Z89/d_r</f>
        <v>124.44640485559607</v>
      </c>
      <c r="Z89" s="22">
        <v>2.17199950700001</v>
      </c>
      <c r="AA89" s="22">
        <f t="shared" si="76"/>
        <v>210.46569694119341</v>
      </c>
      <c r="AB89" s="22" cm="1">
        <f t="array" ref="AB89">AC89/d_r</f>
        <v>88.449865711632555</v>
      </c>
      <c r="AC89" s="22">
        <f t="shared" si="77"/>
        <v>1.5437413796148254</v>
      </c>
      <c r="AD89" s="22" cm="1">
        <f t="array" ref="AD89">AE89/d_r</f>
        <v>136.40510625807255</v>
      </c>
      <c r="AE89" s="22">
        <f t="shared" si="78"/>
        <v>2.380718220736088</v>
      </c>
      <c r="AF89" s="22" cm="1">
        <f t="array" ref="AF89">AG89/d_r</f>
        <v>-44.854971969705112</v>
      </c>
      <c r="AG89" s="22" cm="1">
        <f t="array" ref="AG89">(180*d_r)-(AC89+AE89)</f>
        <v>-0.78286694676112045</v>
      </c>
      <c r="AH89" s="22">
        <f t="shared" ref="AH89" si="115">(150+200*COS(Z89))</f>
        <v>36.872981614064642</v>
      </c>
      <c r="AI89" s="22">
        <f t="shared" ref="AI89" si="116">200*SIN(AG89)</f>
        <v>-141.06293548277316</v>
      </c>
      <c r="AJ89" s="22">
        <v>200</v>
      </c>
      <c r="AK89" s="22">
        <f t="shared" si="3"/>
        <v>-9370.8157299359136</v>
      </c>
      <c r="AL89" s="22">
        <f t="shared" ref="AL89" si="117">150+150+220*COS(AG89)</f>
        <v>455.95675798730042</v>
      </c>
      <c r="AM89" s="22">
        <f t="shared" ref="AM89" si="118">220*SIN(AG89)</f>
        <v>-155.16922903105046</v>
      </c>
      <c r="AN89" s="22">
        <f t="shared" si="4"/>
        <v>-183574.05479238025</v>
      </c>
      <c r="AO89" s="22">
        <f t="shared" si="5"/>
        <v>-87101.619531222168</v>
      </c>
      <c r="AP89" s="22">
        <f t="shared" si="6"/>
        <v>-597.01969347007355</v>
      </c>
      <c r="AQ89" s="22">
        <f t="shared" si="7"/>
        <v>14.106293548277307</v>
      </c>
      <c r="AR89" s="22">
        <f t="shared" si="8"/>
        <v>356631.5019087707</v>
      </c>
      <c r="AS89" s="22">
        <f t="shared" si="9"/>
        <v>-106797812.06311207</v>
      </c>
      <c r="AT89" s="22">
        <f t="shared" si="10"/>
        <v>-344778025.75074559</v>
      </c>
      <c r="AU89" s="22">
        <f t="shared" si="11"/>
        <v>109076154.50712553</v>
      </c>
      <c r="AV89" s="33">
        <f t="shared" si="12"/>
        <v>302.65689572406302</v>
      </c>
      <c r="AW89" s="33">
        <f t="shared" si="13"/>
        <v>-3.1942529359005984</v>
      </c>
      <c r="AX89" s="33">
        <f t="shared" si="14"/>
        <v>6634.6632629087353</v>
      </c>
      <c r="AY89" s="33">
        <f t="shared" si="15"/>
        <v>-6309.8539056525851</v>
      </c>
    </row>
    <row r="90" spans="25:51">
      <c r="Y90" s="28" cm="1">
        <f t="array" ref="Y90">Z90/d_r</f>
        <v>123.87344706046527</v>
      </c>
      <c r="Z90" s="22">
        <v>2.1619995070000102</v>
      </c>
      <c r="AA90" s="22">
        <f t="shared" si="76"/>
        <v>211.96492557229681</v>
      </c>
      <c r="AB90" s="22" cm="1">
        <f t="array" ref="AB90">AC90/d_r</f>
        <v>87.889902691714809</v>
      </c>
      <c r="AC90" s="22">
        <f t="shared" si="77"/>
        <v>1.5339681812278503</v>
      </c>
      <c r="AD90" s="22" cm="1">
        <f t="array" ref="AD90">AE90/d_r</f>
        <v>136.33710258854299</v>
      </c>
      <c r="AE90" s="22">
        <f t="shared" si="78"/>
        <v>2.3795313327993592</v>
      </c>
      <c r="AF90" s="22" cm="1">
        <f t="array" ref="AF90">AG90/d_r</f>
        <v>-44.227005280257821</v>
      </c>
      <c r="AG90" s="22" cm="1">
        <f t="array" ref="AG90">(180*d_r)-(AC90+AE90)</f>
        <v>-0.77190686043741641</v>
      </c>
      <c r="AH90" s="22">
        <f>(150+200*COS(B1RADYAN))</f>
        <v>-29.246609032033518</v>
      </c>
      <c r="AI90" s="22">
        <f>200*SIN(E1AÇISI)</f>
        <v>-199.86502446522024</v>
      </c>
      <c r="AJ90" s="22">
        <v>200</v>
      </c>
      <c r="AK90" s="22">
        <f t="shared" si="3"/>
        <v>400.69607217785597</v>
      </c>
      <c r="AL90" s="22">
        <f>150+150+220*COS(E1AÇISI)</f>
        <v>291.91878013073131</v>
      </c>
      <c r="AM90" s="22">
        <f>220*SIN(E1AÇISI)</f>
        <v>-219.85152691174227</v>
      </c>
      <c r="AN90" s="22">
        <f t="shared" si="4"/>
        <v>-85151.268078438792</v>
      </c>
      <c r="AO90" s="22">
        <f t="shared" si="5"/>
        <v>-42775.982075308326</v>
      </c>
      <c r="AP90" s="22">
        <f t="shared" si="6"/>
        <v>-491.78380459595155</v>
      </c>
      <c r="AQ90" s="22">
        <f t="shared" si="7"/>
        <v>19.986502446522024</v>
      </c>
      <c r="AR90" s="22">
        <f t="shared" si="8"/>
        <v>242250.77074291388</v>
      </c>
      <c r="AS90" s="22">
        <f t="shared" si="9"/>
        <v>-46628148.454688497</v>
      </c>
      <c r="AT90" s="22">
        <f t="shared" si="10"/>
        <v>-341906177.74511164</v>
      </c>
      <c r="AU90" s="22">
        <f t="shared" si="11"/>
        <v>50054893.553323403</v>
      </c>
      <c r="AV90" s="33">
        <f t="shared" si="12"/>
        <v>199.5515673933929</v>
      </c>
      <c r="AW90" s="33">
        <f t="shared" si="13"/>
        <v>-7.0727227990360113</v>
      </c>
      <c r="AX90" s="33">
        <f t="shared" si="14"/>
        <v>2769.8816788293766</v>
      </c>
      <c r="AY90" s="33">
        <f t="shared" si="15"/>
        <v>-2314.2734816175789</v>
      </c>
    </row>
    <row r="91" spans="25:51">
      <c r="Y91" s="28" cm="1">
        <f t="array" ref="Y91">Z91/d_r</f>
        <v>123.30048926533443</v>
      </c>
      <c r="Z91" s="22">
        <v>2.15199950700001</v>
      </c>
      <c r="AA91" s="22">
        <f t="shared" si="76"/>
        <v>213.46361653904574</v>
      </c>
      <c r="AB91" s="22" cm="1">
        <f t="array" ref="AB91">AC91/d_r</f>
        <v>87.333780558218251</v>
      </c>
      <c r="AC91" s="22">
        <f t="shared" si="77"/>
        <v>1.5242620189551197</v>
      </c>
      <c r="AD91" s="22" cm="1">
        <f t="array" ref="AD91">AE91/d_r</f>
        <v>136.27267354024082</v>
      </c>
      <c r="AE91" s="22">
        <f t="shared" si="78"/>
        <v>2.3784068337725595</v>
      </c>
      <c r="AF91" s="22" cm="1">
        <f t="array" ref="AF91">AG91/d_r</f>
        <v>-43.606454098459039</v>
      </c>
      <c r="AG91" s="22" cm="1">
        <f t="array" ref="AG91">(180*d_r)-(AC91+AE91)</f>
        <v>-0.76107619913788582</v>
      </c>
      <c r="AH91" s="22">
        <f t="shared" ref="AH91" si="119">(150+200*COS(Z91))</f>
        <v>40.194008963921107</v>
      </c>
      <c r="AI91" s="22">
        <f t="shared" ref="AI91" si="120">200*SIN(AG91)</f>
        <v>-137.94022277877801</v>
      </c>
      <c r="AJ91" s="22">
        <v>200</v>
      </c>
      <c r="AK91" s="22">
        <f t="shared" si="3"/>
        <v>-9678.4682915746616</v>
      </c>
      <c r="AL91" s="22">
        <f t="shared" ref="AL91" si="121">150+150+220*COS(AG91)</f>
        <v>459.30071838220545</v>
      </c>
      <c r="AM91" s="22">
        <f t="shared" ref="AM91" si="122">220*SIN(AG91)</f>
        <v>-151.73424505665582</v>
      </c>
      <c r="AN91" s="22">
        <f t="shared" si="4"/>
        <v>-185580.43102932328</v>
      </c>
      <c r="AO91" s="22">
        <f t="shared" si="5"/>
        <v>-87950.981368874316</v>
      </c>
      <c r="AP91" s="22">
        <f t="shared" si="6"/>
        <v>-597.24094116098343</v>
      </c>
      <c r="AQ91" s="22">
        <f t="shared" si="7"/>
        <v>13.794022277877815</v>
      </c>
      <c r="AR91" s="22">
        <f t="shared" si="8"/>
        <v>356887.01684945985</v>
      </c>
      <c r="AS91" s="22">
        <f t="shared" si="9"/>
        <v>-107730721.81905074</v>
      </c>
      <c r="AT91" s="22">
        <f t="shared" si="10"/>
        <v>-332855977.56626403</v>
      </c>
      <c r="AU91" s="22">
        <f t="shared" si="11"/>
        <v>109913949.66586468</v>
      </c>
      <c r="AV91" s="33">
        <f t="shared" si="12"/>
        <v>304.92097107685083</v>
      </c>
      <c r="AW91" s="33">
        <f t="shared" si="13"/>
        <v>-3.0587101011506528</v>
      </c>
      <c r="AX91" s="33">
        <f t="shared" si="14"/>
        <v>6826.1674861722395</v>
      </c>
      <c r="AY91" s="33">
        <f t="shared" si="15"/>
        <v>-6508.4546378038976</v>
      </c>
    </row>
    <row r="92" spans="25:51">
      <c r="Y92" s="28" cm="1">
        <f t="array" ref="Y92">Z92/d_r</f>
        <v>122.72753147020362</v>
      </c>
      <c r="Z92" s="22">
        <v>2.1419995070000102</v>
      </c>
      <c r="AA92" s="22">
        <f t="shared" si="76"/>
        <v>214.96163278608711</v>
      </c>
      <c r="AB92" s="22" cm="1">
        <f t="array" ref="AB92">AC92/d_r</f>
        <v>86.781417456792553</v>
      </c>
      <c r="AC92" s="22">
        <f t="shared" si="77"/>
        <v>1.5146214641687139</v>
      </c>
      <c r="AD92" s="22" cm="1">
        <f t="array" ref="AD92">AE92/d_r</f>
        <v>136.21173576591735</v>
      </c>
      <c r="AE92" s="22">
        <f t="shared" si="78"/>
        <v>2.3773432689717779</v>
      </c>
      <c r="AF92" s="22" cm="1">
        <f t="array" ref="AF92">AG92/d_r</f>
        <v>-42.993153222709914</v>
      </c>
      <c r="AG92" s="22" cm="1">
        <f t="array" ref="AG92">(180*d_r)-(AC92+AE92)</f>
        <v>-0.75037207955069896</v>
      </c>
      <c r="AH92" s="22">
        <f>(150+200*COS(B1RADYAN))</f>
        <v>-29.246609032033518</v>
      </c>
      <c r="AI92" s="22">
        <f>200*SIN(E1AÇISI)</f>
        <v>-199.86502446522024</v>
      </c>
      <c r="AJ92" s="22">
        <v>200</v>
      </c>
      <c r="AK92" s="22">
        <f t="shared" si="3"/>
        <v>400.69607217785597</v>
      </c>
      <c r="AL92" s="22">
        <f>150+150+220*COS(E1AÇISI)</f>
        <v>291.91878013073131</v>
      </c>
      <c r="AM92" s="22">
        <f>220*SIN(E1AÇISI)</f>
        <v>-219.85152691174227</v>
      </c>
      <c r="AN92" s="22">
        <f t="shared" si="4"/>
        <v>-85151.268078438792</v>
      </c>
      <c r="AO92" s="22">
        <f t="shared" si="5"/>
        <v>-42775.982075308326</v>
      </c>
      <c r="AP92" s="22">
        <f t="shared" si="6"/>
        <v>-491.78380459595155</v>
      </c>
      <c r="AQ92" s="22">
        <f t="shared" si="7"/>
        <v>19.986502446522024</v>
      </c>
      <c r="AR92" s="22">
        <f t="shared" si="8"/>
        <v>242250.77074291388</v>
      </c>
      <c r="AS92" s="22">
        <f t="shared" si="9"/>
        <v>-46628148.454688497</v>
      </c>
      <c r="AT92" s="22">
        <f t="shared" si="10"/>
        <v>-341906177.74511164</v>
      </c>
      <c r="AU92" s="22">
        <f t="shared" si="11"/>
        <v>50054893.553323403</v>
      </c>
      <c r="AV92" s="33">
        <f t="shared" si="12"/>
        <v>199.5515673933929</v>
      </c>
      <c r="AW92" s="33">
        <f t="shared" si="13"/>
        <v>-7.0727227990360113</v>
      </c>
      <c r="AX92" s="33">
        <f t="shared" si="14"/>
        <v>2769.8816788293766</v>
      </c>
      <c r="AY92" s="33">
        <f t="shared" si="15"/>
        <v>-2314.2734816175789</v>
      </c>
    </row>
    <row r="93" spans="25:51">
      <c r="Y93" s="28" cm="1">
        <f t="array" ref="Y93">Z93/d_r</f>
        <v>122.15457367507278</v>
      </c>
      <c r="Z93" s="22">
        <v>2.13199950700001</v>
      </c>
      <c r="AA93" s="22">
        <f t="shared" si="76"/>
        <v>216.45884007589333</v>
      </c>
      <c r="AB93" s="22" cm="1">
        <f t="array" ref="AB93">AC93/d_r</f>
        <v>86.232733522379689</v>
      </c>
      <c r="AC93" s="22">
        <f t="shared" si="77"/>
        <v>1.5050451229604129</v>
      </c>
      <c r="AD93" s="22" cm="1">
        <f t="array" ref="AD93">AE93/d_r</f>
        <v>136.15420784181356</v>
      </c>
      <c r="AE93" s="22">
        <f t="shared" si="78"/>
        <v>2.3763392172843294</v>
      </c>
      <c r="AF93" s="22" cm="1">
        <f t="array" ref="AF93">AG93/d_r</f>
        <v>-42.386941364193255</v>
      </c>
      <c r="AG93" s="22" cm="1">
        <f t="array" ref="AG93">(180*d_r)-(AC93+AE93)</f>
        <v>-0.73979168665494921</v>
      </c>
      <c r="AH93" s="22">
        <f t="shared" ref="AH93" si="123">(150+200*COS(Z93))</f>
        <v>43.558957246131655</v>
      </c>
      <c r="AI93" s="22">
        <f t="shared" ref="AI93" si="124">200*SIN(AG93)</f>
        <v>-134.82681282867949</v>
      </c>
      <c r="AJ93" s="22">
        <v>200</v>
      </c>
      <c r="AK93" s="22">
        <f t="shared" si="3"/>
        <v>-9962.1738930449519</v>
      </c>
      <c r="AL93" s="22">
        <f t="shared" ref="AL93" si="125">150+150+220*COS(AG93)</f>
        <v>462.49398129277552</v>
      </c>
      <c r="AM93" s="22">
        <f t="shared" ref="AM93" si="126">220*SIN(AG93)</f>
        <v>-148.30949411154745</v>
      </c>
      <c r="AN93" s="22">
        <f t="shared" si="4"/>
        <v>-187496.38877566531</v>
      </c>
      <c r="AO93" s="22">
        <f t="shared" si="5"/>
        <v>-88767.107441310174</v>
      </c>
      <c r="AP93" s="22">
        <f t="shared" si="6"/>
        <v>-597.32079412145504</v>
      </c>
      <c r="AQ93" s="22">
        <f t="shared" si="7"/>
        <v>13.482681282867958</v>
      </c>
      <c r="AR93" s="22">
        <f t="shared" si="8"/>
        <v>356973.91378446104</v>
      </c>
      <c r="AS93" s="22">
        <f t="shared" si="9"/>
        <v>-108601841.85829335</v>
      </c>
      <c r="AT93" s="22">
        <f t="shared" si="10"/>
        <v>-320915528.79279786</v>
      </c>
      <c r="AU93" s="22">
        <f t="shared" si="11"/>
        <v>110691435.73124011</v>
      </c>
      <c r="AV93" s="33">
        <f t="shared" si="12"/>
        <v>307.15588607679268</v>
      </c>
      <c r="AW93" s="33">
        <f t="shared" si="13"/>
        <v>-2.92681592723949</v>
      </c>
      <c r="AX93" s="33">
        <f t="shared" si="14"/>
        <v>7024.0843317638692</v>
      </c>
      <c r="AY93" s="33">
        <f t="shared" si="15"/>
        <v>-6713.453619216777</v>
      </c>
    </row>
    <row r="94" spans="25:51">
      <c r="Y94" s="28" cm="1">
        <f t="array" ref="Y94">Z94/d_r</f>
        <v>121.58161587994196</v>
      </c>
      <c r="Z94" s="22">
        <v>2.1219995070000102</v>
      </c>
      <c r="AA94" s="22">
        <f t="shared" si="76"/>
        <v>217.9551069020892</v>
      </c>
      <c r="AB94" s="22" cm="1">
        <f t="array" ref="AB94">AC94/d_r</f>
        <v>85.687650831218775</v>
      </c>
      <c r="AC94" s="22">
        <f t="shared" si="77"/>
        <v>1.4955316353040236</v>
      </c>
      <c r="AD94" s="22" cm="1">
        <f t="array" ref="AD94">AE94/d_r</f>
        <v>136.10001022199498</v>
      </c>
      <c r="AE94" s="22">
        <f t="shared" si="78"/>
        <v>2.375393290371751</v>
      </c>
      <c r="AF94" s="22" cm="1">
        <f t="array" ref="AF94">AG94/d_r</f>
        <v>-41.787661053213768</v>
      </c>
      <c r="AG94" s="22" cm="1">
        <f t="array" ref="AG94">(180*d_r)-(AC94+AE94)</f>
        <v>-0.72933227208598161</v>
      </c>
      <c r="AH94" s="22">
        <f>(150+200*COS(B1RADYAN))</f>
        <v>-29.246609032033518</v>
      </c>
      <c r="AI94" s="22">
        <f>200*SIN(E1AÇISI)</f>
        <v>-199.86502446522024</v>
      </c>
      <c r="AJ94" s="22">
        <v>200</v>
      </c>
      <c r="AK94" s="22">
        <f t="shared" si="3"/>
        <v>400.69607217785597</v>
      </c>
      <c r="AL94" s="22">
        <f>150+150+220*COS(E1AÇISI)</f>
        <v>291.91878013073131</v>
      </c>
      <c r="AM94" s="22">
        <f>220*SIN(E1AÇISI)</f>
        <v>-219.85152691174227</v>
      </c>
      <c r="AN94" s="22">
        <f t="shared" si="4"/>
        <v>-85151.268078438792</v>
      </c>
      <c r="AO94" s="22">
        <f t="shared" si="5"/>
        <v>-42775.982075308326</v>
      </c>
      <c r="AP94" s="22">
        <f t="shared" si="6"/>
        <v>-491.78380459595155</v>
      </c>
      <c r="AQ94" s="22">
        <f t="shared" si="7"/>
        <v>19.986502446522024</v>
      </c>
      <c r="AR94" s="22">
        <f t="shared" si="8"/>
        <v>242250.77074291388</v>
      </c>
      <c r="AS94" s="22">
        <f t="shared" si="9"/>
        <v>-46628148.454688497</v>
      </c>
      <c r="AT94" s="22">
        <f t="shared" si="10"/>
        <v>-341906177.74511164</v>
      </c>
      <c r="AU94" s="22">
        <f t="shared" si="11"/>
        <v>50054893.553323403</v>
      </c>
      <c r="AV94" s="33">
        <f t="shared" si="12"/>
        <v>199.5515673933929</v>
      </c>
      <c r="AW94" s="33">
        <f t="shared" si="13"/>
        <v>-7.0727227990360113</v>
      </c>
      <c r="AX94" s="33">
        <f t="shared" si="14"/>
        <v>2769.8816788293766</v>
      </c>
      <c r="AY94" s="33">
        <f t="shared" si="15"/>
        <v>-2314.2734816175789</v>
      </c>
    </row>
    <row r="95" spans="25:51">
      <c r="Y95" s="28" cm="1">
        <f t="array" ref="Y95">Z95/d_r</f>
        <v>121.00865808481113</v>
      </c>
      <c r="Z95" s="22">
        <v>2.1119995070000099</v>
      </c>
      <c r="AA95" s="22">
        <f t="shared" si="76"/>
        <v>219.45030440576829</v>
      </c>
      <c r="AB95" s="22" cm="1">
        <f t="array" ref="AB95">AC95/d_r</f>
        <v>85.146093353533828</v>
      </c>
      <c r="AC95" s="22">
        <f t="shared" si="77"/>
        <v>1.4860796742296256</v>
      </c>
      <c r="AD95" s="22" cm="1">
        <f t="array" ref="AD95">AE95/d_r</f>
        <v>136.04906519322844</v>
      </c>
      <c r="AE95" s="22">
        <f t="shared" si="78"/>
        <v>2.3745041318822517</v>
      </c>
      <c r="AF95" s="22" cm="1">
        <f t="array" ref="AF95">AG95/d_r</f>
        <v>-41.195158546762279</v>
      </c>
      <c r="AG95" s="22" cm="1">
        <f t="array" ref="AG95">(180*d_r)-(AC95+AE95)</f>
        <v>-0.71899115252208423</v>
      </c>
      <c r="AH95" s="22">
        <f t="shared" ref="AH95" si="127">(150+200*COS(Z95))</f>
        <v>46.966480526248773</v>
      </c>
      <c r="AI95" s="22">
        <f t="shared" ref="AI95" si="128">200*SIN(AG95)</f>
        <v>-131.7251758468793</v>
      </c>
      <c r="AJ95" s="22">
        <v>200</v>
      </c>
      <c r="AK95" s="22">
        <f t="shared" si="3"/>
        <v>-10221.313877543111</v>
      </c>
      <c r="AL95" s="22">
        <f t="shared" ref="AL95" si="129">150+150+220*COS(AG95)</f>
        <v>465.5435243016517</v>
      </c>
      <c r="AM95" s="22">
        <f t="shared" ref="AM95" si="130">220*SIN(AG95)</f>
        <v>-144.89769343156723</v>
      </c>
      <c r="AN95" s="22">
        <f t="shared" si="4"/>
        <v>-189326.11458099101</v>
      </c>
      <c r="AO95" s="22">
        <f t="shared" si="5"/>
        <v>-89552.400351723947</v>
      </c>
      <c r="AP95" s="22">
        <f t="shared" si="6"/>
        <v>-597.26870014853102</v>
      </c>
      <c r="AQ95" s="22">
        <f t="shared" si="7"/>
        <v>13.172517584687938</v>
      </c>
      <c r="AR95" s="22">
        <f t="shared" si="8"/>
        <v>356903.41539663478</v>
      </c>
      <c r="AS95" s="22">
        <f t="shared" si="9"/>
        <v>-109415223.89173672</v>
      </c>
      <c r="AT95" s="22">
        <f t="shared" si="10"/>
        <v>-309000534.5882653</v>
      </c>
      <c r="AU95" s="22">
        <f t="shared" si="11"/>
        <v>111412856.54669584</v>
      </c>
      <c r="AV95" s="33">
        <f t="shared" si="12"/>
        <v>309.3667234775848</v>
      </c>
      <c r="AW95" s="33">
        <f t="shared" si="13"/>
        <v>-2.7985619761289104</v>
      </c>
      <c r="AX95" s="33">
        <f t="shared" si="14"/>
        <v>7228.8884669725048</v>
      </c>
      <c r="AY95" s="33">
        <f t="shared" si="15"/>
        <v>-6925.3195707654622</v>
      </c>
    </row>
    <row r="96" spans="25:51">
      <c r="Y96" s="28" cm="1">
        <f t="array" ref="Y96">Z96/d_r</f>
        <v>120.43570028968033</v>
      </c>
      <c r="Z96" s="22">
        <v>2.1019995070000101</v>
      </c>
      <c r="AA96" s="22">
        <f t="shared" si="76"/>
        <v>220.94430629470392</v>
      </c>
      <c r="AB96" s="22" cm="1">
        <f t="array" ref="AB96">AC96/d_r</f>
        <v>84.607986906949307</v>
      </c>
      <c r="AC96" s="22">
        <f t="shared" si="77"/>
        <v>1.4766879450105186</v>
      </c>
      <c r="AD96" s="22" cm="1">
        <f t="array" ref="AD96">AE96/d_r</f>
        <v>136.00129683045446</v>
      </c>
      <c r="AE96" s="22">
        <f t="shared" si="78"/>
        <v>2.3736704166735585</v>
      </c>
      <c r="AF96" s="22" cm="1">
        <f t="array" ref="AF96">AG96/d_r</f>
        <v>-40.609283737403771</v>
      </c>
      <c r="AG96" s="22" cm="1">
        <f t="array" ref="AG96">(180*d_r)-(AC96+AE96)</f>
        <v>-0.70876570809428419</v>
      </c>
      <c r="AH96" s="22">
        <f>(150+200*COS(B1RADYAN))</f>
        <v>-29.246609032033518</v>
      </c>
      <c r="AI96" s="22">
        <f>200*SIN(E1AÇISI)</f>
        <v>-199.86502446522024</v>
      </c>
      <c r="AJ96" s="22">
        <v>200</v>
      </c>
      <c r="AK96" s="22">
        <f t="shared" si="3"/>
        <v>400.69607217785597</v>
      </c>
      <c r="AL96" s="22">
        <f>150+150+220*COS(E1AÇISI)</f>
        <v>291.91878013073131</v>
      </c>
      <c r="AM96" s="22">
        <f>220*SIN(E1AÇISI)</f>
        <v>-219.85152691174227</v>
      </c>
      <c r="AN96" s="22">
        <f t="shared" si="4"/>
        <v>-85151.268078438792</v>
      </c>
      <c r="AO96" s="22">
        <f t="shared" si="5"/>
        <v>-42775.982075308326</v>
      </c>
      <c r="AP96" s="22">
        <f t="shared" si="6"/>
        <v>-491.78380459595155</v>
      </c>
      <c r="AQ96" s="22">
        <f t="shared" si="7"/>
        <v>19.986502446522024</v>
      </c>
      <c r="AR96" s="22">
        <f t="shared" si="8"/>
        <v>242250.77074291388</v>
      </c>
      <c r="AS96" s="22">
        <f t="shared" si="9"/>
        <v>-46628148.454688497</v>
      </c>
      <c r="AT96" s="22">
        <f t="shared" si="10"/>
        <v>-341906177.74511164</v>
      </c>
      <c r="AU96" s="22">
        <f t="shared" si="11"/>
        <v>50054893.553323403</v>
      </c>
      <c r="AV96" s="33">
        <f t="shared" si="12"/>
        <v>199.5515673933929</v>
      </c>
      <c r="AW96" s="33">
        <f t="shared" si="13"/>
        <v>-7.0727227990360113</v>
      </c>
      <c r="AX96" s="33">
        <f t="shared" si="14"/>
        <v>2769.8816788293766</v>
      </c>
      <c r="AY96" s="33">
        <f t="shared" si="15"/>
        <v>-2314.2734816175789</v>
      </c>
    </row>
    <row r="97" spans="25:51">
      <c r="Y97" s="28" cm="1">
        <f t="array" ref="Y97">Z97/d_r</f>
        <v>119.86274249454948</v>
      </c>
      <c r="Z97" s="22">
        <v>2.0919995070000099</v>
      </c>
      <c r="AA97" s="22">
        <f t="shared" si="76"/>
        <v>222.43698876536283</v>
      </c>
      <c r="AB97" s="22" cm="1">
        <f t="array" ref="AB97">AC97/d_r</f>
        <v>84.073259110669738</v>
      </c>
      <c r="AC97" s="22">
        <f t="shared" si="77"/>
        <v>1.4673551843635066</v>
      </c>
      <c r="AD97" s="22" cm="1">
        <f t="array" ref="AD97">AE97/d_r</f>
        <v>135.95663095290149</v>
      </c>
      <c r="AE97" s="22">
        <f t="shared" si="78"/>
        <v>2.3728908500469665</v>
      </c>
      <c r="AF97" s="22" cm="1">
        <f t="array" ref="AF97">AG97/d_r</f>
        <v>-40.029890063571223</v>
      </c>
      <c r="AG97" s="22" cm="1">
        <f t="array" ref="AG97">(180*d_r)-(AC97+AE97)</f>
        <v>-0.69865338082068007</v>
      </c>
      <c r="AH97" s="22">
        <f t="shared" ref="AH97" si="131">(150+200*COS(Z97))</f>
        <v>50.415215840393429</v>
      </c>
      <c r="AI97" s="22">
        <f t="shared" ref="AI97" si="132">200*SIN(AG97)</f>
        <v>-128.63743045674832</v>
      </c>
      <c r="AJ97" s="22">
        <v>200</v>
      </c>
      <c r="AK97" s="22">
        <f t="shared" si="3"/>
        <v>-10455.358748625893</v>
      </c>
      <c r="AL97" s="22">
        <f t="shared" ref="AL97" si="133">150+150+220*COS(AG97)</f>
        <v>468.45598207673464</v>
      </c>
      <c r="AM97" s="22">
        <f t="shared" ref="AM97" si="134">220*SIN(AG97)</f>
        <v>-141.50117350242314</v>
      </c>
      <c r="AN97" s="22">
        <f t="shared" si="4"/>
        <v>-191073.58924604079</v>
      </c>
      <c r="AO97" s="22">
        <f t="shared" si="5"/>
        <v>-90309.115248707443</v>
      </c>
      <c r="AP97" s="22">
        <f t="shared" si="6"/>
        <v>-597.09341253348293</v>
      </c>
      <c r="AQ97" s="22">
        <f t="shared" si="7"/>
        <v>12.863743045674823</v>
      </c>
      <c r="AR97" s="22">
        <f t="shared" si="8"/>
        <v>356686.01917602518</v>
      </c>
      <c r="AS97" s="22">
        <f t="shared" si="9"/>
        <v>-110174692.29100497</v>
      </c>
      <c r="AT97" s="22">
        <f t="shared" si="10"/>
        <v>-297149505.90566111</v>
      </c>
      <c r="AU97" s="22">
        <f t="shared" si="11"/>
        <v>112082198.04618432</v>
      </c>
      <c r="AV97" s="33">
        <f t="shared" si="12"/>
        <v>311.55817496102242</v>
      </c>
      <c r="AW97" s="33">
        <f t="shared" si="13"/>
        <v>-2.6739284028931736</v>
      </c>
      <c r="AX97" s="33">
        <f t="shared" si="14"/>
        <v>7441.0860277294923</v>
      </c>
      <c r="AY97" s="33">
        <f t="shared" si="15"/>
        <v>-7144.5534909501002</v>
      </c>
    </row>
    <row r="98" spans="25:51">
      <c r="Y98" s="28" cm="1">
        <f t="array" ref="Y98">Z98/d_r</f>
        <v>119.28978469941868</v>
      </c>
      <c r="Z98" s="22">
        <v>2.0819995070000101</v>
      </c>
      <c r="AA98" s="22">
        <f t="shared" si="76"/>
        <v>223.92823042763007</v>
      </c>
      <c r="AB98" s="22" cm="1">
        <f t="array" ref="AB98">AC98/d_r</f>
        <v>83.541839340455411</v>
      </c>
      <c r="AC98" s="22">
        <f t="shared" si="77"/>
        <v>1.458080159663075</v>
      </c>
      <c r="AD98" s="22" cm="1">
        <f t="array" ref="AD98">AE98/d_r</f>
        <v>135.9149950808808</v>
      </c>
      <c r="AE98" s="22">
        <f t="shared" si="78"/>
        <v>2.3721641669932665</v>
      </c>
      <c r="AF98" s="22" cm="1">
        <f t="array" ref="AF98">AG98/d_r</f>
        <v>-39.456834421336211</v>
      </c>
      <c r="AG98" s="22" cm="1">
        <f t="array" ref="AG98">(180*d_r)-(AC98+AE98)</f>
        <v>-0.6886516730665484</v>
      </c>
      <c r="AH98" s="22">
        <f>(150+200*COS(B1RADYAN))</f>
        <v>-29.246609032033518</v>
      </c>
      <c r="AI98" s="22">
        <f>200*SIN(E1AÇISI)</f>
        <v>-199.86502446522024</v>
      </c>
      <c r="AJ98" s="22">
        <v>200</v>
      </c>
      <c r="AK98" s="22">
        <f t="shared" si="3"/>
        <v>400.69607217785597</v>
      </c>
      <c r="AL98" s="22">
        <f>150+150+220*COS(E1AÇISI)</f>
        <v>291.91878013073131</v>
      </c>
      <c r="AM98" s="22">
        <f>220*SIN(E1AÇISI)</f>
        <v>-219.85152691174227</v>
      </c>
      <c r="AN98" s="22">
        <f t="shared" si="4"/>
        <v>-85151.268078438792</v>
      </c>
      <c r="AO98" s="22">
        <f t="shared" si="5"/>
        <v>-42775.982075308326</v>
      </c>
      <c r="AP98" s="22">
        <f t="shared" si="6"/>
        <v>-491.78380459595155</v>
      </c>
      <c r="AQ98" s="22">
        <f t="shared" si="7"/>
        <v>19.986502446522024</v>
      </c>
      <c r="AR98" s="22">
        <f t="shared" si="8"/>
        <v>242250.77074291388</v>
      </c>
      <c r="AS98" s="22">
        <f t="shared" si="9"/>
        <v>-46628148.454688497</v>
      </c>
      <c r="AT98" s="22">
        <f t="shared" si="10"/>
        <v>-341906177.74511164</v>
      </c>
      <c r="AU98" s="22">
        <f t="shared" si="11"/>
        <v>50054893.553323403</v>
      </c>
      <c r="AV98" s="33">
        <f t="shared" si="12"/>
        <v>199.5515673933929</v>
      </c>
      <c r="AW98" s="33">
        <f t="shared" si="13"/>
        <v>-7.0727227990360113</v>
      </c>
      <c r="AX98" s="33">
        <f t="shared" si="14"/>
        <v>2769.8816788293766</v>
      </c>
      <c r="AY98" s="33">
        <f t="shared" si="15"/>
        <v>-2314.2734816175789</v>
      </c>
    </row>
    <row r="99" spans="25:51">
      <c r="Y99" s="28" cm="1">
        <f t="array" ref="Y99">Z99/d_r</f>
        <v>118.71682690428784</v>
      </c>
      <c r="Z99" s="22">
        <v>2.0719995070000099</v>
      </c>
      <c r="AA99" s="22">
        <f t="shared" si="76"/>
        <v>225.41791223215705</v>
      </c>
      <c r="AB99" s="22" cm="1">
        <f t="array" ref="AB99">AC99/d_r</f>
        <v>83.013658684419028</v>
      </c>
      <c r="AC99" s="22">
        <f t="shared" si="77"/>
        <v>1.4488616681698965</v>
      </c>
      <c r="AD99" s="22" cm="1">
        <f t="array" ref="AD99">AE99/d_r</f>
        <v>135.87631839329592</v>
      </c>
      <c r="AE99" s="22">
        <f t="shared" si="78"/>
        <v>2.3714891314511455</v>
      </c>
      <c r="AF99" s="22" cm="1">
        <f t="array" ref="AF99">AG99/d_r</f>
        <v>-38.889977077714953</v>
      </c>
      <c r="AG99" s="22" cm="1">
        <f t="array" ref="AG99">(180*d_r)-(AC99+AE99)</f>
        <v>-0.67875814603124862</v>
      </c>
      <c r="AH99" s="22">
        <f t="shared" ref="AH99" si="135">(150+200*COS(Z99))</f>
        <v>53.903783740422512</v>
      </c>
      <c r="AI99" s="22">
        <f t="shared" ref="AI99" si="136">200*SIN(AG99)</f>
        <v>-125.56538152745075</v>
      </c>
      <c r="AJ99" s="22">
        <v>200</v>
      </c>
      <c r="AK99" s="22">
        <f t="shared" si="3"/>
        <v>-10663.858530165748</v>
      </c>
      <c r="AL99" s="22">
        <f t="shared" ref="AL99" si="137">150+150+220*COS(AG99)</f>
        <v>471.23765737669248</v>
      </c>
      <c r="AM99" s="22">
        <f t="shared" ref="AM99" si="138">220*SIN(AG99)</f>
        <v>-138.12191968019584</v>
      </c>
      <c r="AN99" s="22">
        <f t="shared" si="4"/>
        <v>-192742.59442601551</v>
      </c>
      <c r="AO99" s="22">
        <f t="shared" si="5"/>
        <v>-91039.367947924882</v>
      </c>
      <c r="AP99" s="22">
        <f t="shared" si="6"/>
        <v>-596.80303890414325</v>
      </c>
      <c r="AQ99" s="22">
        <f t="shared" si="7"/>
        <v>12.556538152745091</v>
      </c>
      <c r="AR99" s="22">
        <f t="shared" si="8"/>
        <v>356331.53389560169</v>
      </c>
      <c r="AS99" s="22">
        <f t="shared" si="9"/>
        <v>-110883850.42220362</v>
      </c>
      <c r="AT99" s="22">
        <f t="shared" si="10"/>
        <v>-285396109.08908641</v>
      </c>
      <c r="AU99" s="22">
        <f t="shared" si="11"/>
        <v>112703197.90374994</v>
      </c>
      <c r="AV99" s="33">
        <f t="shared" si="12"/>
        <v>313.73458009958256</v>
      </c>
      <c r="AW99" s="33">
        <f t="shared" si="13"/>
        <v>-2.5528858780140427</v>
      </c>
      <c r="AX99" s="33">
        <f t="shared" si="14"/>
        <v>7661.2185376739835</v>
      </c>
      <c r="AY99" s="33">
        <f t="shared" si="15"/>
        <v>-7371.6924897538875</v>
      </c>
    </row>
    <row r="100" spans="25:51">
      <c r="Y100" s="28" cm="1">
        <f t="array" ref="Y100">Z100/d_r</f>
        <v>118.14386910915702</v>
      </c>
      <c r="Z100" s="22">
        <v>2.0619995070000101</v>
      </c>
      <c r="AA100" s="22">
        <f t="shared" si="76"/>
        <v>226.90591740024465</v>
      </c>
      <c r="AB100" s="22" cm="1">
        <f t="array" ref="AB100">AC100/d_r</f>
        <v>82.488649899664452</v>
      </c>
      <c r="AC100" s="22">
        <f t="shared" si="77"/>
        <v>1.4396985362740349</v>
      </c>
      <c r="AD100" s="22" cm="1">
        <f t="array" ref="AD100">AE100/d_r</f>
        <v>135.84053168589372</v>
      </c>
      <c r="AE100" s="22">
        <f t="shared" si="78"/>
        <v>2.3708645355785292</v>
      </c>
      <c r="AF100" s="22" cm="1">
        <f t="array" ref="AF100">AG100/d_r</f>
        <v>-38.329181585558182</v>
      </c>
      <c r="AG100" s="22" cm="1">
        <f t="array" ref="AG100">(180*d_r)-(AC100+AE100)</f>
        <v>-0.66897041826277093</v>
      </c>
      <c r="AH100" s="22">
        <f>(150+200*COS(B1RADYAN))</f>
        <v>-29.246609032033518</v>
      </c>
      <c r="AI100" s="22">
        <f>200*SIN(E1AÇISI)</f>
        <v>-199.86502446522024</v>
      </c>
      <c r="AJ100" s="22">
        <v>200</v>
      </c>
      <c r="AK100" s="22">
        <f t="shared" si="3"/>
        <v>400.69607217785597</v>
      </c>
      <c r="AL100" s="22">
        <f>150+150+220*COS(E1AÇISI)</f>
        <v>291.91878013073131</v>
      </c>
      <c r="AM100" s="22">
        <f>220*SIN(E1AÇISI)</f>
        <v>-219.85152691174227</v>
      </c>
      <c r="AN100" s="22">
        <f t="shared" si="4"/>
        <v>-85151.268078438792</v>
      </c>
      <c r="AO100" s="22">
        <f t="shared" si="5"/>
        <v>-42775.982075308326</v>
      </c>
      <c r="AP100" s="22">
        <f t="shared" si="6"/>
        <v>-491.78380459595155</v>
      </c>
      <c r="AQ100" s="22">
        <f t="shared" si="7"/>
        <v>19.986502446522024</v>
      </c>
      <c r="AR100" s="22">
        <f t="shared" si="8"/>
        <v>242250.77074291388</v>
      </c>
      <c r="AS100" s="22">
        <f t="shared" si="9"/>
        <v>-46628148.454688497</v>
      </c>
      <c r="AT100" s="22">
        <f t="shared" si="10"/>
        <v>-341906177.74511164</v>
      </c>
      <c r="AU100" s="22">
        <f t="shared" si="11"/>
        <v>50054893.553323403</v>
      </c>
      <c r="AV100" s="33">
        <f t="shared" si="12"/>
        <v>199.5515673933929</v>
      </c>
      <c r="AW100" s="33">
        <f t="shared" si="13"/>
        <v>-7.0727227990360113</v>
      </c>
      <c r="AX100" s="33">
        <f t="shared" si="14"/>
        <v>2769.8816788293766</v>
      </c>
      <c r="AY100" s="33">
        <f t="shared" si="15"/>
        <v>-2314.2734816175789</v>
      </c>
    </row>
    <row r="101" spans="25:51">
      <c r="Y101" s="28" cm="1">
        <f t="array" ref="Y101">Z101/d_r</f>
        <v>117.57091131402619</v>
      </c>
      <c r="Z101" s="22">
        <v>2.0519995070000099</v>
      </c>
      <c r="AA101" s="22">
        <f t="shared" si="76"/>
        <v>228.39213135617803</v>
      </c>
      <c r="AB101" s="22" cm="1">
        <f t="array" ref="AB101">AC101/d_r</f>
        <v>81.966747369783093</v>
      </c>
      <c r="AC101" s="22">
        <f t="shared" si="77"/>
        <v>1.4305896187531171</v>
      </c>
      <c r="AD101" s="22" cm="1">
        <f t="array" ref="AD101">AE101/d_r</f>
        <v>135.80756733027997</v>
      </c>
      <c r="AE101" s="22">
        <f t="shared" si="78"/>
        <v>2.3702891990372708</v>
      </c>
      <c r="AF101" s="22" cm="1">
        <f t="array" ref="AF101">AG101/d_r</f>
        <v>-37.774314700063066</v>
      </c>
      <c r="AG101" s="22" cm="1">
        <f t="array" ref="AG101">(180*d_r)-(AC101+AE101)</f>
        <v>-0.65928616420059472</v>
      </c>
      <c r="AH101" s="22">
        <f t="shared" ref="AH101" si="139">(150+200*COS(Z101))</f>
        <v>57.430788845689634</v>
      </c>
      <c r="AI101" s="22">
        <f t="shared" ref="AI101" si="140">200*SIN(AG101)</f>
        <v>-122.51055421497033</v>
      </c>
      <c r="AJ101" s="22">
        <v>200</v>
      </c>
      <c r="AK101" s="22">
        <f t="shared" si="3"/>
        <v>-10846.434299251312</v>
      </c>
      <c r="AL101" s="22">
        <f t="shared" ref="AL101" si="141">150+150+220*COS(AG101)</f>
        <v>473.89453288757636</v>
      </c>
      <c r="AM101" s="22">
        <f t="shared" ref="AM101" si="142">220*SIN(AG101)</f>
        <v>-134.76160963646737</v>
      </c>
      <c r="AN101" s="22">
        <f t="shared" si="4"/>
        <v>-194336.71973254578</v>
      </c>
      <c r="AO101" s="22">
        <f t="shared" si="5"/>
        <v>-91745.142716647242</v>
      </c>
      <c r="AP101" s="22">
        <f t="shared" si="6"/>
        <v>-596.40508710254664</v>
      </c>
      <c r="AQ101" s="22">
        <f t="shared" si="7"/>
        <v>12.251055421497043</v>
      </c>
      <c r="AR101" s="22">
        <f t="shared" si="8"/>
        <v>355849.11628073687</v>
      </c>
      <c r="AS101" s="22">
        <f t="shared" si="9"/>
        <v>-111546087.9091341</v>
      </c>
      <c r="AT101" s="22">
        <f t="shared" si="10"/>
        <v>-273769634.69790816</v>
      </c>
      <c r="AU101" s="22">
        <f t="shared" si="11"/>
        <v>113279355.83379382</v>
      </c>
      <c r="AV101" s="33">
        <f t="shared" si="12"/>
        <v>315.89996076533515</v>
      </c>
      <c r="AW101" s="33">
        <f t="shared" si="13"/>
        <v>-2.4353972587813066</v>
      </c>
      <c r="AX101" s="33">
        <f t="shared" si="14"/>
        <v>7889.8672460239395</v>
      </c>
      <c r="AY101" s="33">
        <f t="shared" si="15"/>
        <v>-7607.3140496422257</v>
      </c>
    </row>
    <row r="102" spans="25:51">
      <c r="Y102" s="28" cm="1">
        <f t="array" ref="Y102">Z102/d_r</f>
        <v>116.99795351889539</v>
      </c>
      <c r="Z102" s="22">
        <v>2.0419995070000101</v>
      </c>
      <c r="AA102" s="22">
        <f t="shared" si="76"/>
        <v>229.8764416619284</v>
      </c>
      <c r="AB102" s="22" cm="1">
        <f t="array" ref="AB102">AC102/d_r</f>
        <v>81.447887063220662</v>
      </c>
      <c r="AC102" s="22">
        <f t="shared" si="77"/>
        <v>1.4215337980456955</v>
      </c>
      <c r="AD102" s="22" cm="1">
        <f t="array" ref="AD102">AE102/d_r</f>
        <v>135.77735923371785</v>
      </c>
      <c r="AE102" s="22">
        <f t="shared" si="78"/>
        <v>2.3697619682915012</v>
      </c>
      <c r="AF102" s="22" cm="1">
        <f t="array" ref="AF102">AG102/d_r</f>
        <v>-37.225246296938501</v>
      </c>
      <c r="AG102" s="22" cm="1">
        <f t="array" ref="AG102">(180*d_r)-(AC102+AE102)</f>
        <v>-0.64970311274740356</v>
      </c>
      <c r="AH102" s="22">
        <f>(150+200*COS(B1RADYAN))</f>
        <v>-29.246609032033518</v>
      </c>
      <c r="AI102" s="22">
        <f>200*SIN(E1AÇISI)</f>
        <v>-199.86502446522024</v>
      </c>
      <c r="AJ102" s="22">
        <v>200</v>
      </c>
      <c r="AK102" s="22">
        <f t="shared" si="3"/>
        <v>400.69607217785597</v>
      </c>
      <c r="AL102" s="22">
        <f>150+150+220*COS(E1AÇISI)</f>
        <v>291.91878013073131</v>
      </c>
      <c r="AM102" s="22">
        <f>220*SIN(E1AÇISI)</f>
        <v>-219.85152691174227</v>
      </c>
      <c r="AN102" s="22">
        <f t="shared" si="4"/>
        <v>-85151.268078438792</v>
      </c>
      <c r="AO102" s="22">
        <f t="shared" si="5"/>
        <v>-42775.982075308326</v>
      </c>
      <c r="AP102" s="22">
        <f t="shared" si="6"/>
        <v>-491.78380459595155</v>
      </c>
      <c r="AQ102" s="22">
        <f t="shared" si="7"/>
        <v>19.986502446522024</v>
      </c>
      <c r="AR102" s="22">
        <f t="shared" si="8"/>
        <v>242250.77074291388</v>
      </c>
      <c r="AS102" s="22">
        <f t="shared" si="9"/>
        <v>-46628148.454688497</v>
      </c>
      <c r="AT102" s="22">
        <f t="shared" si="10"/>
        <v>-341906177.74511164</v>
      </c>
      <c r="AU102" s="22">
        <f t="shared" si="11"/>
        <v>50054893.553323403</v>
      </c>
      <c r="AV102" s="33">
        <f t="shared" si="12"/>
        <v>199.5515673933929</v>
      </c>
      <c r="AW102" s="33">
        <f t="shared" si="13"/>
        <v>-7.0727227990360113</v>
      </c>
      <c r="AX102" s="33">
        <f t="shared" si="14"/>
        <v>2769.8816788293766</v>
      </c>
      <c r="AY102" s="33">
        <f t="shared" si="15"/>
        <v>-2314.2734816175789</v>
      </c>
    </row>
    <row r="103" spans="25:51">
      <c r="Y103" s="28" cm="1">
        <f t="array" ref="Y103">Z103/d_r</f>
        <v>116.42499572376454</v>
      </c>
      <c r="Z103" s="22">
        <v>2.0319995070000099</v>
      </c>
      <c r="AA103" s="22">
        <f t="shared" ref="AA103:AA134" si="143">SQRT(linkA^2+linkD^2-2*linkA*linkD*COS(Z103))</f>
        <v>231.35873795414309</v>
      </c>
      <c r="AB103" s="22" cm="1">
        <f t="array" ref="AB103">AC103/d_r</f>
        <v>80.932006492521879</v>
      </c>
      <c r="AC103" s="22">
        <f t="shared" ref="AC103:AC134" si="144">ACOS((linkA^2-linkD^2-AA103^2)/(-2*AA103*linkD))</f>
        <v>1.4125299835399343</v>
      </c>
      <c r="AD103" s="22" cm="1">
        <f t="array" ref="AD103">AE103/d_r</f>
        <v>135.74984279972259</v>
      </c>
      <c r="AE103" s="22">
        <f t="shared" ref="AE103:AE134" si="145">ACOS((LİNKB^2-AA103^2-LİNKC^2)/(-2*AA103*LİNKC))</f>
        <v>2.3692817159198767</v>
      </c>
      <c r="AF103" s="22" cm="1">
        <f t="array" ref="AF103">AG103/d_r</f>
        <v>-36.681849292244493</v>
      </c>
      <c r="AG103" s="22" cm="1">
        <f t="array" ref="AG103">(180*d_r)-(AC103+AE103)</f>
        <v>-0.6402190458700181</v>
      </c>
      <c r="AH103" s="22">
        <f t="shared" ref="AH103" si="146">(150+200*COS(Z103))</f>
        <v>60.994820401178799</v>
      </c>
      <c r="AI103" s="22">
        <f t="shared" ref="AI103" si="147">200*SIN(AG103)</f>
        <v>-119.47422455941312</v>
      </c>
      <c r="AJ103" s="22">
        <v>200</v>
      </c>
      <c r="AK103" s="22">
        <f t="shared" ref="AK103:AK166" si="148">(200^2-AH103^2-AI103^2)/(-2)</f>
        <v>-11002.770775077435</v>
      </c>
      <c r="AL103" s="22">
        <f t="shared" ref="AL103" si="149">150+150+220*COS(AG103)</f>
        <v>476.43228359847183</v>
      </c>
      <c r="AM103" s="22">
        <f t="shared" ref="AM103" si="150">220*SIN(AG103)</f>
        <v>-131.42164701535444</v>
      </c>
      <c r="AN103" s="22">
        <f t="shared" si="4"/>
        <v>-195859.3701590831</v>
      </c>
      <c r="AO103" s="22">
        <f t="shared" si="5"/>
        <v>-92428.299692002838</v>
      </c>
      <c r="AP103" s="22">
        <f t="shared" si="6"/>
        <v>-595.9065081578849</v>
      </c>
      <c r="AQ103" s="22">
        <f t="shared" si="7"/>
        <v>11.947422455941322</v>
      </c>
      <c r="AR103" s="22">
        <f t="shared" si="8"/>
        <v>355247.30736826407</v>
      </c>
      <c r="AS103" s="22">
        <f t="shared" si="9"/>
        <v>-112164588.53013061</v>
      </c>
      <c r="AT103" s="22">
        <f t="shared" si="10"/>
        <v>-262295434.40600008</v>
      </c>
      <c r="AU103" s="22">
        <f t="shared" si="11"/>
        <v>113813944.2571269</v>
      </c>
      <c r="AV103" s="33">
        <f t="shared" si="12"/>
        <v>318.058051532251</v>
      </c>
      <c r="AW103" s="33">
        <f t="shared" si="13"/>
        <v>-2.3214190407451807</v>
      </c>
      <c r="AX103" s="33">
        <f t="shared" si="14"/>
        <v>8127.6579568668758</v>
      </c>
      <c r="AY103" s="33">
        <f t="shared" si="15"/>
        <v>-7852.0407855748854</v>
      </c>
    </row>
    <row r="104" spans="25:51">
      <c r="Y104" s="28" cm="1">
        <f t="array" ref="Y104">Z104/d_r</f>
        <v>115.85203792863373</v>
      </c>
      <c r="Z104" s="22">
        <v>2.0219995070000101</v>
      </c>
      <c r="AA104" s="22">
        <f t="shared" si="143"/>
        <v>232.83891188334337</v>
      </c>
      <c r="AB104" s="22" cm="1">
        <f t="array" ref="AB104">AC104/d_r</f>
        <v>80.419044674459187</v>
      </c>
      <c r="AC104" s="22">
        <f t="shared" si="144"/>
        <v>1.4035771108777242</v>
      </c>
      <c r="AD104" s="22" cm="1">
        <f t="array" ref="AD104">AE104/d_r</f>
        <v>135.72495488946404</v>
      </c>
      <c r="AE104" s="22">
        <f t="shared" si="145"/>
        <v>2.3688473399419241</v>
      </c>
      <c r="AF104" s="22" cm="1">
        <f t="array" ref="AF104">AG104/d_r</f>
        <v>-36.143999563923238</v>
      </c>
      <c r="AG104" s="22" cm="1">
        <f t="array" ref="AG104">(180*d_r)-(AC104+AE104)</f>
        <v>-0.63083179722985516</v>
      </c>
      <c r="AH104" s="22">
        <f>(150+200*COS(B1RADYAN))</f>
        <v>-29.246609032033518</v>
      </c>
      <c r="AI104" s="22">
        <f>200*SIN(E1AÇISI)</f>
        <v>-199.86502446522024</v>
      </c>
      <c r="AJ104" s="22">
        <v>200</v>
      </c>
      <c r="AK104" s="22">
        <f t="shared" si="148"/>
        <v>400.69607217785597</v>
      </c>
      <c r="AL104" s="22">
        <f>150+150+220*COS(E1AÇISI)</f>
        <v>291.91878013073131</v>
      </c>
      <c r="AM104" s="22">
        <f>220*SIN(E1AÇISI)</f>
        <v>-219.85152691174227</v>
      </c>
      <c r="AN104" s="22">
        <f t="shared" ref="AN104:AN167" si="151">220^2-AL104^2-AM104^2</f>
        <v>-85151.268078438792</v>
      </c>
      <c r="AO104" s="22">
        <f t="shared" ref="AO104:AO167" si="152">(AN104-AK104)/2</f>
        <v>-42775.982075308326</v>
      </c>
      <c r="AP104" s="22">
        <f t="shared" ref="AP104:AP167" si="153">-AL104+AI104</f>
        <v>-491.78380459595155</v>
      </c>
      <c r="AQ104" s="22">
        <f t="shared" ref="AQ104:AQ167" si="154">-AM104+AI104</f>
        <v>19.986502446522024</v>
      </c>
      <c r="AR104" s="22">
        <f t="shared" ref="AR104:AR167" si="155">AQ104^2+AP104^2</f>
        <v>242250.77074291388</v>
      </c>
      <c r="AS104" s="22">
        <f t="shared" ref="AS104:AS167" si="156">-2*(AO104*AP104+AL104*AQ104^2+AM104*AP104*AQ104)</f>
        <v>-46628148.454688497</v>
      </c>
      <c r="AT104" s="22">
        <f t="shared" ref="AT104:AT167" si="157">-AN104*AQ104^2-2*AM104*AO104*AQ104</f>
        <v>-341906177.74511164</v>
      </c>
      <c r="AU104" s="22">
        <f t="shared" ref="AU104:AU167" si="158" xml:space="preserve"> SQRT(AS104^2-4*AR104*AT104)</f>
        <v>50054893.553323403</v>
      </c>
      <c r="AV104" s="33">
        <f t="shared" ref="AV104:AV167" si="159">((-AS104+(AU104))/(2*AR104))</f>
        <v>199.5515673933929</v>
      </c>
      <c r="AW104" s="33">
        <f t="shared" ref="AW104:AW167" si="160">((-AS104-(AU104))/(2*AR104))</f>
        <v>-7.0727227990360113</v>
      </c>
      <c r="AX104" s="33">
        <f t="shared" ref="AX104:AX167" si="161">(AO104-AP104*AV104)/AQ104</f>
        <v>2769.8816788293766</v>
      </c>
      <c r="AY104" s="33">
        <f t="shared" ref="AY104:AY167" si="162">(AO104-AP104*AW104)/AQ104</f>
        <v>-2314.2734816175789</v>
      </c>
    </row>
    <row r="105" spans="25:51">
      <c r="Y105" s="28" cm="1">
        <f t="array" ref="Y105">Z105/d_r</f>
        <v>115.2790801335029</v>
      </c>
      <c r="Z105" s="22">
        <v>2.0119995070000098</v>
      </c>
      <c r="AA105" s="22">
        <f t="shared" si="143"/>
        <v>234.31685705525572</v>
      </c>
      <c r="AB105" s="22" cm="1">
        <f t="array" ref="AB105">AC105/d_r</f>
        <v>79.908942091046825</v>
      </c>
      <c r="AC105" s="22">
        <f t="shared" si="144"/>
        <v>1.3946741412742496</v>
      </c>
      <c r="AD105" s="22" cm="1">
        <f t="array" ref="AD105">AE105/d_r</f>
        <v>135.70263378398255</v>
      </c>
      <c r="AE105" s="22">
        <f t="shared" si="145"/>
        <v>2.3684577631585868</v>
      </c>
      <c r="AF105" s="22" cm="1">
        <f t="array" ref="AF105">AG105/d_r</f>
        <v>-35.611575875029388</v>
      </c>
      <c r="AG105" s="22" cm="1">
        <f t="array" ref="AG105">(180*d_r)-(AC105+AE105)</f>
        <v>-0.62153925084304351</v>
      </c>
      <c r="AH105" s="22">
        <f t="shared" ref="AH105" si="163">(150+200*COS(Z105))</f>
        <v>64.594452841787572</v>
      </c>
      <c r="AI105" s="22">
        <f t="shared" ref="AI105" si="164">200*SIN(AG105)</f>
        <v>-116.45744696439695</v>
      </c>
      <c r="AJ105" s="22">
        <v>200</v>
      </c>
      <c r="AK105" s="22">
        <f t="shared" si="148"/>
        <v>-11132.609854302378</v>
      </c>
      <c r="AL105" s="22">
        <f t="shared" ref="AL105" si="165">150+150+220*COS(AG105)</f>
        <v>478.85628947931059</v>
      </c>
      <c r="AM105" s="22">
        <f t="shared" ref="AM105" si="166">220*SIN(AG105)</f>
        <v>-128.10319166083664</v>
      </c>
      <c r="AN105" s="22">
        <f t="shared" si="151"/>
        <v>-197313.77368758636</v>
      </c>
      <c r="AO105" s="22">
        <f t="shared" si="152"/>
        <v>-93090.581916641997</v>
      </c>
      <c r="AP105" s="22">
        <f t="shared" si="153"/>
        <v>-595.31373644370751</v>
      </c>
      <c r="AQ105" s="22">
        <f t="shared" si="154"/>
        <v>11.645744696439692</v>
      </c>
      <c r="AR105" s="22">
        <f t="shared" si="155"/>
        <v>354534.06816810271</v>
      </c>
      <c r="AS105" s="22">
        <f t="shared" si="156"/>
        <v>-112742338.51110317</v>
      </c>
      <c r="AT105" s="22">
        <f t="shared" si="157"/>
        <v>-250995325.76937777</v>
      </c>
      <c r="AU105" s="22">
        <f t="shared" si="158"/>
        <v>114310019.10898693</v>
      </c>
      <c r="AV105" s="33">
        <f t="shared" si="159"/>
        <v>320.21232655197605</v>
      </c>
      <c r="AW105" s="33">
        <f t="shared" si="160"/>
        <v>-2.2109026164735788</v>
      </c>
      <c r="AX105" s="33">
        <f t="shared" si="161"/>
        <v>8375.2664342853059</v>
      </c>
      <c r="AY105" s="33">
        <f t="shared" si="162"/>
        <v>-8106.5457877528306</v>
      </c>
    </row>
    <row r="106" spans="25:51">
      <c r="Y106" s="28" cm="1">
        <f t="array" ref="Y106">Z106/d_r</f>
        <v>114.70612233837208</v>
      </c>
      <c r="Z106" s="22">
        <v>2.0019995070000101</v>
      </c>
      <c r="AA106" s="22">
        <f t="shared" si="143"/>
        <v>235.79246897420037</v>
      </c>
      <c r="AB106" s="22" cm="1">
        <f t="array" ref="AB106">AC106/d_r</f>
        <v>79.401640651440815</v>
      </c>
      <c r="AC106" s="22">
        <f t="shared" si="144"/>
        <v>1.3858200608530176</v>
      </c>
      <c r="AD106" s="22" cm="1">
        <f t="array" ref="AD106">AE106/d_r</f>
        <v>135.68281914722422</v>
      </c>
      <c r="AE106" s="22">
        <f t="shared" si="145"/>
        <v>2.3681119325070674</v>
      </c>
      <c r="AF106" s="22" cm="1">
        <f t="array" ref="AF106">AG106/d_r</f>
        <v>-35.084459798665044</v>
      </c>
      <c r="AG106" s="22" cm="1">
        <f t="array" ref="AG106">(180*d_r)-(AC106+AE106)</f>
        <v>-0.61233933977029187</v>
      </c>
      <c r="AH106" s="22">
        <f>(150+200*COS(B1RADYAN))</f>
        <v>-29.246609032033518</v>
      </c>
      <c r="AI106" s="22">
        <f>200*SIN(E1AÇISI)</f>
        <v>-199.86502446522024</v>
      </c>
      <c r="AJ106" s="22">
        <v>200</v>
      </c>
      <c r="AK106" s="22">
        <f t="shared" si="148"/>
        <v>400.69607217785597</v>
      </c>
      <c r="AL106" s="22">
        <f>150+150+220*COS(E1AÇISI)</f>
        <v>291.91878013073131</v>
      </c>
      <c r="AM106" s="22">
        <f>220*SIN(E1AÇISI)</f>
        <v>-219.85152691174227</v>
      </c>
      <c r="AN106" s="22">
        <f t="shared" si="151"/>
        <v>-85151.268078438792</v>
      </c>
      <c r="AO106" s="22">
        <f t="shared" si="152"/>
        <v>-42775.982075308326</v>
      </c>
      <c r="AP106" s="22">
        <f t="shared" si="153"/>
        <v>-491.78380459595155</v>
      </c>
      <c r="AQ106" s="22">
        <f t="shared" si="154"/>
        <v>19.986502446522024</v>
      </c>
      <c r="AR106" s="22">
        <f t="shared" si="155"/>
        <v>242250.77074291388</v>
      </c>
      <c r="AS106" s="22">
        <f t="shared" si="156"/>
        <v>-46628148.454688497</v>
      </c>
      <c r="AT106" s="22">
        <f t="shared" si="157"/>
        <v>-341906177.74511164</v>
      </c>
      <c r="AU106" s="22">
        <f t="shared" si="158"/>
        <v>50054893.553323403</v>
      </c>
      <c r="AV106" s="33">
        <f t="shared" si="159"/>
        <v>199.5515673933929</v>
      </c>
      <c r="AW106" s="33">
        <f t="shared" si="160"/>
        <v>-7.0727227990360113</v>
      </c>
      <c r="AX106" s="33">
        <f t="shared" si="161"/>
        <v>2769.8816788293766</v>
      </c>
      <c r="AY106" s="33">
        <f t="shared" si="162"/>
        <v>-2314.2734816175789</v>
      </c>
    </row>
    <row r="107" spans="25:51">
      <c r="Y107" s="28" cm="1">
        <f t="array" ref="Y107">Z107/d_r</f>
        <v>114.13316454324183</v>
      </c>
      <c r="Z107" s="22">
        <v>1.99199950700002</v>
      </c>
      <c r="AA107" s="22">
        <f t="shared" si="143"/>
        <v>237.2656449884656</v>
      </c>
      <c r="AB107" s="22" cm="1">
        <f t="array" ref="AB107">AC107/d_r</f>
        <v>78.897083654721825</v>
      </c>
      <c r="AC107" s="22">
        <f t="shared" si="144"/>
        <v>1.377013879996297</v>
      </c>
      <c r="AD107" s="22" cm="1">
        <f t="array" ref="AD107">AE107/d_r</f>
        <v>135.66545198989587</v>
      </c>
      <c r="AE107" s="22">
        <f t="shared" si="145"/>
        <v>2.3678088184299759</v>
      </c>
      <c r="AF107" s="22" cm="1">
        <f t="array" ref="AF107">AG107/d_r</f>
        <v>-34.562535644617711</v>
      </c>
      <c r="AG107" s="22" cm="1">
        <f t="array" ref="AG107">(180*d_r)-(AC107+AE107)</f>
        <v>-0.6032300448364798</v>
      </c>
      <c r="AH107" s="22">
        <f t="shared" ref="AH107" si="167">(150+200*COS(Z107))</f>
        <v>68.228246362532332</v>
      </c>
      <c r="AI107" s="22">
        <f t="shared" ref="AI107" si="168">200*SIN(AG107)</f>
        <v>-113.46107885846149</v>
      </c>
      <c r="AJ107" s="22">
        <v>200</v>
      </c>
      <c r="AK107" s="22">
        <f t="shared" si="148"/>
        <v>-11235.744991283787</v>
      </c>
      <c r="AL107" s="22">
        <f t="shared" ref="AL107" si="169">150+150+220*COS(AG107)</f>
        <v>481.17164827028409</v>
      </c>
      <c r="AM107" s="22">
        <f t="shared" ref="AM107" si="170">220*SIN(AG107)</f>
        <v>-124.80718674430763</v>
      </c>
      <c r="AN107" s="22">
        <f t="shared" si="151"/>
        <v>-198702.98896217046</v>
      </c>
      <c r="AO107" s="22">
        <f t="shared" si="152"/>
        <v>-93733.621985443344</v>
      </c>
      <c r="AP107" s="22">
        <f t="shared" si="153"/>
        <v>-594.63272712874561</v>
      </c>
      <c r="AQ107" s="22">
        <f t="shared" si="154"/>
        <v>11.346107885846138</v>
      </c>
      <c r="AR107" s="22">
        <f t="shared" si="155"/>
        <v>353716.8143367265</v>
      </c>
      <c r="AS107" s="22">
        <f t="shared" si="156"/>
        <v>-113282135.02599511</v>
      </c>
      <c r="AT107" s="22">
        <f t="shared" si="157"/>
        <v>-239887965.35443541</v>
      </c>
      <c r="AU107" s="22">
        <f t="shared" si="158"/>
        <v>114770430.61546536</v>
      </c>
      <c r="AV107" s="33">
        <f t="shared" si="159"/>
        <v>322.36602332446955</v>
      </c>
      <c r="AW107" s="33">
        <f t="shared" si="160"/>
        <v>-2.1037953655963966</v>
      </c>
      <c r="AX107" s="33">
        <f t="shared" si="161"/>
        <v>8633.4244820491349</v>
      </c>
      <c r="AY107" s="33">
        <f t="shared" si="162"/>
        <v>-8371.5586451895651</v>
      </c>
    </row>
    <row r="108" spans="25:51">
      <c r="Y108" s="28" cm="1">
        <f t="array" ref="Y108">Z108/d_r</f>
        <v>113.56020674811043</v>
      </c>
      <c r="Z108" s="22">
        <v>1.98199950700001</v>
      </c>
      <c r="AA108" s="22">
        <f t="shared" si="143"/>
        <v>238.73628423760667</v>
      </c>
      <c r="AB108" s="22" cm="1">
        <f t="array" ref="AB108">AC108/d_r</f>
        <v>78.39521575355343</v>
      </c>
      <c r="AC108" s="22">
        <f t="shared" si="144"/>
        <v>1.3682546327108349</v>
      </c>
      <c r="AD108" s="22" cm="1">
        <f t="array" ref="AD108">AE108/d_r</f>
        <v>135.65047463413933</v>
      </c>
      <c r="AE108" s="22">
        <f t="shared" si="145"/>
        <v>2.3675474142587816</v>
      </c>
      <c r="AF108" s="22" cm="1">
        <f t="array" ref="AF108">AG108/d_r</f>
        <v>-34.045690387692744</v>
      </c>
      <c r="AG108" s="22" cm="1">
        <f t="array" ref="AG108">(180*d_r)-(AC108+AE108)</f>
        <v>-0.59420939337982315</v>
      </c>
      <c r="AH108" s="22">
        <f>(150+200*COS(B1RADYAN))</f>
        <v>-29.246609032033518</v>
      </c>
      <c r="AI108" s="22">
        <f>200*SIN(E1AÇISI)</f>
        <v>-199.86502446522024</v>
      </c>
      <c r="AJ108" s="22">
        <v>200</v>
      </c>
      <c r="AK108" s="22">
        <f t="shared" si="148"/>
        <v>400.69607217785597</v>
      </c>
      <c r="AL108" s="22">
        <f>150+150+220*COS(E1AÇISI)</f>
        <v>291.91878013073131</v>
      </c>
      <c r="AM108" s="22">
        <f>220*SIN(E1AÇISI)</f>
        <v>-219.85152691174227</v>
      </c>
      <c r="AN108" s="22">
        <f t="shared" si="151"/>
        <v>-85151.268078438792</v>
      </c>
      <c r="AO108" s="22">
        <f t="shared" si="152"/>
        <v>-42775.982075308326</v>
      </c>
      <c r="AP108" s="22">
        <f t="shared" si="153"/>
        <v>-491.78380459595155</v>
      </c>
      <c r="AQ108" s="22">
        <f t="shared" si="154"/>
        <v>19.986502446522024</v>
      </c>
      <c r="AR108" s="22">
        <f t="shared" si="155"/>
        <v>242250.77074291388</v>
      </c>
      <c r="AS108" s="22">
        <f t="shared" si="156"/>
        <v>-46628148.454688497</v>
      </c>
      <c r="AT108" s="22">
        <f t="shared" si="157"/>
        <v>-341906177.74511164</v>
      </c>
      <c r="AU108" s="22">
        <f t="shared" si="158"/>
        <v>50054893.553323403</v>
      </c>
      <c r="AV108" s="33">
        <f t="shared" si="159"/>
        <v>199.5515673933929</v>
      </c>
      <c r="AW108" s="33">
        <f t="shared" si="160"/>
        <v>-7.0727227990360113</v>
      </c>
      <c r="AX108" s="33">
        <f t="shared" si="161"/>
        <v>2769.8816788293766</v>
      </c>
      <c r="AY108" s="33">
        <f t="shared" si="162"/>
        <v>-2314.2734816175789</v>
      </c>
    </row>
    <row r="109" spans="25:51">
      <c r="Y109" s="28" cm="1">
        <f t="array" ref="Y109">Z109/d_r</f>
        <v>112.98724895298018</v>
      </c>
      <c r="Z109" s="22">
        <v>1.97199950700002</v>
      </c>
      <c r="AA109" s="22">
        <f t="shared" si="143"/>
        <v>240.20428760157054</v>
      </c>
      <c r="AB109" s="22" cm="1">
        <f t="array" ref="AB109">AC109/d_r</f>
        <v>77.895982918719909</v>
      </c>
      <c r="AC109" s="22">
        <f t="shared" si="144"/>
        <v>1.359541376008925</v>
      </c>
      <c r="AD109" s="22" cm="1">
        <f t="array" ref="AD109">AE109/d_r</f>
        <v>135.6378306790227</v>
      </c>
      <c r="AE109" s="22">
        <f t="shared" si="145"/>
        <v>2.3673267356115222</v>
      </c>
      <c r="AF109" s="22" cm="1">
        <f t="array" ref="AF109">AG109/d_r</f>
        <v>-33.533813597742622</v>
      </c>
      <c r="AG109" s="22" cm="1">
        <f t="array" ref="AG109">(180*d_r)-(AC109+AE109)</f>
        <v>-0.58527545803065406</v>
      </c>
      <c r="AH109" s="22">
        <f t="shared" ref="AH109" si="171">(150+200*COS(Z109))</f>
        <v>71.8947474944584</v>
      </c>
      <c r="AI109" s="22">
        <f t="shared" ref="AI109" si="172">200*SIN(AG109)</f>
        <v>-110.48580281339665</v>
      </c>
      <c r="AJ109" s="22">
        <v>200</v>
      </c>
      <c r="AK109" s="22">
        <f t="shared" si="148"/>
        <v>-11312.016329693648</v>
      </c>
      <c r="AL109" s="22">
        <f t="shared" ref="AL109" si="173">150+150+220*COS(AG109)</f>
        <v>483.38318823104225</v>
      </c>
      <c r="AM109" s="22">
        <f t="shared" ref="AM109" si="174">220*SIN(AG109)</f>
        <v>-121.5343830947363</v>
      </c>
      <c r="AN109" s="22">
        <f t="shared" si="151"/>
        <v>-200029.91293862535</v>
      </c>
      <c r="AO109" s="22">
        <f t="shared" si="152"/>
        <v>-94358.948304465855</v>
      </c>
      <c r="AP109" s="22">
        <f t="shared" si="153"/>
        <v>-593.86899104443887</v>
      </c>
      <c r="AQ109" s="22">
        <f t="shared" si="154"/>
        <v>11.048580281339653</v>
      </c>
      <c r="AR109" s="22">
        <f t="shared" si="155"/>
        <v>352802.44965037302</v>
      </c>
      <c r="AS109" s="22">
        <f t="shared" si="156"/>
        <v>-113786594.75613314</v>
      </c>
      <c r="AT109" s="22">
        <f t="shared" si="157"/>
        <v>-228989191.22080895</v>
      </c>
      <c r="AU109" s="22">
        <f t="shared" si="158"/>
        <v>115197833.90594244</v>
      </c>
      <c r="AV109" s="33">
        <f t="shared" si="159"/>
        <v>324.52216373355543</v>
      </c>
      <c r="AW109" s="33">
        <f t="shared" si="160"/>
        <v>-2.0000415972279075</v>
      </c>
      <c r="AX109" s="33">
        <f t="shared" si="161"/>
        <v>8902.9268140152453</v>
      </c>
      <c r="AY109" s="33">
        <f t="shared" si="162"/>
        <v>-8647.8722656548725</v>
      </c>
    </row>
    <row r="110" spans="25:51">
      <c r="Y110" s="28" cm="1">
        <f t="array" ref="Y110">Z110/d_r</f>
        <v>112.41429115784879</v>
      </c>
      <c r="Z110" s="22">
        <v>1.96199950700001</v>
      </c>
      <c r="AA110" s="22">
        <f t="shared" si="143"/>
        <v>241.66955765164204</v>
      </c>
      <c r="AB110" s="22" cm="1">
        <f t="array" ref="AB110">AC110/d_r</f>
        <v>77.399332404514681</v>
      </c>
      <c r="AC110" s="22">
        <f t="shared" si="144"/>
        <v>1.3508731893043209</v>
      </c>
      <c r="AD110" s="22" cm="1">
        <f t="array" ref="AD110">AE110/d_r</f>
        <v>135.62746496684335</v>
      </c>
      <c r="AE110" s="22">
        <f t="shared" si="145"/>
        <v>2.3671458198046782</v>
      </c>
      <c r="AF110" s="22" cm="1">
        <f t="array" ref="AF110">AG110/d_r</f>
        <v>-33.026797371358015</v>
      </c>
      <c r="AG110" s="22" cm="1">
        <f t="array" ref="AG110">(180*d_r)-(AC110+AE110)</f>
        <v>-0.57642635551920574</v>
      </c>
      <c r="AH110" s="22">
        <f>(150+200*COS(B1RADYAN))</f>
        <v>-29.246609032033518</v>
      </c>
      <c r="AI110" s="22">
        <f>200*SIN(E1AÇISI)</f>
        <v>-199.86502446522024</v>
      </c>
      <c r="AJ110" s="22">
        <v>200</v>
      </c>
      <c r="AK110" s="22">
        <f t="shared" si="148"/>
        <v>400.69607217785597</v>
      </c>
      <c r="AL110" s="22">
        <f>150+150+220*COS(E1AÇISI)</f>
        <v>291.91878013073131</v>
      </c>
      <c r="AM110" s="22">
        <f>220*SIN(E1AÇISI)</f>
        <v>-219.85152691174227</v>
      </c>
      <c r="AN110" s="22">
        <f t="shared" si="151"/>
        <v>-85151.268078438792</v>
      </c>
      <c r="AO110" s="22">
        <f t="shared" si="152"/>
        <v>-42775.982075308326</v>
      </c>
      <c r="AP110" s="22">
        <f t="shared" si="153"/>
        <v>-491.78380459595155</v>
      </c>
      <c r="AQ110" s="22">
        <f t="shared" si="154"/>
        <v>19.986502446522024</v>
      </c>
      <c r="AR110" s="22">
        <f t="shared" si="155"/>
        <v>242250.77074291388</v>
      </c>
      <c r="AS110" s="22">
        <f t="shared" si="156"/>
        <v>-46628148.454688497</v>
      </c>
      <c r="AT110" s="22">
        <f t="shared" si="157"/>
        <v>-341906177.74511164</v>
      </c>
      <c r="AU110" s="22">
        <f t="shared" si="158"/>
        <v>50054893.553323403</v>
      </c>
      <c r="AV110" s="33">
        <f t="shared" si="159"/>
        <v>199.5515673933929</v>
      </c>
      <c r="AW110" s="33">
        <f t="shared" si="160"/>
        <v>-7.0727227990360113</v>
      </c>
      <c r="AX110" s="33">
        <f t="shared" si="161"/>
        <v>2769.8816788293766</v>
      </c>
      <c r="AY110" s="33">
        <f t="shared" si="162"/>
        <v>-2314.2734816175789</v>
      </c>
    </row>
    <row r="111" spans="25:51">
      <c r="Y111" s="28" cm="1">
        <f t="array" ref="Y111">Z111/d_r</f>
        <v>111.84133336271854</v>
      </c>
      <c r="Z111" s="22">
        <v>1.95199950700002</v>
      </c>
      <c r="AA111" s="22">
        <f t="shared" si="143"/>
        <v>243.1319986030644</v>
      </c>
      <c r="AB111" s="22" cm="1">
        <f t="array" ref="AB111">AC111/d_r</f>
        <v>76.905212714998157</v>
      </c>
      <c r="AC111" s="22">
        <f t="shared" si="144"/>
        <v>1.3422491738233253</v>
      </c>
      <c r="AD111" s="22" cm="1">
        <f t="array" ref="AD111">AE111/d_r</f>
        <v>135.61932355023703</v>
      </c>
      <c r="AE111" s="22">
        <f t="shared" si="145"/>
        <v>2.3670037252791216</v>
      </c>
      <c r="AF111" s="22" cm="1">
        <f t="array" ref="AF111">AG111/d_r</f>
        <v>-32.524536265235191</v>
      </c>
      <c r="AG111" s="22" cm="1">
        <f t="array" ref="AG111">(180*d_r)-(AC111+AE111)</f>
        <v>-0.56766024551265382</v>
      </c>
      <c r="AH111" s="22">
        <f t="shared" ref="AH111" si="175">(150+200*COS(Z111))</f>
        <v>75.592489685997222</v>
      </c>
      <c r="AI111" s="22">
        <f t="shared" ref="AI111" si="176">200*SIN(AG111)</f>
        <v>-107.53214637055697</v>
      </c>
      <c r="AJ111" s="22">
        <v>200</v>
      </c>
      <c r="AK111" s="22">
        <f t="shared" si="148"/>
        <v>-11361.306500006758</v>
      </c>
      <c r="AL111" s="22">
        <f t="shared" ref="AL111" si="177">150+150+220*COS(AG111)</f>
        <v>485.49548073012113</v>
      </c>
      <c r="AM111" s="22">
        <f t="shared" ref="AM111" si="178">220*SIN(AG111)</f>
        <v>-118.28536100761266</v>
      </c>
      <c r="AN111" s="22">
        <f t="shared" si="151"/>
        <v>-201297.28843807266</v>
      </c>
      <c r="AO111" s="22">
        <f t="shared" si="152"/>
        <v>-94967.990969032951</v>
      </c>
      <c r="AP111" s="22">
        <f t="shared" si="153"/>
        <v>-593.02762710067805</v>
      </c>
      <c r="AQ111" s="22">
        <f t="shared" si="154"/>
        <v>10.753214637055692</v>
      </c>
      <c r="AR111" s="22">
        <f t="shared" si="155"/>
        <v>351797.39812969143</v>
      </c>
      <c r="AS111" s="22">
        <f t="shared" si="156"/>
        <v>-114258162.39314522</v>
      </c>
      <c r="AT111" s="22">
        <f t="shared" si="157"/>
        <v>-218312336.09972489</v>
      </c>
      <c r="AU111" s="22">
        <f t="shared" si="158"/>
        <v>115594699.36262794</v>
      </c>
      <c r="AV111" s="33">
        <f t="shared" si="159"/>
        <v>326.68357267246904</v>
      </c>
      <c r="AW111" s="33">
        <f t="shared" si="160"/>
        <v>-1.8995833633056043</v>
      </c>
      <c r="AX111" s="33">
        <f t="shared" si="161"/>
        <v>9184.6388525855455</v>
      </c>
      <c r="AY111" s="33">
        <f t="shared" si="162"/>
        <v>-8936.35062879814</v>
      </c>
    </row>
    <row r="112" spans="25:51">
      <c r="Y112" s="28" cm="1">
        <f t="array" ref="Y112">Z112/d_r</f>
        <v>111.26837556758771</v>
      </c>
      <c r="Z112" s="22">
        <v>1.94199950700002</v>
      </c>
      <c r="AA112" s="22">
        <f t="shared" si="143"/>
        <v>244.59151626936401</v>
      </c>
      <c r="AB112" s="22" cm="1">
        <f t="array" ref="AB112">AC112/d_r</f>
        <v>76.413573571083873</v>
      </c>
      <c r="AC112" s="22">
        <f t="shared" si="144"/>
        <v>1.3336684520303348</v>
      </c>
      <c r="AD112" s="22" cm="1">
        <f t="array" ref="AD112">AE112/d_r</f>
        <v>135.61335366008498</v>
      </c>
      <c r="AE112" s="22">
        <f t="shared" si="145"/>
        <v>2.3668995310399858</v>
      </c>
      <c r="AF112" s="22" cm="1">
        <f t="array" ref="AF112">AG112/d_r</f>
        <v>-32.026927231168848</v>
      </c>
      <c r="AG112" s="22" cm="1">
        <f t="array" ref="AG112">(180*d_r)-(AC112+AE112)</f>
        <v>-0.55897532948052753</v>
      </c>
      <c r="AH112" s="22">
        <f>(150+200*COS(B1RADYAN))</f>
        <v>-29.246609032033518</v>
      </c>
      <c r="AI112" s="22">
        <f>200*SIN(E1AÇISI)</f>
        <v>-199.86502446522024</v>
      </c>
      <c r="AJ112" s="22">
        <v>200</v>
      </c>
      <c r="AK112" s="22">
        <f t="shared" si="148"/>
        <v>400.69607217785597</v>
      </c>
      <c r="AL112" s="22">
        <f>150+150+220*COS(E1AÇISI)</f>
        <v>291.91878013073131</v>
      </c>
      <c r="AM112" s="22">
        <f>220*SIN(E1AÇISI)</f>
        <v>-219.85152691174227</v>
      </c>
      <c r="AN112" s="22">
        <f t="shared" si="151"/>
        <v>-85151.268078438792</v>
      </c>
      <c r="AO112" s="22">
        <f t="shared" si="152"/>
        <v>-42775.982075308326</v>
      </c>
      <c r="AP112" s="22">
        <f t="shared" si="153"/>
        <v>-491.78380459595155</v>
      </c>
      <c r="AQ112" s="22">
        <f t="shared" si="154"/>
        <v>19.986502446522024</v>
      </c>
      <c r="AR112" s="22">
        <f t="shared" si="155"/>
        <v>242250.77074291388</v>
      </c>
      <c r="AS112" s="22">
        <f t="shared" si="156"/>
        <v>-46628148.454688497</v>
      </c>
      <c r="AT112" s="22">
        <f t="shared" si="157"/>
        <v>-341906177.74511164</v>
      </c>
      <c r="AU112" s="22">
        <f t="shared" si="158"/>
        <v>50054893.553323403</v>
      </c>
      <c r="AV112" s="33">
        <f t="shared" si="159"/>
        <v>199.5515673933929</v>
      </c>
      <c r="AW112" s="33">
        <f t="shared" si="160"/>
        <v>-7.0727227990360113</v>
      </c>
      <c r="AX112" s="33">
        <f t="shared" si="161"/>
        <v>2769.8816788293766</v>
      </c>
      <c r="AY112" s="33">
        <f t="shared" si="162"/>
        <v>-2314.2734816175789</v>
      </c>
    </row>
    <row r="113" spans="25:51">
      <c r="Y113" s="28" cm="1">
        <f t="array" ref="Y113">Z113/d_r</f>
        <v>110.69541777245689</v>
      </c>
      <c r="Z113" s="22">
        <v>1.93199950700002</v>
      </c>
      <c r="AA113" s="22">
        <f t="shared" si="143"/>
        <v>246.04801801823638</v>
      </c>
      <c r="AB113" s="22" cm="1">
        <f t="array" ref="AB113">AC113/d_r</f>
        <v>75.924365878469104</v>
      </c>
      <c r="AC113" s="22">
        <f t="shared" si="144"/>
        <v>1.3251301670681228</v>
      </c>
      <c r="AD113" s="22" cm="1">
        <f t="array" ref="AD113">AE113/d_r</f>
        <v>135.6095036742108</v>
      </c>
      <c r="AE113" s="22">
        <f t="shared" si="145"/>
        <v>2.3668323361103263</v>
      </c>
      <c r="AF113" s="22" cm="1">
        <f t="array" ref="AF113">AG113/d_r</f>
        <v>-31.533869552679928</v>
      </c>
      <c r="AG113" s="22" cm="1">
        <f t="array" ref="AG113">(180*d_r)-(AC113+AE113)</f>
        <v>-0.5503698495886562</v>
      </c>
      <c r="AH113" s="22">
        <f t="shared" ref="AH113" si="179">(150+200*COS(Z113))</f>
        <v>79.319993889574718</v>
      </c>
      <c r="AI113" s="22">
        <f t="shared" ref="AI113" si="180">200*SIN(AG113)</f>
        <v>-104.60049980368325</v>
      </c>
      <c r="AJ113" s="22">
        <v>200</v>
      </c>
      <c r="AK113" s="22">
        <f t="shared" si="148"/>
        <v>-11383.537005088747</v>
      </c>
      <c r="AL113" s="22">
        <f t="shared" ref="AL113" si="181">150+150+220*COS(AG113)</f>
        <v>487.51285258187448</v>
      </c>
      <c r="AM113" s="22">
        <f t="shared" ref="AM113" si="182">220*SIN(AG113)</f>
        <v>-115.06054978405157</v>
      </c>
      <c r="AN113" s="22">
        <f t="shared" si="151"/>
        <v>-202507.71154912471</v>
      </c>
      <c r="AO113" s="22">
        <f t="shared" si="152"/>
        <v>-95562.087272017976</v>
      </c>
      <c r="AP113" s="22">
        <f t="shared" si="153"/>
        <v>-592.11335238555773</v>
      </c>
      <c r="AQ113" s="22">
        <f t="shared" si="154"/>
        <v>10.460049980368325</v>
      </c>
      <c r="AR113" s="22">
        <f t="shared" si="155"/>
        <v>350707.63471885549</v>
      </c>
      <c r="AS113" s="22">
        <f t="shared" si="156"/>
        <v>-114699118.99735777</v>
      </c>
      <c r="AT113" s="22">
        <f t="shared" si="157"/>
        <v>-207868512.83420682</v>
      </c>
      <c r="AU113" s="22">
        <f t="shared" si="158"/>
        <v>115963322.63541123</v>
      </c>
      <c r="AV113" s="33">
        <f t="shared" si="159"/>
        <v>328.85289454516629</v>
      </c>
      <c r="AW113" s="33">
        <f t="shared" si="160"/>
        <v>-1.8023611591274735</v>
      </c>
      <c r="AX113" s="33">
        <f t="shared" si="161"/>
        <v>9479.5056185116991</v>
      </c>
      <c r="AY113" s="33">
        <f t="shared" si="162"/>
        <v>-9237.9376352421496</v>
      </c>
    </row>
    <row r="114" spans="25:51">
      <c r="Y114" s="28" cm="1">
        <f t="array" ref="Y114">Z114/d_r</f>
        <v>110.12245997732607</v>
      </c>
      <c r="Z114" s="22">
        <v>1.92199950700002</v>
      </c>
      <c r="AA114" s="22">
        <f t="shared" si="143"/>
        <v>247.50141272899731</v>
      </c>
      <c r="AB114" s="22" cm="1">
        <f t="array" ref="AB114">AC114/d_r</f>
        <v>75.437541696376826</v>
      </c>
      <c r="AC114" s="22">
        <f t="shared" si="144"/>
        <v>1.316633482212284</v>
      </c>
      <c r="AD114" s="22" cm="1">
        <f t="array" ref="AD114">AE114/d_r</f>
        <v>135.6077230868564</v>
      </c>
      <c r="AE114" s="22">
        <f t="shared" si="145"/>
        <v>2.3668012589983722</v>
      </c>
      <c r="AF114" s="22" cm="1">
        <f t="array" ref="AF114">AG114/d_r</f>
        <v>-31.045264783233222</v>
      </c>
      <c r="AG114" s="22" cm="1">
        <f t="array" ref="AG114">(180*d_r)-(AC114+AE114)</f>
        <v>-0.54184208762086339</v>
      </c>
      <c r="AH114" s="22">
        <f>(150+200*COS(B1RADYAN))</f>
        <v>-29.246609032033518</v>
      </c>
      <c r="AI114" s="22">
        <f>200*SIN(E1AÇISI)</f>
        <v>-199.86502446522024</v>
      </c>
      <c r="AJ114" s="22">
        <v>200</v>
      </c>
      <c r="AK114" s="22">
        <f t="shared" si="148"/>
        <v>400.69607217785597</v>
      </c>
      <c r="AL114" s="22">
        <f>150+150+220*COS(E1AÇISI)</f>
        <v>291.91878013073131</v>
      </c>
      <c r="AM114" s="22">
        <f>220*SIN(E1AÇISI)</f>
        <v>-219.85152691174227</v>
      </c>
      <c r="AN114" s="22">
        <f t="shared" si="151"/>
        <v>-85151.268078438792</v>
      </c>
      <c r="AO114" s="22">
        <f t="shared" si="152"/>
        <v>-42775.982075308326</v>
      </c>
      <c r="AP114" s="22">
        <f t="shared" si="153"/>
        <v>-491.78380459595155</v>
      </c>
      <c r="AQ114" s="22">
        <f t="shared" si="154"/>
        <v>19.986502446522024</v>
      </c>
      <c r="AR114" s="22">
        <f t="shared" si="155"/>
        <v>242250.77074291388</v>
      </c>
      <c r="AS114" s="22">
        <f t="shared" si="156"/>
        <v>-46628148.454688497</v>
      </c>
      <c r="AT114" s="22">
        <f t="shared" si="157"/>
        <v>-341906177.74511164</v>
      </c>
      <c r="AU114" s="22">
        <f t="shared" si="158"/>
        <v>50054893.553323403</v>
      </c>
      <c r="AV114" s="33">
        <f t="shared" si="159"/>
        <v>199.5515673933929</v>
      </c>
      <c r="AW114" s="33">
        <f t="shared" si="160"/>
        <v>-7.0727227990360113</v>
      </c>
      <c r="AX114" s="33">
        <f t="shared" si="161"/>
        <v>2769.8816788293766</v>
      </c>
      <c r="AY114" s="33">
        <f t="shared" si="162"/>
        <v>-2314.2734816175789</v>
      </c>
    </row>
    <row r="115" spans="25:51">
      <c r="Y115" s="28" cm="1">
        <f t="array" ref="Y115">Z115/d_r</f>
        <v>109.54950218219524</v>
      </c>
      <c r="Z115" s="22">
        <v>1.91199950700002</v>
      </c>
      <c r="AA115" s="22">
        <f t="shared" si="143"/>
        <v>248.95161075151213</v>
      </c>
      <c r="AB115" s="22" cm="1">
        <f t="array" ref="AB115">AC115/d_r</f>
        <v>74.953054207106504</v>
      </c>
      <c r="AC115" s="22">
        <f t="shared" si="144"/>
        <v>1.3081775803397964</v>
      </c>
      <c r="AD115" s="22" cm="1">
        <f t="array" ref="AD115">AE115/d_r</f>
        <v>135.60796247892691</v>
      </c>
      <c r="AE115" s="22">
        <f t="shared" si="145"/>
        <v>2.3668054371782059</v>
      </c>
      <c r="AF115" s="22" cm="1">
        <f t="array" ref="AF115">AG115/d_r</f>
        <v>-30.561016686033408</v>
      </c>
      <c r="AG115" s="22" cm="1">
        <f t="array" ref="AG115">(180*d_r)-(AC115+AE115)</f>
        <v>-0.53339036392820915</v>
      </c>
      <c r="AH115" s="22">
        <f t="shared" ref="AH115" si="183">(150+200*COS(Z115))</f>
        <v>83.075769153208881</v>
      </c>
      <c r="AI115" s="22">
        <f t="shared" ref="AI115" si="184">200*SIN(AG115)</f>
        <v>-101.69113202577888</v>
      </c>
      <c r="AJ115" s="22">
        <v>200</v>
      </c>
      <c r="AK115" s="22">
        <f t="shared" si="148"/>
        <v>-11378.665123459177</v>
      </c>
      <c r="AL115" s="22">
        <f t="shared" ref="AL115" si="185">150+150+220*COS(AG115)</f>
        <v>489.43939806030812</v>
      </c>
      <c r="AM115" s="22">
        <f t="shared" ref="AM115" si="186">220*SIN(AG115)</f>
        <v>-111.86024522835677</v>
      </c>
      <c r="AN115" s="22">
        <f t="shared" si="151"/>
        <v>-203663.63883618487</v>
      </c>
      <c r="AO115" s="22">
        <f t="shared" si="152"/>
        <v>-96142.486856362841</v>
      </c>
      <c r="AP115" s="22">
        <f t="shared" si="153"/>
        <v>-591.13053008608699</v>
      </c>
      <c r="AQ115" s="22">
        <f t="shared" si="154"/>
        <v>10.16911320257789</v>
      </c>
      <c r="AR115" s="22">
        <f t="shared" si="155"/>
        <v>349538.71446318505</v>
      </c>
      <c r="AS115" s="22">
        <f t="shared" si="156"/>
        <v>-115111590.14580327</v>
      </c>
      <c r="AT115" s="22">
        <f t="shared" si="157"/>
        <v>-197666873.78020054</v>
      </c>
      <c r="AU115" s="22">
        <f t="shared" si="158"/>
        <v>116305834.27200781</v>
      </c>
      <c r="AV115" s="33">
        <f t="shared" si="159"/>
        <v>331.03260789468999</v>
      </c>
      <c r="AW115" s="33">
        <f t="shared" si="160"/>
        <v>-1.7083145253861691</v>
      </c>
      <c r="AX115" s="33">
        <f t="shared" si="161"/>
        <v>9788.5619071455694</v>
      </c>
      <c r="AY115" s="33">
        <f t="shared" si="162"/>
        <v>-9553.6672462924125</v>
      </c>
    </row>
    <row r="116" spans="25:51">
      <c r="Y116" s="28" cm="1">
        <f t="array" ref="Y116">Z116/d_r</f>
        <v>108.97654438706442</v>
      </c>
      <c r="Z116" s="22">
        <v>1.90199950700002</v>
      </c>
      <c r="AA116" s="22">
        <f t="shared" si="143"/>
        <v>250.39852386655929</v>
      </c>
      <c r="AB116" s="22" cm="1">
        <f t="array" ref="AB116">AC116/d_r</f>
        <v>74.47085768637622</v>
      </c>
      <c r="AC116" s="22">
        <f t="shared" si="144"/>
        <v>1.2997616634113918</v>
      </c>
      <c r="AD116" s="22" cm="1">
        <f t="array" ref="AD116">AE116/d_r</f>
        <v>135.61017348899273</v>
      </c>
      <c r="AE116" s="22">
        <f t="shared" si="145"/>
        <v>2.3668440265836495</v>
      </c>
      <c r="AF116" s="22" cm="1">
        <f t="array" ref="AF116">AG116/d_r</f>
        <v>-30.081031175368956</v>
      </c>
      <c r="AG116" s="22" cm="1">
        <f t="array" ref="AG116">(180*d_r)-(AC116+AE116)</f>
        <v>-0.5250130364052481</v>
      </c>
      <c r="AH116" s="22">
        <f>(150+200*COS(B1RADYAN))</f>
        <v>-29.246609032033518</v>
      </c>
      <c r="AI116" s="22">
        <f>200*SIN(E1AÇISI)</f>
        <v>-199.86502446522024</v>
      </c>
      <c r="AJ116" s="22">
        <v>200</v>
      </c>
      <c r="AK116" s="22">
        <f t="shared" si="148"/>
        <v>400.69607217785597</v>
      </c>
      <c r="AL116" s="22">
        <f>150+150+220*COS(E1AÇISI)</f>
        <v>291.91878013073131</v>
      </c>
      <c r="AM116" s="22">
        <f>220*SIN(E1AÇISI)</f>
        <v>-219.85152691174227</v>
      </c>
      <c r="AN116" s="22">
        <f t="shared" si="151"/>
        <v>-85151.268078438792</v>
      </c>
      <c r="AO116" s="22">
        <f t="shared" si="152"/>
        <v>-42775.982075308326</v>
      </c>
      <c r="AP116" s="22">
        <f t="shared" si="153"/>
        <v>-491.78380459595155</v>
      </c>
      <c r="AQ116" s="22">
        <f t="shared" si="154"/>
        <v>19.986502446522024</v>
      </c>
      <c r="AR116" s="22">
        <f t="shared" si="155"/>
        <v>242250.77074291388</v>
      </c>
      <c r="AS116" s="22">
        <f t="shared" si="156"/>
        <v>-46628148.454688497</v>
      </c>
      <c r="AT116" s="22">
        <f t="shared" si="157"/>
        <v>-341906177.74511164</v>
      </c>
      <c r="AU116" s="22">
        <f t="shared" si="158"/>
        <v>50054893.553323403</v>
      </c>
      <c r="AV116" s="33">
        <f t="shared" si="159"/>
        <v>199.5515673933929</v>
      </c>
      <c r="AW116" s="33">
        <f t="shared" si="160"/>
        <v>-7.0727227990360113</v>
      </c>
      <c r="AX116" s="33">
        <f t="shared" si="161"/>
        <v>2769.8816788293766</v>
      </c>
      <c r="AY116" s="33">
        <f t="shared" si="162"/>
        <v>-2314.2734816175789</v>
      </c>
    </row>
    <row r="117" spans="25:51">
      <c r="Y117" s="28" cm="1">
        <f t="array" ref="Y117">Z117/d_r</f>
        <v>108.4035865919336</v>
      </c>
      <c r="Z117" s="22">
        <v>1.89199950700002</v>
      </c>
      <c r="AA117" s="22">
        <f t="shared" si="143"/>
        <v>251.84206524757542</v>
      </c>
      <c r="AB117" s="22" cm="1">
        <f t="array" ref="AB117">AC117/d_r</f>
        <v>73.990907474442253</v>
      </c>
      <c r="AC117" s="22">
        <f t="shared" si="144"/>
        <v>1.2913849519674994</v>
      </c>
      <c r="AD117" s="22" cm="1">
        <f t="array" ref="AD117">AE117/d_r</f>
        <v>135.61430878503623</v>
      </c>
      <c r="AE117" s="22">
        <f t="shared" si="145"/>
        <v>2.3669162011151532</v>
      </c>
      <c r="AF117" s="22" cm="1">
        <f t="array" ref="AF117">AG117/d_r</f>
        <v>-29.605216259478485</v>
      </c>
      <c r="AG117" s="22" cm="1">
        <f t="array" ref="AG117">(180*d_r)-(AC117+AE117)</f>
        <v>-0.51670849949285946</v>
      </c>
      <c r="AH117" s="22">
        <f t="shared" ref="AH117" si="187">(150+200*COS(Z117))</f>
        <v>86.858313216870556</v>
      </c>
      <c r="AI117" s="22">
        <f t="shared" ref="AI117" si="188">200*SIN(AG117)</f>
        <v>-98.804204828050132</v>
      </c>
      <c r="AJ117" s="22">
        <v>200</v>
      </c>
      <c r="AK117" s="22">
        <f t="shared" si="148"/>
        <v>-11346.681266708361</v>
      </c>
      <c r="AL117" s="22">
        <f t="shared" ref="AL117" si="189">150+150+220*COS(AG117)</f>
        <v>491.27899053748433</v>
      </c>
      <c r="AM117" s="22">
        <f t="shared" ref="AM117" si="190">220*SIN(AG117)</f>
        <v>-108.68462531085515</v>
      </c>
      <c r="AN117" s="22">
        <f t="shared" si="151"/>
        <v>-204767.39432249058</v>
      </c>
      <c r="AO117" s="22">
        <f t="shared" si="152"/>
        <v>-96710.356527891112</v>
      </c>
      <c r="AP117" s="22">
        <f t="shared" si="153"/>
        <v>-590.08319536553449</v>
      </c>
      <c r="AQ117" s="22">
        <f t="shared" si="154"/>
        <v>9.8804204828050217</v>
      </c>
      <c r="AR117" s="22">
        <f t="shared" si="155"/>
        <v>348295.80016171659</v>
      </c>
      <c r="AS117" s="22">
        <f t="shared" si="156"/>
        <v>-115497553.82201277</v>
      </c>
      <c r="AT117" s="22">
        <f t="shared" si="157"/>
        <v>-187714845.92922157</v>
      </c>
      <c r="AU117" s="22">
        <f t="shared" si="158"/>
        <v>116624208.93077621</v>
      </c>
      <c r="AV117" s="33">
        <f t="shared" si="159"/>
        <v>333.22503837975211</v>
      </c>
      <c r="AW117" s="33">
        <f t="shared" si="160"/>
        <v>-1.617382564246147</v>
      </c>
      <c r="AX117" s="33">
        <f t="shared" si="161"/>
        <v>10112.943985423266</v>
      </c>
      <c r="AY117" s="33">
        <f t="shared" si="162"/>
        <v>-9884.6751481373449</v>
      </c>
    </row>
    <row r="118" spans="25:51">
      <c r="Y118" s="28" cm="1">
        <f t="array" ref="Y118">Z118/d_r</f>
        <v>107.83062879680277</v>
      </c>
      <c r="Z118" s="22">
        <v>1.8819995070000199</v>
      </c>
      <c r="AA118" s="22">
        <f t="shared" si="143"/>
        <v>253.28214942373208</v>
      </c>
      <c r="AB118" s="22" cm="1">
        <f t="array" ref="AB118">AC118/d_r</f>
        <v>73.513159947981066</v>
      </c>
      <c r="AC118" s="22">
        <f t="shared" si="144"/>
        <v>1.2830466846374931</v>
      </c>
      <c r="AD118" s="22" cm="1">
        <f t="array" ref="AD118">AE118/d_r</f>
        <v>135.62032203693033</v>
      </c>
      <c r="AE118" s="22">
        <f t="shared" si="145"/>
        <v>2.3670211521594569</v>
      </c>
      <c r="AF118" s="22" cm="1">
        <f t="array" ref="AF118">AG118/d_r</f>
        <v>-29.133481984911395</v>
      </c>
      <c r="AG118" s="22" cm="1">
        <f t="array" ref="AG118">(180*d_r)-(AC118+AE118)</f>
        <v>-0.50847518320715679</v>
      </c>
      <c r="AH118" s="22">
        <f>(150+200*COS(B1RADYAN))</f>
        <v>-29.246609032033518</v>
      </c>
      <c r="AI118" s="22">
        <f>200*SIN(E1AÇISI)</f>
        <v>-199.86502446522024</v>
      </c>
      <c r="AJ118" s="22">
        <v>200</v>
      </c>
      <c r="AK118" s="22">
        <f t="shared" si="148"/>
        <v>400.69607217785597</v>
      </c>
      <c r="AL118" s="22">
        <f>150+150+220*COS(E1AÇISI)</f>
        <v>291.91878013073131</v>
      </c>
      <c r="AM118" s="22">
        <f>220*SIN(E1AÇISI)</f>
        <v>-219.85152691174227</v>
      </c>
      <c r="AN118" s="22">
        <f t="shared" si="151"/>
        <v>-85151.268078438792</v>
      </c>
      <c r="AO118" s="22">
        <f t="shared" si="152"/>
        <v>-42775.982075308326</v>
      </c>
      <c r="AP118" s="22">
        <f t="shared" si="153"/>
        <v>-491.78380459595155</v>
      </c>
      <c r="AQ118" s="22">
        <f t="shared" si="154"/>
        <v>19.986502446522024</v>
      </c>
      <c r="AR118" s="22">
        <f t="shared" si="155"/>
        <v>242250.77074291388</v>
      </c>
      <c r="AS118" s="22">
        <f t="shared" si="156"/>
        <v>-46628148.454688497</v>
      </c>
      <c r="AT118" s="22">
        <f t="shared" si="157"/>
        <v>-341906177.74511164</v>
      </c>
      <c r="AU118" s="22">
        <f t="shared" si="158"/>
        <v>50054893.553323403</v>
      </c>
      <c r="AV118" s="33">
        <f t="shared" si="159"/>
        <v>199.5515673933929</v>
      </c>
      <c r="AW118" s="33">
        <f t="shared" si="160"/>
        <v>-7.0727227990360113</v>
      </c>
      <c r="AX118" s="33">
        <f t="shared" si="161"/>
        <v>2769.8816788293766</v>
      </c>
      <c r="AY118" s="33">
        <f t="shared" si="162"/>
        <v>-2314.2734816175789</v>
      </c>
    </row>
    <row r="119" spans="25:51">
      <c r="Y119" s="28" cm="1">
        <f t="array" ref="Y119">Z119/d_r</f>
        <v>107.25767100167195</v>
      </c>
      <c r="Z119" s="22">
        <v>1.8719995070000199</v>
      </c>
      <c r="AA119" s="22">
        <f t="shared" si="143"/>
        <v>254.71869224429588</v>
      </c>
      <c r="AB119" s="22" cm="1">
        <f t="array" ref="AB119">AC119/d_r</f>
        <v>73.03757249271851</v>
      </c>
      <c r="AC119" s="22">
        <f t="shared" si="144"/>
        <v>1.2747461176619801</v>
      </c>
      <c r="AD119" s="22" cm="1">
        <f t="array" ref="AD119">AE119/d_r</f>
        <v>135.62816788963602</v>
      </c>
      <c r="AE119" s="22">
        <f t="shared" si="145"/>
        <v>2.3671580881217977</v>
      </c>
      <c r="AF119" s="22" cm="1">
        <f t="array" ref="AF119">AG119/d_r</f>
        <v>-28.665740382354524</v>
      </c>
      <c r="AG119" s="22" cm="1">
        <f t="array" ref="AG119">(180*d_r)-(AC119+AE119)</f>
        <v>-0.50031155219398471</v>
      </c>
      <c r="AH119" s="22">
        <f t="shared" ref="AH119" si="191">(150+200*COS(Z119))</f>
        <v>90.666113113367587</v>
      </c>
      <c r="AI119" s="22">
        <f t="shared" ref="AI119" si="192">200*SIN(AG119)</f>
        <v>-95.939785620934998</v>
      </c>
      <c r="AJ119" s="22">
        <v>200</v>
      </c>
      <c r="AK119" s="22">
        <f t="shared" si="148"/>
        <v>-11287.606733961537</v>
      </c>
      <c r="AL119" s="22">
        <f t="shared" ref="AL119" si="193">150+150+220*COS(AG119)</f>
        <v>493.03529370910627</v>
      </c>
      <c r="AM119" s="22">
        <f t="shared" ref="AM119" si="194">220*SIN(AG119)</f>
        <v>-105.53376418302851</v>
      </c>
      <c r="AN119" s="22">
        <f t="shared" si="151"/>
        <v>-205821.17622546374</v>
      </c>
      <c r="AO119" s="22">
        <f t="shared" si="152"/>
        <v>-97266.784745751109</v>
      </c>
      <c r="AP119" s="22">
        <f t="shared" si="153"/>
        <v>-588.97507933004124</v>
      </c>
      <c r="AQ119" s="22">
        <f t="shared" si="154"/>
        <v>9.5939785620935112</v>
      </c>
      <c r="AR119" s="22">
        <f t="shared" si="155"/>
        <v>346983.68849647831</v>
      </c>
      <c r="AS119" s="22">
        <f t="shared" si="156"/>
        <v>-115858848.01431823</v>
      </c>
      <c r="AT119" s="22">
        <f t="shared" si="157"/>
        <v>-178018343.52188367</v>
      </c>
      <c r="AU119" s="22">
        <f t="shared" si="158"/>
        <v>116920274.15733302</v>
      </c>
      <c r="AV119" s="33">
        <f t="shared" si="159"/>
        <v>335.43237029427945</v>
      </c>
      <c r="AW119" s="33">
        <f t="shared" si="160"/>
        <v>-1.5295043804711319</v>
      </c>
      <c r="AX119" s="33">
        <f t="shared" si="161"/>
        <v>10453.903092347597</v>
      </c>
      <c r="AY119" s="33">
        <f t="shared" si="162"/>
        <v>-10232.212222929284</v>
      </c>
    </row>
    <row r="120" spans="25:51">
      <c r="Y120" s="28" cm="1">
        <f t="array" ref="Y120">Z120/d_r</f>
        <v>106.68471320654112</v>
      </c>
      <c r="Z120" s="22">
        <v>1.8619995070000199</v>
      </c>
      <c r="AA120" s="22">
        <f t="shared" si="143"/>
        <v>256.15161084422584</v>
      </c>
      <c r="AB120" s="22" cm="1">
        <f t="array" ref="AB120">AC120/d_r</f>
        <v>72.564103476790706</v>
      </c>
      <c r="AC120" s="22">
        <f t="shared" si="144"/>
        <v>1.2664825244278626</v>
      </c>
      <c r="AD120" s="22" cm="1">
        <f t="array" ref="AD120">AE120/d_r</f>
        <v>135.63780193710471</v>
      </c>
      <c r="AE120" s="22">
        <f t="shared" si="145"/>
        <v>2.3673262339704197</v>
      </c>
      <c r="AF120" s="22" cm="1">
        <f t="array" ref="AF120">AG120/d_r</f>
        <v>-28.201905413895403</v>
      </c>
      <c r="AG120" s="22" cm="1">
        <f t="array" ref="AG120">(180*d_r)-(AC120+AE120)</f>
        <v>-0.49221610480848899</v>
      </c>
      <c r="AH120" s="22">
        <f>(150+200*COS(B1RADYAN))</f>
        <v>-29.246609032033518</v>
      </c>
      <c r="AI120" s="22">
        <f>200*SIN(E1AÇISI)</f>
        <v>-199.86502446522024</v>
      </c>
      <c r="AJ120" s="22">
        <v>200</v>
      </c>
      <c r="AK120" s="22">
        <f t="shared" si="148"/>
        <v>400.69607217785597</v>
      </c>
      <c r="AL120" s="22">
        <f>150+150+220*COS(E1AÇISI)</f>
        <v>291.91878013073131</v>
      </c>
      <c r="AM120" s="22">
        <f>220*SIN(E1AÇISI)</f>
        <v>-219.85152691174227</v>
      </c>
      <c r="AN120" s="22">
        <f t="shared" si="151"/>
        <v>-85151.268078438792</v>
      </c>
      <c r="AO120" s="22">
        <f t="shared" si="152"/>
        <v>-42775.982075308326</v>
      </c>
      <c r="AP120" s="22">
        <f t="shared" si="153"/>
        <v>-491.78380459595155</v>
      </c>
      <c r="AQ120" s="22">
        <f t="shared" si="154"/>
        <v>19.986502446522024</v>
      </c>
      <c r="AR120" s="22">
        <f t="shared" si="155"/>
        <v>242250.77074291388</v>
      </c>
      <c r="AS120" s="22">
        <f t="shared" si="156"/>
        <v>-46628148.454688497</v>
      </c>
      <c r="AT120" s="22">
        <f t="shared" si="157"/>
        <v>-341906177.74511164</v>
      </c>
      <c r="AU120" s="22">
        <f t="shared" si="158"/>
        <v>50054893.553323403</v>
      </c>
      <c r="AV120" s="33">
        <f t="shared" si="159"/>
        <v>199.5515673933929</v>
      </c>
      <c r="AW120" s="33">
        <f t="shared" si="160"/>
        <v>-7.0727227990360113</v>
      </c>
      <c r="AX120" s="33">
        <f t="shared" si="161"/>
        <v>2769.8816788293766</v>
      </c>
      <c r="AY120" s="33">
        <f t="shared" si="162"/>
        <v>-2314.2734816175789</v>
      </c>
    </row>
    <row r="121" spans="25:51">
      <c r="Y121" s="28" cm="1">
        <f t="array" ref="Y121">Z121/d_r</f>
        <v>106.1117554114103</v>
      </c>
      <c r="Z121" s="22">
        <v>1.8519995070000199</v>
      </c>
      <c r="AA121" s="22">
        <f t="shared" si="143"/>
        <v>257.58082361096285</v>
      </c>
      <c r="AB121" s="22" cm="1">
        <f t="array" ref="AB121">AC121/d_r</f>
        <v>72.092712224821014</v>
      </c>
      <c r="AC121" s="22">
        <f t="shared" si="144"/>
        <v>1.2582551950158931</v>
      </c>
      <c r="AD121" s="22" cm="1">
        <f t="array" ref="AD121">AE121/d_r</f>
        <v>135.64918069687167</v>
      </c>
      <c r="AE121" s="22">
        <f t="shared" si="145"/>
        <v>2.3675248307931467</v>
      </c>
      <c r="AF121" s="22" cm="1">
        <f t="array" ref="AF121">AG121/d_r</f>
        <v>-27.741892921692692</v>
      </c>
      <c r="AG121" s="22" cm="1">
        <f t="array" ref="AG121">(180*d_r)-(AC121+AE121)</f>
        <v>-0.4841873722192469</v>
      </c>
      <c r="AH121" s="22">
        <f t="shared" ref="AH121" si="195">(150+200*COS(Z121))</f>
        <v>94.497645773511309</v>
      </c>
      <c r="AI121" s="22">
        <f t="shared" ref="AI121" si="196">200*SIN(AG121)</f>
        <v>-93.097858830727105</v>
      </c>
      <c r="AJ121" s="22">
        <v>200</v>
      </c>
      <c r="AK121" s="22">
        <f t="shared" si="148"/>
        <v>-11201.491812198994</v>
      </c>
      <c r="AL121" s="22">
        <f t="shared" ref="AL121" si="197">150+150+220*COS(AG121)</f>
        <v>494.7117723820831</v>
      </c>
      <c r="AM121" s="22">
        <f t="shared" ref="AM121" si="198">220*SIN(AG121)</f>
        <v>-102.40764471379983</v>
      </c>
      <c r="AN121" s="22">
        <f t="shared" si="151"/>
        <v>-206827.06342924986</v>
      </c>
      <c r="AO121" s="22">
        <f t="shared" si="152"/>
        <v>-97812.785808525427</v>
      </c>
      <c r="AP121" s="22">
        <f t="shared" si="153"/>
        <v>-587.80963121281025</v>
      </c>
      <c r="AQ121" s="22">
        <f t="shared" si="154"/>
        <v>9.3097858830727205</v>
      </c>
      <c r="AR121" s="22">
        <f t="shared" si="155"/>
        <v>345606.83465972863</v>
      </c>
      <c r="AS121" s="22">
        <f t="shared" si="156"/>
        <v>-116197178.00105414</v>
      </c>
      <c r="AT121" s="22">
        <f t="shared" si="157"/>
        <v>-168581959.89166471</v>
      </c>
      <c r="AU121" s="22">
        <f t="shared" si="158"/>
        <v>117195718.71687219</v>
      </c>
      <c r="AV121" s="33">
        <f t="shared" si="159"/>
        <v>337.65665680153012</v>
      </c>
      <c r="AW121" s="33">
        <f t="shared" si="160"/>
        <v>-1.4446194572528821</v>
      </c>
      <c r="AX121" s="33">
        <f t="shared" si="161"/>
        <v>10812.821085989106</v>
      </c>
      <c r="AY121" s="33">
        <f t="shared" si="162"/>
        <v>-10597.660169427274</v>
      </c>
    </row>
    <row r="122" spans="25:51">
      <c r="Y122" s="28" cm="1">
        <f t="array" ref="Y122">Z122/d_r</f>
        <v>105.53879761627948</v>
      </c>
      <c r="Z122" s="22">
        <v>1.8419995070000199</v>
      </c>
      <c r="AA122" s="22">
        <f t="shared" si="143"/>
        <v>259.00625015236903</v>
      </c>
      <c r="AB122" s="22" cm="1">
        <f t="array" ref="AB122">AC122/d_r</f>
        <v>71.623358992696836</v>
      </c>
      <c r="AC122" s="22">
        <f t="shared" si="144"/>
        <v>1.250063435760449</v>
      </c>
      <c r="AD122" s="22" cm="1">
        <f t="array" ref="AD122">AE122/d_r</f>
        <v>135.66226158532655</v>
      </c>
      <c r="AE122" s="22">
        <f t="shared" si="145"/>
        <v>2.3677531353657706</v>
      </c>
      <c r="AF122" s="22" cm="1">
        <f t="array" ref="AF122">AG122/d_r</f>
        <v>-27.285620578023387</v>
      </c>
      <c r="AG122" s="22" cm="1">
        <f t="array" ref="AG122">(180*d_r)-(AC122+AE122)</f>
        <v>-0.47622391753642646</v>
      </c>
      <c r="AH122" s="22">
        <f>(150+200*COS(B1RADYAN))</f>
        <v>-29.246609032033518</v>
      </c>
      <c r="AI122" s="22">
        <f>200*SIN(E1AÇISI)</f>
        <v>-199.86502446522024</v>
      </c>
      <c r="AJ122" s="22">
        <v>200</v>
      </c>
      <c r="AK122" s="22">
        <f t="shared" si="148"/>
        <v>400.69607217785597</v>
      </c>
      <c r="AL122" s="22">
        <f>150+150+220*COS(E1AÇISI)</f>
        <v>291.91878013073131</v>
      </c>
      <c r="AM122" s="22">
        <f>220*SIN(E1AÇISI)</f>
        <v>-219.85152691174227</v>
      </c>
      <c r="AN122" s="22">
        <f t="shared" si="151"/>
        <v>-85151.268078438792</v>
      </c>
      <c r="AO122" s="22">
        <f t="shared" si="152"/>
        <v>-42775.982075308326</v>
      </c>
      <c r="AP122" s="22">
        <f t="shared" si="153"/>
        <v>-491.78380459595155</v>
      </c>
      <c r="AQ122" s="22">
        <f t="shared" si="154"/>
        <v>19.986502446522024</v>
      </c>
      <c r="AR122" s="22">
        <f t="shared" si="155"/>
        <v>242250.77074291388</v>
      </c>
      <c r="AS122" s="22">
        <f t="shared" si="156"/>
        <v>-46628148.454688497</v>
      </c>
      <c r="AT122" s="22">
        <f t="shared" si="157"/>
        <v>-341906177.74511164</v>
      </c>
      <c r="AU122" s="22">
        <f t="shared" si="158"/>
        <v>50054893.553323403</v>
      </c>
      <c r="AV122" s="33">
        <f t="shared" si="159"/>
        <v>199.5515673933929</v>
      </c>
      <c r="AW122" s="33">
        <f t="shared" si="160"/>
        <v>-7.0727227990360113</v>
      </c>
      <c r="AX122" s="33">
        <f t="shared" si="161"/>
        <v>2769.8816788293766</v>
      </c>
      <c r="AY122" s="33">
        <f t="shared" si="162"/>
        <v>-2314.2734816175789</v>
      </c>
    </row>
    <row r="123" spans="25:51">
      <c r="Y123" s="28" cm="1">
        <f t="array" ref="Y123">Z123/d_r</f>
        <v>104.96583982114865</v>
      </c>
      <c r="Z123" s="22">
        <v>1.8319995070000199</v>
      </c>
      <c r="AA123" s="22">
        <f t="shared" si="143"/>
        <v>260.42781126577393</v>
      </c>
      <c r="AB123" s="22" cm="1">
        <f t="array" ref="AB123">AC123/d_r</f>
        <v>71.156004943031078</v>
      </c>
      <c r="AC123" s="22">
        <f t="shared" si="144"/>
        <v>1.2419065688212525</v>
      </c>
      <c r="AD123" s="22" cm="1">
        <f t="array" ref="AD123">AE123/d_r</f>
        <v>135.67700289364603</v>
      </c>
      <c r="AE123" s="22">
        <f t="shared" si="145"/>
        <v>2.3680104197319971</v>
      </c>
      <c r="AF123" s="22" cm="1">
        <f t="array" ref="AF123">AG123/d_r</f>
        <v>-26.833007836677112</v>
      </c>
      <c r="AG123" s="22" cm="1">
        <f t="array" ref="AG123">(180*d_r)-(AC123+AE123)</f>
        <v>-0.46832433496345649</v>
      </c>
      <c r="AH123" s="22">
        <f t="shared" ref="AH123" si="199">(150+200*COS(Z123))</f>
        <v>98.351378635324096</v>
      </c>
      <c r="AI123" s="22">
        <f t="shared" ref="AI123" si="200">200*SIN(AG123)</f>
        <v>-90.278336090201933</v>
      </c>
      <c r="AJ123" s="22">
        <v>200</v>
      </c>
      <c r="AK123" s="22">
        <f t="shared" si="148"/>
        <v>-11088.414176657829</v>
      </c>
      <c r="AL123" s="22">
        <f t="shared" ref="AL123" si="201">150+150+220*COS(AG123)</f>
        <v>496.31170280874574</v>
      </c>
      <c r="AM123" s="22">
        <f t="shared" ref="AM123" si="202">220*SIN(AG123)</f>
        <v>-99.306169699222124</v>
      </c>
      <c r="AN123" s="22">
        <f t="shared" si="151"/>
        <v>-207787.02168524746</v>
      </c>
      <c r="AO123" s="22">
        <f t="shared" si="152"/>
        <v>-98349.303754294815</v>
      </c>
      <c r="AP123" s="22">
        <f t="shared" si="153"/>
        <v>-586.59003889894768</v>
      </c>
      <c r="AQ123" s="22">
        <f t="shared" si="154"/>
        <v>9.0278336090201918</v>
      </c>
      <c r="AR123" s="22">
        <f t="shared" si="155"/>
        <v>344169.37551514112</v>
      </c>
      <c r="AS123" s="22">
        <f t="shared" si="156"/>
        <v>-116514123.31031539</v>
      </c>
      <c r="AT123" s="22">
        <f t="shared" si="157"/>
        <v>-159409140.22070721</v>
      </c>
      <c r="AU123" s="22">
        <f t="shared" si="158"/>
        <v>117452100.48243517</v>
      </c>
      <c r="AV123" s="33">
        <f t="shared" si="159"/>
        <v>339.89982903411698</v>
      </c>
      <c r="AW123" s="33">
        <f t="shared" si="160"/>
        <v>-1.3626679752023967</v>
      </c>
      <c r="AX123" s="33">
        <f t="shared" si="161"/>
        <v>11191.228655302919</v>
      </c>
      <c r="AY123" s="33">
        <f t="shared" si="162"/>
        <v>-10982.549691191743</v>
      </c>
    </row>
    <row r="124" spans="25:51">
      <c r="Y124" s="28" cm="1">
        <f t="array" ref="Y124">Z124/d_r</f>
        <v>104.39288202601783</v>
      </c>
      <c r="Z124" s="22">
        <v>1.8219995070000199</v>
      </c>
      <c r="AA124" s="22">
        <f t="shared" si="143"/>
        <v>261.84542890808888</v>
      </c>
      <c r="AB124" s="22" cm="1">
        <f t="array" ref="AB124">AC124/d_r</f>
        <v>70.690612121291736</v>
      </c>
      <c r="AC124" s="22">
        <f t="shared" si="144"/>
        <v>1.2337839317667538</v>
      </c>
      <c r="AD124" s="22" cm="1">
        <f t="array" ref="AD124">AE124/d_r</f>
        <v>135.69336376437514</v>
      </c>
      <c r="AE124" s="22">
        <f t="shared" si="145"/>
        <v>2.3682959707947133</v>
      </c>
      <c r="AF124" s="22" cm="1">
        <f t="array" ref="AF124">AG124/d_r</f>
        <v>-26.383975885666878</v>
      </c>
      <c r="AG124" s="22" cm="1">
        <f t="array" ref="AG124">(180*d_r)-(AC124+AE124)</f>
        <v>-0.46048724897167403</v>
      </c>
      <c r="AH124" s="22">
        <f>(150+200*COS(B1RADYAN))</f>
        <v>-29.246609032033518</v>
      </c>
      <c r="AI124" s="22">
        <f>200*SIN(E1AÇISI)</f>
        <v>-199.86502446522024</v>
      </c>
      <c r="AJ124" s="22">
        <v>200</v>
      </c>
      <c r="AK124" s="22">
        <f t="shared" si="148"/>
        <v>400.69607217785597</v>
      </c>
      <c r="AL124" s="22">
        <f>150+150+220*COS(E1AÇISI)</f>
        <v>291.91878013073131</v>
      </c>
      <c r="AM124" s="22">
        <f>220*SIN(E1AÇISI)</f>
        <v>-219.85152691174227</v>
      </c>
      <c r="AN124" s="22">
        <f t="shared" si="151"/>
        <v>-85151.268078438792</v>
      </c>
      <c r="AO124" s="22">
        <f t="shared" si="152"/>
        <v>-42775.982075308326</v>
      </c>
      <c r="AP124" s="22">
        <f t="shared" si="153"/>
        <v>-491.78380459595155</v>
      </c>
      <c r="AQ124" s="22">
        <f t="shared" si="154"/>
        <v>19.986502446522024</v>
      </c>
      <c r="AR124" s="22">
        <f t="shared" si="155"/>
        <v>242250.77074291388</v>
      </c>
      <c r="AS124" s="22">
        <f t="shared" si="156"/>
        <v>-46628148.454688497</v>
      </c>
      <c r="AT124" s="22">
        <f t="shared" si="157"/>
        <v>-341906177.74511164</v>
      </c>
      <c r="AU124" s="22">
        <f t="shared" si="158"/>
        <v>50054893.553323403</v>
      </c>
      <c r="AV124" s="33">
        <f t="shared" si="159"/>
        <v>199.5515673933929</v>
      </c>
      <c r="AW124" s="33">
        <f t="shared" si="160"/>
        <v>-7.0727227990360113</v>
      </c>
      <c r="AX124" s="33">
        <f t="shared" si="161"/>
        <v>2769.8816788293766</v>
      </c>
      <c r="AY124" s="33">
        <f t="shared" si="162"/>
        <v>-2314.2734816175789</v>
      </c>
    </row>
    <row r="125" spans="25:51">
      <c r="Y125" s="28" cm="1">
        <f t="array" ref="Y125">Z125/d_r</f>
        <v>103.81992423088703</v>
      </c>
      <c r="Z125" s="22">
        <v>1.8119995070000201</v>
      </c>
      <c r="AA125" s="22">
        <f t="shared" si="143"/>
        <v>263.25902616695015</v>
      </c>
      <c r="AB125" s="22" cm="1">
        <f t="array" ref="AB125">AC125/d_r</f>
        <v>70.227143432583972</v>
      </c>
      <c r="AC125" s="22">
        <f t="shared" si="144"/>
        <v>1.2256948771689027</v>
      </c>
      <c r="AD125" s="22" cm="1">
        <f t="array" ref="AD125">AE125/d_r</f>
        <v>135.71130416864179</v>
      </c>
      <c r="AE125" s="22">
        <f t="shared" si="145"/>
        <v>2.368609089918305</v>
      </c>
      <c r="AF125" s="22" cm="1">
        <f t="array" ref="AF125">AG125/d_r</f>
        <v>-25.938447601225754</v>
      </c>
      <c r="AG125" s="22" cm="1">
        <f t="array" ref="AG125">(180*d_r)-(AC125+AE125)</f>
        <v>-0.45271131349741456</v>
      </c>
      <c r="AH125" s="22">
        <f t="shared" ref="AH125" si="203">(150+200*COS(Z125))</f>
        <v>102.22577025704362</v>
      </c>
      <c r="AI125" s="22">
        <f t="shared" ref="AI125" si="204">200*SIN(AG125)</f>
        <v>-87.481065347892795</v>
      </c>
      <c r="AJ125" s="22">
        <v>200</v>
      </c>
      <c r="AK125" s="22">
        <f t="shared" si="148"/>
        <v>-10948.477550475924</v>
      </c>
      <c r="AL125" s="22">
        <f t="shared" ref="AL125" si="205">150+150+220*COS(AG125)</f>
        <v>497.83818256032691</v>
      </c>
      <c r="AM125" s="22">
        <f t="shared" ref="AM125" si="206">220*SIN(AG125)</f>
        <v>-96.229171882682067</v>
      </c>
      <c r="AN125" s="22">
        <f t="shared" si="151"/>
        <v>-208702.90953619615</v>
      </c>
      <c r="AO125" s="22">
        <f t="shared" si="152"/>
        <v>-98877.215992860118</v>
      </c>
      <c r="AP125" s="22">
        <f t="shared" si="153"/>
        <v>-585.31924790821972</v>
      </c>
      <c r="AQ125" s="22">
        <f t="shared" si="154"/>
        <v>8.7481065347892724</v>
      </c>
      <c r="AR125" s="22">
        <f t="shared" si="155"/>
        <v>342675.15133978805</v>
      </c>
      <c r="AS125" s="22">
        <f t="shared" si="156"/>
        <v>-116811144.34923196</v>
      </c>
      <c r="AT125" s="22">
        <f t="shared" si="157"/>
        <v>-150502336.81307697</v>
      </c>
      <c r="AU125" s="22">
        <f t="shared" si="158"/>
        <v>117690853.88574067</v>
      </c>
      <c r="AV125" s="33">
        <f t="shared" si="159"/>
        <v>342.16370419348902</v>
      </c>
      <c r="AW125" s="33">
        <f t="shared" si="160"/>
        <v>-1.2835910819171295</v>
      </c>
      <c r="AX125" s="33">
        <f t="shared" si="161"/>
        <v>11590.826609612835</v>
      </c>
      <c r="AY125" s="33">
        <f t="shared" si="162"/>
        <v>-11388.581764905248</v>
      </c>
    </row>
    <row r="126" spans="25:51">
      <c r="Y126" s="28" cm="1">
        <f t="array" ref="Y126">Z126/d_r</f>
        <v>103.24696643575619</v>
      </c>
      <c r="Z126" s="22">
        <v>1.8019995070000201</v>
      </c>
      <c r="AA126" s="22">
        <f t="shared" si="143"/>
        <v>264.66852723285433</v>
      </c>
      <c r="AB126" s="22" cm="1">
        <f t="array" ref="AB126">AC126/d_r</f>
        <v>69.765562619068817</v>
      </c>
      <c r="AC126" s="22">
        <f t="shared" si="144"/>
        <v>1.2176387722090294</v>
      </c>
      <c r="AD126" s="22" cm="1">
        <f t="array" ref="AD126">AE126/d_r</f>
        <v>135.73078488399082</v>
      </c>
      <c r="AE126" s="22">
        <f t="shared" si="145"/>
        <v>2.3689490925417895</v>
      </c>
      <c r="AF126" s="22" cm="1">
        <f t="array" ref="AF126">AG126/d_r</f>
        <v>-25.496347503059656</v>
      </c>
      <c r="AG126" s="22" cm="1">
        <f t="array" ref="AG126">(180*d_r)-(AC126+AE126)</f>
        <v>-0.44499521116102603</v>
      </c>
      <c r="AH126" s="22">
        <f>(150+200*COS(B1RADYAN))</f>
        <v>-29.246609032033518</v>
      </c>
      <c r="AI126" s="22">
        <f>200*SIN(E1AÇISI)</f>
        <v>-199.86502446522024</v>
      </c>
      <c r="AJ126" s="22">
        <v>200</v>
      </c>
      <c r="AK126" s="22">
        <f t="shared" si="148"/>
        <v>400.69607217785597</v>
      </c>
      <c r="AL126" s="22">
        <f>150+150+220*COS(E1AÇISI)</f>
        <v>291.91878013073131</v>
      </c>
      <c r="AM126" s="22">
        <f>220*SIN(E1AÇISI)</f>
        <v>-219.85152691174227</v>
      </c>
      <c r="AN126" s="22">
        <f t="shared" si="151"/>
        <v>-85151.268078438792</v>
      </c>
      <c r="AO126" s="22">
        <f t="shared" si="152"/>
        <v>-42775.982075308326</v>
      </c>
      <c r="AP126" s="22">
        <f t="shared" si="153"/>
        <v>-491.78380459595155</v>
      </c>
      <c r="AQ126" s="22">
        <f t="shared" si="154"/>
        <v>19.986502446522024</v>
      </c>
      <c r="AR126" s="22">
        <f t="shared" si="155"/>
        <v>242250.77074291388</v>
      </c>
      <c r="AS126" s="22">
        <f t="shared" si="156"/>
        <v>-46628148.454688497</v>
      </c>
      <c r="AT126" s="22">
        <f t="shared" si="157"/>
        <v>-341906177.74511164</v>
      </c>
      <c r="AU126" s="22">
        <f t="shared" si="158"/>
        <v>50054893.553323403</v>
      </c>
      <c r="AV126" s="33">
        <f t="shared" si="159"/>
        <v>199.5515673933929</v>
      </c>
      <c r="AW126" s="33">
        <f t="shared" si="160"/>
        <v>-7.0727227990360113</v>
      </c>
      <c r="AX126" s="33">
        <f t="shared" si="161"/>
        <v>2769.8816788293766</v>
      </c>
      <c r="AY126" s="33">
        <f t="shared" si="162"/>
        <v>-2314.2734816175789</v>
      </c>
    </row>
    <row r="127" spans="25:51">
      <c r="Y127" s="28" cm="1">
        <f t="array" ref="Y127">Z127/d_r</f>
        <v>102.67400864062537</v>
      </c>
      <c r="Z127" s="22">
        <v>1.7919995070000201</v>
      </c>
      <c r="AA127" s="22">
        <f t="shared" si="143"/>
        <v>266.07385737224871</v>
      </c>
      <c r="AB127" s="22" cm="1">
        <f t="array" ref="AB127">AC127/d_r</f>
        <v>69.305834238003087</v>
      </c>
      <c r="AC127" s="22">
        <f t="shared" si="144"/>
        <v>1.2096149982945692</v>
      </c>
      <c r="AD127" s="22" cm="1">
        <f t="array" ref="AD127">AE127/d_r</f>
        <v>135.75176747282262</v>
      </c>
      <c r="AE127" s="22">
        <f t="shared" si="145"/>
        <v>2.3693153078024967</v>
      </c>
      <c r="AF127" s="22" cm="1">
        <f t="array" ref="AF127">AG127/d_r</f>
        <v>-25.057601710825701</v>
      </c>
      <c r="AG127" s="22" cm="1">
        <f t="array" ref="AG127">(180*d_r)-(AC127+AE127)</f>
        <v>-0.43733765250727252</v>
      </c>
      <c r="AH127" s="22">
        <f t="shared" ref="AH127" si="207">(150+200*COS(Z127))</f>
        <v>106.11927093367912</v>
      </c>
      <c r="AI127" s="22">
        <f t="shared" ref="AI127" si="208">200*SIN(AG127)</f>
        <v>-84.705839008169164</v>
      </c>
      <c r="AJ127" s="22">
        <v>200</v>
      </c>
      <c r="AK127" s="22">
        <f t="shared" si="148"/>
        <v>-10781.810587213267</v>
      </c>
      <c r="AL127" s="22">
        <f t="shared" ref="AL127" si="209">150+150+220*COS(AG127)</f>
        <v>499.29413993864893</v>
      </c>
      <c r="AM127" s="22">
        <f t="shared" ref="AM127" si="210">220*SIN(AG127)</f>
        <v>-93.176422908986069</v>
      </c>
      <c r="AN127" s="22">
        <f t="shared" si="151"/>
        <v>-209576.48396318936</v>
      </c>
      <c r="AO127" s="22">
        <f t="shared" si="152"/>
        <v>-99397.336687988049</v>
      </c>
      <c r="AP127" s="22">
        <f t="shared" si="153"/>
        <v>-583.99997894681815</v>
      </c>
      <c r="AQ127" s="22">
        <f t="shared" si="154"/>
        <v>8.470583900816905</v>
      </c>
      <c r="AR127" s="22">
        <f t="shared" si="155"/>
        <v>341127.72620150482</v>
      </c>
      <c r="AS127" s="22">
        <f t="shared" si="156"/>
        <v>-117089588.70340501</v>
      </c>
      <c r="AT127" s="22">
        <f t="shared" si="157"/>
        <v>-141863148.40246627</v>
      </c>
      <c r="AU127" s="22">
        <f t="shared" si="158"/>
        <v>117913296.94193879</v>
      </c>
      <c r="AV127" s="33">
        <f t="shared" si="159"/>
        <v>344.44999276682529</v>
      </c>
      <c r="AW127" s="33">
        <f t="shared" si="160"/>
        <v>-1.2073311186192088</v>
      </c>
      <c r="AX127" s="33">
        <f t="shared" si="161"/>
        <v>12013.510878070127</v>
      </c>
      <c r="AY127" s="33">
        <f t="shared" si="162"/>
        <v>-11817.652620876539</v>
      </c>
    </row>
    <row r="128" spans="25:51">
      <c r="Y128" s="28" cm="1">
        <f t="array" ref="Y128">Z128/d_r</f>
        <v>102.10105084549454</v>
      </c>
      <c r="Z128" s="22">
        <v>1.7819995070000201</v>
      </c>
      <c r="AA128" s="22">
        <f t="shared" si="143"/>
        <v>267.4749429015443</v>
      </c>
      <c r="AB128" s="22" cm="1">
        <f t="array" ref="AB128">AC128/d_r</f>
        <v>68.847923640384352</v>
      </c>
      <c r="AC128" s="22">
        <f t="shared" si="144"/>
        <v>1.2016229506863474</v>
      </c>
      <c r="AD128" s="22" cm="1">
        <f t="array" ref="AD128">AE128/d_r</f>
        <v>135.7742142614222</v>
      </c>
      <c r="AE128" s="22">
        <f t="shared" si="145"/>
        <v>2.3697070781700584</v>
      </c>
      <c r="AF128" s="22" cm="1">
        <f t="array" ref="AF128">AG128/d_r</f>
        <v>-24.622137901806557</v>
      </c>
      <c r="AG128" s="22" cm="1">
        <f t="array" ref="AG128">(180*d_r)-(AC128+AE128)</f>
        <v>-0.42973737526661271</v>
      </c>
      <c r="AH128" s="22">
        <f>(150+200*COS(B1RADYAN))</f>
        <v>-29.246609032033518</v>
      </c>
      <c r="AI128" s="22">
        <f>200*SIN(E1AÇISI)</f>
        <v>-199.86502446522024</v>
      </c>
      <c r="AJ128" s="22">
        <v>200</v>
      </c>
      <c r="AK128" s="22">
        <f t="shared" si="148"/>
        <v>400.69607217785597</v>
      </c>
      <c r="AL128" s="22">
        <f>150+150+220*COS(E1AÇISI)</f>
        <v>291.91878013073131</v>
      </c>
      <c r="AM128" s="22">
        <f>220*SIN(E1AÇISI)</f>
        <v>-219.85152691174227</v>
      </c>
      <c r="AN128" s="22">
        <f t="shared" si="151"/>
        <v>-85151.268078438792</v>
      </c>
      <c r="AO128" s="22">
        <f t="shared" si="152"/>
        <v>-42775.982075308326</v>
      </c>
      <c r="AP128" s="22">
        <f t="shared" si="153"/>
        <v>-491.78380459595155</v>
      </c>
      <c r="AQ128" s="22">
        <f t="shared" si="154"/>
        <v>19.986502446522024</v>
      </c>
      <c r="AR128" s="22">
        <f t="shared" si="155"/>
        <v>242250.77074291388</v>
      </c>
      <c r="AS128" s="22">
        <f t="shared" si="156"/>
        <v>-46628148.454688497</v>
      </c>
      <c r="AT128" s="22">
        <f t="shared" si="157"/>
        <v>-341906177.74511164</v>
      </c>
      <c r="AU128" s="22">
        <f t="shared" si="158"/>
        <v>50054893.553323403</v>
      </c>
      <c r="AV128" s="33">
        <f t="shared" si="159"/>
        <v>199.5515673933929</v>
      </c>
      <c r="AW128" s="33">
        <f t="shared" si="160"/>
        <v>-7.0727227990360113</v>
      </c>
      <c r="AX128" s="33">
        <f t="shared" si="161"/>
        <v>2769.8816788293766</v>
      </c>
      <c r="AY128" s="33">
        <f t="shared" si="162"/>
        <v>-2314.2734816175789</v>
      </c>
    </row>
    <row r="129" spans="25:51">
      <c r="Y129" s="28" cm="1">
        <f t="array" ref="Y129">Z129/d_r</f>
        <v>101.52809305036372</v>
      </c>
      <c r="Z129" s="22">
        <v>1.7719995070000201</v>
      </c>
      <c r="AA129" s="22">
        <f t="shared" si="143"/>
        <v>268.8717111620162</v>
      </c>
      <c r="AB129" s="22" cm="1">
        <f t="array" ref="AB129">AC129/d_r</f>
        <v>68.391796950186205</v>
      </c>
      <c r="AC129" s="22">
        <f t="shared" si="144"/>
        <v>1.1936620381361656</v>
      </c>
      <c r="AD129" s="22" cm="1">
        <f t="array" ref="AD129">AE129/d_r</f>
        <v>135.79808831956439</v>
      </c>
      <c r="AE129" s="22">
        <f t="shared" si="145"/>
        <v>2.3701237590904523</v>
      </c>
      <c r="AF129" s="22" cm="1">
        <f t="array" ref="AF129">AG129/d_r</f>
        <v>-24.189885269750601</v>
      </c>
      <c r="AG129" s="22" cm="1">
        <f t="array" ref="AG129">(180*d_r)-(AC129+AE129)</f>
        <v>-0.4221931436368247</v>
      </c>
      <c r="AH129" s="22">
        <f t="shared" ref="AH129" si="211">(150+200*COS(Z129))</f>
        <v>110.03032331687257</v>
      </c>
      <c r="AI129" s="22">
        <f t="shared" ref="AI129" si="212">200*SIN(AG129)</f>
        <v>-81.952401202943349</v>
      </c>
      <c r="AJ129" s="22">
        <v>200</v>
      </c>
      <c r="AK129" s="22">
        <f t="shared" si="148"/>
        <v>-10588.56594392815</v>
      </c>
      <c r="AL129" s="22">
        <f t="shared" ref="AL129" si="213">150+150+220*COS(AG129)</f>
        <v>500.68234292995703</v>
      </c>
      <c r="AM129" s="22">
        <f t="shared" ref="AM129" si="214">220*SIN(AG129)</f>
        <v>-90.147641323237679</v>
      </c>
      <c r="AN129" s="22">
        <f t="shared" si="151"/>
        <v>-210409.40575797419</v>
      </c>
      <c r="AO129" s="22">
        <f t="shared" si="152"/>
        <v>-99910.419907023024</v>
      </c>
      <c r="AP129" s="22">
        <f t="shared" si="153"/>
        <v>-582.63474413290032</v>
      </c>
      <c r="AQ129" s="22">
        <f t="shared" si="154"/>
        <v>8.1952401202943292</v>
      </c>
      <c r="AR129" s="22">
        <f t="shared" si="155"/>
        <v>339530.40703143954</v>
      </c>
      <c r="AS129" s="22">
        <f t="shared" si="156"/>
        <v>-117350697.11151278</v>
      </c>
      <c r="AT129" s="22">
        <f t="shared" si="157"/>
        <v>-133492444.91596332</v>
      </c>
      <c r="AU129" s="22">
        <f t="shared" si="158"/>
        <v>118120637.86311759</v>
      </c>
      <c r="AV129" s="33">
        <f t="shared" si="159"/>
        <v>346.76030496559679</v>
      </c>
      <c r="AW129" s="33">
        <f t="shared" si="160"/>
        <v>-1.1338318095520619</v>
      </c>
      <c r="AX129" s="33">
        <f t="shared" si="161"/>
        <v>12461.402003238216</v>
      </c>
      <c r="AY129" s="33">
        <f t="shared" si="162"/>
        <v>-12271.883219653502</v>
      </c>
    </row>
    <row r="130" spans="25:51">
      <c r="Y130" s="28" cm="1">
        <f t="array" ref="Y130">Z130/d_r</f>
        <v>100.9551352552329</v>
      </c>
      <c r="Z130" s="22">
        <v>1.7619995070000201</v>
      </c>
      <c r="AA130" s="22">
        <f t="shared" si="143"/>
        <v>270.26409049556065</v>
      </c>
      <c r="AB130" s="22" cm="1">
        <f t="array" ref="AB130">AC130/d_r</f>
        <v>67.937421044168175</v>
      </c>
      <c r="AC130" s="22">
        <f t="shared" si="144"/>
        <v>1.1857316825344186</v>
      </c>
      <c r="AD130" s="22" cm="1">
        <f t="array" ref="AD130">AE130/d_r</f>
        <v>135.82335344068107</v>
      </c>
      <c r="AE130" s="22">
        <f t="shared" si="145"/>
        <v>2.3705647186398533</v>
      </c>
      <c r="AF130" s="22" cm="1">
        <f t="array" ref="AF130">AG130/d_r</f>
        <v>-23.760774484849257</v>
      </c>
      <c r="AG130" s="22" cm="1">
        <f t="array" ref="AG130">(180*d_r)-(AC130+AE130)</f>
        <v>-0.41470374758447903</v>
      </c>
      <c r="AH130" s="22">
        <f>(150+200*COS(B1RADYAN))</f>
        <v>-29.246609032033518</v>
      </c>
      <c r="AI130" s="22">
        <f>200*SIN(E1AÇISI)</f>
        <v>-199.86502446522024</v>
      </c>
      <c r="AJ130" s="22">
        <v>200</v>
      </c>
      <c r="AK130" s="22">
        <f t="shared" si="148"/>
        <v>400.69607217785597</v>
      </c>
      <c r="AL130" s="22">
        <f>150+150+220*COS(E1AÇISI)</f>
        <v>291.91878013073131</v>
      </c>
      <c r="AM130" s="22">
        <f>220*SIN(E1AÇISI)</f>
        <v>-219.85152691174227</v>
      </c>
      <c r="AN130" s="22">
        <f t="shared" si="151"/>
        <v>-85151.268078438792</v>
      </c>
      <c r="AO130" s="22">
        <f t="shared" si="152"/>
        <v>-42775.982075308326</v>
      </c>
      <c r="AP130" s="22">
        <f t="shared" si="153"/>
        <v>-491.78380459595155</v>
      </c>
      <c r="AQ130" s="22">
        <f t="shared" si="154"/>
        <v>19.986502446522024</v>
      </c>
      <c r="AR130" s="22">
        <f t="shared" si="155"/>
        <v>242250.77074291388</v>
      </c>
      <c r="AS130" s="22">
        <f t="shared" si="156"/>
        <v>-46628148.454688497</v>
      </c>
      <c r="AT130" s="22">
        <f t="shared" si="157"/>
        <v>-341906177.74511164</v>
      </c>
      <c r="AU130" s="22">
        <f t="shared" si="158"/>
        <v>50054893.553323403</v>
      </c>
      <c r="AV130" s="33">
        <f t="shared" si="159"/>
        <v>199.5515673933929</v>
      </c>
      <c r="AW130" s="33">
        <f t="shared" si="160"/>
        <v>-7.0727227990360113</v>
      </c>
      <c r="AX130" s="33">
        <f t="shared" si="161"/>
        <v>2769.8816788293766</v>
      </c>
      <c r="AY130" s="33">
        <f t="shared" si="162"/>
        <v>-2314.2734816175789</v>
      </c>
    </row>
    <row r="131" spans="25:51">
      <c r="Y131" s="28" cm="1">
        <f t="array" ref="Y131">Z131/d_r</f>
        <v>100.38217746010207</v>
      </c>
      <c r="Z131" s="22">
        <v>1.7519995070000201</v>
      </c>
      <c r="AA131" s="22">
        <f t="shared" si="143"/>
        <v>271.65201022127724</v>
      </c>
      <c r="AB131" s="22" cm="1">
        <f t="array" ref="AB131">AC131/d_r</f>
        <v>67.484763532245523</v>
      </c>
      <c r="AC131" s="22">
        <f t="shared" si="144"/>
        <v>1.1778313185674829</v>
      </c>
      <c r="AD131" s="22" cm="1">
        <f t="array" ref="AD131">AE131/d_r</f>
        <v>135.84997412257644</v>
      </c>
      <c r="AE131" s="22">
        <f t="shared" si="145"/>
        <v>2.3710293371880535</v>
      </c>
      <c r="AF131" s="22" cm="1">
        <f t="array" ref="AF131">AG131/d_r</f>
        <v>-23.334737654821964</v>
      </c>
      <c r="AG131" s="22" cm="1">
        <f t="array" ref="AG131">(180*d_r)-(AC131+AE131)</f>
        <v>-0.40726800216574333</v>
      </c>
      <c r="AH131" s="22">
        <f t="shared" ref="AH131" si="215">(150+200*COS(Z131))</f>
        <v>113.95736303781734</v>
      </c>
      <c r="AI131" s="22">
        <f t="shared" ref="AI131" si="216">200*SIN(AG131)</f>
        <v>-79.220454285587522</v>
      </c>
      <c r="AJ131" s="22">
        <v>200</v>
      </c>
      <c r="AK131" s="22">
        <f t="shared" si="148"/>
        <v>-10368.91951612612</v>
      </c>
      <c r="AL131" s="22">
        <f t="shared" ref="AL131" si="217">150+150+220*COS(AG131)</f>
        <v>502.00540770872948</v>
      </c>
      <c r="AM131" s="22">
        <f t="shared" ref="AM131" si="218">220*SIN(AG131)</f>
        <v>-87.142499714146282</v>
      </c>
      <c r="AN131" s="22">
        <f t="shared" si="151"/>
        <v>-211203.24462523768</v>
      </c>
      <c r="AO131" s="22">
        <f t="shared" si="152"/>
        <v>-100417.16255455578</v>
      </c>
      <c r="AP131" s="22">
        <f t="shared" si="153"/>
        <v>-581.22586199431703</v>
      </c>
      <c r="AQ131" s="22">
        <f t="shared" si="154"/>
        <v>7.9220454285587607</v>
      </c>
      <c r="AR131" s="22">
        <f t="shared" si="155"/>
        <v>337886.26145480905</v>
      </c>
      <c r="AS131" s="22">
        <f t="shared" si="156"/>
        <v>-117595609.12338457</v>
      </c>
      <c r="AT131" s="22">
        <f t="shared" si="157"/>
        <v>-125390479.0171047</v>
      </c>
      <c r="AU131" s="22">
        <f t="shared" si="158"/>
        <v>118313981.27781989</v>
      </c>
      <c r="AV131" s="33">
        <f t="shared" si="159"/>
        <v>349.09615647802309</v>
      </c>
      <c r="AW131" s="33">
        <f t="shared" si="160"/>
        <v>-1.0630384191151867</v>
      </c>
      <c r="AX131" s="33">
        <f t="shared" si="161"/>
        <v>12936.880107228988</v>
      </c>
      <c r="AY131" s="33">
        <f t="shared" si="162"/>
        <v>-12753.654202967646</v>
      </c>
    </row>
    <row r="132" spans="25:51">
      <c r="Y132" s="28" cm="1">
        <f t="array" ref="Y132">Z132/d_r</f>
        <v>99.809219664971252</v>
      </c>
      <c r="Z132" s="22">
        <v>1.74199950700002</v>
      </c>
      <c r="AA132" s="22">
        <f t="shared" si="143"/>
        <v>273.03540061284696</v>
      </c>
      <c r="AB132" s="22" cm="1">
        <f t="array" ref="AB132">AC132/d_r</f>
        <v>67.033792738404003</v>
      </c>
      <c r="AC132" s="22">
        <f t="shared" si="144"/>
        <v>1.1699603933846157</v>
      </c>
      <c r="AD132" s="22" cm="1">
        <f t="array" ref="AD132">AE132/d_r</f>
        <v>135.8779155486765</v>
      </c>
      <c r="AE132" s="22">
        <f t="shared" si="145"/>
        <v>2.3715170070712022</v>
      </c>
      <c r="AF132" s="22" cm="1">
        <f t="array" ref="AF132">AG132/d_r</f>
        <v>-22.91170828708049</v>
      </c>
      <c r="AG132" s="22" cm="1">
        <f t="array" ref="AG132">(180*d_r)-(AC132+AE132)</f>
        <v>-0.39988474686602471</v>
      </c>
      <c r="AH132" s="22">
        <f>(150+200*COS(B1RADYAN))</f>
        <v>-29.246609032033518</v>
      </c>
      <c r="AI132" s="22">
        <f>200*SIN(E1AÇISI)</f>
        <v>-199.86502446522024</v>
      </c>
      <c r="AJ132" s="22">
        <v>200</v>
      </c>
      <c r="AK132" s="22">
        <f t="shared" si="148"/>
        <v>400.69607217785597</v>
      </c>
      <c r="AL132" s="22">
        <f>150+150+220*COS(E1AÇISI)</f>
        <v>291.91878013073131</v>
      </c>
      <c r="AM132" s="22">
        <f>220*SIN(E1AÇISI)</f>
        <v>-219.85152691174227</v>
      </c>
      <c r="AN132" s="22">
        <f t="shared" si="151"/>
        <v>-85151.268078438792</v>
      </c>
      <c r="AO132" s="22">
        <f t="shared" si="152"/>
        <v>-42775.982075308326</v>
      </c>
      <c r="AP132" s="22">
        <f t="shared" si="153"/>
        <v>-491.78380459595155</v>
      </c>
      <c r="AQ132" s="22">
        <f t="shared" si="154"/>
        <v>19.986502446522024</v>
      </c>
      <c r="AR132" s="22">
        <f t="shared" si="155"/>
        <v>242250.77074291388</v>
      </c>
      <c r="AS132" s="22">
        <f t="shared" si="156"/>
        <v>-46628148.454688497</v>
      </c>
      <c r="AT132" s="22">
        <f t="shared" si="157"/>
        <v>-341906177.74511164</v>
      </c>
      <c r="AU132" s="22">
        <f t="shared" si="158"/>
        <v>50054893.553323403</v>
      </c>
      <c r="AV132" s="33">
        <f t="shared" si="159"/>
        <v>199.5515673933929</v>
      </c>
      <c r="AW132" s="33">
        <f t="shared" si="160"/>
        <v>-7.0727227990360113</v>
      </c>
      <c r="AX132" s="33">
        <f t="shared" si="161"/>
        <v>2769.8816788293766</v>
      </c>
      <c r="AY132" s="33">
        <f t="shared" si="162"/>
        <v>-2314.2734816175789</v>
      </c>
    </row>
    <row r="133" spans="25:51">
      <c r="Y133" s="28" cm="1">
        <f t="array" ref="Y133">Z133/d_r</f>
        <v>99.236261869840433</v>
      </c>
      <c r="Z133" s="22">
        <v>1.73199950700002</v>
      </c>
      <c r="AA133" s="22">
        <f t="shared" si="143"/>
        <v>274.41419287667725</v>
      </c>
      <c r="AB133" s="22" cm="1">
        <f t="array" ref="AB133">AC133/d_r</f>
        <v>66.584477682145149</v>
      </c>
      <c r="AC133" s="22">
        <f t="shared" si="144"/>
        <v>1.1621183662741152</v>
      </c>
      <c r="AD133" s="22" cm="1">
        <f t="array" ref="AD133">AE133/d_r</f>
        <v>135.90714356979925</v>
      </c>
      <c r="AE133" s="22">
        <f t="shared" si="145"/>
        <v>2.3720271322736366</v>
      </c>
      <c r="AF133" s="22" cm="1">
        <f t="array" ref="AF133">AG133/d_r</f>
        <v>-22.491621251944405</v>
      </c>
      <c r="AG133" s="22" cm="1">
        <f t="array" ref="AG133">(180*d_r)-(AC133+AE133)</f>
        <v>-0.39255284495795895</v>
      </c>
      <c r="AH133" s="22">
        <f t="shared" ref="AH133" si="219">(150+200*COS(Z133))</f>
        <v>117.89881933298493</v>
      </c>
      <c r="AI133" s="22">
        <f t="shared" ref="AI133" si="220">200*SIN(AG133)</f>
        <v>-76.509664628399861</v>
      </c>
      <c r="AJ133" s="22">
        <v>200</v>
      </c>
      <c r="AK133" s="22">
        <f t="shared" si="148"/>
        <v>-10123.069809168979</v>
      </c>
      <c r="AL133" s="22">
        <f t="shared" ref="AL133" si="221">150+150+220*COS(AG133)</f>
        <v>503.26580670226912</v>
      </c>
      <c r="AM133" s="22">
        <f t="shared" ref="AM133" si="222">220*SIN(AG133)</f>
        <v>-84.16063109123985</v>
      </c>
      <c r="AN133" s="22">
        <f t="shared" si="151"/>
        <v>-211959.48402136145</v>
      </c>
      <c r="AO133" s="22">
        <f t="shared" si="152"/>
        <v>-100918.20710609623</v>
      </c>
      <c r="AP133" s="22">
        <f t="shared" si="153"/>
        <v>-579.77547133066901</v>
      </c>
      <c r="AQ133" s="22">
        <f t="shared" si="154"/>
        <v>7.6509664628399889</v>
      </c>
      <c r="AR133" s="22">
        <f t="shared" si="155"/>
        <v>336198.13444451487</v>
      </c>
      <c r="AS133" s="22">
        <f t="shared" si="156"/>
        <v>-117825368.45225564</v>
      </c>
      <c r="AT133" s="22">
        <f t="shared" si="157"/>
        <v>-117556985.6528846</v>
      </c>
      <c r="AU133" s="22">
        <f t="shared" si="158"/>
        <v>118494334.07542944</v>
      </c>
      <c r="AV133" s="33">
        <f t="shared" si="159"/>
        <v>351.45897361706892</v>
      </c>
      <c r="AW133" s="33">
        <f t="shared" si="160"/>
        <v>-0.9948978810948863</v>
      </c>
      <c r="AX133" s="33">
        <f t="shared" si="161"/>
        <v>13442.626559096976</v>
      </c>
      <c r="AY133" s="33">
        <f t="shared" si="162"/>
        <v>-13265.647547533441</v>
      </c>
    </row>
    <row r="134" spans="25:51">
      <c r="Y134" s="28" cm="1">
        <f t="array" ref="Y134">Z134/d_r</f>
        <v>98.6633040747096</v>
      </c>
      <c r="Z134" s="22">
        <v>1.72199950700002</v>
      </c>
      <c r="AA134" s="22">
        <f t="shared" si="143"/>
        <v>275.78831913078665</v>
      </c>
      <c r="AB134" s="22" cm="1">
        <f t="array" ref="AB134">AC134/d_r</f>
        <v>66.136788060447827</v>
      </c>
      <c r="AC134" s="22">
        <f t="shared" si="144"/>
        <v>1.1543047083484892</v>
      </c>
      <c r="AD134" s="22" cm="1">
        <f t="array" ref="AD134">AE134/d_r</f>
        <v>135.93762468643217</v>
      </c>
      <c r="AE134" s="22">
        <f t="shared" si="145"/>
        <v>2.3725591281185658</v>
      </c>
      <c r="AF134" s="22" cm="1">
        <f t="array" ref="AF134">AG134/d_r</f>
        <v>-22.074412746880029</v>
      </c>
      <c r="AG134" s="22" cm="1">
        <f t="array" ref="AG134">(180*d_r)-(AC134+AE134)</f>
        <v>-0.38527118287726214</v>
      </c>
      <c r="AH134" s="22">
        <f>(150+200*COS(B1RADYAN))</f>
        <v>-29.246609032033518</v>
      </c>
      <c r="AI134" s="22">
        <f>200*SIN(E1AÇISI)</f>
        <v>-199.86502446522024</v>
      </c>
      <c r="AJ134" s="22">
        <v>200</v>
      </c>
      <c r="AK134" s="22">
        <f t="shared" si="148"/>
        <v>400.69607217785597</v>
      </c>
      <c r="AL134" s="22">
        <f>150+150+220*COS(E1AÇISI)</f>
        <v>291.91878013073131</v>
      </c>
      <c r="AM134" s="22">
        <f>220*SIN(E1AÇISI)</f>
        <v>-219.85152691174227</v>
      </c>
      <c r="AN134" s="22">
        <f t="shared" si="151"/>
        <v>-85151.268078438792</v>
      </c>
      <c r="AO134" s="22">
        <f t="shared" si="152"/>
        <v>-42775.982075308326</v>
      </c>
      <c r="AP134" s="22">
        <f t="shared" si="153"/>
        <v>-491.78380459595155</v>
      </c>
      <c r="AQ134" s="22">
        <f t="shared" si="154"/>
        <v>19.986502446522024</v>
      </c>
      <c r="AR134" s="22">
        <f t="shared" si="155"/>
        <v>242250.77074291388</v>
      </c>
      <c r="AS134" s="22">
        <f t="shared" si="156"/>
        <v>-46628148.454688497</v>
      </c>
      <c r="AT134" s="22">
        <f t="shared" si="157"/>
        <v>-341906177.74511164</v>
      </c>
      <c r="AU134" s="22">
        <f t="shared" si="158"/>
        <v>50054893.553323403</v>
      </c>
      <c r="AV134" s="33">
        <f t="shared" si="159"/>
        <v>199.5515673933929</v>
      </c>
      <c r="AW134" s="33">
        <f t="shared" si="160"/>
        <v>-7.0727227990360113</v>
      </c>
      <c r="AX134" s="33">
        <f t="shared" si="161"/>
        <v>2769.8816788293766</v>
      </c>
      <c r="AY134" s="33">
        <f t="shared" si="162"/>
        <v>-2314.2734816175789</v>
      </c>
    </row>
    <row r="135" spans="25:51">
      <c r="Y135" s="28" cm="1">
        <f t="array" ref="Y135">Z135/d_r</f>
        <v>98.090346279578782</v>
      </c>
      <c r="Z135" s="22">
        <v>1.71199950700002</v>
      </c>
      <c r="AA135" s="22">
        <f t="shared" ref="AA135:AA166" si="223">SQRT(linkA^2+linkD^2-2*linkA*linkD*COS(Z135))</f>
        <v>277.157712384403</v>
      </c>
      <c r="AB135" s="22" cm="1">
        <f t="array" ref="AB135">AC135/d_r</f>
        <v>65.690694230231713</v>
      </c>
      <c r="AC135" s="22">
        <f t="shared" ref="AC135:AC166" si="224">ACOS((linkA^2-linkD^2-AA135^2)/(-2*AA135*linkD))</f>
        <v>1.1465189022383853</v>
      </c>
      <c r="AD135" s="22" cm="1">
        <f t="array" ref="AD135">AE135/d_r</f>
        <v>135.96932603150393</v>
      </c>
      <c r="AE135" s="22">
        <f t="shared" ref="AE135:AE166" si="225">ACOS((LİNKB^2-AA135^2-LİNKC^2)/(-2*AA135*LİNKC))</f>
        <v>2.3731124209673786</v>
      </c>
      <c r="AF135" s="22" cm="1">
        <f t="array" ref="AF135">AG135/d_r</f>
        <v>-21.660020261735635</v>
      </c>
      <c r="AG135" s="22" cm="1">
        <f t="array" ref="AG135">(180*d_r)-(AC135+AE135)</f>
        <v>-0.37803866961597077</v>
      </c>
      <c r="AH135" s="22">
        <f t="shared" ref="AH135" si="226">(150+200*COS(Z135))</f>
        <v>121.85311567240927</v>
      </c>
      <c r="AI135" s="22">
        <f t="shared" ref="AI135" si="227">200*SIN(AG135)</f>
        <v>-73.819667796619598</v>
      </c>
      <c r="AJ135" s="22">
        <v>200</v>
      </c>
      <c r="AK135" s="22">
        <f t="shared" si="148"/>
        <v>-9851.2374236615851</v>
      </c>
      <c r="AL135" s="22">
        <f t="shared" ref="AL135" si="228">150+150+220*COS(AG135)</f>
        <v>504.46587622911568</v>
      </c>
      <c r="AM135" s="22">
        <f t="shared" ref="AM135" si="229">220*SIN(AG135)</f>
        <v>-81.201634576281549</v>
      </c>
      <c r="AN135" s="22">
        <f t="shared" si="151"/>
        <v>-212679.52573746943</v>
      </c>
      <c r="AO135" s="22">
        <f t="shared" si="152"/>
        <v>-101414.14415690393</v>
      </c>
      <c r="AP135" s="22">
        <f t="shared" si="153"/>
        <v>-578.28554402573525</v>
      </c>
      <c r="AQ135" s="22">
        <f t="shared" si="154"/>
        <v>7.3819667796619513</v>
      </c>
      <c r="AR135" s="22">
        <f t="shared" si="155"/>
        <v>334468.66386267659</v>
      </c>
      <c r="AS135" s="22">
        <f t="shared" si="156"/>
        <v>-118040928.03363475</v>
      </c>
      <c r="AT135" s="22">
        <f t="shared" si="157"/>
        <v>-109991270.73276369</v>
      </c>
      <c r="AU135" s="22">
        <f t="shared" si="158"/>
        <v>118662610.89524333</v>
      </c>
      <c r="AV135" s="33">
        <f t="shared" si="159"/>
        <v>353.85009793632247</v>
      </c>
      <c r="AW135" s="33">
        <f t="shared" si="160"/>
        <v>-0.92935890380425179</v>
      </c>
      <c r="AX135" s="33">
        <f t="shared" si="161"/>
        <v>13981.673897005603</v>
      </c>
      <c r="AY135" s="33">
        <f t="shared" si="162"/>
        <v>-13810.896475052179</v>
      </c>
    </row>
    <row r="136" spans="25:51">
      <c r="Y136" s="28" cm="1">
        <f t="array" ref="Y136">Z136/d_r</f>
        <v>97.517388484447963</v>
      </c>
      <c r="Z136" s="22">
        <v>1.70199950700002</v>
      </c>
      <c r="AA136" s="22">
        <f t="shared" si="223"/>
        <v>278.5223065182484</v>
      </c>
      <c r="AB136" s="22" cm="1">
        <f t="array" ref="AB136">AC136/d_r</f>
        <v>65.246167191309638</v>
      </c>
      <c r="AC136" s="22">
        <f t="shared" si="224"/>
        <v>1.1387604417950541</v>
      </c>
      <c r="AD136" s="22" cm="1">
        <f t="array" ref="AD136">AE136/d_r</f>
        <v>136.00221535363687</v>
      </c>
      <c r="AE136" s="22">
        <f t="shared" si="225"/>
        <v>2.3736864479273478</v>
      </c>
      <c r="AF136" s="22" cm="1">
        <f t="array" ref="AF136">AG136/d_r</f>
        <v>-21.248382544946534</v>
      </c>
      <c r="AG136" s="22" cm="1">
        <f t="array" ref="AG136">(180*d_r)-(AC136+AE136)</f>
        <v>-0.37085423613260904</v>
      </c>
      <c r="AH136" s="22">
        <f>(150+200*COS(B1RADYAN))</f>
        <v>-29.246609032033518</v>
      </c>
      <c r="AI136" s="22">
        <f>200*SIN(E1AÇISI)</f>
        <v>-199.86502446522024</v>
      </c>
      <c r="AJ136" s="22">
        <v>200</v>
      </c>
      <c r="AK136" s="22">
        <f t="shared" si="148"/>
        <v>400.69607217785597</v>
      </c>
      <c r="AL136" s="22">
        <f>150+150+220*COS(E1AÇISI)</f>
        <v>291.91878013073131</v>
      </c>
      <c r="AM136" s="22">
        <f>220*SIN(E1AÇISI)</f>
        <v>-219.85152691174227</v>
      </c>
      <c r="AN136" s="22">
        <f t="shared" si="151"/>
        <v>-85151.268078438792</v>
      </c>
      <c r="AO136" s="22">
        <f t="shared" si="152"/>
        <v>-42775.982075308326</v>
      </c>
      <c r="AP136" s="22">
        <f t="shared" si="153"/>
        <v>-491.78380459595155</v>
      </c>
      <c r="AQ136" s="22">
        <f t="shared" si="154"/>
        <v>19.986502446522024</v>
      </c>
      <c r="AR136" s="22">
        <f t="shared" si="155"/>
        <v>242250.77074291388</v>
      </c>
      <c r="AS136" s="22">
        <f t="shared" si="156"/>
        <v>-46628148.454688497</v>
      </c>
      <c r="AT136" s="22">
        <f t="shared" si="157"/>
        <v>-341906177.74511164</v>
      </c>
      <c r="AU136" s="22">
        <f t="shared" si="158"/>
        <v>50054893.553323403</v>
      </c>
      <c r="AV136" s="33">
        <f t="shared" si="159"/>
        <v>199.5515673933929</v>
      </c>
      <c r="AW136" s="33">
        <f t="shared" si="160"/>
        <v>-7.0727227990360113</v>
      </c>
      <c r="AX136" s="33">
        <f t="shared" si="161"/>
        <v>2769.8816788293766</v>
      </c>
      <c r="AY136" s="33">
        <f t="shared" si="162"/>
        <v>-2314.2734816175789</v>
      </c>
    </row>
    <row r="137" spans="25:51">
      <c r="Y137" s="28" cm="1">
        <f t="array" ref="Y137">Z137/d_r</f>
        <v>96.94443068931713</v>
      </c>
      <c r="Z137" s="22">
        <v>1.69199950700002</v>
      </c>
      <c r="AA137" s="22">
        <f t="shared" si="223"/>
        <v>279.88203626548841</v>
      </c>
      <c r="AB137" s="22" cm="1">
        <f t="array" ref="AB137">AC137/d_r</f>
        <v>64.80317856981442</v>
      </c>
      <c r="AC137" s="22">
        <f t="shared" si="224"/>
        <v>1.1310288318010917</v>
      </c>
      <c r="AD137" s="22" cm="1">
        <f t="array" ref="AD137">AE137/d_r</f>
        <v>136.03626100086876</v>
      </c>
      <c r="AE137" s="22">
        <f t="shared" si="225"/>
        <v>2.3742806565675165</v>
      </c>
      <c r="AF137" s="22" cm="1">
        <f t="array" ref="AF137">AG137/d_r</f>
        <v>-20.839439570683183</v>
      </c>
      <c r="AG137" s="22" cm="1">
        <f t="array" ref="AG137">(180*d_r)-(AC137+AE137)</f>
        <v>-0.36371683477881511</v>
      </c>
      <c r="AH137" s="22">
        <f t="shared" ref="AH137" si="230">(150+200*COS(Z137))</f>
        <v>125.81867039027786</v>
      </c>
      <c r="AI137" s="22">
        <f t="shared" ref="AI137" si="231">200*SIN(AG137)</f>
        <v>-71.150073164489342</v>
      </c>
      <c r="AJ137" s="22">
        <v>200</v>
      </c>
      <c r="AK137" s="22">
        <f t="shared" si="148"/>
        <v>-9553.6646349552138</v>
      </c>
      <c r="AL137" s="22">
        <f t="shared" ref="AL137" si="232">150+150+220*COS(AG137)</f>
        <v>505.60782372592791</v>
      </c>
      <c r="AM137" s="22">
        <f t="shared" ref="AM137" si="233">220*SIN(AG137)</f>
        <v>-78.265080480938266</v>
      </c>
      <c r="AN137" s="22">
        <f t="shared" si="151"/>
        <v>-213364.69423555673</v>
      </c>
      <c r="AO137" s="22">
        <f t="shared" si="152"/>
        <v>-101905.51480030076</v>
      </c>
      <c r="AP137" s="22">
        <f t="shared" si="153"/>
        <v>-576.75789689041721</v>
      </c>
      <c r="AQ137" s="22">
        <f t="shared" si="154"/>
        <v>7.1150073164489243</v>
      </c>
      <c r="AR137" s="22">
        <f t="shared" si="155"/>
        <v>332700.29495457024</v>
      </c>
      <c r="AS137" s="22">
        <f t="shared" si="156"/>
        <v>-118243154.80436207</v>
      </c>
      <c r="AT137" s="22">
        <f t="shared" si="157"/>
        <v>-102692289.97450286</v>
      </c>
      <c r="AU137" s="22">
        <f t="shared" si="158"/>
        <v>118819639.28048529</v>
      </c>
      <c r="AV137" s="33">
        <f t="shared" si="159"/>
        <v>356.27079037789542</v>
      </c>
      <c r="AW137" s="33">
        <f t="shared" si="160"/>
        <v>-0.86637205446711718</v>
      </c>
      <c r="AX137" s="33">
        <f t="shared" si="161"/>
        <v>14557.465983497477</v>
      </c>
      <c r="AY137" s="33">
        <f t="shared" si="162"/>
        <v>-14392.84559660438</v>
      </c>
    </row>
    <row r="138" spans="25:51">
      <c r="Y138" s="28" cm="1">
        <f t="array" ref="Y138">Z138/d_r</f>
        <v>96.371472894186311</v>
      </c>
      <c r="Z138" s="22">
        <v>1.68199950700002</v>
      </c>
      <c r="AA138" s="22">
        <f t="shared" si="223"/>
        <v>281.23683719331956</v>
      </c>
      <c r="AB138" s="22" cm="1">
        <f t="array" ref="AB138">AC138/d_r</f>
        <v>64.361700602087936</v>
      </c>
      <c r="AC138" s="22">
        <f t="shared" si="224"/>
        <v>1.1233235876892513</v>
      </c>
      <c r="AD138" s="22" cm="1">
        <f t="array" ref="AD138">AE138/d_r</f>
        <v>136.07143190482984</v>
      </c>
      <c r="AE138" s="22">
        <f t="shared" si="225"/>
        <v>2.37489450464254</v>
      </c>
      <c r="AF138" s="22" cm="1">
        <f t="array" ref="AF138">AG138/d_r</f>
        <v>-20.43313250691779</v>
      </c>
      <c r="AG138" s="22" cm="1">
        <f t="array" ref="AG138">(180*d_r)-(AC138+AE138)</f>
        <v>-0.35662543874199848</v>
      </c>
      <c r="AH138" s="22">
        <f>(150+200*COS(B1RADYAN))</f>
        <v>-29.246609032033518</v>
      </c>
      <c r="AI138" s="22">
        <f>200*SIN(E1AÇISI)</f>
        <v>-199.86502446522024</v>
      </c>
      <c r="AJ138" s="22">
        <v>200</v>
      </c>
      <c r="AK138" s="22">
        <f t="shared" si="148"/>
        <v>400.69607217785597</v>
      </c>
      <c r="AL138" s="22">
        <f>150+150+220*COS(E1AÇISI)</f>
        <v>291.91878013073131</v>
      </c>
      <c r="AM138" s="22">
        <f>220*SIN(E1AÇISI)</f>
        <v>-219.85152691174227</v>
      </c>
      <c r="AN138" s="22">
        <f t="shared" si="151"/>
        <v>-85151.268078438792</v>
      </c>
      <c r="AO138" s="22">
        <f t="shared" si="152"/>
        <v>-42775.982075308326</v>
      </c>
      <c r="AP138" s="22">
        <f t="shared" si="153"/>
        <v>-491.78380459595155</v>
      </c>
      <c r="AQ138" s="22">
        <f t="shared" si="154"/>
        <v>19.986502446522024</v>
      </c>
      <c r="AR138" s="22">
        <f t="shared" si="155"/>
        <v>242250.77074291388</v>
      </c>
      <c r="AS138" s="22">
        <f t="shared" si="156"/>
        <v>-46628148.454688497</v>
      </c>
      <c r="AT138" s="22">
        <f t="shared" si="157"/>
        <v>-341906177.74511164</v>
      </c>
      <c r="AU138" s="22">
        <f t="shared" si="158"/>
        <v>50054893.553323403</v>
      </c>
      <c r="AV138" s="33">
        <f t="shared" si="159"/>
        <v>199.5515673933929</v>
      </c>
      <c r="AW138" s="33">
        <f t="shared" si="160"/>
        <v>-7.0727227990360113</v>
      </c>
      <c r="AX138" s="33">
        <f t="shared" si="161"/>
        <v>2769.8816788293766</v>
      </c>
      <c r="AY138" s="33">
        <f t="shared" si="162"/>
        <v>-2314.2734816175789</v>
      </c>
    </row>
    <row r="139" spans="25:51">
      <c r="Y139" s="28" cm="1">
        <f t="array" ref="Y139">Z139/d_r</f>
        <v>95.798515099055493</v>
      </c>
      <c r="Z139" s="22">
        <v>1.67199950700002</v>
      </c>
      <c r="AA139" s="22">
        <f t="shared" si="223"/>
        <v>282.58664568517429</v>
      </c>
      <c r="AB139" s="22" cm="1">
        <f t="array" ref="AB139">AC139/d_r</f>
        <v>63.921706119018715</v>
      </c>
      <c r="AC139" s="22">
        <f t="shared" si="224"/>
        <v>1.115644235269083</v>
      </c>
      <c r="AD139" s="22" cm="1">
        <f t="array" ref="AD139">AE139/d_r</f>
        <v>136.10769756536453</v>
      </c>
      <c r="AE139" s="22">
        <f t="shared" si="225"/>
        <v>2.3755274598242813</v>
      </c>
      <c r="AF139" s="22" cm="1">
        <f t="array" ref="AF139">AG139/d_r</f>
        <v>-20.029403684383265</v>
      </c>
      <c r="AG139" s="22" cm="1">
        <f t="array" ref="AG139">(180*d_r)-(AC139+AE139)</f>
        <v>-0.34957904150357111</v>
      </c>
      <c r="AH139" s="22">
        <f t="shared" ref="AH139" si="234">(150+200*COS(Z139))</f>
        <v>129.79389731757692</v>
      </c>
      <c r="AI139" s="22">
        <f t="shared" ref="AI139" si="235">200*SIN(AG139)</f>
        <v>-68.500468032112039</v>
      </c>
      <c r="AJ139" s="22">
        <v>200</v>
      </c>
      <c r="AK139" s="22">
        <f t="shared" si="148"/>
        <v>-9230.6150492479464</v>
      </c>
      <c r="AL139" s="22">
        <f t="shared" ref="AL139" si="236">150+150+220*COS(AG139)</f>
        <v>506.69373457860723</v>
      </c>
      <c r="AM139" s="22">
        <f t="shared" ref="AM139" si="237">220*SIN(AG139)</f>
        <v>-75.350514835323239</v>
      </c>
      <c r="AN139" s="22">
        <f t="shared" si="151"/>
        <v>-214016.24074716435</v>
      </c>
      <c r="AO139" s="22">
        <f t="shared" si="152"/>
        <v>-102392.8128489582</v>
      </c>
      <c r="AP139" s="22">
        <f t="shared" si="153"/>
        <v>-575.19420261071923</v>
      </c>
      <c r="AQ139" s="22">
        <f t="shared" si="154"/>
        <v>6.8500468032111996</v>
      </c>
      <c r="AR139" s="22">
        <f t="shared" si="155"/>
        <v>330895.29385818733</v>
      </c>
      <c r="AS139" s="22">
        <f t="shared" si="156"/>
        <v>-118432834.21614386</v>
      </c>
      <c r="AT139" s="22">
        <f t="shared" si="157"/>
        <v>-95658718.862824962</v>
      </c>
      <c r="AU139" s="22">
        <f t="shared" si="158"/>
        <v>118966164.51756972</v>
      </c>
      <c r="AV139" s="33">
        <f t="shared" si="159"/>
        <v>358.72223500926594</v>
      </c>
      <c r="AW139" s="33">
        <f t="shared" si="160"/>
        <v>-0.80588982576226986</v>
      </c>
      <c r="AX139" s="33">
        <f t="shared" si="161"/>
        <v>15173.930932443414</v>
      </c>
      <c r="AY139" s="33">
        <f t="shared" si="162"/>
        <v>-15015.423829872534</v>
      </c>
    </row>
    <row r="140" spans="25:51">
      <c r="Y140" s="28" cm="1">
        <f t="array" ref="Y140">Z140/d_r</f>
        <v>95.22555730392466</v>
      </c>
      <c r="Z140" s="22">
        <v>1.66199950700002</v>
      </c>
      <c r="AA140" s="22">
        <f t="shared" si="223"/>
        <v>283.93139892352065</v>
      </c>
      <c r="AB140" s="22" cm="1">
        <f t="array" ref="AB140">AC140/d_r</f>
        <v>63.483168530815902</v>
      </c>
      <c r="AC140" s="22">
        <f t="shared" si="224"/>
        <v>1.1079903104611888</v>
      </c>
      <c r="AD140" s="22" cm="1">
        <f t="array" ref="AD140">AE140/d_r</f>
        <v>136.14502803558472</v>
      </c>
      <c r="AE140" s="22">
        <f t="shared" si="225"/>
        <v>2.376178999440941</v>
      </c>
      <c r="AF140" s="22" cm="1">
        <f t="array" ref="AF140">AG140/d_r</f>
        <v>-19.628196566400625</v>
      </c>
      <c r="AG140" s="22" cm="1">
        <f t="array" ref="AG140">(180*d_r)-(AC140+AE140)</f>
        <v>-0.34257665631233669</v>
      </c>
      <c r="AH140" s="22">
        <f>(150+200*COS(B1RADYAN))</f>
        <v>-29.246609032033518</v>
      </c>
      <c r="AI140" s="22">
        <f>200*SIN(E1AÇISI)</f>
        <v>-199.86502446522024</v>
      </c>
      <c r="AJ140" s="22">
        <v>200</v>
      </c>
      <c r="AK140" s="22">
        <f t="shared" si="148"/>
        <v>400.69607217785597</v>
      </c>
      <c r="AL140" s="22">
        <f>150+150+220*COS(E1AÇISI)</f>
        <v>291.91878013073131</v>
      </c>
      <c r="AM140" s="22">
        <f>220*SIN(E1AÇISI)</f>
        <v>-219.85152691174227</v>
      </c>
      <c r="AN140" s="22">
        <f t="shared" si="151"/>
        <v>-85151.268078438792</v>
      </c>
      <c r="AO140" s="22">
        <f t="shared" si="152"/>
        <v>-42775.982075308326</v>
      </c>
      <c r="AP140" s="22">
        <f t="shared" si="153"/>
        <v>-491.78380459595155</v>
      </c>
      <c r="AQ140" s="22">
        <f t="shared" si="154"/>
        <v>19.986502446522024</v>
      </c>
      <c r="AR140" s="22">
        <f t="shared" si="155"/>
        <v>242250.77074291388</v>
      </c>
      <c r="AS140" s="22">
        <f t="shared" si="156"/>
        <v>-46628148.454688497</v>
      </c>
      <c r="AT140" s="22">
        <f t="shared" si="157"/>
        <v>-341906177.74511164</v>
      </c>
      <c r="AU140" s="22">
        <f t="shared" si="158"/>
        <v>50054893.553323403</v>
      </c>
      <c r="AV140" s="33">
        <f t="shared" si="159"/>
        <v>199.5515673933929</v>
      </c>
      <c r="AW140" s="33">
        <f t="shared" si="160"/>
        <v>-7.0727227990360113</v>
      </c>
      <c r="AX140" s="33">
        <f t="shared" si="161"/>
        <v>2769.8816788293766</v>
      </c>
      <c r="AY140" s="33">
        <f t="shared" si="162"/>
        <v>-2314.2734816175789</v>
      </c>
    </row>
    <row r="141" spans="25:51">
      <c r="Y141" s="28" cm="1">
        <f t="array" ref="Y141">Z141/d_r</f>
        <v>94.652599508793841</v>
      </c>
      <c r="Z141" s="22">
        <v>1.65199950700002</v>
      </c>
      <c r="AA141" s="22">
        <f t="shared" si="223"/>
        <v>285.27103487323529</v>
      </c>
      <c r="AB141" s="22" cm="1">
        <f t="array" ref="AB141">AC141/d_r</f>
        <v>63.046061812207441</v>
      </c>
      <c r="AC141" s="22">
        <f t="shared" si="224"/>
        <v>1.1003613590388828</v>
      </c>
      <c r="AD141" s="22" cm="1">
        <f t="array" ref="AD141">AE141/d_r</f>
        <v>136.18339390734349</v>
      </c>
      <c r="AE141" s="22">
        <f t="shared" si="225"/>
        <v>2.3768486102235293</v>
      </c>
      <c r="AF141" s="22" cm="1">
        <f t="array" ref="AF141">AG141/d_r</f>
        <v>-19.229455719550913</v>
      </c>
      <c r="AG141" s="22" cm="1">
        <f t="array" ref="AG141">(180*d_r)-(AC141+AE141)</f>
        <v>-0.33561731567261877</v>
      </c>
      <c r="AH141" s="22">
        <f t="shared" ref="AH141" si="238">(150+200*COS(Z141))</f>
        <v>133.77720641653781</v>
      </c>
      <c r="AI141" s="22">
        <f t="shared" ref="AI141" si="239">200*SIN(AG141)</f>
        <v>-65.87042129578839</v>
      </c>
      <c r="AJ141" s="22">
        <v>200</v>
      </c>
      <c r="AK141" s="22">
        <f t="shared" si="148"/>
        <v>-8882.3733208511912</v>
      </c>
      <c r="AL141" s="22">
        <f t="shared" ref="AL141" si="240">150+150+220*COS(AG141)</f>
        <v>507.72557857414085</v>
      </c>
      <c r="AM141" s="22">
        <f t="shared" ref="AM141" si="241">220*SIN(AG141)</f>
        <v>-72.457463425367237</v>
      </c>
      <c r="AN141" s="22">
        <f t="shared" si="151"/>
        <v>-214635.34714448452</v>
      </c>
      <c r="AO141" s="22">
        <f t="shared" si="152"/>
        <v>-102876.48691181667</v>
      </c>
      <c r="AP141" s="22">
        <f t="shared" si="153"/>
        <v>-573.5959998699293</v>
      </c>
      <c r="AQ141" s="22">
        <f t="shared" si="154"/>
        <v>6.5870421295788475</v>
      </c>
      <c r="AR141" s="22">
        <f t="shared" si="155"/>
        <v>329055.76019080082</v>
      </c>
      <c r="AS141" s="22">
        <f t="shared" si="156"/>
        <v>-118610674.49819522</v>
      </c>
      <c r="AT141" s="22">
        <f t="shared" si="157"/>
        <v>-88889014.583103821</v>
      </c>
      <c r="AU141" s="22">
        <f t="shared" si="158"/>
        <v>119102854.18066955</v>
      </c>
      <c r="AV141" s="33">
        <f t="shared" si="159"/>
        <v>361.2055423996045</v>
      </c>
      <c r="AW141" s="33">
        <f t="shared" si="160"/>
        <v>-0.74786668707598813</v>
      </c>
      <c r="AX141" s="33">
        <f t="shared" si="161"/>
        <v>15835.570091626818</v>
      </c>
      <c r="AY141" s="33">
        <f t="shared" si="162"/>
        <v>-15683.133373031034</v>
      </c>
    </row>
    <row r="142" spans="25:51">
      <c r="Y142" s="28" cm="1">
        <f t="array" ref="Y142">Z142/d_r</f>
        <v>94.079641713663023</v>
      </c>
      <c r="Z142" s="22">
        <v>1.64199950700002</v>
      </c>
      <c r="AA142" s="22">
        <f t="shared" si="223"/>
        <v>286.60549226553036</v>
      </c>
      <c r="AB142" s="22" cm="1">
        <f t="array" ref="AB142">AC142/d_r</f>
        <v>62.610360488049714</v>
      </c>
      <c r="AC142" s="22">
        <f t="shared" si="224"/>
        <v>1.0927569363770313</v>
      </c>
      <c r="AD142" s="22" cm="1">
        <f t="array" ref="AD142">AE142/d_r</f>
        <v>136.2227662971182</v>
      </c>
      <c r="AE142" s="22">
        <f t="shared" si="225"/>
        <v>2.3775357880594767</v>
      </c>
      <c r="AF142" s="22" cm="1">
        <f t="array" ref="AF142">AG142/d_r</f>
        <v>-18.833126785167906</v>
      </c>
      <c r="AG142" s="22" cm="1">
        <f t="array" ref="AG142">(180*d_r)-(AC142+AE142)</f>
        <v>-0.32870007084671471</v>
      </c>
      <c r="AH142" s="22">
        <f>(150+200*COS(B1RADYAN))</f>
        <v>-29.246609032033518</v>
      </c>
      <c r="AI142" s="22">
        <f>200*SIN(E1AÇISI)</f>
        <v>-199.86502446522024</v>
      </c>
      <c r="AJ142" s="22">
        <v>200</v>
      </c>
      <c r="AK142" s="22">
        <f t="shared" si="148"/>
        <v>400.69607217785597</v>
      </c>
      <c r="AL142" s="22">
        <f>150+150+220*COS(E1AÇISI)</f>
        <v>291.91878013073131</v>
      </c>
      <c r="AM142" s="22">
        <f>220*SIN(E1AÇISI)</f>
        <v>-219.85152691174227</v>
      </c>
      <c r="AN142" s="22">
        <f t="shared" si="151"/>
        <v>-85151.268078438792</v>
      </c>
      <c r="AO142" s="22">
        <f t="shared" si="152"/>
        <v>-42775.982075308326</v>
      </c>
      <c r="AP142" s="22">
        <f t="shared" si="153"/>
        <v>-491.78380459595155</v>
      </c>
      <c r="AQ142" s="22">
        <f t="shared" si="154"/>
        <v>19.986502446522024</v>
      </c>
      <c r="AR142" s="22">
        <f t="shared" si="155"/>
        <v>242250.77074291388</v>
      </c>
      <c r="AS142" s="22">
        <f t="shared" si="156"/>
        <v>-46628148.454688497</v>
      </c>
      <c r="AT142" s="22">
        <f t="shared" si="157"/>
        <v>-341906177.74511164</v>
      </c>
      <c r="AU142" s="22">
        <f t="shared" si="158"/>
        <v>50054893.553323403</v>
      </c>
      <c r="AV142" s="33">
        <f t="shared" si="159"/>
        <v>199.5515673933929</v>
      </c>
      <c r="AW142" s="33">
        <f t="shared" si="160"/>
        <v>-7.0727227990360113</v>
      </c>
      <c r="AX142" s="33">
        <f t="shared" si="161"/>
        <v>2769.8816788293766</v>
      </c>
      <c r="AY142" s="33">
        <f t="shared" si="162"/>
        <v>-2314.2734816175789</v>
      </c>
    </row>
    <row r="143" spans="25:51">
      <c r="Y143" s="28" cm="1">
        <f t="array" ref="Y143">Z143/d_r</f>
        <v>93.50668391853219</v>
      </c>
      <c r="Z143" s="22">
        <v>1.6319995070000199</v>
      </c>
      <c r="AA143" s="22">
        <f t="shared" si="223"/>
        <v>287.93471058241403</v>
      </c>
      <c r="AB143" s="22" cm="1">
        <f t="array" ref="AB143">AC143/d_r</f>
        <v>62.176039619337757</v>
      </c>
      <c r="AC143" s="22">
        <f t="shared" si="224"/>
        <v>1.0851766072078857</v>
      </c>
      <c r="AD143" s="22" cm="1">
        <f t="array" ref="AD143">AE143/d_r</f>
        <v>136.26311683229108</v>
      </c>
      <c r="AE143" s="22">
        <f t="shared" si="225"/>
        <v>2.3782400377531854</v>
      </c>
      <c r="AF143" s="22" cm="1">
        <f t="array" ref="AF143">AG143/d_r</f>
        <v>-18.439156451628836</v>
      </c>
      <c r="AG143" s="22" cm="1">
        <f t="array" ref="AG143">(180*d_r)-(AC143+AE143)</f>
        <v>-0.32182399137127771</v>
      </c>
      <c r="AH143" s="22">
        <f t="shared" ref="AH143" si="242">(150+200*COS(Z143))</f>
        <v>137.7670044166311</v>
      </c>
      <c r="AI143" s="22">
        <f t="shared" ref="AI143" si="243">200*SIN(AG143)</f>
        <v>-63.259486719072989</v>
      </c>
      <c r="AJ143" s="22">
        <v>200</v>
      </c>
      <c r="AK143" s="22">
        <f t="shared" si="148"/>
        <v>-8509.2449170536875</v>
      </c>
      <c r="AL143" s="22">
        <f t="shared" ref="AL143" si="244">150+150+220*COS(AG143)</f>
        <v>508.70521599003632</v>
      </c>
      <c r="AM143" s="22">
        <f t="shared" ref="AM143" si="245">220*SIN(AG143)</f>
        <v>-69.585435390980294</v>
      </c>
      <c r="AN143" s="22">
        <f t="shared" si="151"/>
        <v>-215223.1295940218</v>
      </c>
      <c r="AO143" s="22">
        <f t="shared" si="152"/>
        <v>-103356.94233848405</v>
      </c>
      <c r="AP143" s="22">
        <f t="shared" si="153"/>
        <v>-571.96470270910936</v>
      </c>
      <c r="AQ143" s="22">
        <f t="shared" si="154"/>
        <v>6.3259486719073053</v>
      </c>
      <c r="AR143" s="22">
        <f t="shared" si="155"/>
        <v>327183.63877171942</v>
      </c>
      <c r="AS143" s="22">
        <f t="shared" si="156"/>
        <v>-118777310.68369839</v>
      </c>
      <c r="AT143" s="22">
        <f t="shared" si="157"/>
        <v>-82381470.713833511</v>
      </c>
      <c r="AU143" s="22">
        <f t="shared" si="158"/>
        <v>119230302.40116765</v>
      </c>
      <c r="AV143" s="33">
        <f t="shared" si="159"/>
        <v>363.72175268049892</v>
      </c>
      <c r="AW143" s="33">
        <f t="shared" si="160"/>
        <v>-0.69225912268999301</v>
      </c>
      <c r="AX143" s="33">
        <f t="shared" si="161"/>
        <v>16547.567366001476</v>
      </c>
      <c r="AY143" s="33">
        <f t="shared" si="162"/>
        <v>-16401.159020234209</v>
      </c>
    </row>
    <row r="144" spans="25:51">
      <c r="Y144" s="28" cm="1">
        <f t="array" ref="Y144">Z144/d_r</f>
        <v>92.933726123401371</v>
      </c>
      <c r="Z144" s="22">
        <v>1.6219995070000199</v>
      </c>
      <c r="AA144" s="22">
        <f t="shared" si="223"/>
        <v>289.25863004166621</v>
      </c>
      <c r="AB144" s="22" cm="1">
        <f t="array" ref="AB144">AC144/d_r</f>
        <v>61.743074789604101</v>
      </c>
      <c r="AC144" s="22">
        <f t="shared" si="224"/>
        <v>1.0776199453836968</v>
      </c>
      <c r="AD144" s="22" cm="1">
        <f t="array" ref="AD144">AE144/d_r</f>
        <v>136.30441763781727</v>
      </c>
      <c r="AE144" s="22">
        <f t="shared" si="225"/>
        <v>2.3789608727933431</v>
      </c>
      <c r="AF144" s="22" cm="1">
        <f t="array" ref="AF144">AG144/d_r</f>
        <v>-18.047492427421364</v>
      </c>
      <c r="AG144" s="22" cm="1">
        <f t="array" ref="AG144">(180*d_r)-(AC144+AE144)</f>
        <v>-0.31498816458724654</v>
      </c>
      <c r="AH144" s="22">
        <f>(150+200*COS(B1RADYAN))</f>
        <v>-29.246609032033518</v>
      </c>
      <c r="AI144" s="22">
        <f>200*SIN(E1AÇISI)</f>
        <v>-199.86502446522024</v>
      </c>
      <c r="AJ144" s="22">
        <v>200</v>
      </c>
      <c r="AK144" s="22">
        <f t="shared" si="148"/>
        <v>400.69607217785597</v>
      </c>
      <c r="AL144" s="22">
        <f>150+150+220*COS(E1AÇISI)</f>
        <v>291.91878013073131</v>
      </c>
      <c r="AM144" s="22">
        <f>220*SIN(E1AÇISI)</f>
        <v>-219.85152691174227</v>
      </c>
      <c r="AN144" s="22">
        <f t="shared" si="151"/>
        <v>-85151.268078438792</v>
      </c>
      <c r="AO144" s="22">
        <f t="shared" si="152"/>
        <v>-42775.982075308326</v>
      </c>
      <c r="AP144" s="22">
        <f t="shared" si="153"/>
        <v>-491.78380459595155</v>
      </c>
      <c r="AQ144" s="22">
        <f t="shared" si="154"/>
        <v>19.986502446522024</v>
      </c>
      <c r="AR144" s="22">
        <f t="shared" si="155"/>
        <v>242250.77074291388</v>
      </c>
      <c r="AS144" s="22">
        <f t="shared" si="156"/>
        <v>-46628148.454688497</v>
      </c>
      <c r="AT144" s="22">
        <f t="shared" si="157"/>
        <v>-341906177.74511164</v>
      </c>
      <c r="AU144" s="22">
        <f t="shared" si="158"/>
        <v>50054893.553323403</v>
      </c>
      <c r="AV144" s="33">
        <f t="shared" si="159"/>
        <v>199.5515673933929</v>
      </c>
      <c r="AW144" s="33">
        <f t="shared" si="160"/>
        <v>-7.0727227990360113</v>
      </c>
      <c r="AX144" s="33">
        <f t="shared" si="161"/>
        <v>2769.8816788293766</v>
      </c>
      <c r="AY144" s="33">
        <f t="shared" si="162"/>
        <v>-2314.2734816175789</v>
      </c>
    </row>
    <row r="145" spans="25:51">
      <c r="Y145" s="28" cm="1">
        <f t="array" ref="Y145">Z145/d_r</f>
        <v>92.360768328270538</v>
      </c>
      <c r="Z145" s="22">
        <v>1.6119995070000199</v>
      </c>
      <c r="AA145" s="22">
        <f t="shared" si="223"/>
        <v>290.57719158231129</v>
      </c>
      <c r="AB145" s="22" cm="1">
        <f t="array" ref="AB145">AC145/d_r</f>
        <v>61.311442091695142</v>
      </c>
      <c r="AC145" s="22">
        <f t="shared" si="224"/>
        <v>1.0700865336459193</v>
      </c>
      <c r="AD145" s="22" cm="1">
        <f t="array" ref="AD145">AE145/d_r</f>
        <v>136.34664132326907</v>
      </c>
      <c r="AE145" s="22">
        <f t="shared" si="225"/>
        <v>2.3796978151268036</v>
      </c>
      <c r="AF145" s="22" cm="1">
        <f t="array" ref="AF145">AG145/d_r</f>
        <v>-17.658083414964221</v>
      </c>
      <c r="AG145" s="22" cm="1">
        <f t="array" ref="AG145">(180*d_r)-(AC145+AE145)</f>
        <v>-0.30819169518292977</v>
      </c>
      <c r="AH145" s="22">
        <f t="shared" ref="AH145" si="246">(150+200*COS(Z145))</f>
        <v>141.76169545185326</v>
      </c>
      <c r="AI145" s="22">
        <f t="shared" ref="AI145" si="247">200*SIN(AG145)</f>
        <v>-60.66720584690102</v>
      </c>
      <c r="AJ145" s="22">
        <v>200</v>
      </c>
      <c r="AK145" s="22">
        <f t="shared" si="148"/>
        <v>-8111.5559186728733</v>
      </c>
      <c r="AL145" s="22">
        <f t="shared" ref="AL145" si="248">150+150+220*COS(AG145)</f>
        <v>509.63440333834279</v>
      </c>
      <c r="AM145" s="22">
        <f t="shared" ref="AM145" si="249">220*SIN(AG145)</f>
        <v>-66.733926431591115</v>
      </c>
      <c r="AN145" s="22">
        <f t="shared" si="151"/>
        <v>-215780.64200300566</v>
      </c>
      <c r="AO145" s="22">
        <f t="shared" si="152"/>
        <v>-103834.54304216639</v>
      </c>
      <c r="AP145" s="22">
        <f t="shared" si="153"/>
        <v>-570.30160918524382</v>
      </c>
      <c r="AQ145" s="22">
        <f t="shared" si="154"/>
        <v>6.0667205846900956</v>
      </c>
      <c r="AR145" s="22">
        <f t="shared" si="155"/>
        <v>325280.73053793132</v>
      </c>
      <c r="AS145" s="22">
        <f t="shared" si="156"/>
        <v>-118933308.41464016</v>
      </c>
      <c r="AT145" s="22">
        <f t="shared" si="157"/>
        <v>-76134265.388690844</v>
      </c>
      <c r="AU145" s="22">
        <f t="shared" si="158"/>
        <v>119349033.8809256</v>
      </c>
      <c r="AV145" s="33">
        <f t="shared" si="159"/>
        <v>366.27183833101265</v>
      </c>
      <c r="AW145" s="33">
        <f t="shared" si="160"/>
        <v>-0.63902565884848683</v>
      </c>
      <c r="AX145" s="33">
        <f t="shared" si="161"/>
        <v>17315.924524751106</v>
      </c>
      <c r="AY145" s="33">
        <f t="shared" si="162"/>
        <v>-17175.503461734115</v>
      </c>
    </row>
    <row r="146" spans="25:51">
      <c r="Y146" s="28" cm="1">
        <f t="array" ref="Y146">Z146/d_r</f>
        <v>91.787810533139719</v>
      </c>
      <c r="Z146" s="22">
        <v>1.6019995070000199</v>
      </c>
      <c r="AA146" s="22">
        <f t="shared" si="223"/>
        <v>291.89033685057024</v>
      </c>
      <c r="AB146" s="22" cm="1">
        <f t="array" ref="AB146">AC146/d_r</f>
        <v>60.881118114914329</v>
      </c>
      <c r="AC146" s="22">
        <f t="shared" si="224"/>
        <v>1.0625759634008185</v>
      </c>
      <c r="AD146" s="22" cm="1">
        <f t="array" ref="AD146">AE146/d_r</f>
        <v>136.38976097024684</v>
      </c>
      <c r="AE146" s="22">
        <f t="shared" si="225"/>
        <v>2.3804503949388631</v>
      </c>
      <c r="AF146" s="22" cm="1">
        <f t="array" ref="AF146">AG146/d_r</f>
        <v>-17.270879085161166</v>
      </c>
      <c r="AG146" s="22" cm="1">
        <f t="array" ref="AG146">(180*d_r)-(AC146+AE146)</f>
        <v>-0.30143370474988851</v>
      </c>
      <c r="AH146" s="22">
        <f>(150+200*COS(B1RADYAN))</f>
        <v>-29.246609032033518</v>
      </c>
      <c r="AI146" s="22">
        <f>200*SIN(E1AÇISI)</f>
        <v>-199.86502446522024</v>
      </c>
      <c r="AJ146" s="22">
        <v>200</v>
      </c>
      <c r="AK146" s="22">
        <f t="shared" si="148"/>
        <v>400.69607217785597</v>
      </c>
      <c r="AL146" s="22">
        <f>150+150+220*COS(E1AÇISI)</f>
        <v>291.91878013073131</v>
      </c>
      <c r="AM146" s="22">
        <f>220*SIN(E1AÇISI)</f>
        <v>-219.85152691174227</v>
      </c>
      <c r="AN146" s="22">
        <f t="shared" si="151"/>
        <v>-85151.268078438792</v>
      </c>
      <c r="AO146" s="22">
        <f t="shared" si="152"/>
        <v>-42775.982075308326</v>
      </c>
      <c r="AP146" s="22">
        <f t="shared" si="153"/>
        <v>-491.78380459595155</v>
      </c>
      <c r="AQ146" s="22">
        <f t="shared" si="154"/>
        <v>19.986502446522024</v>
      </c>
      <c r="AR146" s="22">
        <f t="shared" si="155"/>
        <v>242250.77074291388</v>
      </c>
      <c r="AS146" s="22">
        <f t="shared" si="156"/>
        <v>-46628148.454688497</v>
      </c>
      <c r="AT146" s="22">
        <f t="shared" si="157"/>
        <v>-341906177.74511164</v>
      </c>
      <c r="AU146" s="22">
        <f t="shared" si="158"/>
        <v>50054893.553323403</v>
      </c>
      <c r="AV146" s="33">
        <f t="shared" si="159"/>
        <v>199.5515673933929</v>
      </c>
      <c r="AW146" s="33">
        <f t="shared" si="160"/>
        <v>-7.0727227990360113</v>
      </c>
      <c r="AX146" s="33">
        <f t="shared" si="161"/>
        <v>2769.8816788293766</v>
      </c>
      <c r="AY146" s="33">
        <f t="shared" si="162"/>
        <v>-2314.2734816175789</v>
      </c>
    </row>
    <row r="147" spans="25:51">
      <c r="Y147" s="28" cm="1">
        <f t="array" ref="Y147">Z147/d_r</f>
        <v>91.214852738008901</v>
      </c>
      <c r="Z147" s="22">
        <v>1.5919995070000199</v>
      </c>
      <c r="AA147" s="22">
        <f t="shared" si="223"/>
        <v>293.19800818627567</v>
      </c>
      <c r="AB147" s="22" cm="1">
        <f t="array" ref="AB147">AC147/d_r</f>
        <v>60.452079932521436</v>
      </c>
      <c r="AC147" s="22">
        <f t="shared" si="224"/>
        <v>1.0550878345012906</v>
      </c>
      <c r="AD147" s="22" cm="1">
        <f t="array" ref="AD147">AE147/d_r</f>
        <v>136.43375012014567</v>
      </c>
      <c r="AE147" s="22">
        <f t="shared" si="225"/>
        <v>2.3812181504397514</v>
      </c>
      <c r="AF147" s="22" cm="1">
        <f t="array" ref="AF147">AG147/d_r</f>
        <v>-16.885830052667128</v>
      </c>
      <c r="AG147" s="22" cm="1">
        <f t="array" ref="AG147">(180*d_r)-(AC147+AE147)</f>
        <v>-0.29471333135124889</v>
      </c>
      <c r="AH147" s="22">
        <f t="shared" ref="AH147" si="250">(150+200*COS(Z147))</f>
        <v>145.75968169905209</v>
      </c>
      <c r="AI147" s="22">
        <f t="shared" ref="AI147" si="251">200*SIN(AG147)</f>
        <v>-58.093110600759132</v>
      </c>
      <c r="AJ147" s="22">
        <v>200</v>
      </c>
      <c r="AK147" s="22">
        <f t="shared" si="148"/>
        <v>-7689.652845859493</v>
      </c>
      <c r="AL147" s="22">
        <f t="shared" ref="AL147" si="252">150+150+220*COS(AG147)</f>
        <v>510.51479878118033</v>
      </c>
      <c r="AM147" s="22">
        <f t="shared" ref="AM147" si="253">220*SIN(AG147)</f>
        <v>-63.902421660835046</v>
      </c>
      <c r="AN147" s="22">
        <f t="shared" si="151"/>
        <v>-216308.8792687082</v>
      </c>
      <c r="AO147" s="22">
        <f t="shared" si="152"/>
        <v>-104309.61321142435</v>
      </c>
      <c r="AP147" s="22">
        <f t="shared" si="153"/>
        <v>-568.60790938193941</v>
      </c>
      <c r="AQ147" s="22">
        <f t="shared" si="154"/>
        <v>5.8093110600759132</v>
      </c>
      <c r="AR147" s="22">
        <f t="shared" si="155"/>
        <v>323348.70270669251</v>
      </c>
      <c r="AS147" s="22">
        <f t="shared" si="156"/>
        <v>-119079167.53928991</v>
      </c>
      <c r="AT147" s="22">
        <f t="shared" si="157"/>
        <v>-70145503.571558177</v>
      </c>
      <c r="AU147" s="22">
        <f t="shared" si="158"/>
        <v>119459507.66754632</v>
      </c>
      <c r="AV147" s="33">
        <f t="shared" si="159"/>
        <v>368.85670672260761</v>
      </c>
      <c r="AW147" s="33">
        <f t="shared" si="160"/>
        <v>-0.58812688140180103</v>
      </c>
      <c r="AX147" s="33">
        <f t="shared" si="161"/>
        <v>18147.629997669133</v>
      </c>
      <c r="AY147" s="33">
        <f t="shared" si="162"/>
        <v>-18013.156074059858</v>
      </c>
    </row>
    <row r="148" spans="25:51">
      <c r="Y148" s="28" cm="1">
        <f t="array" ref="Y148">Z148/d_r</f>
        <v>90.641894942878068</v>
      </c>
      <c r="Z148" s="22">
        <v>1.5819995070000199</v>
      </c>
      <c r="AA148" s="22">
        <f t="shared" si="223"/>
        <v>294.50014860973346</v>
      </c>
      <c r="AB148" s="22" cm="1">
        <f t="array" ref="AB148">AC148/d_r</f>
        <v>60.02430508957768</v>
      </c>
      <c r="AC148" s="22">
        <f t="shared" si="224"/>
        <v>1.0476217550347204</v>
      </c>
      <c r="AD148" s="22" cm="1">
        <f t="array" ref="AD148">AE148/d_r</f>
        <v>136.4785827622689</v>
      </c>
      <c r="AE148" s="22">
        <f t="shared" si="225"/>
        <v>2.3820006276571699</v>
      </c>
      <c r="AF148" s="22" cm="1">
        <f t="array" ref="AF148">AG148/d_r</f>
        <v>-16.502887851846594</v>
      </c>
      <c r="AG148" s="22" cm="1">
        <f t="array" ref="AG148">(180*d_r)-(AC148+AE148)</f>
        <v>-0.28802972910209723</v>
      </c>
      <c r="AH148" s="22">
        <f>(150+200*COS(B1RADYAN))</f>
        <v>-29.246609032033518</v>
      </c>
      <c r="AI148" s="22">
        <f>200*SIN(E1AÇISI)</f>
        <v>-199.86502446522024</v>
      </c>
      <c r="AJ148" s="22">
        <v>200</v>
      </c>
      <c r="AK148" s="22">
        <f t="shared" si="148"/>
        <v>400.69607217785597</v>
      </c>
      <c r="AL148" s="22">
        <f>150+150+220*COS(E1AÇISI)</f>
        <v>291.91878013073131</v>
      </c>
      <c r="AM148" s="22">
        <f>220*SIN(E1AÇISI)</f>
        <v>-219.85152691174227</v>
      </c>
      <c r="AN148" s="22">
        <f t="shared" si="151"/>
        <v>-85151.268078438792</v>
      </c>
      <c r="AO148" s="22">
        <f t="shared" si="152"/>
        <v>-42775.982075308326</v>
      </c>
      <c r="AP148" s="22">
        <f t="shared" si="153"/>
        <v>-491.78380459595155</v>
      </c>
      <c r="AQ148" s="22">
        <f t="shared" si="154"/>
        <v>19.986502446522024</v>
      </c>
      <c r="AR148" s="22">
        <f t="shared" si="155"/>
        <v>242250.77074291388</v>
      </c>
      <c r="AS148" s="22">
        <f t="shared" si="156"/>
        <v>-46628148.454688497</v>
      </c>
      <c r="AT148" s="22">
        <f t="shared" si="157"/>
        <v>-341906177.74511164</v>
      </c>
      <c r="AU148" s="22">
        <f t="shared" si="158"/>
        <v>50054893.553323403</v>
      </c>
      <c r="AV148" s="33">
        <f t="shared" si="159"/>
        <v>199.5515673933929</v>
      </c>
      <c r="AW148" s="33">
        <f t="shared" si="160"/>
        <v>-7.0727227990360113</v>
      </c>
      <c r="AX148" s="33">
        <f t="shared" si="161"/>
        <v>2769.8816788293766</v>
      </c>
      <c r="AY148" s="33">
        <f t="shared" si="162"/>
        <v>-2314.2734816175789</v>
      </c>
    </row>
    <row r="149" spans="25:51">
      <c r="Y149" s="28" cm="1">
        <f t="array" ref="Y149">Z149/d_r</f>
        <v>90.068937147747249</v>
      </c>
      <c r="Z149" s="22">
        <v>1.5719995070000199</v>
      </c>
      <c r="AA149" s="22">
        <f t="shared" si="223"/>
        <v>295.79670180901542</v>
      </c>
      <c r="AB149" s="22" cm="1">
        <f t="array" ref="AB149">AC149/d_r</f>
        <v>59.597771591126616</v>
      </c>
      <c r="AC149" s="22">
        <f t="shared" si="224"/>
        <v>1.0401773411166992</v>
      </c>
      <c r="AD149" s="22" cm="1">
        <f t="array" ref="AD149">AE149/d_r</f>
        <v>136.52423332227826</v>
      </c>
      <c r="AE149" s="22">
        <f t="shared" si="225"/>
        <v>2.3827973802347122</v>
      </c>
      <c r="AF149" s="22" cm="1">
        <f t="array" ref="AF149">AG149/d_r</f>
        <v>-16.122004913404872</v>
      </c>
      <c r="AG149" s="22" cm="1">
        <f t="array" ref="AG149">(180*d_r)-(AC149+AE149)</f>
        <v>-0.28138206776161834</v>
      </c>
      <c r="AH149" s="22">
        <f t="shared" ref="AH149" si="254">(150+200*COS(Z149))</f>
        <v>149.7593640170345</v>
      </c>
      <c r="AI149" s="22">
        <f t="shared" ref="AI149" si="255">200*SIN(AG149)</f>
        <v>-55.536725588940186</v>
      </c>
      <c r="AJ149" s="22">
        <v>200</v>
      </c>
      <c r="AK149" s="22">
        <f t="shared" si="148"/>
        <v>-7243.9025000360543</v>
      </c>
      <c r="AL149" s="22">
        <f t="shared" ref="AL149" si="256">150+150+220*COS(AG149)</f>
        <v>511.34796723446175</v>
      </c>
      <c r="AM149" s="22">
        <f t="shared" ref="AM149" si="257">220*SIN(AG149)</f>
        <v>-61.0903981478342</v>
      </c>
      <c r="AN149" s="22">
        <f t="shared" si="151"/>
        <v>-216808.78034067707</v>
      </c>
      <c r="AO149" s="22">
        <f t="shared" si="152"/>
        <v>-104782.43892032051</v>
      </c>
      <c r="AP149" s="22">
        <f t="shared" si="153"/>
        <v>-566.88469282340191</v>
      </c>
      <c r="AQ149" s="22">
        <f t="shared" si="154"/>
        <v>5.5536725588940143</v>
      </c>
      <c r="AR149" s="22">
        <f t="shared" si="155"/>
        <v>321389.09823637415</v>
      </c>
      <c r="AS149" s="22">
        <f t="shared" si="156"/>
        <v>-119215325.51615402</v>
      </c>
      <c r="AT149" s="22">
        <f t="shared" si="157"/>
        <v>-64413254.025765821</v>
      </c>
      <c r="AU149" s="22">
        <f t="shared" si="158"/>
        <v>119562120.70896789</v>
      </c>
      <c r="AV149" s="33">
        <f t="shared" si="159"/>
        <v>371.47720245555234</v>
      </c>
      <c r="AW149" s="33">
        <f t="shared" si="160"/>
        <v>-0.53952544550657655</v>
      </c>
      <c r="AX149" s="33">
        <f t="shared" si="161"/>
        <v>19050.871250079959</v>
      </c>
      <c r="AY149" s="33">
        <f t="shared" si="162"/>
        <v>-18922.305289401993</v>
      </c>
    </row>
    <row r="150" spans="25:51">
      <c r="Y150" s="28" cm="1">
        <f t="array" ref="Y150">Z150/d_r</f>
        <v>89.495979352616445</v>
      </c>
      <c r="Z150" s="22">
        <v>1.5619995070000201</v>
      </c>
      <c r="AA150" s="22">
        <f t="shared" si="223"/>
        <v>297.08761212766791</v>
      </c>
      <c r="AB150" s="22" cm="1">
        <f t="array" ref="AB150">AC150/d_r</f>
        <v>59.172457890701061</v>
      </c>
      <c r="AC150" s="22">
        <f t="shared" si="224"/>
        <v>1.0327542166904324</v>
      </c>
      <c r="AD150" s="22" cm="1">
        <f t="array" ref="AD150">AE150/d_r</f>
        <v>136.57067665097182</v>
      </c>
      <c r="AE150" s="22">
        <f t="shared" si="225"/>
        <v>2.3836079692360008</v>
      </c>
      <c r="AF150" s="22" cm="1">
        <f t="array" ref="AF150">AG150/d_r</f>
        <v>-15.743134541672877</v>
      </c>
      <c r="AG150" s="22" cm="1">
        <f t="array" ref="AG150">(180*d_r)-(AC150+AE150)</f>
        <v>-0.27476953233664014</v>
      </c>
      <c r="AH150" s="22">
        <f>(150+200*COS(B1RADYAN))</f>
        <v>-29.246609032033518</v>
      </c>
      <c r="AI150" s="22">
        <f>200*SIN(E1AÇISI)</f>
        <v>-199.86502446522024</v>
      </c>
      <c r="AJ150" s="22">
        <v>200</v>
      </c>
      <c r="AK150" s="22">
        <f t="shared" si="148"/>
        <v>400.69607217785597</v>
      </c>
      <c r="AL150" s="22">
        <f>150+150+220*COS(E1AÇISI)</f>
        <v>291.91878013073131</v>
      </c>
      <c r="AM150" s="22">
        <f>220*SIN(E1AÇISI)</f>
        <v>-219.85152691174227</v>
      </c>
      <c r="AN150" s="22">
        <f t="shared" si="151"/>
        <v>-85151.268078438792</v>
      </c>
      <c r="AO150" s="22">
        <f t="shared" si="152"/>
        <v>-42775.982075308326</v>
      </c>
      <c r="AP150" s="22">
        <f t="shared" si="153"/>
        <v>-491.78380459595155</v>
      </c>
      <c r="AQ150" s="22">
        <f t="shared" si="154"/>
        <v>19.986502446522024</v>
      </c>
      <c r="AR150" s="22">
        <f t="shared" si="155"/>
        <v>242250.77074291388</v>
      </c>
      <c r="AS150" s="22">
        <f t="shared" si="156"/>
        <v>-46628148.454688497</v>
      </c>
      <c r="AT150" s="22">
        <f t="shared" si="157"/>
        <v>-341906177.74511164</v>
      </c>
      <c r="AU150" s="22">
        <f t="shared" si="158"/>
        <v>50054893.553323403</v>
      </c>
      <c r="AV150" s="33">
        <f t="shared" si="159"/>
        <v>199.5515673933929</v>
      </c>
      <c r="AW150" s="33">
        <f t="shared" si="160"/>
        <v>-7.0727227990360113</v>
      </c>
      <c r="AX150" s="33">
        <f t="shared" si="161"/>
        <v>2769.8816788293766</v>
      </c>
      <c r="AY150" s="33">
        <f t="shared" si="162"/>
        <v>-2314.2734816175789</v>
      </c>
    </row>
    <row r="151" spans="25:51">
      <c r="Y151" s="28" cm="1">
        <f t="array" ref="Y151">Z151/d_r</f>
        <v>88.923021557485612</v>
      </c>
      <c r="Z151" s="22">
        <v>1.5519995070000201</v>
      </c>
      <c r="AA151" s="22">
        <f t="shared" si="223"/>
        <v>298.37282455282218</v>
      </c>
      <c r="AB151" s="22" cm="1">
        <f t="array" ref="AB151">AC151/d_r</f>
        <v>58.748342879146641</v>
      </c>
      <c r="AC151" s="22">
        <f t="shared" si="224"/>
        <v>1.025352013331674</v>
      </c>
      <c r="AD151" s="22" cm="1">
        <f t="array" ref="AD151">AE151/d_r</f>
        <v>136.61788801338088</v>
      </c>
      <c r="AE151" s="22">
        <f t="shared" si="225"/>
        <v>2.3844319629543911</v>
      </c>
      <c r="AF151" s="22" cm="1">
        <f t="array" ref="AF151">AG151/d_r</f>
        <v>-15.366230892527524</v>
      </c>
      <c r="AG151" s="22" cm="1">
        <f t="array" ref="AG151">(180*d_r)-(AC151+AE151)</f>
        <v>-0.26819132269627222</v>
      </c>
      <c r="AH151" s="22">
        <f t="shared" ref="AH151" si="258">(150+200*COS(Z151))</f>
        <v>153.75914258620162</v>
      </c>
      <c r="AI151" s="22">
        <f t="shared" ref="AI151" si="259">200*SIN(AG151)</f>
        <v>-52.997570162402297</v>
      </c>
      <c r="AJ151" s="22">
        <v>200</v>
      </c>
      <c r="AK151" s="22">
        <f t="shared" si="148"/>
        <v>-6774.6918140186826</v>
      </c>
      <c r="AL151" s="22">
        <f t="shared" ref="AL151" si="260">150+150+220*COS(AG151)</f>
        <v>512.13538517613301</v>
      </c>
      <c r="AM151" s="22">
        <f t="shared" ref="AM151" si="261">220*SIN(AG151)</f>
        <v>-58.297327178642526</v>
      </c>
      <c r="AN151" s="22">
        <f t="shared" si="151"/>
        <v>-217281.23110567982</v>
      </c>
      <c r="AO151" s="22">
        <f t="shared" si="152"/>
        <v>-105253.26964583057</v>
      </c>
      <c r="AP151" s="22">
        <f t="shared" si="153"/>
        <v>-565.13295533853534</v>
      </c>
      <c r="AQ151" s="22">
        <f t="shared" si="154"/>
        <v>5.2997570162402283</v>
      </c>
      <c r="AR151" s="22">
        <f t="shared" si="155"/>
        <v>319403.34463409818</v>
      </c>
      <c r="AS151" s="22">
        <f t="shared" si="156"/>
        <v>-119342160.63772951</v>
      </c>
      <c r="AT151" s="22">
        <f t="shared" si="157"/>
        <v>-58935581.501882583</v>
      </c>
      <c r="AU151" s="22">
        <f t="shared" si="158"/>
        <v>119657211.20383954</v>
      </c>
      <c r="AV151" s="33">
        <f t="shared" si="159"/>
        <v>374.13410951497985</v>
      </c>
      <c r="AW151" s="33">
        <f t="shared" si="160"/>
        <v>-0.49318607867263442</v>
      </c>
      <c r="AX151" s="33">
        <f t="shared" si="161"/>
        <v>20035.304454891673</v>
      </c>
      <c r="AY151" s="33">
        <f t="shared" si="162"/>
        <v>-19912.608262721737</v>
      </c>
    </row>
    <row r="152" spans="25:51">
      <c r="Y152" s="28" cm="1">
        <f t="array" ref="Y152">Z152/d_r</f>
        <v>88.350063762354793</v>
      </c>
      <c r="Z152" s="22">
        <v>1.5419995070000201</v>
      </c>
      <c r="AA152" s="22">
        <f t="shared" si="223"/>
        <v>299.65228470369254</v>
      </c>
      <c r="AB152" s="22" cm="1">
        <f t="array" ref="AB152">AC152/d_r</f>
        <v>58.325405873752473</v>
      </c>
      <c r="AC152" s="22">
        <f t="shared" si="224"/>
        <v>1.0179703700590208</v>
      </c>
      <c r="AD152" s="22" cm="1">
        <f t="array" ref="AD152">AE152/d_r</f>
        <v>136.66584307817629</v>
      </c>
      <c r="AE152" s="22">
        <f t="shared" si="225"/>
        <v>2.3852689367280786</v>
      </c>
      <c r="AF152" s="22" cm="1">
        <f t="array" ref="AF152">AG152/d_r</f>
        <v>-14.991248951928776</v>
      </c>
      <c r="AG152" s="22" cm="1">
        <f t="array" ref="AG152">(180*d_r)-(AC152+AE152)</f>
        <v>-0.26164665319730629</v>
      </c>
      <c r="AH152" s="22">
        <f>(150+200*COS(B1RADYAN))</f>
        <v>-29.246609032033518</v>
      </c>
      <c r="AI152" s="22">
        <f>200*SIN(E1AÇISI)</f>
        <v>-199.86502446522024</v>
      </c>
      <c r="AJ152" s="22">
        <v>200</v>
      </c>
      <c r="AK152" s="22">
        <f t="shared" si="148"/>
        <v>400.69607217785597</v>
      </c>
      <c r="AL152" s="22">
        <f>150+150+220*COS(E1AÇISI)</f>
        <v>291.91878013073131</v>
      </c>
      <c r="AM152" s="22">
        <f>220*SIN(E1AÇISI)</f>
        <v>-219.85152691174227</v>
      </c>
      <c r="AN152" s="22">
        <f t="shared" si="151"/>
        <v>-85151.268078438792</v>
      </c>
      <c r="AO152" s="22">
        <f t="shared" si="152"/>
        <v>-42775.982075308326</v>
      </c>
      <c r="AP152" s="22">
        <f t="shared" si="153"/>
        <v>-491.78380459595155</v>
      </c>
      <c r="AQ152" s="22">
        <f t="shared" si="154"/>
        <v>19.986502446522024</v>
      </c>
      <c r="AR152" s="22">
        <f t="shared" si="155"/>
        <v>242250.77074291388</v>
      </c>
      <c r="AS152" s="22">
        <f t="shared" si="156"/>
        <v>-46628148.454688497</v>
      </c>
      <c r="AT152" s="22">
        <f t="shared" si="157"/>
        <v>-341906177.74511164</v>
      </c>
      <c r="AU152" s="22">
        <f t="shared" si="158"/>
        <v>50054893.553323403</v>
      </c>
      <c r="AV152" s="33">
        <f t="shared" si="159"/>
        <v>199.5515673933929</v>
      </c>
      <c r="AW152" s="33">
        <f t="shared" si="160"/>
        <v>-7.0727227990360113</v>
      </c>
      <c r="AX152" s="33">
        <f t="shared" si="161"/>
        <v>2769.8816788293766</v>
      </c>
      <c r="AY152" s="33">
        <f t="shared" si="162"/>
        <v>-2314.2734816175789</v>
      </c>
    </row>
    <row r="153" spans="25:51">
      <c r="Y153" s="28" cm="1">
        <f t="array" ref="Y153">Z153/d_r</f>
        <v>87.777105967223974</v>
      </c>
      <c r="Z153" s="22">
        <v>1.5319995070000201</v>
      </c>
      <c r="AA153" s="22">
        <f t="shared" si="223"/>
        <v>300.92593882044872</v>
      </c>
      <c r="AB153" s="22" cm="1">
        <f t="array" ref="AB153">AC153/d_r</f>
        <v>57.903626607680337</v>
      </c>
      <c r="AC153" s="22">
        <f t="shared" si="224"/>
        <v>1.0106089331494168</v>
      </c>
      <c r="AD153" s="22" cm="1">
        <f t="array" ref="AD153">AE153/d_r</f>
        <v>136.71451790737689</v>
      </c>
      <c r="AE153" s="22">
        <f t="shared" si="225"/>
        <v>2.3861184727604745</v>
      </c>
      <c r="AF153" s="22" cm="1">
        <f t="array" ref="AF153">AG153/d_r</f>
        <v>-14.618144515057214</v>
      </c>
      <c r="AG153" s="22" cm="1">
        <f t="array" ref="AG153">(180*d_r)-(AC153+AE153)</f>
        <v>-0.25513475232009819</v>
      </c>
      <c r="AH153" s="22">
        <f t="shared" ref="AH153" si="262">(150+200*COS(Z153))</f>
        <v>157.75741754845549</v>
      </c>
      <c r="AI153" s="22">
        <f t="shared" ref="AI153" si="263">200*SIN(AG153)</f>
        <v>-50.475160243598317</v>
      </c>
      <c r="AJ153" s="22">
        <v>200</v>
      </c>
      <c r="AK153" s="22">
        <f t="shared" si="148"/>
        <v>-6282.4277034126699</v>
      </c>
      <c r="AL153" s="22">
        <f t="shared" ref="AL153" si="264">150+150+220*COS(AG153)</f>
        <v>512.87844517480744</v>
      </c>
      <c r="AM153" s="22">
        <f t="shared" ref="AM153" si="265">220*SIN(AG153)</f>
        <v>-55.522676267958147</v>
      </c>
      <c r="AN153" s="22">
        <f t="shared" si="151"/>
        <v>-217727.06710488445</v>
      </c>
      <c r="AO153" s="22">
        <f t="shared" si="152"/>
        <v>-105722.3197007359</v>
      </c>
      <c r="AP153" s="22">
        <f t="shared" si="153"/>
        <v>-563.35360541840578</v>
      </c>
      <c r="AQ153" s="22">
        <f t="shared" si="154"/>
        <v>5.0475160243598296</v>
      </c>
      <c r="AR153" s="22">
        <f t="shared" si="155"/>
        <v>317392.76215593301</v>
      </c>
      <c r="AS153" s="22">
        <f t="shared" si="156"/>
        <v>-119459995.08680779</v>
      </c>
      <c r="AT153" s="22">
        <f t="shared" si="157"/>
        <v>-53710574.616338521</v>
      </c>
      <c r="AU153" s="22">
        <f t="shared" si="158"/>
        <v>119745061.76322258</v>
      </c>
      <c r="AV153" s="33">
        <f t="shared" si="159"/>
        <v>376.82815327167174</v>
      </c>
      <c r="AW153" s="33">
        <f t="shared" si="160"/>
        <v>-0.44907557828104527</v>
      </c>
      <c r="AX153" s="33">
        <f t="shared" si="161"/>
        <v>21112.400347760271</v>
      </c>
      <c r="AY153" s="33">
        <f t="shared" si="162"/>
        <v>-20995.536722502351</v>
      </c>
    </row>
    <row r="154" spans="25:51">
      <c r="Y154" s="28" cm="1">
        <f t="array" ref="Y154">Z154/d_r</f>
        <v>87.204148172093142</v>
      </c>
      <c r="Z154" s="22">
        <v>1.5219995070000201</v>
      </c>
      <c r="AA154" s="22">
        <f t="shared" si="223"/>
        <v>302.19373375344969</v>
      </c>
      <c r="AB154" s="22" cm="1">
        <f t="array" ref="AB154">AC154/d_r</f>
        <v>57.482985219683414</v>
      </c>
      <c r="AC154" s="22">
        <f t="shared" si="224"/>
        <v>1.0032673559587115</v>
      </c>
      <c r="AD154" s="22" cm="1">
        <f t="array" ref="AD154">AE154/d_r</f>
        <v>136.76388894635042</v>
      </c>
      <c r="AE154" s="22">
        <f t="shared" si="225"/>
        <v>2.3869801599456935</v>
      </c>
      <c r="AF154" s="22" cm="1">
        <f t="array" ref="AF154">AG154/d_r</f>
        <v>-14.246874166033844</v>
      </c>
      <c r="AG154" s="22" cm="1">
        <f t="array" ref="AG154">(180*d_r)-(AC154+AE154)</f>
        <v>-0.24865486231461187</v>
      </c>
      <c r="AH154" s="22">
        <f>(150+200*COS(B1RADYAN))</f>
        <v>-29.246609032033518</v>
      </c>
      <c r="AI154" s="22">
        <f>200*SIN(E1AÇISI)</f>
        <v>-199.86502446522024</v>
      </c>
      <c r="AJ154" s="22">
        <v>200</v>
      </c>
      <c r="AK154" s="22">
        <f t="shared" si="148"/>
        <v>400.69607217785597</v>
      </c>
      <c r="AL154" s="22">
        <f>150+150+220*COS(E1AÇISI)</f>
        <v>291.91878013073131</v>
      </c>
      <c r="AM154" s="22">
        <f>220*SIN(E1AÇISI)</f>
        <v>-219.85152691174227</v>
      </c>
      <c r="AN154" s="22">
        <f t="shared" si="151"/>
        <v>-85151.268078438792</v>
      </c>
      <c r="AO154" s="22">
        <f t="shared" si="152"/>
        <v>-42775.982075308326</v>
      </c>
      <c r="AP154" s="22">
        <f t="shared" si="153"/>
        <v>-491.78380459595155</v>
      </c>
      <c r="AQ154" s="22">
        <f t="shared" si="154"/>
        <v>19.986502446522024</v>
      </c>
      <c r="AR154" s="22">
        <f t="shared" si="155"/>
        <v>242250.77074291388</v>
      </c>
      <c r="AS154" s="22">
        <f t="shared" si="156"/>
        <v>-46628148.454688497</v>
      </c>
      <c r="AT154" s="22">
        <f t="shared" si="157"/>
        <v>-341906177.74511164</v>
      </c>
      <c r="AU154" s="22">
        <f t="shared" si="158"/>
        <v>50054893.553323403</v>
      </c>
      <c r="AV154" s="33">
        <f t="shared" si="159"/>
        <v>199.5515673933929</v>
      </c>
      <c r="AW154" s="33">
        <f t="shared" si="160"/>
        <v>-7.0727227990360113</v>
      </c>
      <c r="AX154" s="33">
        <f t="shared" si="161"/>
        <v>2769.8816788293766</v>
      </c>
      <c r="AY154" s="33">
        <f t="shared" si="162"/>
        <v>-2314.2734816175789</v>
      </c>
    </row>
    <row r="155" spans="25:51">
      <c r="Y155" s="28" cm="1">
        <f t="array" ref="Y155">Z155/d_r</f>
        <v>86.631190376962323</v>
      </c>
      <c r="Z155" s="22">
        <v>1.5119995070000201</v>
      </c>
      <c r="AA155" s="22">
        <f t="shared" si="223"/>
        <v>303.45561695282674</v>
      </c>
      <c r="AB155" s="22" cm="1">
        <f t="array" ref="AB155">AC155/d_r</f>
        <v>57.063462244106034</v>
      </c>
      <c r="AC155" s="22">
        <f t="shared" si="224"/>
        <v>0.99594529874712245</v>
      </c>
      <c r="AD155" s="22" cm="1">
        <f t="array" ref="AD155">AE155/d_r</f>
        <v>136.81393301410034</v>
      </c>
      <c r="AE155" s="22">
        <f t="shared" si="225"/>
        <v>2.3878535936990208</v>
      </c>
      <c r="AF155" s="22" cm="1">
        <f t="array" ref="AF155">AG155/d_r</f>
        <v>-13.877395258206391</v>
      </c>
      <c r="AG155" s="22" cm="1">
        <f t="array" ref="AG155">(180*d_r)-(AC155+AE155)</f>
        <v>-0.24220623885635018</v>
      </c>
      <c r="AH155" s="22">
        <f t="shared" ref="AH155" si="266">(150+200*COS(Z155))</f>
        <v>161.75258964712089</v>
      </c>
      <c r="AI155" s="22">
        <f t="shared" ref="AI155" si="267">200*SIN(AG155)</f>
        <v>-47.969009952812605</v>
      </c>
      <c r="AJ155" s="22">
        <v>200</v>
      </c>
      <c r="AK155" s="22">
        <f t="shared" si="148"/>
        <v>-5767.5369132985434</v>
      </c>
      <c r="AL155" s="22">
        <f t="shared" ref="AL155" si="268">150+150+220*COS(AG155)</f>
        <v>513.57846015414998</v>
      </c>
      <c r="AM155" s="22">
        <f t="shared" ref="AM155" si="269">220*SIN(AG155)</f>
        <v>-52.765910948093868</v>
      </c>
      <c r="AN155" s="22">
        <f t="shared" si="151"/>
        <v>-218147.07609249</v>
      </c>
      <c r="AO155" s="22">
        <f t="shared" si="152"/>
        <v>-106189.76958959573</v>
      </c>
      <c r="AP155" s="22">
        <f t="shared" si="153"/>
        <v>-561.54747010696258</v>
      </c>
      <c r="AQ155" s="22">
        <f t="shared" si="154"/>
        <v>4.7969009952812627</v>
      </c>
      <c r="AR155" s="22">
        <f t="shared" si="155"/>
        <v>315358.57144268852</v>
      </c>
      <c r="AS155" s="22">
        <f t="shared" si="156"/>
        <v>-119569097.83746378</v>
      </c>
      <c r="AT155" s="22">
        <f t="shared" si="157"/>
        <v>-48736369.845743082</v>
      </c>
      <c r="AU155" s="22">
        <f t="shared" si="158"/>
        <v>119825902.39823946</v>
      </c>
      <c r="AV155" s="33">
        <f t="shared" si="159"/>
        <v>379.5600023499116</v>
      </c>
      <c r="AW155" s="33">
        <f t="shared" si="160"/>
        <v>-0.4071628045511243</v>
      </c>
      <c r="AX155" s="33">
        <f t="shared" si="161"/>
        <v>22295.89261671199</v>
      </c>
      <c r="AY155" s="33">
        <f t="shared" si="162"/>
        <v>-22184.82535643271</v>
      </c>
    </row>
    <row r="156" spans="25:51">
      <c r="Y156" s="28" cm="1">
        <f t="array" ref="Y156">Z156/d_r</f>
        <v>86.058232581832073</v>
      </c>
      <c r="Z156" s="22">
        <v>1.50199950700003</v>
      </c>
      <c r="AA156" s="22">
        <f t="shared" si="223"/>
        <v>304.71153645840218</v>
      </c>
      <c r="AB156" s="22" cm="1">
        <f t="array" ref="AB156">AC156/d_r</f>
        <v>56.645038601156934</v>
      </c>
      <c r="AC156" s="22">
        <f t="shared" si="224"/>
        <v>0.98864242850947148</v>
      </c>
      <c r="AD156" s="22" cm="1">
        <f t="array" ref="AD156">AE156/d_r</f>
        <v>136.86462729382944</v>
      </c>
      <c r="AE156" s="22">
        <f t="shared" si="225"/>
        <v>2.3887383757922205</v>
      </c>
      <c r="AF156" s="22" cm="1">
        <f t="array" ref="AF156">AG156/d_r</f>
        <v>-13.50966589498638</v>
      </c>
      <c r="AG156" s="22" cm="1">
        <f t="array" ref="AG156">(180*d_r)-(AC156+AE156)</f>
        <v>-0.23578815071189885</v>
      </c>
      <c r="AH156" s="22">
        <f>(150+200*COS(B1RADYAN))</f>
        <v>-29.246609032033518</v>
      </c>
      <c r="AI156" s="22">
        <f>200*SIN(E1AÇISI)</f>
        <v>-199.86502446522024</v>
      </c>
      <c r="AJ156" s="22">
        <v>200</v>
      </c>
      <c r="AK156" s="22">
        <f t="shared" si="148"/>
        <v>400.69607217785597</v>
      </c>
      <c r="AL156" s="22">
        <f>150+150+220*COS(E1AÇISI)</f>
        <v>291.91878013073131</v>
      </c>
      <c r="AM156" s="22">
        <f>220*SIN(E1AÇISI)</f>
        <v>-219.85152691174227</v>
      </c>
      <c r="AN156" s="22">
        <f t="shared" si="151"/>
        <v>-85151.268078438792</v>
      </c>
      <c r="AO156" s="22">
        <f t="shared" si="152"/>
        <v>-42775.982075308326</v>
      </c>
      <c r="AP156" s="22">
        <f t="shared" si="153"/>
        <v>-491.78380459595155</v>
      </c>
      <c r="AQ156" s="22">
        <f t="shared" si="154"/>
        <v>19.986502446522024</v>
      </c>
      <c r="AR156" s="22">
        <f t="shared" si="155"/>
        <v>242250.77074291388</v>
      </c>
      <c r="AS156" s="22">
        <f t="shared" si="156"/>
        <v>-46628148.454688497</v>
      </c>
      <c r="AT156" s="22">
        <f t="shared" si="157"/>
        <v>-341906177.74511164</v>
      </c>
      <c r="AU156" s="22">
        <f t="shared" si="158"/>
        <v>50054893.553323403</v>
      </c>
      <c r="AV156" s="33">
        <f t="shared" si="159"/>
        <v>199.5515673933929</v>
      </c>
      <c r="AW156" s="33">
        <f t="shared" si="160"/>
        <v>-7.0727227990360113</v>
      </c>
      <c r="AX156" s="33">
        <f t="shared" si="161"/>
        <v>2769.8816788293766</v>
      </c>
      <c r="AY156" s="33">
        <f t="shared" si="162"/>
        <v>-2314.2734816175789</v>
      </c>
    </row>
    <row r="157" spans="25:51">
      <c r="Y157" s="28" cm="1">
        <f t="array" ref="Y157">Z157/d_r</f>
        <v>85.48527478670124</v>
      </c>
      <c r="Z157" s="22">
        <v>1.49199950700003</v>
      </c>
      <c r="AA157" s="22">
        <f t="shared" si="223"/>
        <v>305.96144088993981</v>
      </c>
      <c r="AB157" s="22" cm="1">
        <f t="array" ref="AB157">AC157/d_r</f>
        <v>56.227695587445218</v>
      </c>
      <c r="AC157" s="22">
        <f t="shared" si="224"/>
        <v>0.98135841881000629</v>
      </c>
      <c r="AD157" s="22" cm="1">
        <f t="array" ref="AD157">AE157/d_r</f>
        <v>136.91594932377384</v>
      </c>
      <c r="AE157" s="22">
        <f t="shared" si="225"/>
        <v>2.3896341141935573</v>
      </c>
      <c r="AF157" s="22" cm="1">
        <f t="array" ref="AF157">AG157/d_r</f>
        <v>-13.143644911219072</v>
      </c>
      <c r="AG157" s="22" cm="1">
        <f t="array" ref="AG157">(180*d_r)-(AC157+AE157)</f>
        <v>-0.2293998794137706</v>
      </c>
      <c r="AH157" s="22">
        <f t="shared" ref="AH157" si="270">(150+200*COS(Z157))</f>
        <v>165.74306086662452</v>
      </c>
      <c r="AI157" s="22">
        <f t="shared" ref="AI157" si="271">200*SIN(AG157)</f>
        <v>-45.478633054009961</v>
      </c>
      <c r="AJ157" s="22">
        <v>200</v>
      </c>
      <c r="AK157" s="22">
        <f t="shared" si="148"/>
        <v>-5230.4658550505565</v>
      </c>
      <c r="AL157" s="22">
        <f t="shared" ref="AL157" si="272">150+150+220*COS(AG157)</f>
        <v>514.23666740780357</v>
      </c>
      <c r="AM157" s="22">
        <f t="shared" ref="AM157" si="273">220*SIN(AG157)</f>
        <v>-50.026496359410956</v>
      </c>
      <c r="AN157" s="22">
        <f t="shared" si="151"/>
        <v>-218542.00044468211</v>
      </c>
      <c r="AO157" s="22">
        <f t="shared" si="152"/>
        <v>-106655.76729481577</v>
      </c>
      <c r="AP157" s="22">
        <f t="shared" si="153"/>
        <v>-559.71530046181351</v>
      </c>
      <c r="AQ157" s="22">
        <f t="shared" si="154"/>
        <v>4.5478633054009947</v>
      </c>
      <c r="AR157" s="22">
        <f t="shared" si="155"/>
        <v>313301.9006317028</v>
      </c>
      <c r="AS157" s="22">
        <f t="shared" si="156"/>
        <v>-119669687.41223124</v>
      </c>
      <c r="AT157" s="22">
        <f t="shared" si="157"/>
        <v>-44011172.018648259</v>
      </c>
      <c r="AU157" s="22">
        <f t="shared" si="158"/>
        <v>119899913.34738746</v>
      </c>
      <c r="AV157" s="33">
        <f t="shared" si="159"/>
        <v>382.3302703823062</v>
      </c>
      <c r="AW157" s="33">
        <f t="shared" si="160"/>
        <v>-0.36741866980702537</v>
      </c>
      <c r="AX157" s="33">
        <f t="shared" si="161"/>
        <v>23602.36613540844</v>
      </c>
      <c r="AY157" s="33">
        <f t="shared" si="162"/>
        <v>-23497.060041157041</v>
      </c>
    </row>
    <row r="158" spans="25:51">
      <c r="Y158" s="28" cm="1">
        <f t="array" ref="Y158">Z158/d_r</f>
        <v>84.912316991570421</v>
      </c>
      <c r="Z158" s="22">
        <v>1.48199950700003</v>
      </c>
      <c r="AA158" s="22">
        <f t="shared" si="223"/>
        <v>307.20527943769758</v>
      </c>
      <c r="AB158" s="22" cm="1">
        <f t="array" ref="AB158">AC158/d_r</f>
        <v>55.811414866777653</v>
      </c>
      <c r="AC158" s="22">
        <f t="shared" si="224"/>
        <v>0.9740929496217825</v>
      </c>
      <c r="AD158" s="22" cm="1">
        <f t="array" ref="AD158">AE158/d_r</f>
        <v>136.96787698829877</v>
      </c>
      <c r="AE158" s="22">
        <f t="shared" si="225"/>
        <v>2.3905404229123883</v>
      </c>
      <c r="AF158" s="22" cm="1">
        <f t="array" ref="AF158">AG158/d_r</f>
        <v>-12.779291855076442</v>
      </c>
      <c r="AG158" s="22" cm="1">
        <f t="array" ref="AG158">(180*d_r)-(AC158+AE158)</f>
        <v>-0.22304071894437794</v>
      </c>
      <c r="AH158" s="22">
        <f>(150+200*COS(B1RADYAN))</f>
        <v>-29.246609032033518</v>
      </c>
      <c r="AI158" s="22">
        <f>200*SIN(E1AÇISI)</f>
        <v>-199.86502446522024</v>
      </c>
      <c r="AJ158" s="22">
        <v>200</v>
      </c>
      <c r="AK158" s="22">
        <f t="shared" si="148"/>
        <v>400.69607217785597</v>
      </c>
      <c r="AL158" s="22">
        <f>150+150+220*COS(E1AÇISI)</f>
        <v>291.91878013073131</v>
      </c>
      <c r="AM158" s="22">
        <f>220*SIN(E1AÇISI)</f>
        <v>-219.85152691174227</v>
      </c>
      <c r="AN158" s="22">
        <f t="shared" si="151"/>
        <v>-85151.268078438792</v>
      </c>
      <c r="AO158" s="22">
        <f t="shared" si="152"/>
        <v>-42775.982075308326</v>
      </c>
      <c r="AP158" s="22">
        <f t="shared" si="153"/>
        <v>-491.78380459595155</v>
      </c>
      <c r="AQ158" s="22">
        <f t="shared" si="154"/>
        <v>19.986502446522024</v>
      </c>
      <c r="AR158" s="22">
        <f t="shared" si="155"/>
        <v>242250.77074291388</v>
      </c>
      <c r="AS158" s="22">
        <f t="shared" si="156"/>
        <v>-46628148.454688497</v>
      </c>
      <c r="AT158" s="22">
        <f t="shared" si="157"/>
        <v>-341906177.74511164</v>
      </c>
      <c r="AU158" s="22">
        <f t="shared" si="158"/>
        <v>50054893.553323403</v>
      </c>
      <c r="AV158" s="33">
        <f t="shared" si="159"/>
        <v>199.5515673933929</v>
      </c>
      <c r="AW158" s="33">
        <f t="shared" si="160"/>
        <v>-7.0727227990360113</v>
      </c>
      <c r="AX158" s="33">
        <f t="shared" si="161"/>
        <v>2769.8816788293766</v>
      </c>
      <c r="AY158" s="33">
        <f t="shared" si="162"/>
        <v>-2314.2734816175789</v>
      </c>
    </row>
    <row r="159" spans="25:51">
      <c r="Y159" s="28" cm="1">
        <f t="array" ref="Y159">Z159/d_r</f>
        <v>84.339359196439602</v>
      </c>
      <c r="Z159" s="22">
        <v>1.47199950700003</v>
      </c>
      <c r="AA159" s="22">
        <f t="shared" si="223"/>
        <v>308.44300185329644</v>
      </c>
      <c r="AB159" s="22" cm="1">
        <f t="array" ref="AB159">AC159/d_r</f>
        <v>55.396178461201309</v>
      </c>
      <c r="AC159" s="22">
        <f t="shared" si="224"/>
        <v>0.96684570717032869</v>
      </c>
      <c r="AD159" s="22" cm="1">
        <f t="array" ref="AD159">AE159/d_r</f>
        <v>137.02038850925044</v>
      </c>
      <c r="AE159" s="22">
        <f t="shared" si="225"/>
        <v>2.3914569218482251</v>
      </c>
      <c r="AF159" s="22" cm="1">
        <f t="array" ref="AF159">AG159/d_r</f>
        <v>-12.416566970451759</v>
      </c>
      <c r="AG159" s="22" cm="1">
        <f t="array" ref="AG159">(180*d_r)-(AC159+AE159)</f>
        <v>-0.21670997542876069</v>
      </c>
      <c r="AH159" s="22">
        <f t="shared" ref="AH159" si="274">(150+200*COS(Z159))</f>
        <v>169.72723507168817</v>
      </c>
      <c r="AI159" s="22">
        <f t="shared" ref="AI159" si="275">200*SIN(AG159)</f>
        <v>-43.003544239928338</v>
      </c>
      <c r="AJ159" s="22">
        <v>200</v>
      </c>
      <c r="AK159" s="22">
        <f t="shared" si="148"/>
        <v>-4671.6804288622161</v>
      </c>
      <c r="AL159" s="22">
        <f t="shared" ref="AL159" si="276">150+150+220*COS(AG159)</f>
        <v>514.85423237905616</v>
      </c>
      <c r="AM159" s="22">
        <f t="shared" ref="AM159" si="277">220*SIN(AG159)</f>
        <v>-47.303898663921174</v>
      </c>
      <c r="AN159" s="22">
        <f t="shared" si="151"/>
        <v>-218912.53942743366</v>
      </c>
      <c r="AO159" s="22">
        <f t="shared" si="152"/>
        <v>-107120.42949928572</v>
      </c>
      <c r="AP159" s="22">
        <f t="shared" si="153"/>
        <v>-557.85777661898453</v>
      </c>
      <c r="AQ159" s="22">
        <f t="shared" si="154"/>
        <v>4.300354423992836</v>
      </c>
      <c r="AR159" s="22">
        <f t="shared" si="155"/>
        <v>311223.79198244883</v>
      </c>
      <c r="AS159" s="22">
        <f t="shared" si="156"/>
        <v>-119761934.50632079</v>
      </c>
      <c r="AT159" s="22">
        <f t="shared" si="157"/>
        <v>-39533271.647400536</v>
      </c>
      <c r="AU159" s="22">
        <f t="shared" si="158"/>
        <v>119967227.75634424</v>
      </c>
      <c r="AV159" s="33">
        <f t="shared" si="159"/>
        <v>385.13951766930518</v>
      </c>
      <c r="AW159" s="33">
        <f t="shared" si="160"/>
        <v>-0.32981612478237482</v>
      </c>
      <c r="AX159" s="33">
        <f t="shared" si="161"/>
        <v>25052.038714472354</v>
      </c>
      <c r="AY159" s="33">
        <f t="shared" si="162"/>
        <v>-24952.459590462971</v>
      </c>
    </row>
    <row r="160" spans="25:51">
      <c r="Y160" s="28" cm="1">
        <f t="array" ref="Y160">Z160/d_r</f>
        <v>83.766401401308769</v>
      </c>
      <c r="Z160" s="22">
        <v>1.46199950700003</v>
      </c>
      <c r="AA160" s="22">
        <f t="shared" si="223"/>
        <v>309.67455844087624</v>
      </c>
      <c r="AB160" s="22" cm="1">
        <f t="array" ref="AB160">AC160/d_r</f>
        <v>54.981968742290618</v>
      </c>
      <c r="AC160" s="22">
        <f t="shared" si="224"/>
        <v>0.95961638378157699</v>
      </c>
      <c r="AD160" s="22" cm="1">
        <f t="array" ref="AD160">AE160/d_r</f>
        <v>137.07346243755612</v>
      </c>
      <c r="AE160" s="22">
        <f t="shared" si="225"/>
        <v>2.3923832366441267</v>
      </c>
      <c r="AF160" s="22" cm="1">
        <f t="array" ref="AF160">AG160/d_r</f>
        <v>-12.055431179846767</v>
      </c>
      <c r="AG160" s="22" cm="1">
        <f t="array" ref="AG160">(180*d_r)-(AC160+AE160)</f>
        <v>-0.21040696683591076</v>
      </c>
      <c r="AH160" s="22">
        <f>(150+200*COS(B1RADYAN))</f>
        <v>-29.246609032033518</v>
      </c>
      <c r="AI160" s="22">
        <f>200*SIN(E1AÇISI)</f>
        <v>-199.86502446522024</v>
      </c>
      <c r="AJ160" s="22">
        <v>200</v>
      </c>
      <c r="AK160" s="22">
        <f t="shared" si="148"/>
        <v>400.69607217785597</v>
      </c>
      <c r="AL160" s="22">
        <f>150+150+220*COS(E1AÇISI)</f>
        <v>291.91878013073131</v>
      </c>
      <c r="AM160" s="22">
        <f>220*SIN(E1AÇISI)</f>
        <v>-219.85152691174227</v>
      </c>
      <c r="AN160" s="22">
        <f t="shared" si="151"/>
        <v>-85151.268078438792</v>
      </c>
      <c r="AO160" s="22">
        <f t="shared" si="152"/>
        <v>-42775.982075308326</v>
      </c>
      <c r="AP160" s="22">
        <f t="shared" si="153"/>
        <v>-491.78380459595155</v>
      </c>
      <c r="AQ160" s="22">
        <f t="shared" si="154"/>
        <v>19.986502446522024</v>
      </c>
      <c r="AR160" s="22">
        <f t="shared" si="155"/>
        <v>242250.77074291388</v>
      </c>
      <c r="AS160" s="22">
        <f t="shared" si="156"/>
        <v>-46628148.454688497</v>
      </c>
      <c r="AT160" s="22">
        <f t="shared" si="157"/>
        <v>-341906177.74511164</v>
      </c>
      <c r="AU160" s="22">
        <f t="shared" si="158"/>
        <v>50054893.553323403</v>
      </c>
      <c r="AV160" s="33">
        <f t="shared" si="159"/>
        <v>199.5515673933929</v>
      </c>
      <c r="AW160" s="33">
        <f t="shared" si="160"/>
        <v>-7.0727227990360113</v>
      </c>
      <c r="AX160" s="33">
        <f t="shared" si="161"/>
        <v>2769.8816788293766</v>
      </c>
      <c r="AY160" s="33">
        <f t="shared" si="162"/>
        <v>-2314.2734816175789</v>
      </c>
    </row>
    <row r="161" spans="25:51">
      <c r="Y161" s="28" cm="1">
        <f t="array" ref="Y161">Z161/d_r</f>
        <v>83.193443606177951</v>
      </c>
      <c r="Z161" s="22">
        <v>1.45199950700003</v>
      </c>
      <c r="AA161" s="22">
        <f t="shared" si="223"/>
        <v>310.89990004853649</v>
      </c>
      <c r="AB161" s="22" cm="1">
        <f t="array" ref="AB161">AC161/d_r</f>
        <v>54.568768422669351</v>
      </c>
      <c r="AC161" s="22">
        <f t="shared" si="224"/>
        <v>0.95240467773389292</v>
      </c>
      <c r="AD161" s="22" cm="1">
        <f t="array" ref="AD161">AE161/d_r</f>
        <v>137.1270776450657</v>
      </c>
      <c r="AE161" s="22">
        <f t="shared" si="225"/>
        <v>2.3933189985443089</v>
      </c>
      <c r="AF161" s="22" cm="1">
        <f t="array" ref="AF161">AG161/d_r</f>
        <v>-11.695846067735074</v>
      </c>
      <c r="AG161" s="22" cm="1">
        <f t="array" ref="AG161">(180*d_r)-(AC161+AE161)</f>
        <v>-0.20413102268840877</v>
      </c>
      <c r="AH161" s="22">
        <f t="shared" ref="AH161" si="278">(150+200*COS(Z161))</f>
        <v>173.70351864574945</v>
      </c>
      <c r="AI161" s="22">
        <f t="shared" ref="AI161" si="279">200*SIN(AG161)</f>
        <v>-40.543260274133729</v>
      </c>
      <c r="AJ161" s="22">
        <v>200</v>
      </c>
      <c r="AK161" s="22">
        <f t="shared" si="148"/>
        <v>-4091.6658282148105</v>
      </c>
      <c r="AL161" s="22">
        <f t="shared" ref="AL161" si="280">150+150+220*COS(AG161)</f>
        <v>515.43225221882642</v>
      </c>
      <c r="AM161" s="22">
        <f t="shared" ref="AM161" si="281">220*SIN(AG161)</f>
        <v>-44.597586301547103</v>
      </c>
      <c r="AN161" s="22">
        <f t="shared" si="151"/>
        <v>-219259.35133129585</v>
      </c>
      <c r="AO161" s="22">
        <f t="shared" si="152"/>
        <v>-107583.84275154052</v>
      </c>
      <c r="AP161" s="22">
        <f t="shared" si="153"/>
        <v>-555.97551249296021</v>
      </c>
      <c r="AQ161" s="22">
        <f t="shared" si="154"/>
        <v>4.0543260274133743</v>
      </c>
      <c r="AR161" s="22">
        <f t="shared" si="155"/>
        <v>309125.2080513463</v>
      </c>
      <c r="AS161" s="22">
        <f t="shared" si="156"/>
        <v>-119845964.4890898</v>
      </c>
      <c r="AT161" s="22">
        <f t="shared" si="157"/>
        <v>-35301059.407355376</v>
      </c>
      <c r="AU161" s="22">
        <f t="shared" si="158"/>
        <v>120027934.22222637</v>
      </c>
      <c r="AV161" s="33">
        <f t="shared" si="159"/>
        <v>387.98825275917426</v>
      </c>
      <c r="AW161" s="33">
        <f t="shared" si="160"/>
        <v>-0.29433014260412399</v>
      </c>
      <c r="AX161" s="33">
        <f t="shared" si="161"/>
        <v>26669.814954786554</v>
      </c>
      <c r="AY161" s="33">
        <f t="shared" si="162"/>
        <v>-26575.929605779376</v>
      </c>
    </row>
    <row r="162" spans="25:51">
      <c r="Y162" s="28" cm="1">
        <f t="array" ref="Y162">Z162/d_r</f>
        <v>82.620485811047132</v>
      </c>
      <c r="Z162" s="22">
        <v>1.44199950700003</v>
      </c>
      <c r="AA162" s="22">
        <f t="shared" si="223"/>
        <v>312.11897806005135</v>
      </c>
      <c r="AB162" s="22" cm="1">
        <f t="array" ref="AB162">AC162/d_r</f>
        <v>54.156560547760442</v>
      </c>
      <c r="AC162" s="22">
        <f t="shared" si="224"/>
        <v>0.94521029311408344</v>
      </c>
      <c r="AD162" s="22" cm="1">
        <f t="array" ref="AD162">AE162/d_r</f>
        <v>137.18121331662894</v>
      </c>
      <c r="AE162" s="22">
        <f t="shared" si="225"/>
        <v>2.3942638442558657</v>
      </c>
      <c r="AF162" s="22" cm="1">
        <f t="array" ref="AF162">AG162/d_r</f>
        <v>-11.337773864389401</v>
      </c>
      <c r="AG162" s="22" cm="1">
        <f t="array" ref="AG162">(180*d_r)-(AC162+AE162)</f>
        <v>-0.19788148378015613</v>
      </c>
      <c r="AH162" s="22">
        <f>(150+200*COS(B1RADYAN))</f>
        <v>-29.246609032033518</v>
      </c>
      <c r="AI162" s="22">
        <f>200*SIN(E1AÇISI)</f>
        <v>-199.86502446522024</v>
      </c>
      <c r="AJ162" s="22">
        <v>200</v>
      </c>
      <c r="AK162" s="22">
        <f t="shared" si="148"/>
        <v>400.69607217785597</v>
      </c>
      <c r="AL162" s="22">
        <f>150+150+220*COS(E1AÇISI)</f>
        <v>291.91878013073131</v>
      </c>
      <c r="AM162" s="22">
        <f>220*SIN(E1AÇISI)</f>
        <v>-219.85152691174227</v>
      </c>
      <c r="AN162" s="22">
        <f t="shared" si="151"/>
        <v>-85151.268078438792</v>
      </c>
      <c r="AO162" s="22">
        <f t="shared" si="152"/>
        <v>-42775.982075308326</v>
      </c>
      <c r="AP162" s="22">
        <f t="shared" si="153"/>
        <v>-491.78380459595155</v>
      </c>
      <c r="AQ162" s="22">
        <f t="shared" si="154"/>
        <v>19.986502446522024</v>
      </c>
      <c r="AR162" s="22">
        <f t="shared" si="155"/>
        <v>242250.77074291388</v>
      </c>
      <c r="AS162" s="22">
        <f t="shared" si="156"/>
        <v>-46628148.454688497</v>
      </c>
      <c r="AT162" s="22">
        <f t="shared" si="157"/>
        <v>-341906177.74511164</v>
      </c>
      <c r="AU162" s="22">
        <f t="shared" si="158"/>
        <v>50054893.553323403</v>
      </c>
      <c r="AV162" s="33">
        <f t="shared" si="159"/>
        <v>199.5515673933929</v>
      </c>
      <c r="AW162" s="33">
        <f t="shared" si="160"/>
        <v>-7.0727227990360113</v>
      </c>
      <c r="AX162" s="33">
        <f t="shared" si="161"/>
        <v>2769.8816788293766</v>
      </c>
      <c r="AY162" s="33">
        <f t="shared" si="162"/>
        <v>-2314.2734816175789</v>
      </c>
    </row>
    <row r="163" spans="25:51">
      <c r="Y163" s="28" cm="1">
        <f t="array" ref="Y163">Z163/d_r</f>
        <v>82.047528015916299</v>
      </c>
      <c r="Z163" s="22">
        <v>1.43199950700003</v>
      </c>
      <c r="AA163" s="22">
        <f t="shared" si="223"/>
        <v>313.33174438684881</v>
      </c>
      <c r="AB163" s="22" cm="1">
        <f t="array" ref="AB163">AC163/d_r</f>
        <v>53.74532848775781</v>
      </c>
      <c r="AC163" s="22">
        <f t="shared" si="224"/>
        <v>0.93803293967727874</v>
      </c>
      <c r="AD163" s="22" cm="1">
        <f t="array" ref="AD163">AE163/d_r</f>
        <v>137.23584894240153</v>
      </c>
      <c r="AE163" s="22">
        <f t="shared" si="225"/>
        <v>2.3952174158144848</v>
      </c>
      <c r="AF163" s="22" cm="1">
        <f t="array" ref="AF163">AG163/d_r</f>
        <v>-10.981177430159361</v>
      </c>
      <c r="AG163" s="22" cm="1">
        <f t="array" ref="AG163">(180*d_r)-(AC163+AE163)</f>
        <v>-0.19165770190197051</v>
      </c>
      <c r="AH163" s="22">
        <f t="shared" ref="AH163" si="282">(150+200*COS(Z163))</f>
        <v>177.67032112839513</v>
      </c>
      <c r="AI163" s="22">
        <f t="shared" ref="AI163" si="283">200*SIN(AG163)</f>
        <v>-38.097301005896384</v>
      </c>
      <c r="AJ163" s="22">
        <v>200</v>
      </c>
      <c r="AK163" s="22">
        <f t="shared" si="148"/>
        <v>-3490.9263230995389</v>
      </c>
      <c r="AL163" s="22">
        <f t="shared" ref="AL163" si="284">150+150+220*COS(AG163)</f>
        <v>515.97175913493879</v>
      </c>
      <c r="AM163" s="22">
        <f t="shared" ref="AM163" si="285">220*SIN(AG163)</f>
        <v>-41.907031106486023</v>
      </c>
      <c r="AN163" s="22">
        <f t="shared" si="151"/>
        <v>-219583.05548096329</v>
      </c>
      <c r="AO163" s="22">
        <f t="shared" si="152"/>
        <v>-108046.06457893188</v>
      </c>
      <c r="AP163" s="22">
        <f t="shared" si="153"/>
        <v>-554.06906014083518</v>
      </c>
      <c r="AQ163" s="22">
        <f t="shared" si="154"/>
        <v>3.8097301005896398</v>
      </c>
      <c r="AR163" s="22">
        <f t="shared" si="155"/>
        <v>307007.03744878777</v>
      </c>
      <c r="AS163" s="22">
        <f t="shared" si="156"/>
        <v>-119921859.79234077</v>
      </c>
      <c r="AT163" s="22">
        <f t="shared" si="157"/>
        <v>-31313038.038667329</v>
      </c>
      <c r="AU163" s="22">
        <f t="shared" si="158"/>
        <v>120082079.21343188</v>
      </c>
      <c r="AV163" s="33">
        <f t="shared" si="159"/>
        <v>390.8769339624796</v>
      </c>
      <c r="AW163" s="33">
        <f t="shared" si="160"/>
        <v>-0.26093770100927394</v>
      </c>
      <c r="AX163" s="33">
        <f t="shared" si="161"/>
        <v>28486.729502332353</v>
      </c>
      <c r="AY163" s="33">
        <f t="shared" si="162"/>
        <v>-28398.505728513552</v>
      </c>
    </row>
    <row r="164" spans="25:51">
      <c r="Y164" s="28" cm="1">
        <f t="array" ref="Y164">Z164/d_r</f>
        <v>81.474570220785481</v>
      </c>
      <c r="Z164" s="22">
        <v>1.42199950700003</v>
      </c>
      <c r="AA164" s="22">
        <f t="shared" si="223"/>
        <v>314.53815146024624</v>
      </c>
      <c r="AB164" s="22" cm="1">
        <f t="array" ref="AB164">AC164/d_r</f>
        <v>53.335055929813059</v>
      </c>
      <c r="AC164" s="22">
        <f t="shared" si="224"/>
        <v>0.93087233271056358</v>
      </c>
      <c r="AD164" s="22" cm="1">
        <f t="array" ref="AD164">AE164/d_r</f>
        <v>137.29096431037379</v>
      </c>
      <c r="AE164" s="22">
        <f t="shared" si="225"/>
        <v>2.3961793604540489</v>
      </c>
      <c r="AF164" s="22" cm="1">
        <f t="array" ref="AF164">AG164/d_r</f>
        <v>-10.626020240186852</v>
      </c>
      <c r="AG164" s="22" cm="1">
        <f t="array" ref="AG164">(180*d_r)-(AC164+AE164)</f>
        <v>-0.18545903957481924</v>
      </c>
      <c r="AH164" s="22">
        <f>(150+200*COS(B1RADYAN))</f>
        <v>-29.246609032033518</v>
      </c>
      <c r="AI164" s="22">
        <f>200*SIN(E1AÇISI)</f>
        <v>-199.86502446522024</v>
      </c>
      <c r="AJ164" s="22">
        <v>200</v>
      </c>
      <c r="AK164" s="22">
        <f t="shared" si="148"/>
        <v>400.69607217785597</v>
      </c>
      <c r="AL164" s="22">
        <f>150+150+220*COS(E1AÇISI)</f>
        <v>291.91878013073131</v>
      </c>
      <c r="AM164" s="22">
        <f>220*SIN(E1AÇISI)</f>
        <v>-219.85152691174227</v>
      </c>
      <c r="AN164" s="22">
        <f t="shared" si="151"/>
        <v>-85151.268078438792</v>
      </c>
      <c r="AO164" s="22">
        <f t="shared" si="152"/>
        <v>-42775.982075308326</v>
      </c>
      <c r="AP164" s="22">
        <f t="shared" si="153"/>
        <v>-491.78380459595155</v>
      </c>
      <c r="AQ164" s="22">
        <f t="shared" si="154"/>
        <v>19.986502446522024</v>
      </c>
      <c r="AR164" s="22">
        <f t="shared" si="155"/>
        <v>242250.77074291388</v>
      </c>
      <c r="AS164" s="22">
        <f t="shared" si="156"/>
        <v>-46628148.454688497</v>
      </c>
      <c r="AT164" s="22">
        <f t="shared" si="157"/>
        <v>-341906177.74511164</v>
      </c>
      <c r="AU164" s="22">
        <f t="shared" si="158"/>
        <v>50054893.553323403</v>
      </c>
      <c r="AV164" s="33">
        <f t="shared" si="159"/>
        <v>199.5515673933929</v>
      </c>
      <c r="AW164" s="33">
        <f t="shared" si="160"/>
        <v>-7.0727227990360113</v>
      </c>
      <c r="AX164" s="33">
        <f t="shared" si="161"/>
        <v>2769.8816788293766</v>
      </c>
      <c r="AY164" s="33">
        <f t="shared" si="162"/>
        <v>-2314.2734816175789</v>
      </c>
    </row>
    <row r="165" spans="25:51">
      <c r="Y165" s="28" cm="1">
        <f t="array" ref="Y165">Z165/d_r</f>
        <v>80.901612425654662</v>
      </c>
      <c r="Z165" s="22">
        <v>1.41199950700003</v>
      </c>
      <c r="AA165" s="22">
        <f t="shared" si="223"/>
        <v>315.7381522239329</v>
      </c>
      <c r="AB165" s="22" cm="1">
        <f t="array" ref="AB165">AC165/d_r</f>
        <v>52.925726870430893</v>
      </c>
      <c r="AC165" s="22">
        <f t="shared" si="224"/>
        <v>0.92372819290025343</v>
      </c>
      <c r="AD165" s="22" cm="1">
        <f t="array" ref="AD165">AE165/d_r</f>
        <v>137.34653949911674</v>
      </c>
      <c r="AE165" s="22">
        <f t="shared" si="225"/>
        <v>2.3971493304800306</v>
      </c>
      <c r="AF165" s="22" cm="1">
        <f t="array" ref="AF165">AG165/d_r</f>
        <v>-10.272266369547657</v>
      </c>
      <c r="AG165" s="22" cm="1">
        <f t="array" ref="AG165">(180*d_r)-(AC165+AE165)</f>
        <v>-0.17928486979049119</v>
      </c>
      <c r="AH165" s="22">
        <f t="shared" ref="AH165" si="286">(150+200*COS(Z165))</f>
        <v>181.62605585152215</v>
      </c>
      <c r="AI165" s="22">
        <f t="shared" ref="AI165" si="287">200*SIN(AG165)</f>
        <v>-35.66519027215643</v>
      </c>
      <c r="AJ165" s="22">
        <v>200</v>
      </c>
      <c r="AK165" s="22">
        <f t="shared" si="148"/>
        <v>-2869.9850193353182</v>
      </c>
      <c r="AL165" s="22">
        <f t="shared" ref="AL165" si="288">150+150+220*COS(AG165)</f>
        <v>516.47372354502886</v>
      </c>
      <c r="AM165" s="22">
        <f t="shared" ref="AM165" si="289">220*SIN(AG165)</f>
        <v>-39.231709299372071</v>
      </c>
      <c r="AN165" s="22">
        <f t="shared" si="151"/>
        <v>-219884.23412701732</v>
      </c>
      <c r="AO165" s="22">
        <f t="shared" si="152"/>
        <v>-108507.124553841</v>
      </c>
      <c r="AP165" s="22">
        <f t="shared" si="153"/>
        <v>-552.13891381718531</v>
      </c>
      <c r="AQ165" s="22">
        <f t="shared" si="154"/>
        <v>3.5665190272156408</v>
      </c>
      <c r="AR165" s="22">
        <f t="shared" si="155"/>
        <v>304870.10020919266</v>
      </c>
      <c r="AS165" s="22">
        <f t="shared" si="156"/>
        <v>-119989662.19440167</v>
      </c>
      <c r="AT165" s="22">
        <f t="shared" si="157"/>
        <v>-27567831.91707024</v>
      </c>
      <c r="AU165" s="22">
        <f t="shared" si="158"/>
        <v>120129669.37540057</v>
      </c>
      <c r="AV165" s="33">
        <f t="shared" si="159"/>
        <v>393.80597081353596</v>
      </c>
      <c r="AW165" s="33">
        <f t="shared" si="160"/>
        <v>-0.22961776327497807</v>
      </c>
      <c r="AX165" s="33">
        <f t="shared" si="161"/>
        <v>30541.958586130611</v>
      </c>
      <c r="AY165" s="33">
        <f t="shared" si="162"/>
        <v>-30459.365175757546</v>
      </c>
    </row>
    <row r="166" spans="25:51">
      <c r="Y166" s="28" cm="1">
        <f t="array" ref="Y166">Z166/d_r</f>
        <v>80.328654630523829</v>
      </c>
      <c r="Z166" s="22">
        <v>1.40199950700003</v>
      </c>
      <c r="AA166" s="22">
        <f t="shared" si="223"/>
        <v>316.93170012669157</v>
      </c>
      <c r="AB166" s="22" cm="1">
        <f t="array" ref="AB166">AC166/d_r</f>
        <v>52.517325608067438</v>
      </c>
      <c r="AC166" s="22">
        <f t="shared" si="224"/>
        <v>0.91660024620270986</v>
      </c>
      <c r="AD166" s="22" cm="1">
        <f t="array" ref="AD166">AE166/d_r</f>
        <v>137.40255487073895</v>
      </c>
      <c r="AE166" s="22">
        <f t="shared" si="225"/>
        <v>2.3981269831465664</v>
      </c>
      <c r="AF166" s="22" cm="1">
        <f t="array" ref="AF166">AG166/d_r</f>
        <v>-9.9198804788063786</v>
      </c>
      <c r="AG166" s="22" cm="1">
        <f t="array" ref="AG166">(180*d_r)-(AC166+AE166)</f>
        <v>-0.17313457575948288</v>
      </c>
      <c r="AH166" s="22">
        <f>(150+200*COS(B1RADYAN))</f>
        <v>-29.246609032033518</v>
      </c>
      <c r="AI166" s="22">
        <f>200*SIN(E1AÇISI)</f>
        <v>-199.86502446522024</v>
      </c>
      <c r="AJ166" s="22">
        <v>200</v>
      </c>
      <c r="AK166" s="22">
        <f t="shared" si="148"/>
        <v>400.69607217785597</v>
      </c>
      <c r="AL166" s="22">
        <f>150+150+220*COS(E1AÇISI)</f>
        <v>291.91878013073131</v>
      </c>
      <c r="AM166" s="22">
        <f>220*SIN(E1AÇISI)</f>
        <v>-219.85152691174227</v>
      </c>
      <c r="AN166" s="22">
        <f t="shared" si="151"/>
        <v>-85151.268078438792</v>
      </c>
      <c r="AO166" s="22">
        <f t="shared" si="152"/>
        <v>-42775.982075308326</v>
      </c>
      <c r="AP166" s="22">
        <f t="shared" si="153"/>
        <v>-491.78380459595155</v>
      </c>
      <c r="AQ166" s="22">
        <f t="shared" si="154"/>
        <v>19.986502446522024</v>
      </c>
      <c r="AR166" s="22">
        <f t="shared" si="155"/>
        <v>242250.77074291388</v>
      </c>
      <c r="AS166" s="22">
        <f t="shared" si="156"/>
        <v>-46628148.454688497</v>
      </c>
      <c r="AT166" s="22">
        <f t="shared" si="157"/>
        <v>-341906177.74511164</v>
      </c>
      <c r="AU166" s="22">
        <f t="shared" si="158"/>
        <v>50054893.553323403</v>
      </c>
      <c r="AV166" s="33">
        <f t="shared" si="159"/>
        <v>199.5515673933929</v>
      </c>
      <c r="AW166" s="33">
        <f t="shared" si="160"/>
        <v>-7.0727227990360113</v>
      </c>
      <c r="AX166" s="33">
        <f t="shared" si="161"/>
        <v>2769.8816788293766</v>
      </c>
      <c r="AY166" s="33">
        <f t="shared" si="162"/>
        <v>-2314.2734816175789</v>
      </c>
    </row>
    <row r="167" spans="25:51">
      <c r="Y167" s="28" cm="1">
        <f t="array" ref="Y167">Z167/d_r</f>
        <v>79.75569683539301</v>
      </c>
      <c r="Z167" s="22">
        <v>1.3919995070000299</v>
      </c>
      <c r="AA167" s="22">
        <f t="shared" ref="AA167:AA189" si="290">SQRT(linkA^2+linkD^2-2*linkA*linkD*COS(Z167))</f>
        <v>318.11874911535097</v>
      </c>
      <c r="AB167" s="22" cm="1">
        <f t="array" ref="AB167">AC167/d_r</f>
        <v>52.109836735925029</v>
      </c>
      <c r="AC167" s="22">
        <f t="shared" ref="AC167:AC189" si="291">ACOS((linkA^2-linkD^2-AA167^2)/(-2*AA167*linkD))</f>
        <v>0.90948822371858662</v>
      </c>
      <c r="AD167" s="22" cm="1">
        <f t="array" ref="AD167">AE167/d_r</f>
        <v>137.45899106404929</v>
      </c>
      <c r="AE167" s="22">
        <f t="shared" ref="AE167:AE189" si="292">ACOS((LİNKB^2-AA167^2-LİNKC^2)/(-2*AA167*LİNKC))</f>
        <v>2.3991119805371239</v>
      </c>
      <c r="AF167" s="22" cm="1">
        <f t="array" ref="AF167">AG167/d_r</f>
        <v>-9.5688277999743168</v>
      </c>
      <c r="AG167" s="22" cm="1">
        <f t="array" ref="AG167">(180*d_r)-(AC167+AE167)</f>
        <v>-0.16700755066591721</v>
      </c>
      <c r="AH167" s="22">
        <f t="shared" ref="AH167" si="293">(150+200*COS(Z167))</f>
        <v>185.5691405739837</v>
      </c>
      <c r="AI167" s="22">
        <f t="shared" ref="AI167" si="294">200*SIN(AG167)</f>
        <v>-33.246456699358149</v>
      </c>
      <c r="AJ167" s="22">
        <v>200</v>
      </c>
      <c r="AK167" s="22">
        <f t="shared" ref="AK167:AK189" si="295">(200^2-AH167^2-AI167^2)/(-2)</f>
        <v>-2229.3835917853912</v>
      </c>
      <c r="AL167" s="22">
        <f t="shared" ref="AL167" si="296">150+150+220*COS(AG167)</f>
        <v>516.93905704481756</v>
      </c>
      <c r="AM167" s="22">
        <f t="shared" ref="AM167" si="297">220*SIN(AG167)</f>
        <v>-36.571102369293968</v>
      </c>
      <c r="AN167" s="22">
        <f t="shared" si="151"/>
        <v>-220163.4342268905</v>
      </c>
      <c r="AO167" s="22">
        <f t="shared" si="152"/>
        <v>-108967.02531755256</v>
      </c>
      <c r="AP167" s="22">
        <f t="shared" si="153"/>
        <v>-550.18551374417575</v>
      </c>
      <c r="AQ167" s="22">
        <f t="shared" si="154"/>
        <v>3.3246456699358191</v>
      </c>
      <c r="AR167" s="22">
        <f t="shared" si="155"/>
        <v>302715.15280277323</v>
      </c>
      <c r="AS167" s="22">
        <f t="shared" si="156"/>
        <v>-120049375.00834048</v>
      </c>
      <c r="AT167" s="22">
        <f t="shared" si="157"/>
        <v>-24064194.513997585</v>
      </c>
      <c r="AU167" s="22">
        <f t="shared" si="158"/>
        <v>120170673.7318664</v>
      </c>
      <c r="AV167" s="33">
        <f t="shared" si="159"/>
        <v>396.77572548989065</v>
      </c>
      <c r="AW167" s="33">
        <f t="shared" si="160"/>
        <v>-0.20035125827506187</v>
      </c>
      <c r="AX167" s="33">
        <f t="shared" si="161"/>
        <v>32885.679229218913</v>
      </c>
      <c r="AY167" s="33">
        <f t="shared" si="162"/>
        <v>-32808.685949267368</v>
      </c>
    </row>
    <row r="168" spans="25:51">
      <c r="Y168" s="28" cm="1">
        <f t="array" ref="Y168">Z168/d_r</f>
        <v>79.182739040262177</v>
      </c>
      <c r="Z168" s="22">
        <v>1.3819995070000299</v>
      </c>
      <c r="AA168" s="22">
        <f t="shared" si="290"/>
        <v>319.29925362796217</v>
      </c>
      <c r="AB168" s="22" cm="1">
        <f t="array" ref="AB168">AC168/d_r</f>
        <v>51.703245134938157</v>
      </c>
      <c r="AC168" s="22">
        <f t="shared" si="291"/>
        <v>0.90239186157041074</v>
      </c>
      <c r="AD168" s="22" cm="1">
        <f t="array" ref="AD168">AE168/d_r</f>
        <v>137.51582898791975</v>
      </c>
      <c r="AE168" s="22">
        <f t="shared" si="292"/>
        <v>2.4001039894486613</v>
      </c>
      <c r="AF168" s="22" cm="1">
        <f t="array" ref="AF168">AG168/d_r</f>
        <v>-9.2190741228579203</v>
      </c>
      <c r="AG168" s="22" cm="1">
        <f t="array" ref="AG168">(180*d_r)-(AC168+AE168)</f>
        <v>-0.16090319742927894</v>
      </c>
      <c r="AH168" s="22">
        <f>(150+200*COS(B1RADYAN))</f>
        <v>-29.246609032033518</v>
      </c>
      <c r="AI168" s="22">
        <f>200*SIN(E1AÇISI)</f>
        <v>-199.86502446522024</v>
      </c>
      <c r="AJ168" s="22">
        <v>200</v>
      </c>
      <c r="AK168" s="22">
        <f t="shared" si="295"/>
        <v>400.69607217785597</v>
      </c>
      <c r="AL168" s="22">
        <f>150+150+220*COS(E1AÇISI)</f>
        <v>291.91878013073131</v>
      </c>
      <c r="AM168" s="22">
        <f>220*SIN(E1AÇISI)</f>
        <v>-219.85152691174227</v>
      </c>
      <c r="AN168" s="22">
        <f t="shared" ref="AN168:AN189" si="298">220^2-AL168^2-AM168^2</f>
        <v>-85151.268078438792</v>
      </c>
      <c r="AO168" s="22">
        <f t="shared" ref="AO168:AO189" si="299">(AN168-AK168)/2</f>
        <v>-42775.982075308326</v>
      </c>
      <c r="AP168" s="22">
        <f t="shared" ref="AP168:AP189" si="300">-AL168+AI168</f>
        <v>-491.78380459595155</v>
      </c>
      <c r="AQ168" s="22">
        <f t="shared" ref="AQ168:AQ189" si="301">-AM168+AI168</f>
        <v>19.986502446522024</v>
      </c>
      <c r="AR168" s="22">
        <f t="shared" ref="AR168:AR189" si="302">AQ168^2+AP168^2</f>
        <v>242250.77074291388</v>
      </c>
      <c r="AS168" s="22">
        <f t="shared" ref="AS168:AS189" si="303">-2*(AO168*AP168+AL168*AQ168^2+AM168*AP168*AQ168)</f>
        <v>-46628148.454688497</v>
      </c>
      <c r="AT168" s="22">
        <f t="shared" ref="AT168:AT189" si="304">-AN168*AQ168^2-2*AM168*AO168*AQ168</f>
        <v>-341906177.74511164</v>
      </c>
      <c r="AU168" s="22">
        <f t="shared" ref="AU168:AU189" si="305" xml:space="preserve"> SQRT(AS168^2-4*AR168*AT168)</f>
        <v>50054893.553323403</v>
      </c>
      <c r="AV168" s="33">
        <f t="shared" ref="AV168:AV189" si="306">((-AS168+(AU168))/(2*AR168))</f>
        <v>199.5515673933929</v>
      </c>
      <c r="AW168" s="33">
        <f t="shared" ref="AW168:AW189" si="307">((-AS168-(AU168))/(2*AR168))</f>
        <v>-7.0727227990360113</v>
      </c>
      <c r="AX168" s="33">
        <f t="shared" ref="AX168:AX189" si="308">(AO168-AP168*AV168)/AQ168</f>
        <v>2769.8816788293766</v>
      </c>
      <c r="AY168" s="33">
        <f t="shared" ref="AY168:AY189" si="309">(AO168-AP168*AW168)/AQ168</f>
        <v>-2314.2734816175789</v>
      </c>
    </row>
    <row r="169" spans="25:51">
      <c r="Y169" s="28" cm="1">
        <f t="array" ref="Y169">Z169/d_r</f>
        <v>78.609781245131359</v>
      </c>
      <c r="Z169" s="22">
        <v>1.3719995070000299</v>
      </c>
      <c r="AA169" s="22">
        <f t="shared" si="290"/>
        <v>320.47316858719029</v>
      </c>
      <c r="AB169" s="22" cm="1">
        <f t="array" ref="AB169">AC169/d_r</f>
        <v>51.297535966944679</v>
      </c>
      <c r="AC169" s="22">
        <f t="shared" si="291"/>
        <v>0.8953109007833977</v>
      </c>
      <c r="AD169" s="22" cm="1">
        <f t="array" ref="AD169">AE169/d_r</f>
        <v>137.57304981484353</v>
      </c>
      <c r="AE169" s="22">
        <f t="shared" si="292"/>
        <v>2.4011026812791947</v>
      </c>
      <c r="AF169" s="22" cm="1">
        <f t="array" ref="AF169">AG169/d_r</f>
        <v>-8.8705857817881828</v>
      </c>
      <c r="AG169" s="22" cm="1">
        <f t="array" ref="AG169">(180*d_r)-(AC169+AE169)</f>
        <v>-0.15482092847279905</v>
      </c>
      <c r="AH169" s="22">
        <f t="shared" ref="AH169" si="310">(150+200*COS(Z169))</f>
        <v>189.49799811446451</v>
      </c>
      <c r="AI169" s="22">
        <f t="shared" ref="AI169" si="311">200*SIN(AG169)</f>
        <v>-30.840634416631545</v>
      </c>
      <c r="AJ169" s="22">
        <v>200</v>
      </c>
      <c r="AK169" s="22">
        <f t="shared" si="295"/>
        <v>-1569.6819896950428</v>
      </c>
      <c r="AL169" s="22">
        <f t="shared" ref="AL169" si="312">150+150+220*COS(AG169)</f>
        <v>517.36861520289312</v>
      </c>
      <c r="AM169" s="22">
        <f t="shared" ref="AM169" si="313">220*SIN(AG169)</f>
        <v>-33.924697858294699</v>
      </c>
      <c r="AN169" s="22">
        <f t="shared" si="298"/>
        <v>-220421.16912173585</v>
      </c>
      <c r="AO169" s="22">
        <f t="shared" si="299"/>
        <v>-109425.74356602041</v>
      </c>
      <c r="AP169" s="22">
        <f t="shared" si="300"/>
        <v>-548.20924961952471</v>
      </c>
      <c r="AQ169" s="22">
        <f t="shared" si="301"/>
        <v>3.0840634416631545</v>
      </c>
      <c r="AR169" s="22">
        <f t="shared" si="302"/>
        <v>300542.89281571453</v>
      </c>
      <c r="AS169" s="22">
        <f t="shared" si="303"/>
        <v>-120100965.18208615</v>
      </c>
      <c r="AT169" s="22">
        <f t="shared" si="304"/>
        <v>-20801013.942995291</v>
      </c>
      <c r="AU169" s="22">
        <f t="shared" si="305"/>
        <v>120205025.79045679</v>
      </c>
      <c r="AV169" s="33">
        <f t="shared" si="306"/>
        <v>399.78651419964308</v>
      </c>
      <c r="AW169" s="33">
        <f t="shared" si="307"/>
        <v>-0.17312106001860994</v>
      </c>
      <c r="AX169" s="33">
        <f t="shared" si="308"/>
        <v>35583.224362009554</v>
      </c>
      <c r="AY169" s="33">
        <f t="shared" si="309"/>
        <v>-35511.80194703288</v>
      </c>
    </row>
    <row r="170" spans="25:51">
      <c r="Y170" s="28" cm="1">
        <f t="array" ref="Y170">Z170/d_r</f>
        <v>78.03682345000054</v>
      </c>
      <c r="Z170" s="22">
        <v>1.3619995070000299</v>
      </c>
      <c r="AA170" s="22">
        <f t="shared" si="290"/>
        <v>321.64044939391505</v>
      </c>
      <c r="AB170" s="22" cm="1">
        <f t="array" ref="AB170">AC170/d_r</f>
        <v>50.892694668037244</v>
      </c>
      <c r="AC170" s="22">
        <f t="shared" si="291"/>
        <v>0.88824508716941242</v>
      </c>
      <c r="AD170" s="22" cm="1">
        <f t="array" ref="AD170">AE170/d_r</f>
        <v>137.63063497468258</v>
      </c>
      <c r="AE170" s="22">
        <f t="shared" si="292"/>
        <v>2.4021077319186737</v>
      </c>
      <c r="AF170" s="22" cm="1">
        <f t="array" ref="AF170">AG170/d_r</f>
        <v>-8.5233296427198351</v>
      </c>
      <c r="AG170" s="22" cm="1">
        <f t="array" ref="AG170">(180*d_r)-(AC170+AE170)</f>
        <v>-0.14876016549829307</v>
      </c>
      <c r="AH170" s="22">
        <f>(150+200*COS(B1RADYAN))</f>
        <v>-29.246609032033518</v>
      </c>
      <c r="AI170" s="22">
        <f>200*SIN(E1AÇISI)</f>
        <v>-199.86502446522024</v>
      </c>
      <c r="AJ170" s="22">
        <v>200</v>
      </c>
      <c r="AK170" s="22">
        <f t="shared" si="295"/>
        <v>400.69607217785597</v>
      </c>
      <c r="AL170" s="22">
        <f>150+150+220*COS(E1AÇISI)</f>
        <v>291.91878013073131</v>
      </c>
      <c r="AM170" s="22">
        <f>220*SIN(E1AÇISI)</f>
        <v>-219.85152691174227</v>
      </c>
      <c r="AN170" s="22">
        <f t="shared" si="298"/>
        <v>-85151.268078438792</v>
      </c>
      <c r="AO170" s="22">
        <f t="shared" si="299"/>
        <v>-42775.982075308326</v>
      </c>
      <c r="AP170" s="22">
        <f t="shared" si="300"/>
        <v>-491.78380459595155</v>
      </c>
      <c r="AQ170" s="22">
        <f t="shared" si="301"/>
        <v>19.986502446522024</v>
      </c>
      <c r="AR170" s="22">
        <f t="shared" si="302"/>
        <v>242250.77074291388</v>
      </c>
      <c r="AS170" s="22">
        <f t="shared" si="303"/>
        <v>-46628148.454688497</v>
      </c>
      <c r="AT170" s="22">
        <f t="shared" si="304"/>
        <v>-341906177.74511164</v>
      </c>
      <c r="AU170" s="22">
        <f t="shared" si="305"/>
        <v>50054893.553323403</v>
      </c>
      <c r="AV170" s="33">
        <f t="shared" si="306"/>
        <v>199.5515673933929</v>
      </c>
      <c r="AW170" s="33">
        <f t="shared" si="307"/>
        <v>-7.0727227990360113</v>
      </c>
      <c r="AX170" s="33">
        <f t="shared" si="308"/>
        <v>2769.8816788293766</v>
      </c>
      <c r="AY170" s="33">
        <f t="shared" si="309"/>
        <v>-2314.2734816175789</v>
      </c>
    </row>
    <row r="171" spans="25:51">
      <c r="Y171" s="28" cm="1">
        <f t="array" ref="Y171">Z171/d_r</f>
        <v>77.463865654869707</v>
      </c>
      <c r="Z171" s="22">
        <v>1.3519995070000299</v>
      </c>
      <c r="AA171" s="22">
        <f t="shared" si="290"/>
        <v>322.80105192103383</v>
      </c>
      <c r="AB171" s="22" cm="1">
        <f t="array" ref="AB171">AC171/d_r</f>
        <v>50.488706942089131</v>
      </c>
      <c r="AC171" s="22">
        <f t="shared" si="291"/>
        <v>0.88119417121397337</v>
      </c>
      <c r="AD171" s="22" cm="1">
        <f t="array" ref="AD171">AE171/d_r</f>
        <v>137.68856614860098</v>
      </c>
      <c r="AE171" s="22">
        <f t="shared" si="292"/>
        <v>2.403118821643095</v>
      </c>
      <c r="AF171" s="22" cm="1">
        <f t="array" ref="AF171">AG171/d_r</f>
        <v>-8.1772730906901128</v>
      </c>
      <c r="AG171" s="22" cm="1">
        <f t="array" ref="AG171">(180*d_r)-(AC171+AE171)</f>
        <v>-0.14272033926727534</v>
      </c>
      <c r="AH171" s="22">
        <f t="shared" ref="AH171" si="314">(150+200*COS(Z171))</f>
        <v>193.4110569823325</v>
      </c>
      <c r="AI171" s="22">
        <f t="shared" ref="AI171" si="315">200*SIN(AG171)</f>
        <v>-28.447263690619838</v>
      </c>
      <c r="AJ171" s="22">
        <v>200</v>
      </c>
      <c r="AK171" s="22">
        <f t="shared" si="295"/>
        <v>-891.45811274663788</v>
      </c>
      <c r="AL171" s="22">
        <f t="shared" ref="AL171" si="316">150+150+220*COS(AG171)</f>
        <v>517.76320019255957</v>
      </c>
      <c r="AM171" s="22">
        <f t="shared" ref="AM171" si="317">220*SIN(AG171)</f>
        <v>-31.291990059681822</v>
      </c>
      <c r="AN171" s="22">
        <f t="shared" si="298"/>
        <v>-220657.92011553576</v>
      </c>
      <c r="AO171" s="22">
        <f t="shared" si="299"/>
        <v>-109883.23100139455</v>
      </c>
      <c r="AP171" s="22">
        <f t="shared" si="300"/>
        <v>-546.21046388317939</v>
      </c>
      <c r="AQ171" s="22">
        <f t="shared" si="301"/>
        <v>2.8447263690619842</v>
      </c>
      <c r="AR171" s="22">
        <f t="shared" si="302"/>
        <v>298353.96332359285</v>
      </c>
      <c r="AS171" s="22">
        <f t="shared" si="303"/>
        <v>-120144365.31767097</v>
      </c>
      <c r="AT171" s="22">
        <f t="shared" si="304"/>
        <v>-17777316.768327042</v>
      </c>
      <c r="AU171" s="22">
        <f t="shared" si="305"/>
        <v>120232625.56081164</v>
      </c>
      <c r="AV171" s="33">
        <f t="shared" si="306"/>
        <v>402.83860854526546</v>
      </c>
      <c r="AW171" s="33">
        <f t="shared" si="307"/>
        <v>-0.14791196697618722</v>
      </c>
      <c r="AX171" s="33">
        <f t="shared" si="308"/>
        <v>38721.27507240374</v>
      </c>
      <c r="AY171" s="33">
        <f t="shared" si="309"/>
        <v>-38655.395211789684</v>
      </c>
    </row>
    <row r="172" spans="25:51">
      <c r="Y172" s="28" cm="1">
        <f t="array" ref="Y172">Z172/d_r</f>
        <v>76.890907859738888</v>
      </c>
      <c r="Z172" s="22">
        <v>1.3419995070000299</v>
      </c>
      <c r="AA172" s="22">
        <f t="shared" si="290"/>
        <v>323.95493250745932</v>
      </c>
      <c r="AB172" s="22" cm="1">
        <f t="array" ref="AB172">AC172/d_r</f>
        <v>50.085558754450027</v>
      </c>
      <c r="AC172" s="22">
        <f t="shared" si="291"/>
        <v>0.87415790796622306</v>
      </c>
      <c r="AD172" s="22" cm="1">
        <f t="array" ref="AD172">AE172/d_r</f>
        <v>137.74682526317781</v>
      </c>
      <c r="AE172" s="22">
        <f t="shared" si="292"/>
        <v>2.4041356350117575</v>
      </c>
      <c r="AF172" s="22" cm="1">
        <f t="array" ref="AF172">AG172/d_r</f>
        <v>-7.8323840176278381</v>
      </c>
      <c r="AG172" s="22" cm="1">
        <f t="array" ref="AG172">(180*d_r)-(AC172+AE172)</f>
        <v>-0.13670088938818736</v>
      </c>
      <c r="AH172" s="22">
        <f>(150+200*COS(B1RADYAN))</f>
        <v>-29.246609032033518</v>
      </c>
      <c r="AI172" s="22">
        <f>200*SIN(E1AÇISI)</f>
        <v>-199.86502446522024</v>
      </c>
      <c r="AJ172" s="22">
        <v>200</v>
      </c>
      <c r="AK172" s="22">
        <f t="shared" si="295"/>
        <v>400.69607217785597</v>
      </c>
      <c r="AL172" s="22">
        <f>150+150+220*COS(E1AÇISI)</f>
        <v>291.91878013073131</v>
      </c>
      <c r="AM172" s="22">
        <f>220*SIN(E1AÇISI)</f>
        <v>-219.85152691174227</v>
      </c>
      <c r="AN172" s="22">
        <f t="shared" si="298"/>
        <v>-85151.268078438792</v>
      </c>
      <c r="AO172" s="22">
        <f t="shared" si="299"/>
        <v>-42775.982075308326</v>
      </c>
      <c r="AP172" s="22">
        <f t="shared" si="300"/>
        <v>-491.78380459595155</v>
      </c>
      <c r="AQ172" s="22">
        <f t="shared" si="301"/>
        <v>19.986502446522024</v>
      </c>
      <c r="AR172" s="22">
        <f t="shared" si="302"/>
        <v>242250.77074291388</v>
      </c>
      <c r="AS172" s="22">
        <f t="shared" si="303"/>
        <v>-46628148.454688497</v>
      </c>
      <c r="AT172" s="22">
        <f t="shared" si="304"/>
        <v>-341906177.74511164</v>
      </c>
      <c r="AU172" s="22">
        <f t="shared" si="305"/>
        <v>50054893.553323403</v>
      </c>
      <c r="AV172" s="33">
        <f t="shared" si="306"/>
        <v>199.5515673933929</v>
      </c>
      <c r="AW172" s="33">
        <f t="shared" si="307"/>
        <v>-7.0727227990360113</v>
      </c>
      <c r="AX172" s="33">
        <f t="shared" si="308"/>
        <v>2769.8816788293766</v>
      </c>
      <c r="AY172" s="33">
        <f t="shared" si="309"/>
        <v>-2314.2734816175789</v>
      </c>
    </row>
    <row r="173" spans="25:51">
      <c r="Y173" s="28" cm="1">
        <f t="array" ref="Y173">Z173/d_r</f>
        <v>76.31795006460807</v>
      </c>
      <c r="Z173" s="22">
        <v>1.3319995070000299</v>
      </c>
      <c r="AA173" s="22">
        <f t="shared" si="290"/>
        <v>325.10204795230629</v>
      </c>
      <c r="AB173" s="22" cm="1">
        <f t="array" ref="AB173">AC173/d_r</f>
        <v>49.683236325806426</v>
      </c>
      <c r="AC173" s="22">
        <f t="shared" si="291"/>
        <v>0.86713605693177231</v>
      </c>
      <c r="AD173" s="22" cm="1">
        <f t="array" ref="AD173">AE173/d_r</f>
        <v>137.80539448469631</v>
      </c>
      <c r="AE173" s="22">
        <f t="shared" si="292"/>
        <v>2.4051578607675852</v>
      </c>
      <c r="AF173" s="22" cm="1">
        <f t="array" ref="AF173">AG173/d_r</f>
        <v>-7.4886308105027544</v>
      </c>
      <c r="AG173" s="22" cm="1">
        <f t="array" ref="AG173">(180*d_r)-(AC173+AE173)</f>
        <v>-0.13070126410956462</v>
      </c>
      <c r="AH173" s="22">
        <f t="shared" ref="AH173" si="318">(150+200*COS(Z173))</f>
        <v>197.30675200621394</v>
      </c>
      <c r="AI173" s="22">
        <f t="shared" ref="AI173" si="319">200*SIN(AG173)</f>
        <v>-26.065891491199917</v>
      </c>
      <c r="AJ173" s="22">
        <v>200</v>
      </c>
      <c r="AK173" s="22">
        <f t="shared" si="295"/>
        <v>-195.30745676369054</v>
      </c>
      <c r="AL173" s="22">
        <f t="shared" ref="AL173" si="320">150+150+220*COS(AG173)</f>
        <v>518.12356327075372</v>
      </c>
      <c r="AM173" s="22">
        <f t="shared" ref="AM173" si="321">220*SIN(AG173)</f>
        <v>-28.672480640319908</v>
      </c>
      <c r="AN173" s="22">
        <f t="shared" si="298"/>
        <v>-220874.13796245222</v>
      </c>
      <c r="AO173" s="22">
        <f t="shared" si="299"/>
        <v>-110339.41525284426</v>
      </c>
      <c r="AP173" s="22">
        <f t="shared" si="300"/>
        <v>-544.18945476195358</v>
      </c>
      <c r="AQ173" s="22">
        <f t="shared" si="301"/>
        <v>2.6065891491199906</v>
      </c>
      <c r="AR173" s="22">
        <f t="shared" si="302"/>
        <v>296148.95698110462</v>
      </c>
      <c r="AS173" s="22">
        <f t="shared" si="303"/>
        <v>-120179475.6162817</v>
      </c>
      <c r="AT173" s="22">
        <f t="shared" si="304"/>
        <v>-14992270.232776964</v>
      </c>
      <c r="AU173" s="22">
        <f t="shared" si="305"/>
        <v>120253341.49275567</v>
      </c>
      <c r="AV173" s="33">
        <f t="shared" si="306"/>
        <v>405.9322368715583</v>
      </c>
      <c r="AW173" s="33">
        <f t="shared" si="307"/>
        <v>-0.12471068145392146</v>
      </c>
      <c r="AX173" s="33">
        <f t="shared" si="308"/>
        <v>42417.358883703222</v>
      </c>
      <c r="AY173" s="33">
        <f t="shared" si="309"/>
        <v>-42356.99420749228</v>
      </c>
    </row>
    <row r="174" spans="25:51">
      <c r="Y174" s="28" cm="1">
        <f t="array" ref="Y174">Z174/d_r</f>
        <v>75.744992269477251</v>
      </c>
      <c r="Z174" s="22">
        <v>1.3219995070000301</v>
      </c>
      <c r="AA174" s="22">
        <f t="shared" si="290"/>
        <v>326.24235550926124</v>
      </c>
      <c r="AB174" s="22" cm="1">
        <f t="array" ref="AB174">AC174/d_r</f>
        <v>49.281726126201747</v>
      </c>
      <c r="AC174" s="22">
        <f t="shared" si="291"/>
        <v>0.86012838196833108</v>
      </c>
      <c r="AD174" s="22" cm="1">
        <f t="array" ref="AD174">AE174/d_r</f>
        <v>137.86425621360397</v>
      </c>
      <c r="AE174" s="22">
        <f t="shared" si="292"/>
        <v>2.4061851917404402</v>
      </c>
      <c r="AF174" s="22" cm="1">
        <f t="array" ref="AF174">AG174/d_r</f>
        <v>-7.1459823398057329</v>
      </c>
      <c r="AG174" s="22" cm="1">
        <f t="array" ref="AG174">(180*d_r)-(AC174+AE174)</f>
        <v>-0.12472092011897828</v>
      </c>
      <c r="AH174" s="22">
        <f>(150+200*COS(B1RADYAN))</f>
        <v>-29.246609032033518</v>
      </c>
      <c r="AI174" s="22">
        <f>200*SIN(E1AÇISI)</f>
        <v>-199.86502446522024</v>
      </c>
      <c r="AJ174" s="22">
        <v>200</v>
      </c>
      <c r="AK174" s="22">
        <f t="shared" si="295"/>
        <v>400.69607217785597</v>
      </c>
      <c r="AL174" s="22">
        <f>150+150+220*COS(E1AÇISI)</f>
        <v>291.91878013073131</v>
      </c>
      <c r="AM174" s="22">
        <f>220*SIN(E1AÇISI)</f>
        <v>-219.85152691174227</v>
      </c>
      <c r="AN174" s="22">
        <f t="shared" si="298"/>
        <v>-85151.268078438792</v>
      </c>
      <c r="AO174" s="22">
        <f t="shared" si="299"/>
        <v>-42775.982075308326</v>
      </c>
      <c r="AP174" s="22">
        <f t="shared" si="300"/>
        <v>-491.78380459595155</v>
      </c>
      <c r="AQ174" s="22">
        <f t="shared" si="301"/>
        <v>19.986502446522024</v>
      </c>
      <c r="AR174" s="22">
        <f t="shared" si="302"/>
        <v>242250.77074291388</v>
      </c>
      <c r="AS174" s="22">
        <f t="shared" si="303"/>
        <v>-46628148.454688497</v>
      </c>
      <c r="AT174" s="22">
        <f t="shared" si="304"/>
        <v>-341906177.74511164</v>
      </c>
      <c r="AU174" s="22">
        <f t="shared" si="305"/>
        <v>50054893.553323403</v>
      </c>
      <c r="AV174" s="33">
        <f t="shared" si="306"/>
        <v>199.5515673933929</v>
      </c>
      <c r="AW174" s="33">
        <f t="shared" si="307"/>
        <v>-7.0727227990360113</v>
      </c>
      <c r="AX174" s="33">
        <f t="shared" si="308"/>
        <v>2769.8816788293766</v>
      </c>
      <c r="AY174" s="33">
        <f t="shared" si="309"/>
        <v>-2314.2734816175789</v>
      </c>
    </row>
    <row r="175" spans="25:51">
      <c r="Y175" s="28" cm="1">
        <f t="array" ref="Y175">Z175/d_r</f>
        <v>75.172034474346432</v>
      </c>
      <c r="Z175" s="22">
        <v>1.3119995070000301</v>
      </c>
      <c r="AA175" s="22">
        <f t="shared" si="290"/>
        <v>327.37581288112824</v>
      </c>
      <c r="AB175" s="22" cm="1">
        <f t="array" ref="AB175">AC175/d_r</f>
        <v>48.881014869212201</v>
      </c>
      <c r="AC175" s="22">
        <f t="shared" si="291"/>
        <v>0.85313465118405829</v>
      </c>
      <c r="AD175" s="22" cm="1">
        <f t="array" ref="AD175">AE175/d_r</f>
        <v>137.9233930791398</v>
      </c>
      <c r="AE175" s="22">
        <f t="shared" si="292"/>
        <v>2.4072173247533497</v>
      </c>
      <c r="AF175" s="22" cm="1">
        <f t="array" ref="AF175">AG175/d_r</f>
        <v>-6.8044079483520248</v>
      </c>
      <c r="AG175" s="22" cm="1">
        <f t="array" ref="AG175">(180*d_r)-(AC175+AE175)</f>
        <v>-0.1187593223476151</v>
      </c>
      <c r="AH175" s="22">
        <f t="shared" ref="AH175" si="322">(150+200*COS(Z175))</f>
        <v>201.18352496004113</v>
      </c>
      <c r="AI175" s="22">
        <f t="shared" ref="AI175" si="323">200*SIN(AG175)</f>
        <v>-23.696071996394043</v>
      </c>
      <c r="AJ175" s="22">
        <v>200</v>
      </c>
      <c r="AK175" s="22">
        <f t="shared" si="295"/>
        <v>518.15727170289097</v>
      </c>
      <c r="AL175" s="22">
        <f t="shared" ref="AL175" si="324">150+150+220*COS(AG175)</f>
        <v>518.45040711348986</v>
      </c>
      <c r="AM175" s="22">
        <f t="shared" ref="AM175" si="325">220*SIN(AG175)</f>
        <v>-26.065679196033447</v>
      </c>
      <c r="AN175" s="22">
        <f t="shared" si="298"/>
        <v>-221070.24426809393</v>
      </c>
      <c r="AO175" s="22">
        <f t="shared" si="299"/>
        <v>-110794.20076989841</v>
      </c>
      <c r="AP175" s="22">
        <f t="shared" si="300"/>
        <v>-542.1464791098839</v>
      </c>
      <c r="AQ175" s="22">
        <f t="shared" si="301"/>
        <v>2.3696071996394039</v>
      </c>
      <c r="AR175" s="22">
        <f t="shared" si="302"/>
        <v>293928.41984952439</v>
      </c>
      <c r="AS175" s="22">
        <f t="shared" si="303"/>
        <v>-120206165.75529855</v>
      </c>
      <c r="AT175" s="22">
        <f t="shared" si="304"/>
        <v>-12445183.044707309</v>
      </c>
      <c r="AU175" s="22">
        <f t="shared" si="305"/>
        <v>120267012.34145041</v>
      </c>
      <c r="AV175" s="33">
        <f t="shared" si="306"/>
        <v>409.06758560444467</v>
      </c>
      <c r="AW175" s="33">
        <f t="shared" si="307"/>
        <v>-0.10350578923773923</v>
      </c>
      <c r="AX175" s="33">
        <f t="shared" si="308"/>
        <v>46834.914453509766</v>
      </c>
      <c r="AY175" s="33">
        <f t="shared" si="309"/>
        <v>-46780.038516919529</v>
      </c>
    </row>
    <row r="176" spans="25:51">
      <c r="Y176" s="28" cm="1">
        <f t="array" ref="Y176">Z176/d_r</f>
        <v>74.599076679215614</v>
      </c>
      <c r="Z176" s="22">
        <v>1.3019995070000301</v>
      </c>
      <c r="AA176" s="22">
        <f t="shared" si="290"/>
        <v>328.50237821454635</v>
      </c>
      <c r="AB176" s="22" cm="1">
        <f t="array" ref="AB176">AC176/d_r</f>
        <v>48.481089506272824</v>
      </c>
      <c r="AC176" s="22">
        <f t="shared" si="291"/>
        <v>0.84615463683853287</v>
      </c>
      <c r="AD176" s="22" cm="1">
        <f t="array" ref="AD176">AE176/d_r</f>
        <v>137.98278793412413</v>
      </c>
      <c r="AE176" s="22">
        <f t="shared" si="292"/>
        <v>2.4082539605315709</v>
      </c>
      <c r="AF176" s="22" cm="1">
        <f t="array" ref="AF176">AG176/d_r</f>
        <v>-6.4638774403969714</v>
      </c>
      <c r="AG176" s="22" cm="1">
        <f t="array" ref="AG176">(180*d_r)-(AC176+AE176)</f>
        <v>-0.11281594378031068</v>
      </c>
      <c r="AH176" s="22">
        <f>(150+200*COS(B1RADYAN))</f>
        <v>-29.246609032033518</v>
      </c>
      <c r="AI176" s="22">
        <f>200*SIN(E1AÇISI)</f>
        <v>-199.86502446522024</v>
      </c>
      <c r="AJ176" s="22">
        <v>200</v>
      </c>
      <c r="AK176" s="22">
        <f t="shared" si="295"/>
        <v>400.69607217785597</v>
      </c>
      <c r="AL176" s="22">
        <f>150+150+220*COS(E1AÇISI)</f>
        <v>291.91878013073131</v>
      </c>
      <c r="AM176" s="22">
        <f>220*SIN(E1AÇISI)</f>
        <v>-219.85152691174227</v>
      </c>
      <c r="AN176" s="22">
        <f t="shared" si="298"/>
        <v>-85151.268078438792</v>
      </c>
      <c r="AO176" s="22">
        <f t="shared" si="299"/>
        <v>-42775.982075308326</v>
      </c>
      <c r="AP176" s="22">
        <f t="shared" si="300"/>
        <v>-491.78380459595155</v>
      </c>
      <c r="AQ176" s="22">
        <f t="shared" si="301"/>
        <v>19.986502446522024</v>
      </c>
      <c r="AR176" s="22">
        <f t="shared" si="302"/>
        <v>242250.77074291388</v>
      </c>
      <c r="AS176" s="22">
        <f t="shared" si="303"/>
        <v>-46628148.454688497</v>
      </c>
      <c r="AT176" s="22">
        <f t="shared" si="304"/>
        <v>-341906177.74511164</v>
      </c>
      <c r="AU176" s="22">
        <f t="shared" si="305"/>
        <v>50054893.553323403</v>
      </c>
      <c r="AV176" s="33">
        <f t="shared" si="306"/>
        <v>199.5515673933929</v>
      </c>
      <c r="AW176" s="33">
        <f t="shared" si="307"/>
        <v>-7.0727227990360113</v>
      </c>
      <c r="AX176" s="33">
        <f t="shared" si="308"/>
        <v>2769.8816788293766</v>
      </c>
      <c r="AY176" s="33">
        <f t="shared" si="309"/>
        <v>-2314.2734816175789</v>
      </c>
    </row>
    <row r="177" spans="25:51">
      <c r="Y177" s="28" cm="1">
        <f t="array" ref="Y177">Z177/d_r</f>
        <v>74.026118884084781</v>
      </c>
      <c r="Z177" s="22">
        <v>1.2919995070000301</v>
      </c>
      <c r="AA177" s="22">
        <f t="shared" si="290"/>
        <v>329.6220100948716</v>
      </c>
      <c r="AB177" s="22" cm="1">
        <f t="array" ref="AB177">AC177/d_r</f>
        <v>48.081937221150632</v>
      </c>
      <c r="AC177" s="22">
        <f t="shared" si="291"/>
        <v>0.83918811524629144</v>
      </c>
      <c r="AD177" s="22" cm="1">
        <f t="array" ref="AD177">AE177/d_r</f>
        <v>138.04242384990715</v>
      </c>
      <c r="AE177" s="22">
        <f t="shared" si="292"/>
        <v>2.4092948036144266</v>
      </c>
      <c r="AF177" s="22" cm="1">
        <f t="array" ref="AF177">AG177/d_r</f>
        <v>-6.124361071057808</v>
      </c>
      <c r="AG177" s="22" cm="1">
        <f t="array" ref="AG177">(180*d_r)-(AC177+AE177)</f>
        <v>-0.10689026527092516</v>
      </c>
      <c r="AH177" s="22">
        <f t="shared" ref="AH177" si="326">(150+200*COS(Z177))</f>
        <v>205.03982518632225</v>
      </c>
      <c r="AI177" s="22">
        <f t="shared" ref="AI177" si="327">200*SIN(AG177)</f>
        <v>-21.337367043923134</v>
      </c>
      <c r="AJ177" s="22">
        <v>200</v>
      </c>
      <c r="AK177" s="22">
        <f t="shared" si="295"/>
        <v>1248.3065724023409</v>
      </c>
      <c r="AL177" s="22">
        <f t="shared" ref="AL177" si="328">150+150+220*COS(AG177)</f>
        <v>518.74438801678048</v>
      </c>
      <c r="AM177" s="22">
        <f t="shared" ref="AM177" si="329">220*SIN(AG177)</f>
        <v>-23.471103748315446</v>
      </c>
      <c r="AN177" s="22">
        <f t="shared" si="298"/>
        <v>-221246.63281006832</v>
      </c>
      <c r="AO177" s="22">
        <f t="shared" si="299"/>
        <v>-111247.46969123532</v>
      </c>
      <c r="AP177" s="22">
        <f t="shared" si="300"/>
        <v>-540.08175506070359</v>
      </c>
      <c r="AQ177" s="22">
        <f t="shared" si="301"/>
        <v>2.1337367043923123</v>
      </c>
      <c r="AR177" s="22">
        <f t="shared" si="302"/>
        <v>291692.85498177347</v>
      </c>
      <c r="AS177" s="22">
        <f t="shared" si="303"/>
        <v>-120224276.70302562</v>
      </c>
      <c r="AT177" s="22">
        <f t="shared" si="304"/>
        <v>-10135504.849249935</v>
      </c>
      <c r="AU177" s="22">
        <f t="shared" si="305"/>
        <v>120273448.96588901</v>
      </c>
      <c r="AV177" s="33">
        <f t="shared" si="306"/>
        <v>412.2448005864631</v>
      </c>
      <c r="AW177" s="33">
        <f t="shared" si="307"/>
        <v>-8.4287739695329947E-2</v>
      </c>
      <c r="AX177" s="33">
        <f t="shared" si="308"/>
        <v>52208.140533383048</v>
      </c>
      <c r="AY177" s="33">
        <f t="shared" si="309"/>
        <v>-52158.727800165158</v>
      </c>
    </row>
    <row r="178" spans="25:51">
      <c r="Y178" s="28" cm="1">
        <f t="array" ref="Y178">Z178/d_r</f>
        <v>73.453161088953962</v>
      </c>
      <c r="Z178" s="22">
        <v>1.2819995070000301</v>
      </c>
      <c r="AA178" s="22">
        <f t="shared" si="290"/>
        <v>330.73466754121995</v>
      </c>
      <c r="AB178" s="22" cm="1">
        <f t="array" ref="AB178">AC178/d_r</f>
        <v>47.683545424559192</v>
      </c>
      <c r="AC178" s="22">
        <f t="shared" si="291"/>
        <v>0.83223486668283531</v>
      </c>
      <c r="AD178" s="22" cm="1">
        <f t="array" ref="AD178">AE178/d_r</f>
        <v>138.10228411147256</v>
      </c>
      <c r="AE178" s="22">
        <f t="shared" si="292"/>
        <v>2.410339562269848</v>
      </c>
      <c r="AF178" s="22" cm="1">
        <f t="array" ref="AF178">AG178/d_r</f>
        <v>-5.7858295360317724</v>
      </c>
      <c r="AG178" s="22" cm="1">
        <f t="array" ref="AG178">(180*d_r)-(AC178+AE178)</f>
        <v>-0.10098177536289032</v>
      </c>
      <c r="AH178" s="22">
        <f>(150+200*COS(B1RADYAN))</f>
        <v>-29.246609032033518</v>
      </c>
      <c r="AI178" s="22">
        <f>200*SIN(E1AÇISI)</f>
        <v>-199.86502446522024</v>
      </c>
      <c r="AJ178" s="22">
        <v>200</v>
      </c>
      <c r="AK178" s="22">
        <f t="shared" si="295"/>
        <v>400.69607217785597</v>
      </c>
      <c r="AL178" s="22">
        <f>150+150+220*COS(E1AÇISI)</f>
        <v>291.91878013073131</v>
      </c>
      <c r="AM178" s="22">
        <f>220*SIN(E1AÇISI)</f>
        <v>-219.85152691174227</v>
      </c>
      <c r="AN178" s="22">
        <f t="shared" si="298"/>
        <v>-85151.268078438792</v>
      </c>
      <c r="AO178" s="22">
        <f t="shared" si="299"/>
        <v>-42775.982075308326</v>
      </c>
      <c r="AP178" s="22">
        <f t="shared" si="300"/>
        <v>-491.78380459595155</v>
      </c>
      <c r="AQ178" s="22">
        <f t="shared" si="301"/>
        <v>19.986502446522024</v>
      </c>
      <c r="AR178" s="22">
        <f t="shared" si="302"/>
        <v>242250.77074291388</v>
      </c>
      <c r="AS178" s="22">
        <f t="shared" si="303"/>
        <v>-46628148.454688497</v>
      </c>
      <c r="AT178" s="22">
        <f t="shared" si="304"/>
        <v>-341906177.74511164</v>
      </c>
      <c r="AU178" s="22">
        <f t="shared" si="305"/>
        <v>50054893.553323403</v>
      </c>
      <c r="AV178" s="33">
        <f t="shared" si="306"/>
        <v>199.5515673933929</v>
      </c>
      <c r="AW178" s="33">
        <f t="shared" si="307"/>
        <v>-7.0727227990360113</v>
      </c>
      <c r="AX178" s="33">
        <f t="shared" si="308"/>
        <v>2769.8816788293766</v>
      </c>
      <c r="AY178" s="33">
        <f t="shared" si="309"/>
        <v>-2314.2734816175789</v>
      </c>
    </row>
    <row r="179" spans="25:51">
      <c r="Y179" s="28" cm="1">
        <f t="array" ref="Y179">Z179/d_r</f>
        <v>72.880203293823129</v>
      </c>
      <c r="Z179" s="22">
        <v>1.2719995070000301</v>
      </c>
      <c r="AA179" s="22">
        <f t="shared" si="290"/>
        <v>331.84031000166425</v>
      </c>
      <c r="AB179" s="22" cm="1">
        <f t="array" ref="AB179">AC179/d_r</f>
        <v>47.285901748911947</v>
      </c>
      <c r="AC179" s="22">
        <f t="shared" si="291"/>
        <v>0.82529467529305844</v>
      </c>
      <c r="AD179" s="22" cm="1">
        <f t="array" ref="AD179">AE179/d_r</f>
        <v>138.16235221269167</v>
      </c>
      <c r="AE179" s="22">
        <f t="shared" si="292"/>
        <v>2.4113879484115426</v>
      </c>
      <c r="AF179" s="22" cm="1">
        <f t="array" ref="AF179">AG179/d_r</f>
        <v>-5.4482539616036147</v>
      </c>
      <c r="AG179" s="22" cm="1">
        <f t="array" ref="AG179">(180*d_r)-(AC179+AE179)</f>
        <v>-9.5089970114807798E-2</v>
      </c>
      <c r="AH179" s="22">
        <f t="shared" ref="AH179" si="330">(150+200*COS(Z179))</f>
        <v>208.87411021638337</v>
      </c>
      <c r="AI179" s="22">
        <f t="shared" ref="AI179" si="331">200*SIN(AG179)</f>
        <v>-18.989346536086266</v>
      </c>
      <c r="AJ179" s="22">
        <v>200</v>
      </c>
      <c r="AK179" s="22">
        <f t="shared" si="295"/>
        <v>1994.4946002767206</v>
      </c>
      <c r="AL179" s="22">
        <f t="shared" ref="AL179" si="332">150+150+220*COS(AG179)</f>
        <v>519.00611797148554</v>
      </c>
      <c r="AM179" s="22">
        <f t="shared" ref="AM179" si="333">220*SIN(AG179)</f>
        <v>-20.888281189694894</v>
      </c>
      <c r="AN179" s="22">
        <f t="shared" si="298"/>
        <v>-221403.67078289131</v>
      </c>
      <c r="AO179" s="22">
        <f t="shared" si="299"/>
        <v>-111699.08269158402</v>
      </c>
      <c r="AP179" s="22">
        <f t="shared" si="300"/>
        <v>-537.9954645075718</v>
      </c>
      <c r="AQ179" s="22">
        <f t="shared" si="301"/>
        <v>1.8989346536086273</v>
      </c>
      <c r="AR179" s="22">
        <f t="shared" si="302"/>
        <v>289442.72578353668</v>
      </c>
      <c r="AS179" s="22">
        <f t="shared" si="303"/>
        <v>-120233622.47636172</v>
      </c>
      <c r="AT179" s="22">
        <f t="shared" si="304"/>
        <v>-8062824.4949298874</v>
      </c>
      <c r="AU179" s="22">
        <f t="shared" si="305"/>
        <v>120272436.06656341</v>
      </c>
      <c r="AV179" s="33">
        <f t="shared" si="306"/>
        <v>415.46398841405079</v>
      </c>
      <c r="AW179" s="33">
        <f t="shared" si="307"/>
        <v>-6.7048826493428651E-2</v>
      </c>
      <c r="AX179" s="33">
        <f t="shared" si="308"/>
        <v>58884.942948883385</v>
      </c>
      <c r="AY179" s="33">
        <f t="shared" si="309"/>
        <v>-58840.968773624154</v>
      </c>
    </row>
    <row r="180" spans="25:51">
      <c r="Y180" s="28" cm="1">
        <f t="array" ref="Y180">Z180/d_r</f>
        <v>72.307245498692311</v>
      </c>
      <c r="Z180" s="22">
        <v>1.2619995070000301</v>
      </c>
      <c r="AA180" s="22">
        <f t="shared" si="290"/>
        <v>332.93889734858158</v>
      </c>
      <c r="AB180" s="22" cm="1">
        <f t="array" ref="AB180">AC180/d_r</f>
        <v>46.888994043209145</v>
      </c>
      <c r="AC180" s="22">
        <f t="shared" si="291"/>
        <v>0.81836732900200793</v>
      </c>
      <c r="AD180" s="22" cm="1">
        <f t="array" ref="AD180">AE180/d_r</f>
        <v>138.22261185172525</v>
      </c>
      <c r="AE180" s="22">
        <f t="shared" si="292"/>
        <v>2.412439677518742</v>
      </c>
      <c r="AF180" s="22" cm="1">
        <f t="array" ref="AF180">AG180/d_r</f>
        <v>-5.1116058949343985</v>
      </c>
      <c r="AG180" s="22" cm="1">
        <f t="array" ref="AG180">(180*d_r)-(AC180+AE180)</f>
        <v>-8.9214352930956586E-2</v>
      </c>
      <c r="AH180" s="22">
        <f>(150+200*COS(B1RADYAN))</f>
        <v>-29.246609032033518</v>
      </c>
      <c r="AI180" s="22">
        <f>200*SIN(E1AÇISI)</f>
        <v>-199.86502446522024</v>
      </c>
      <c r="AJ180" s="22">
        <v>200</v>
      </c>
      <c r="AK180" s="22">
        <f t="shared" si="295"/>
        <v>400.69607217785597</v>
      </c>
      <c r="AL180" s="22">
        <f>150+150+220*COS(E1AÇISI)</f>
        <v>291.91878013073131</v>
      </c>
      <c r="AM180" s="22">
        <f>220*SIN(E1AÇISI)</f>
        <v>-219.85152691174227</v>
      </c>
      <c r="AN180" s="22">
        <f t="shared" si="298"/>
        <v>-85151.268078438792</v>
      </c>
      <c r="AO180" s="22">
        <f t="shared" si="299"/>
        <v>-42775.982075308326</v>
      </c>
      <c r="AP180" s="22">
        <f t="shared" si="300"/>
        <v>-491.78380459595155</v>
      </c>
      <c r="AQ180" s="22">
        <f t="shared" si="301"/>
        <v>19.986502446522024</v>
      </c>
      <c r="AR180" s="22">
        <f t="shared" si="302"/>
        <v>242250.77074291388</v>
      </c>
      <c r="AS180" s="22">
        <f t="shared" si="303"/>
        <v>-46628148.454688497</v>
      </c>
      <c r="AT180" s="22">
        <f t="shared" si="304"/>
        <v>-341906177.74511164</v>
      </c>
      <c r="AU180" s="22">
        <f t="shared" si="305"/>
        <v>50054893.553323403</v>
      </c>
      <c r="AV180" s="33">
        <f t="shared" si="306"/>
        <v>199.5515673933929</v>
      </c>
      <c r="AW180" s="33">
        <f t="shared" si="307"/>
        <v>-7.0727227990360113</v>
      </c>
      <c r="AX180" s="33">
        <f t="shared" si="308"/>
        <v>2769.8816788293766</v>
      </c>
      <c r="AY180" s="33">
        <f t="shared" si="309"/>
        <v>-2314.2734816175789</v>
      </c>
    </row>
    <row r="181" spans="25:51">
      <c r="Y181" s="28" cm="1">
        <f t="array" ref="Y181">Z181/d_r</f>
        <v>71.734287703561492</v>
      </c>
      <c r="Z181" s="22">
        <v>1.25199950700003</v>
      </c>
      <c r="AA181" s="22">
        <f t="shared" si="290"/>
        <v>334.0303898741451</v>
      </c>
      <c r="AB181" s="22" cm="1">
        <f t="array" ref="AB181">AC181/d_r</f>
        <v>46.492810368055359</v>
      </c>
      <c r="AC181" s="22">
        <f t="shared" si="291"/>
        <v>0.81145261942792268</v>
      </c>
      <c r="AD181" s="22" cm="1">
        <f t="array" ref="AD181">AE181/d_r</f>
        <v>138.28304692656889</v>
      </c>
      <c r="AE181" s="22">
        <f t="shared" si="292"/>
        <v>2.4134944685584525</v>
      </c>
      <c r="AF181" s="22" cm="1">
        <f t="array" ref="AF181">AG181/d_r</f>
        <v>-4.7758572946242586</v>
      </c>
      <c r="AG181" s="22" cm="1">
        <f t="array" ref="AG181">(180*d_r)-(AC181+AE181)</f>
        <v>-8.3354434396582189E-2</v>
      </c>
      <c r="AH181" s="22">
        <f t="shared" ref="AH181" si="334">(150+200*COS(Z181))</f>
        <v>212.68484638733563</v>
      </c>
      <c r="AI181" s="22">
        <f t="shared" ref="AI181" si="335">200*SIN(AG181)</f>
        <v>-16.651588803967282</v>
      </c>
      <c r="AJ181" s="22">
        <v>200</v>
      </c>
      <c r="AK181" s="22">
        <f t="shared" si="295"/>
        <v>2756.0596462504814</v>
      </c>
      <c r="AL181" s="22">
        <f t="shared" ref="AL181" si="336">150+150+220*COS(AG181)</f>
        <v>519.23616662007976</v>
      </c>
      <c r="AM181" s="22">
        <f t="shared" ref="AM181" si="337">220*SIN(AG181)</f>
        <v>-18.31674768436401</v>
      </c>
      <c r="AN181" s="22">
        <f t="shared" si="298"/>
        <v>-221541.69997204791</v>
      </c>
      <c r="AO181" s="22">
        <f t="shared" si="299"/>
        <v>-112148.87980914919</v>
      </c>
      <c r="AP181" s="22">
        <f t="shared" si="300"/>
        <v>-535.88775542404699</v>
      </c>
      <c r="AQ181" s="22">
        <f t="shared" si="301"/>
        <v>1.6651588803967279</v>
      </c>
      <c r="AR181" s="22">
        <f t="shared" si="302"/>
        <v>287178.45916752017</v>
      </c>
      <c r="AS181" s="22">
        <f t="shared" si="303"/>
        <v>-120233991.84623498</v>
      </c>
      <c r="AT181" s="22">
        <f t="shared" si="304"/>
        <v>-6226867.1948906416</v>
      </c>
      <c r="AU181" s="22">
        <f t="shared" si="305"/>
        <v>120263733.86763932</v>
      </c>
      <c r="AV181" s="33">
        <f t="shared" si="306"/>
        <v>418.72521778101827</v>
      </c>
      <c r="AW181" s="33">
        <f t="shared" si="307"/>
        <v>-5.1783169062466855E-2</v>
      </c>
      <c r="AX181" s="33">
        <f t="shared" si="308"/>
        <v>67405.482208535148</v>
      </c>
      <c r="AY181" s="33">
        <f t="shared" si="309"/>
        <v>-67366.922817995903</v>
      </c>
    </row>
    <row r="182" spans="25:51">
      <c r="Y182" s="28" cm="1">
        <f t="array" ref="Y182">Z182/d_r</f>
        <v>71.161329908430659</v>
      </c>
      <c r="Z182" s="22">
        <v>1.24199950700003</v>
      </c>
      <c r="AA182" s="22">
        <f t="shared" si="290"/>
        <v>335.11474828595686</v>
      </c>
      <c r="AB182" s="22" cm="1">
        <f t="array" ref="AB182">AC182/d_r</f>
        <v>46.097338990803273</v>
      </c>
      <c r="AC182" s="22">
        <f t="shared" si="291"/>
        <v>0.8045503417974772</v>
      </c>
      <c r="AD182" s="22" cm="1">
        <f t="array" ref="AD182">AE182/d_r</f>
        <v>138.34364153073884</v>
      </c>
      <c r="AE182" s="22">
        <f t="shared" si="292"/>
        <v>2.4145520439101609</v>
      </c>
      <c r="AF182" s="22" cm="1">
        <f t="array" ref="AF182">AG182/d_r</f>
        <v>-4.4409805215421265</v>
      </c>
      <c r="AG182" s="22" cm="1">
        <f t="array" ref="AG182">(180*d_r)-(AC182+AE182)</f>
        <v>-7.7509732117845065E-2</v>
      </c>
      <c r="AH182" s="22">
        <f>(150+200*COS(B1RADYAN))</f>
        <v>-29.246609032033518</v>
      </c>
      <c r="AI182" s="22">
        <f>200*SIN(E1AÇISI)</f>
        <v>-199.86502446522024</v>
      </c>
      <c r="AJ182" s="22">
        <v>200</v>
      </c>
      <c r="AK182" s="22">
        <f t="shared" si="295"/>
        <v>400.69607217785597</v>
      </c>
      <c r="AL182" s="22">
        <f>150+150+220*COS(E1AÇISI)</f>
        <v>291.91878013073131</v>
      </c>
      <c r="AM182" s="22">
        <f>220*SIN(E1AÇISI)</f>
        <v>-219.85152691174227</v>
      </c>
      <c r="AN182" s="22">
        <f t="shared" si="298"/>
        <v>-85151.268078438792</v>
      </c>
      <c r="AO182" s="22">
        <f t="shared" si="299"/>
        <v>-42775.982075308326</v>
      </c>
      <c r="AP182" s="22">
        <f t="shared" si="300"/>
        <v>-491.78380459595155</v>
      </c>
      <c r="AQ182" s="22">
        <f t="shared" si="301"/>
        <v>19.986502446522024</v>
      </c>
      <c r="AR182" s="22">
        <f t="shared" si="302"/>
        <v>242250.77074291388</v>
      </c>
      <c r="AS182" s="22">
        <f t="shared" si="303"/>
        <v>-46628148.454688497</v>
      </c>
      <c r="AT182" s="22">
        <f t="shared" si="304"/>
        <v>-341906177.74511164</v>
      </c>
      <c r="AU182" s="22">
        <f t="shared" si="305"/>
        <v>50054893.553323403</v>
      </c>
      <c r="AV182" s="33">
        <f t="shared" si="306"/>
        <v>199.5515673933929</v>
      </c>
      <c r="AW182" s="33">
        <f t="shared" si="307"/>
        <v>-7.0727227990360113</v>
      </c>
      <c r="AX182" s="33">
        <f t="shared" si="308"/>
        <v>2769.8816788293766</v>
      </c>
      <c r="AY182" s="33">
        <f t="shared" si="309"/>
        <v>-2314.2734816175789</v>
      </c>
    </row>
    <row r="183" spans="25:51">
      <c r="Y183" s="28" cm="1">
        <f t="array" ref="Y183">Z183/d_r</f>
        <v>70.58837211329984</v>
      </c>
      <c r="Z183" s="22">
        <v>1.23199950700003</v>
      </c>
      <c r="AA183" s="22">
        <f t="shared" si="290"/>
        <v>336.19193370281602</v>
      </c>
      <c r="AB183" s="22" cm="1">
        <f t="array" ref="AB183">AC183/d_r</f>
        <v>45.702568380820253</v>
      </c>
      <c r="AC183" s="22">
        <f t="shared" si="291"/>
        <v>0.79766029486316714</v>
      </c>
      <c r="AD183" s="22" cm="1">
        <f t="array" ref="AD183">AE183/d_r</f>
        <v>138.40437994909445</v>
      </c>
      <c r="AE183" s="22">
        <f t="shared" si="292"/>
        <v>2.4156121292929198</v>
      </c>
      <c r="AF183" s="22" cm="1">
        <f t="array" ref="AF183">AG183/d_r</f>
        <v>-4.1069483299147054</v>
      </c>
      <c r="AG183" s="22" cm="1">
        <f t="array" ref="AG183">(180*d_r)-(AC183+AE183)</f>
        <v>-7.1679770566293932E-2</v>
      </c>
      <c r="AH183" s="22">
        <f t="shared" ref="AH183" si="338">(150+200*COS(Z183))</f>
        <v>216.47050945551976</v>
      </c>
      <c r="AI183" s="22">
        <f t="shared" ref="AI183" si="339">200*SIN(AG183)</f>
        <v>-14.323680936351261</v>
      </c>
      <c r="AJ183" s="22">
        <v>200</v>
      </c>
      <c r="AK183" s="22">
        <f t="shared" si="295"/>
        <v>3532.3246497493324</v>
      </c>
      <c r="AL183" s="22">
        <f t="shared" ref="AL183" si="340">150+150+220*COS(AG183)</f>
        <v>519.43506310287944</v>
      </c>
      <c r="AM183" s="22">
        <f t="shared" ref="AM183" si="341">220*SIN(AG183)</f>
        <v>-15.756049029986386</v>
      </c>
      <c r="AN183" s="22">
        <f t="shared" si="298"/>
        <v>-221661.0378617277</v>
      </c>
      <c r="AO183" s="22">
        <f t="shared" si="299"/>
        <v>-112596.68125573851</v>
      </c>
      <c r="AP183" s="22">
        <f t="shared" si="300"/>
        <v>-533.75874403923069</v>
      </c>
      <c r="AQ183" s="22">
        <f t="shared" si="301"/>
        <v>1.4323680936351249</v>
      </c>
      <c r="AR183" s="22">
        <f t="shared" si="302"/>
        <v>284900.44851669268</v>
      </c>
      <c r="AS183" s="22">
        <f t="shared" si="303"/>
        <v>-120225149.99521986</v>
      </c>
      <c r="AT183" s="22">
        <f t="shared" si="304"/>
        <v>-4627490.6710688388</v>
      </c>
      <c r="AU183" s="22">
        <f t="shared" si="305"/>
        <v>120247079.74850738</v>
      </c>
      <c r="AV183" s="33">
        <f t="shared" si="306"/>
        <v>422.02852083196643</v>
      </c>
      <c r="AW183" s="33">
        <f t="shared" si="307"/>
        <v>-3.848669491694235E-2</v>
      </c>
      <c r="AX183" s="33">
        <f t="shared" si="308"/>
        <v>78656.270321088232</v>
      </c>
      <c r="AY183" s="33">
        <f t="shared" si="309"/>
        <v>-78623.102794669772</v>
      </c>
    </row>
    <row r="184" spans="25:51">
      <c r="Y184" s="28" cm="1">
        <f t="array" ref="Y184">Z184/d_r</f>
        <v>70.015414318169022</v>
      </c>
      <c r="Z184" s="22">
        <v>1.22199950700003</v>
      </c>
      <c r="AA184" s="22">
        <f t="shared" si="290"/>
        <v>337.26190765061864</v>
      </c>
      <c r="AB184" s="22" cm="1">
        <f t="array" ref="AB184">AC184/d_r</f>
        <v>45.30848720487468</v>
      </c>
      <c r="AC184" s="22">
        <f t="shared" si="291"/>
        <v>0.79078228082278579</v>
      </c>
      <c r="AD184" s="22" cm="1">
        <f t="array" ref="AD184">AE184/d_r</f>
        <v>138.46524665379482</v>
      </c>
      <c r="AE184" s="22">
        <f t="shared" si="292"/>
        <v>2.4166744536947804</v>
      </c>
      <c r="AF184" s="22" cm="1">
        <f t="array" ref="AF184">AG184/d_r</f>
        <v>-3.7737338586695093</v>
      </c>
      <c r="AG184" s="22" cm="1">
        <f t="array" ref="AG184">(180*d_r)-(AC184+AE184)</f>
        <v>-6.5864080927773294E-2</v>
      </c>
      <c r="AH184" s="22">
        <f>(150+200*COS(B1RADYAN))</f>
        <v>-29.246609032033518</v>
      </c>
      <c r="AI184" s="22">
        <f>200*SIN(E1AÇISI)</f>
        <v>-199.86502446522024</v>
      </c>
      <c r="AJ184" s="22">
        <v>200</v>
      </c>
      <c r="AK184" s="22">
        <f t="shared" si="295"/>
        <v>400.69607217785597</v>
      </c>
      <c r="AL184" s="22">
        <f>150+150+220*COS(E1AÇISI)</f>
        <v>291.91878013073131</v>
      </c>
      <c r="AM184" s="22">
        <f>220*SIN(E1AÇISI)</f>
        <v>-219.85152691174227</v>
      </c>
      <c r="AN184" s="22">
        <f t="shared" si="298"/>
        <v>-85151.268078438792</v>
      </c>
      <c r="AO184" s="22">
        <f t="shared" si="299"/>
        <v>-42775.982075308326</v>
      </c>
      <c r="AP184" s="22">
        <f t="shared" si="300"/>
        <v>-491.78380459595155</v>
      </c>
      <c r="AQ184" s="22">
        <f t="shared" si="301"/>
        <v>19.986502446522024</v>
      </c>
      <c r="AR184" s="22">
        <f t="shared" si="302"/>
        <v>242250.77074291388</v>
      </c>
      <c r="AS184" s="22">
        <f t="shared" si="303"/>
        <v>-46628148.454688497</v>
      </c>
      <c r="AT184" s="22">
        <f t="shared" si="304"/>
        <v>-341906177.74511164</v>
      </c>
      <c r="AU184" s="22">
        <f t="shared" si="305"/>
        <v>50054893.553323403</v>
      </c>
      <c r="AV184" s="33">
        <f t="shared" si="306"/>
        <v>199.5515673933929</v>
      </c>
      <c r="AW184" s="33">
        <f t="shared" si="307"/>
        <v>-7.0727227990360113</v>
      </c>
      <c r="AX184" s="33">
        <f t="shared" si="308"/>
        <v>2769.8816788293766</v>
      </c>
      <c r="AY184" s="33">
        <f t="shared" si="309"/>
        <v>-2314.2734816175789</v>
      </c>
    </row>
    <row r="185" spans="25:51">
      <c r="Y185" s="28" cm="1">
        <f t="array" ref="Y185">Z185/d_r</f>
        <v>69.442456523038189</v>
      </c>
      <c r="Z185" s="22">
        <v>1.21199950700003</v>
      </c>
      <c r="AA185" s="22">
        <f t="shared" si="290"/>
        <v>338.32463205838491</v>
      </c>
      <c r="AB185" s="22" cm="1">
        <f t="array" ref="AB185">AC185/d_r</f>
        <v>44.915084322637767</v>
      </c>
      <c r="AC185" s="22">
        <f t="shared" si="291"/>
        <v>0.78391610524091615</v>
      </c>
      <c r="AD185" s="22" cm="1">
        <f t="array" ref="AD185">AE185/d_r</f>
        <v>138.52622630038559</v>
      </c>
      <c r="AE185" s="22">
        <f t="shared" si="292"/>
        <v>2.4177387493044922</v>
      </c>
      <c r="AF185" s="22" cm="1">
        <f t="array" ref="AF185">AG185/d_r</f>
        <v>-3.441310623023365</v>
      </c>
      <c r="AG185" s="22" cm="1">
        <f t="array" ref="AG185">(180*d_r)-(AC185+AE185)</f>
        <v>-6.0062200955615097E-2</v>
      </c>
      <c r="AH185" s="22">
        <f t="shared" ref="AH185" si="342">(150+200*COS(Z185))</f>
        <v>220.22958520618332</v>
      </c>
      <c r="AI185" s="22">
        <f t="shared" ref="AI185" si="343">200*SIN(AG185)</f>
        <v>-12.00521907817698</v>
      </c>
      <c r="AJ185" s="22">
        <v>200</v>
      </c>
      <c r="AK185" s="22">
        <f t="shared" si="295"/>
        <v>4322.5977426012923</v>
      </c>
      <c r="AL185" s="22">
        <f t="shared" ref="AL185" si="344">150+150+220*COS(AG185)</f>
        <v>519.60329780085453</v>
      </c>
      <c r="AM185" s="22">
        <f t="shared" ref="AM185" si="345">220*SIN(AG185)</f>
        <v>-13.205740985994678</v>
      </c>
      <c r="AN185" s="22">
        <f t="shared" si="298"/>
        <v>-221761.97868051269</v>
      </c>
      <c r="AO185" s="22">
        <f t="shared" si="299"/>
        <v>-113042.288211557</v>
      </c>
      <c r="AP185" s="22">
        <f t="shared" si="300"/>
        <v>-531.60851687903153</v>
      </c>
      <c r="AQ185" s="22">
        <f t="shared" si="301"/>
        <v>1.2005219078176985</v>
      </c>
      <c r="AR185" s="22">
        <f t="shared" si="302"/>
        <v>282609.0564711747</v>
      </c>
      <c r="AS185" s="22">
        <f t="shared" si="303"/>
        <v>-120206840.13137877</v>
      </c>
      <c r="AT185" s="22">
        <f t="shared" si="304"/>
        <v>-3264680.3600299871</v>
      </c>
      <c r="AU185" s="22">
        <f t="shared" si="305"/>
        <v>120222189.82914829</v>
      </c>
      <c r="AV185" s="33">
        <f t="shared" si="306"/>
        <v>425.37389452883673</v>
      </c>
      <c r="AW185" s="33">
        <f t="shared" si="307"/>
        <v>-2.7157122919534413E-2</v>
      </c>
      <c r="AX185" s="33">
        <f t="shared" si="308"/>
        <v>94200.777379856387</v>
      </c>
      <c r="AY185" s="33">
        <f t="shared" si="309"/>
        <v>-94172.979629258727</v>
      </c>
    </row>
    <row r="186" spans="25:51">
      <c r="Y186" s="28" cm="1">
        <f t="array" ref="Y186">Z186/d_r</f>
        <v>68.86949872790737</v>
      </c>
      <c r="Z186" s="22">
        <v>1.20199950700003</v>
      </c>
      <c r="AA186" s="22">
        <f t="shared" si="290"/>
        <v>339.38006925440936</v>
      </c>
      <c r="AB186" s="22" cm="1">
        <f t="array" ref="AB186">AC186/d_r</f>
        <v>44.52234878229811</v>
      </c>
      <c r="AC186" s="22">
        <f t="shared" si="291"/>
        <v>0.77706157697239009</v>
      </c>
      <c r="AD186" s="22" cm="1">
        <f t="array" ref="AD186">AE186/d_r</f>
        <v>138.5873037240134</v>
      </c>
      <c r="AE186" s="22">
        <f t="shared" si="292"/>
        <v>2.4188047514454327</v>
      </c>
      <c r="AF186" s="22" cm="1">
        <f t="array" ref="AF186">AG186/d_r</f>
        <v>-3.1096525063115155</v>
      </c>
      <c r="AG186" s="22" cm="1">
        <f t="array" ref="AG186">(180*d_r)-(AC186+AE186)</f>
        <v>-5.4273674828029694E-2</v>
      </c>
      <c r="AH186" s="22">
        <f>(150+200*COS(B1RADYAN))</f>
        <v>-29.246609032033518</v>
      </c>
      <c r="AI186" s="22">
        <f>200*SIN(E1AÇISI)</f>
        <v>-199.86502446522024</v>
      </c>
      <c r="AJ186" s="22">
        <v>200</v>
      </c>
      <c r="AK186" s="22">
        <f t="shared" si="295"/>
        <v>400.69607217785597</v>
      </c>
      <c r="AL186" s="22">
        <f>150+150+220*COS(E1AÇISI)</f>
        <v>291.91878013073131</v>
      </c>
      <c r="AM186" s="22">
        <f>220*SIN(E1AÇISI)</f>
        <v>-219.85152691174227</v>
      </c>
      <c r="AN186" s="22">
        <f t="shared" si="298"/>
        <v>-85151.268078438792</v>
      </c>
      <c r="AO186" s="22">
        <f t="shared" si="299"/>
        <v>-42775.982075308326</v>
      </c>
      <c r="AP186" s="22">
        <f t="shared" si="300"/>
        <v>-491.78380459595155</v>
      </c>
      <c r="AQ186" s="22">
        <f t="shared" si="301"/>
        <v>19.986502446522024</v>
      </c>
      <c r="AR186" s="22">
        <f t="shared" si="302"/>
        <v>242250.77074291388</v>
      </c>
      <c r="AS186" s="22">
        <f t="shared" si="303"/>
        <v>-46628148.454688497</v>
      </c>
      <c r="AT186" s="22">
        <f t="shared" si="304"/>
        <v>-341906177.74511164</v>
      </c>
      <c r="AU186" s="22">
        <f t="shared" si="305"/>
        <v>50054893.553323403</v>
      </c>
      <c r="AV186" s="33">
        <f t="shared" si="306"/>
        <v>199.5515673933929</v>
      </c>
      <c r="AW186" s="33">
        <f t="shared" si="307"/>
        <v>-7.0727227990360113</v>
      </c>
      <c r="AX186" s="33">
        <f t="shared" si="308"/>
        <v>2769.8816788293766</v>
      </c>
      <c r="AY186" s="33">
        <f t="shared" si="309"/>
        <v>-2314.2734816175789</v>
      </c>
    </row>
    <row r="187" spans="25:51">
      <c r="Y187" s="28" cm="1">
        <f t="array" ref="Y187">Z187/d_r</f>
        <v>68.296540932776551</v>
      </c>
      <c r="Z187" s="22">
        <v>1.19199950700003</v>
      </c>
      <c r="AA187" s="22">
        <f t="shared" si="290"/>
        <v>340.42818196253086</v>
      </c>
      <c r="AB187" s="22" cm="1">
        <f t="array" ref="AB187">AC187/d_r</f>
        <v>44.130269816285868</v>
      </c>
      <c r="AC187" s="22">
        <f t="shared" si="291"/>
        <v>0.77021850808766157</v>
      </c>
      <c r="AD187" s="22" cm="1">
        <f t="array" ref="AD187">AE187/d_r</f>
        <v>138.64846393576491</v>
      </c>
      <c r="AE187" s="22">
        <f t="shared" si="292"/>
        <v>2.4198721985117135</v>
      </c>
      <c r="AF187" s="22" cm="1">
        <f t="array" ref="AF187">AG187/d_r</f>
        <v>-2.7787337520507882</v>
      </c>
      <c r="AG187" s="22" cm="1">
        <f t="array" ref="AG187">(180*d_r)-(AC187+AE187)</f>
        <v>-4.8498053009581987E-2</v>
      </c>
      <c r="AH187" s="22">
        <f t="shared" ref="AH187" si="346">(150+200*COS(Z187))</f>
        <v>223.96057005914639</v>
      </c>
      <c r="AI187" s="22">
        <f t="shared" ref="AI187" si="347">200*SIN(AG187)</f>
        <v>-9.6958087028546629</v>
      </c>
      <c r="AJ187" s="22">
        <v>200</v>
      </c>
      <c r="AK187" s="22">
        <f t="shared" si="295"/>
        <v>5126.1728238100868</v>
      </c>
      <c r="AL187" s="22">
        <f t="shared" ref="AL187" si="348">150+150+220*COS(AG187)</f>
        <v>519.74132398175163</v>
      </c>
      <c r="AM187" s="22">
        <f t="shared" ref="AM187" si="349">220*SIN(AG187)</f>
        <v>-10.66538957314013</v>
      </c>
      <c r="AN187" s="22">
        <f t="shared" si="298"/>
        <v>-221844.79438905098</v>
      </c>
      <c r="AO187" s="22">
        <f t="shared" si="299"/>
        <v>-113485.48360643053</v>
      </c>
      <c r="AP187" s="22">
        <f t="shared" si="300"/>
        <v>-529.43713268460624</v>
      </c>
      <c r="AQ187" s="22">
        <f t="shared" si="301"/>
        <v>0.96958087028546736</v>
      </c>
      <c r="AR187" s="22">
        <f t="shared" si="302"/>
        <v>280304.61755236133</v>
      </c>
      <c r="AS187" s="22">
        <f t="shared" si="303"/>
        <v>-120178785.06201187</v>
      </c>
      <c r="AT187" s="22">
        <f t="shared" si="304"/>
        <v>-2138543.7506167917</v>
      </c>
      <c r="AU187" s="22">
        <f t="shared" si="305"/>
        <v>120188760.51334329</v>
      </c>
      <c r="AV187" s="33">
        <f t="shared" si="306"/>
        <v>428.76130203323203</v>
      </c>
      <c r="AW187" s="33">
        <f t="shared" si="307"/>
        <v>-1.7793947560564721E-2</v>
      </c>
      <c r="AX187" s="33">
        <f t="shared" si="308"/>
        <v>117078.08417748618</v>
      </c>
      <c r="AY187" s="33">
        <f t="shared" si="309"/>
        <v>-117055.63492562571</v>
      </c>
    </row>
    <row r="188" spans="25:51">
      <c r="Y188" s="28" cm="1">
        <f t="array" ref="Y188">Z188/d_r</f>
        <v>67.723583137645718</v>
      </c>
      <c r="Z188" s="22">
        <v>1.18199950700003</v>
      </c>
      <c r="AA188" s="22">
        <f t="shared" si="290"/>
        <v>341.4689332985177</v>
      </c>
      <c r="AB188" s="22" cm="1">
        <f t="array" ref="AB188">AC188/d_r</f>
        <v>43.738836837102916</v>
      </c>
      <c r="AC188" s="22">
        <f t="shared" si="291"/>
        <v>0.76338671380002865</v>
      </c>
      <c r="AD188" s="22" cm="1">
        <f t="array" ref="AD188">AE188/d_r</f>
        <v>138.70969211912768</v>
      </c>
      <c r="AE188" s="22">
        <f t="shared" si="292"/>
        <v>2.4209408319064085</v>
      </c>
      <c r="AF188" s="22" cm="1">
        <f t="array" ref="AF188">AG188/d_r</f>
        <v>-2.4485289562305912</v>
      </c>
      <c r="AG188" s="22" cm="1">
        <f t="array" ref="AG188">(180*d_r)-(AC188+AE188)</f>
        <v>-4.2734892116643941E-2</v>
      </c>
      <c r="AH188" s="22">
        <f>(150+200*COS(B1RADYAN))</f>
        <v>-29.246609032033518</v>
      </c>
      <c r="AI188" s="22">
        <f>200*SIN(E1AÇISI)</f>
        <v>-199.86502446522024</v>
      </c>
      <c r="AJ188" s="22">
        <v>200</v>
      </c>
      <c r="AK188" s="22">
        <f t="shared" si="295"/>
        <v>400.69607217785597</v>
      </c>
      <c r="AL188" s="22">
        <f>150+150+220*COS(E1AÇISI)</f>
        <v>291.91878013073131</v>
      </c>
      <c r="AM188" s="22">
        <f>220*SIN(E1AÇISI)</f>
        <v>-219.85152691174227</v>
      </c>
      <c r="AN188" s="22">
        <f t="shared" si="298"/>
        <v>-85151.268078438792</v>
      </c>
      <c r="AO188" s="22">
        <f t="shared" si="299"/>
        <v>-42775.982075308326</v>
      </c>
      <c r="AP188" s="22">
        <f t="shared" si="300"/>
        <v>-491.78380459595155</v>
      </c>
      <c r="AQ188" s="22">
        <f t="shared" si="301"/>
        <v>19.986502446522024</v>
      </c>
      <c r="AR188" s="22">
        <f t="shared" si="302"/>
        <v>242250.77074291388</v>
      </c>
      <c r="AS188" s="22">
        <f t="shared" si="303"/>
        <v>-46628148.454688497</v>
      </c>
      <c r="AT188" s="22">
        <f t="shared" si="304"/>
        <v>-341906177.74511164</v>
      </c>
      <c r="AU188" s="22">
        <f t="shared" si="305"/>
        <v>50054893.553323403</v>
      </c>
      <c r="AV188" s="33">
        <f t="shared" si="306"/>
        <v>199.5515673933929</v>
      </c>
      <c r="AW188" s="33">
        <f t="shared" si="307"/>
        <v>-7.0727227990360113</v>
      </c>
      <c r="AX188" s="33">
        <f t="shared" si="308"/>
        <v>2769.8816788293766</v>
      </c>
      <c r="AY188" s="33">
        <f t="shared" si="309"/>
        <v>-2314.2734816175789</v>
      </c>
    </row>
    <row r="189" spans="25:51">
      <c r="Y189" s="28" cm="1">
        <f t="array" ref="Y189">Z189/d_r</f>
        <v>67.1506253425149</v>
      </c>
      <c r="Z189" s="22">
        <v>1.17199950700003</v>
      </c>
      <c r="AA189" s="22">
        <f t="shared" si="290"/>
        <v>342.50228676656502</v>
      </c>
      <c r="AB189" s="22" cm="1">
        <f t="array" ref="AB189">AC189/d_r</f>
        <v>43.348039433256403</v>
      </c>
      <c r="AC189" s="22">
        <f t="shared" si="291"/>
        <v>0.75656601239466104</v>
      </c>
      <c r="AD189" s="22" cm="1">
        <f t="array" ref="AD189">AE189/d_r</f>
        <v>138.77097362656963</v>
      </c>
      <c r="AE189" s="22">
        <f t="shared" si="292"/>
        <v>2.422010395981856</v>
      </c>
      <c r="AF189" s="22" cm="1">
        <f t="array" ref="AF189">AG189/d_r</f>
        <v>-2.1190130598260413</v>
      </c>
      <c r="AG189" s="22" cm="1">
        <f t="array" ref="AG189">(180*d_r)-(AC189+AE189)</f>
        <v>-3.6983754786723999E-2</v>
      </c>
      <c r="AH189" s="22">
        <f t="shared" ref="AH189" si="350">(150+200*COS(Z189))</f>
        <v>227.66197167021357</v>
      </c>
      <c r="AI189" s="22">
        <f t="shared" ref="AI189" si="351">200*SIN(AG189)</f>
        <v>-7.3950648623208615</v>
      </c>
      <c r="AJ189" s="22">
        <v>200</v>
      </c>
      <c r="AK189" s="22">
        <f t="shared" si="295"/>
        <v>5942.3301645435286</v>
      </c>
      <c r="AL189" s="22">
        <f t="shared" ref="AL189" si="352">150+150+220*COS(AG189)</f>
        <v>519.84955935588164</v>
      </c>
      <c r="AM189" s="22">
        <f t="shared" ref="AM189" si="353">220*SIN(AG189)</f>
        <v>-8.1345713485529476</v>
      </c>
      <c r="AN189" s="22">
        <f t="shared" si="298"/>
        <v>-221909.73561352899</v>
      </c>
      <c r="AO189" s="22">
        <f t="shared" si="299"/>
        <v>-113926.03288903626</v>
      </c>
      <c r="AP189" s="22">
        <f t="shared" si="300"/>
        <v>-527.24462421820249</v>
      </c>
      <c r="AQ189" s="22">
        <f t="shared" si="301"/>
        <v>0.73950648623208615</v>
      </c>
      <c r="AR189" s="22">
        <f t="shared" si="302"/>
        <v>277987.44063683669</v>
      </c>
      <c r="AS189" s="22">
        <f t="shared" si="303"/>
        <v>-120140688.73066421</v>
      </c>
      <c r="AT189" s="22">
        <f t="shared" si="304"/>
        <v>-1249303.9159666051</v>
      </c>
      <c r="AU189" s="22">
        <f t="shared" si="305"/>
        <v>120146469.99338372</v>
      </c>
      <c r="AV189" s="33">
        <f t="shared" si="306"/>
        <v>432.19067410667577</v>
      </c>
      <c r="AW189" s="33">
        <f t="shared" si="307"/>
        <v>-1.0398424306989893E-2</v>
      </c>
      <c r="AX189" s="33">
        <f t="shared" si="308"/>
        <v>154081.37560971908</v>
      </c>
      <c r="AY189" s="33">
        <f t="shared" si="309"/>
        <v>-154064.2543689553</v>
      </c>
    </row>
    <row r="190" spans="25:51">
      <c r="Z190" s="17"/>
    </row>
    <row r="191" spans="25:51">
      <c r="Z191" s="17"/>
    </row>
    <row r="192" spans="25:51">
      <c r="Z192" s="17"/>
    </row>
  </sheetData>
  <phoneticPr fontId="15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pinner 2">
              <controlPr defaultSize="0" autoPict="0">
                <anchor moveWithCells="1" sizeWithCells="1">
                  <from>
                    <xdr:col>15</xdr:col>
                    <xdr:colOff>358140</xdr:colOff>
                    <xdr:row>24</xdr:row>
                    <xdr:rowOff>76200</xdr:rowOff>
                  </from>
                  <to>
                    <xdr:col>21</xdr:col>
                    <xdr:colOff>7620</xdr:colOff>
                    <xdr:row>28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A55-227B-43B6-A2FF-08D8512BD473}">
  <dimension ref="A1:AC34"/>
  <sheetViews>
    <sheetView topLeftCell="G1" workbookViewId="0">
      <selection activeCell="Y4" sqref="Y4"/>
    </sheetView>
  </sheetViews>
  <sheetFormatPr defaultRowHeight="14.4"/>
  <cols>
    <col min="2" max="2" width="10" customWidth="1"/>
  </cols>
  <sheetData>
    <row r="1" spans="1:29">
      <c r="A1" s="1" t="s">
        <v>0</v>
      </c>
      <c r="B1" s="1" t="s">
        <v>1</v>
      </c>
      <c r="D1" s="23"/>
    </row>
    <row r="2" spans="1:29">
      <c r="A2" s="2">
        <v>80</v>
      </c>
      <c r="B2" s="2">
        <v>256.24335151829996</v>
      </c>
      <c r="D2" s="23"/>
      <c r="E2" s="21" t="s">
        <v>63</v>
      </c>
      <c r="F2" s="21"/>
      <c r="L2" s="21" t="s">
        <v>79</v>
      </c>
      <c r="M2" s="21"/>
      <c r="N2" s="21"/>
      <c r="O2" s="21"/>
      <c r="R2" s="21" t="s">
        <v>84</v>
      </c>
      <c r="S2" s="21"/>
      <c r="T2" s="21"/>
    </row>
    <row r="3" spans="1:29">
      <c r="A3" s="2">
        <v>90</v>
      </c>
      <c r="B3" s="2">
        <v>282.48438177230003</v>
      </c>
      <c r="D3" s="23"/>
      <c r="E3" s="24" t="s">
        <v>64</v>
      </c>
      <c r="F3" s="24" t="s">
        <v>65</v>
      </c>
      <c r="H3" s="21" t="s">
        <v>83</v>
      </c>
      <c r="I3" s="21"/>
      <c r="O3" s="22" t="s">
        <v>73</v>
      </c>
      <c r="R3" s="3" t="s">
        <v>2</v>
      </c>
      <c r="S3" s="3" t="s">
        <v>3</v>
      </c>
      <c r="T3" s="3" t="s">
        <v>7</v>
      </c>
      <c r="U3" s="3" t="s">
        <v>4</v>
      </c>
      <c r="V3" s="3" t="s">
        <v>5</v>
      </c>
      <c r="W3" s="3" t="s">
        <v>6</v>
      </c>
      <c r="X3" s="3" t="s">
        <v>8</v>
      </c>
      <c r="Y3" s="3" t="s">
        <v>9</v>
      </c>
    </row>
    <row r="4" spans="1:29">
      <c r="A4" s="2">
        <v>100</v>
      </c>
      <c r="B4" s="2">
        <v>299.46549002630002</v>
      </c>
      <c r="D4" s="25" t="s">
        <v>66</v>
      </c>
      <c r="E4" s="22">
        <v>2.681999507</v>
      </c>
      <c r="F4" s="22">
        <v>1.6075374099999999</v>
      </c>
      <c r="H4" s="21" t="s">
        <v>69</v>
      </c>
      <c r="I4" s="22" cm="1">
        <f t="array" ref="I4:I6">MMULT(_xlfn.ANCHORARRAY(D13),D17:D19)</f>
        <v>-0.43468604126629518</v>
      </c>
      <c r="L4" s="3" t="s">
        <v>2</v>
      </c>
      <c r="M4" s="22">
        <f>1/I5</f>
        <v>0.93967900481120559</v>
      </c>
      <c r="O4" s="22">
        <f>150*M4</f>
        <v>140.95185072168084</v>
      </c>
      <c r="R4" s="4">
        <v>150</v>
      </c>
      <c r="S4" s="4">
        <v>200</v>
      </c>
      <c r="T4" s="4">
        <v>200</v>
      </c>
      <c r="U4" s="4">
        <v>220</v>
      </c>
      <c r="V4" s="4">
        <v>200</v>
      </c>
      <c r="W4" s="4">
        <v>150</v>
      </c>
      <c r="X4" s="4">
        <v>260</v>
      </c>
      <c r="Y4" s="6">
        <f>-0.0000003989*$J4^4 + 0.0003921599*$J4^3 - 0.132756353*$J4^2 + 17.6661017054*$J4 - 491.8510505137</f>
        <v>-491.85105051369999</v>
      </c>
    </row>
    <row r="5" spans="1:29">
      <c r="A5" s="2">
        <v>110</v>
      </c>
      <c r="B5" s="2">
        <v>308.63014368029997</v>
      </c>
      <c r="D5" s="25" t="s">
        <v>67</v>
      </c>
      <c r="E5" s="22">
        <v>2.2326122179999999</v>
      </c>
      <c r="F5" s="22">
        <v>0.85224385000000002</v>
      </c>
      <c r="H5" s="21" t="s">
        <v>70</v>
      </c>
      <c r="I5" s="22">
        <v>1.0641931924411929</v>
      </c>
      <c r="L5" s="3" t="s">
        <v>3</v>
      </c>
      <c r="M5" s="22">
        <f>SQRT(-2*M6*M4*I4+M4^2+M6^2+1)</f>
        <v>1.8084070823170646</v>
      </c>
      <c r="O5" s="22">
        <f>150*M5</f>
        <v>271.26106234755969</v>
      </c>
    </row>
    <row r="6" spans="1:29" ht="16.8">
      <c r="A6" s="2">
        <v>120</v>
      </c>
      <c r="B6" s="2">
        <v>311.3260741342998</v>
      </c>
      <c r="D6" s="25" t="s">
        <v>68</v>
      </c>
      <c r="E6" s="22">
        <v>1.308795868</v>
      </c>
      <c r="F6" s="22">
        <v>0.11685332</v>
      </c>
      <c r="H6" s="21" t="s">
        <v>71</v>
      </c>
      <c r="I6" s="22">
        <v>1.1930275536418222</v>
      </c>
      <c r="L6" s="3" t="s">
        <v>72</v>
      </c>
      <c r="M6" s="22">
        <f>1/I6</f>
        <v>0.83820360807880046</v>
      </c>
      <c r="O6" s="22">
        <f>150*M6</f>
        <v>125.73054121182007</v>
      </c>
      <c r="R6" s="3" t="s">
        <v>10</v>
      </c>
      <c r="S6" s="7">
        <f>X5-a</f>
        <v>-150</v>
      </c>
      <c r="U6" s="14" t="s">
        <v>24</v>
      </c>
      <c r="V6" s="5"/>
      <c r="W6" s="5"/>
      <c r="X6" s="14" t="s">
        <v>25</v>
      </c>
      <c r="Y6" s="5"/>
      <c r="Z6" s="5"/>
      <c r="AB6" s="14" t="s">
        <v>26</v>
      </c>
      <c r="AC6" s="5"/>
    </row>
    <row r="7" spans="1:29" ht="15.6">
      <c r="A7" s="2">
        <v>130</v>
      </c>
      <c r="B7" s="2">
        <v>308.80527678829969</v>
      </c>
      <c r="D7" s="23"/>
      <c r="L7" s="3" t="s">
        <v>4</v>
      </c>
      <c r="M7" s="22">
        <v>1</v>
      </c>
      <c r="O7" s="22">
        <f>150*M7</f>
        <v>150</v>
      </c>
      <c r="R7" s="3" t="s">
        <v>11</v>
      </c>
      <c r="S7" s="13">
        <f>((S6^2+Y5^2-b^2-g^2)/(2*b*g))</f>
        <v>-0.71875</v>
      </c>
      <c r="U7" s="14"/>
      <c r="V7" s="5" t="e">
        <f xml:space="preserve"> +#REF!</f>
        <v>#REF!</v>
      </c>
      <c r="W7" s="5" t="e">
        <f>+ -#REF!</f>
        <v>#REF!</v>
      </c>
      <c r="X7" s="14"/>
      <c r="Y7" s="5" t="e">
        <f t="array" ref="Y7:Z8" xml:space="preserve"> MINVERSE(V7:W8)</f>
        <v>#REF!</v>
      </c>
      <c r="Z7" s="5" t="e">
        <v>#REF!</v>
      </c>
      <c r="AB7" s="14"/>
      <c r="AC7" s="5" t="e">
        <f xml:space="preserve"> +#REF!</f>
        <v>#REF!</v>
      </c>
    </row>
    <row r="8" spans="1:29" ht="15.6">
      <c r="A8" s="2">
        <v>140</v>
      </c>
      <c r="B8" s="2">
        <v>302.22401104229982</v>
      </c>
      <c r="D8" s="27" t="s">
        <v>80</v>
      </c>
      <c r="R8" s="3" t="s">
        <v>19</v>
      </c>
      <c r="S8" s="8">
        <f>+ b+ (g* COS(AA5))</f>
        <v>400</v>
      </c>
      <c r="U8" s="14"/>
      <c r="V8" s="5" t="e">
        <f xml:space="preserve"> +#REF!</f>
        <v>#REF!</v>
      </c>
      <c r="W8" s="5" t="e">
        <f xml:space="preserve"> +#REF!</f>
        <v>#REF!</v>
      </c>
      <c r="X8" s="14"/>
      <c r="Y8" s="5" t="e">
        <v>#REF!</v>
      </c>
      <c r="Z8" s="5" t="e">
        <v>#REF!</v>
      </c>
      <c r="AB8" s="14"/>
      <c r="AC8" s="15" t="e">
        <f xml:space="preserve"> +#REF!</f>
        <v>#REF!</v>
      </c>
    </row>
    <row r="9" spans="1:29" ht="15.6">
      <c r="A9" s="2">
        <v>150</v>
      </c>
      <c r="B9" s="2">
        <v>292.64280029630015</v>
      </c>
      <c r="D9" s="28">
        <v>1</v>
      </c>
      <c r="E9" s="22">
        <f>COS(F4)</f>
        <v>-3.6732817587584919E-2</v>
      </c>
      <c r="F9" s="22">
        <f>-COS(E4)</f>
        <v>0.89623304516016755</v>
      </c>
      <c r="R9" s="3" t="s">
        <v>20</v>
      </c>
      <c r="S9" s="5">
        <f>+ g*SIN(AA5)</f>
        <v>0</v>
      </c>
    </row>
    <row r="10" spans="1:29" ht="16.2">
      <c r="A10" s="2">
        <v>160</v>
      </c>
      <c r="B10" s="2">
        <v>281.02643195029998</v>
      </c>
      <c r="D10" s="28">
        <v>1</v>
      </c>
      <c r="E10" s="22">
        <f>COS(F5)</f>
        <v>0.65829572530089797</v>
      </c>
      <c r="F10" s="22">
        <f>-COS(E5)</f>
        <v>0.61455038026618403</v>
      </c>
      <c r="R10" s="3" t="s">
        <v>12</v>
      </c>
      <c r="S10" s="5">
        <f>S7</f>
        <v>-0.71875</v>
      </c>
    </row>
    <row r="11" spans="1:29" ht="16.2">
      <c r="A11" s="2">
        <v>170</v>
      </c>
      <c r="B11" s="2">
        <v>268.24395740429975</v>
      </c>
      <c r="D11" s="28">
        <v>1</v>
      </c>
      <c r="E11" s="22">
        <f>COS(F6)</f>
        <v>0.99318041605018215</v>
      </c>
      <c r="F11" s="22">
        <f>-COS(E6)</f>
        <v>-0.25901325953695375</v>
      </c>
      <c r="M11" s="17"/>
      <c r="R11" s="3" t="s">
        <v>15</v>
      </c>
      <c r="S11" s="5">
        <f xml:space="preserve"> -SQRT(1-S7^2)</f>
        <v>-0.6952686081652184</v>
      </c>
      <c r="U11" s="14" t="s">
        <v>27</v>
      </c>
      <c r="V11" s="5"/>
    </row>
    <row r="12" spans="1:29" ht="15.6">
      <c r="A12" s="2">
        <v>180</v>
      </c>
      <c r="B12" s="2">
        <v>255.06869205829992</v>
      </c>
      <c r="D12" s="26" t="s">
        <v>81</v>
      </c>
      <c r="L12" s="17"/>
      <c r="R12" s="3" t="s">
        <v>14</v>
      </c>
      <c r="S12" s="5">
        <f>+SQRT(1-S7^2)</f>
        <v>0.6952686081652184</v>
      </c>
      <c r="U12" s="14"/>
      <c r="V12" s="5" t="e">
        <f t="array" ref="V12:V13">MMULT(Y7:Z8,AC7:AC8)</f>
        <v>#REF!</v>
      </c>
      <c r="W12" t="s">
        <v>61</v>
      </c>
    </row>
    <row r="13" spans="1:29" ht="16.2">
      <c r="A13" s="2">
        <v>190</v>
      </c>
      <c r="B13" s="2">
        <v>242.17821531230004</v>
      </c>
      <c r="D13" s="28" cm="1">
        <f t="array" ref="D13:F15">MINVERSE(D9:F11)</f>
        <v>1.5226902934837079</v>
      </c>
      <c r="E13" s="22">
        <v>-1.7171835077136719</v>
      </c>
      <c r="F13" s="22">
        <v>1.1944932142299642</v>
      </c>
      <c r="L13" s="17"/>
      <c r="R13" s="12" t="s">
        <v>28</v>
      </c>
      <c r="S13" s="5" t="e">
        <f>+ ATAN2(S24,S25)</f>
        <v>#DIV/0!</v>
      </c>
      <c r="U13" s="14"/>
      <c r="V13" s="5" t="e">
        <v>#REF!</v>
      </c>
      <c r="W13" t="s">
        <v>62</v>
      </c>
    </row>
    <row r="14" spans="1:29" ht="16.2">
      <c r="A14" s="2">
        <v>200</v>
      </c>
      <c r="B14" s="2">
        <v>230.15437056630037</v>
      </c>
      <c r="D14" s="28">
        <v>-1.7034493010726228</v>
      </c>
      <c r="E14" s="22">
        <v>2.2527305632209225</v>
      </c>
      <c r="F14" s="22">
        <v>-0.54928126214829953</v>
      </c>
      <c r="L14" s="17"/>
      <c r="R14" s="12" t="s">
        <v>17</v>
      </c>
    </row>
    <row r="15" spans="1:29">
      <c r="A15" s="2">
        <v>210</v>
      </c>
      <c r="B15" s="2">
        <v>219.48326522030004</v>
      </c>
      <c r="D15" s="28">
        <v>-0.65302522495710269</v>
      </c>
      <c r="E15" s="22">
        <v>2.0083310454646024</v>
      </c>
      <c r="F15" s="22">
        <v>-1.3553058205074999</v>
      </c>
      <c r="L15" s="17"/>
      <c r="R15" s="5" t="e">
        <f>ATAN2(J17,J21)</f>
        <v>#DIV/0!</v>
      </c>
    </row>
    <row r="16" spans="1:29">
      <c r="A16" s="2">
        <v>220</v>
      </c>
      <c r="B16" s="2">
        <v>210.55527067429978</v>
      </c>
      <c r="D16" s="26" t="s">
        <v>82</v>
      </c>
      <c r="L16" s="17"/>
    </row>
    <row r="17" spans="1:4">
      <c r="A17" s="2">
        <v>230</v>
      </c>
      <c r="B17" s="2">
        <v>203.66502232829919</v>
      </c>
      <c r="D17" s="28">
        <f>COS(F9-E9)</f>
        <v>0.59545386167820857</v>
      </c>
    </row>
    <row r="18" spans="1:4">
      <c r="A18" s="2">
        <v>240</v>
      </c>
      <c r="B18" s="2">
        <v>199.01141958229903</v>
      </c>
      <c r="D18" s="28">
        <f>COS(F10-E10)</f>
        <v>0.99904332497067527</v>
      </c>
    </row>
    <row r="19" spans="1:4">
      <c r="A19" s="2">
        <v>250</v>
      </c>
      <c r="B19" s="2">
        <v>196.69762583629938</v>
      </c>
      <c r="D19" s="28">
        <f>COS(F11-E11)</f>
        <v>0.31323984097405372</v>
      </c>
    </row>
    <row r="20" spans="1:4">
      <c r="A20" s="2">
        <v>260</v>
      </c>
      <c r="B20" s="2">
        <v>196.73106849029966</v>
      </c>
    </row>
    <row r="21" spans="1:4">
      <c r="A21" s="2">
        <v>270</v>
      </c>
      <c r="B21" s="2">
        <v>199.02343894429953</v>
      </c>
    </row>
    <row r="22" spans="1:4">
      <c r="A22" s="2">
        <v>280</v>
      </c>
      <c r="B22" s="2">
        <v>203.39069259830023</v>
      </c>
    </row>
    <row r="23" spans="1:4">
      <c r="A23" s="2">
        <v>290</v>
      </c>
      <c r="B23" s="2">
        <v>209.553048852301</v>
      </c>
    </row>
    <row r="24" spans="1:4">
      <c r="A24" s="2">
        <v>300</v>
      </c>
      <c r="B24" s="2">
        <v>217.13499110629994</v>
      </c>
    </row>
    <row r="25" spans="1:4">
      <c r="A25" s="2">
        <v>310</v>
      </c>
      <c r="B25" s="2">
        <v>225.66526676029946</v>
      </c>
    </row>
    <row r="26" spans="1:4">
      <c r="A26" s="2">
        <v>320</v>
      </c>
      <c r="B26" s="2">
        <v>234.57688721430088</v>
      </c>
    </row>
    <row r="27" spans="1:4">
      <c r="A27" s="2">
        <v>330</v>
      </c>
      <c r="B27" s="2">
        <v>243.20712786829802</v>
      </c>
    </row>
    <row r="28" spans="1:4">
      <c r="A28" s="2">
        <v>340</v>
      </c>
      <c r="B28" s="2">
        <v>250.79752812229719</v>
      </c>
    </row>
    <row r="29" spans="1:4">
      <c r="A29" s="2">
        <v>350</v>
      </c>
      <c r="B29" s="2">
        <v>256.49389137630089</v>
      </c>
    </row>
    <row r="30" spans="1:4">
      <c r="A30" s="2">
        <v>360</v>
      </c>
      <c r="B30" s="2">
        <v>259.34628503029865</v>
      </c>
    </row>
    <row r="31" spans="1:4">
      <c r="A31" s="2">
        <v>370</v>
      </c>
      <c r="B31" s="2">
        <v>258.30904048429977</v>
      </c>
    </row>
    <row r="32" spans="1:4">
      <c r="A32" s="2">
        <v>380</v>
      </c>
      <c r="B32" s="2">
        <v>252.24075313830065</v>
      </c>
    </row>
    <row r="33" spans="1:2">
      <c r="A33" s="2">
        <v>390</v>
      </c>
      <c r="B33" s="2">
        <v>239.90428239229925</v>
      </c>
    </row>
    <row r="34" spans="1:2">
      <c r="A34" s="2">
        <v>400</v>
      </c>
      <c r="B34" s="2">
        <v>219.96675164630062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21</vt:i4>
      </vt:variant>
    </vt:vector>
  </HeadingPairs>
  <TitlesOfParts>
    <vt:vector size="23" baseType="lpstr">
      <vt:lpstr>Sayfa1</vt:lpstr>
      <vt:lpstr>Sayfa2</vt:lpstr>
      <vt:lpstr>a</vt:lpstr>
      <vt:lpstr>AL</vt:lpstr>
      <vt:lpstr>ALFA</vt:lpstr>
      <vt:lpstr>ALFAAÇISI</vt:lpstr>
      <vt:lpstr>b</vt:lpstr>
      <vt:lpstr>b1açısı</vt:lpstr>
      <vt:lpstr>B1RADYAN</vt:lpstr>
      <vt:lpstr>B1RADYANN</vt:lpstr>
      <vt:lpstr>BETA</vt:lpstr>
      <vt:lpstr>BETAAÇISI</vt:lpstr>
      <vt:lpstr>d</vt:lpstr>
      <vt:lpstr>e</vt:lpstr>
      <vt:lpstr>E1AÇISI</vt:lpstr>
      <vt:lpstr>f</vt:lpstr>
      <vt:lpstr>g</vt:lpstr>
      <vt:lpstr>linkA</vt:lpstr>
      <vt:lpstr>LİNKB</vt:lpstr>
      <vt:lpstr>LİNKC</vt:lpstr>
      <vt:lpstr>linkD</vt:lpstr>
      <vt:lpstr>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bengi erdal</dc:creator>
  <cp:lastModifiedBy>bengi erdal</cp:lastModifiedBy>
  <dcterms:created xsi:type="dcterms:W3CDTF">2024-03-18T18:01:31Z</dcterms:created>
  <dcterms:modified xsi:type="dcterms:W3CDTF">2024-06-03T09:06:23Z</dcterms:modified>
</cp:coreProperties>
</file>