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19425" windowHeight="10305" firstSheet="2" activeTab="8"/>
  </bookViews>
  <sheets>
    <sheet name="UA01" sheetId="1" r:id="rId1"/>
    <sheet name="UA01A" sheetId="2" r:id="rId2"/>
    <sheet name="UA01B" sheetId="11" r:id="rId3"/>
    <sheet name="UA02" sheetId="3" r:id="rId4"/>
    <sheet name="UA02A" sheetId="4" r:id="rId5"/>
    <sheet name="UA02B " sheetId="12" r:id="rId6"/>
    <sheet name="UA03" sheetId="5" r:id="rId7"/>
    <sheet name="UA03A" sheetId="6" r:id="rId8"/>
    <sheet name="UA03B" sheetId="13" r:id="rId9"/>
    <sheet name="UA04" sheetId="7" r:id="rId10"/>
    <sheet name="UA04A" sheetId="8" r:id="rId11"/>
    <sheet name="UA04B " sheetId="14" r:id="rId12"/>
    <sheet name="UA05" sheetId="9" r:id="rId13"/>
    <sheet name="UA05A" sheetId="10" r:id="rId14"/>
    <sheet name="UA05B" sheetId="15" r:id="rId15"/>
  </sheets>
  <definedNames>
    <definedName name="_xlnm._FilterDatabase" localSheetId="1" hidden="1">UA01A!$A$2:$I$23</definedName>
    <definedName name="_xlnm._FilterDatabase" localSheetId="4" hidden="1">UA02A!$A$2:$I$9</definedName>
    <definedName name="_xlnm._FilterDatabase" localSheetId="7" hidden="1">UA03A!$A$2:$M$2</definedName>
    <definedName name="_xlnm._FilterDatabase" localSheetId="10" hidden="1">UA04A!$A$2:$I$15</definedName>
    <definedName name="_xlnm._FilterDatabase" localSheetId="13" hidden="1">UA05A!$A$2:$I$2</definedName>
    <definedName name="_Hlk154656942" localSheetId="0">'UA01'!$A$10</definedName>
  </definedNames>
  <calcPr calcId="145621"/>
  <extLst>
    <ext uri="GoogleSheetsCustomDataVersion2">
      <go:sheetsCustomData xmlns:go="http://customooxmlschemas.google.com/" r:id="rId17" roundtripDataChecksum="mv7ixBVjSQlTA9edJuJTnqme+36g8MuHexEpWAsdjSo="/>
    </ext>
  </extLst>
</workbook>
</file>

<file path=xl/calcChain.xml><?xml version="1.0" encoding="utf-8"?>
<calcChain xmlns="http://schemas.openxmlformats.org/spreadsheetml/2006/main">
  <c r="B11" i="15" l="1"/>
  <c r="B10" i="15"/>
  <c r="B9" i="15"/>
  <c r="B8" i="15"/>
  <c r="B7" i="15"/>
  <c r="B6" i="15"/>
  <c r="B5" i="15"/>
  <c r="B4" i="15"/>
  <c r="B3" i="15"/>
  <c r="B2" i="15"/>
  <c r="B16" i="15"/>
  <c r="B15" i="15"/>
  <c r="B14" i="15"/>
  <c r="B13" i="15"/>
  <c r="B12" i="15"/>
  <c r="B9" i="14"/>
  <c r="B8" i="14"/>
  <c r="B7" i="14"/>
  <c r="B6" i="14"/>
  <c r="B5" i="14"/>
  <c r="B4" i="14"/>
  <c r="B3" i="14"/>
  <c r="B2" i="14"/>
  <c r="B10" i="13"/>
  <c r="B9" i="13"/>
  <c r="B8" i="13"/>
  <c r="B7" i="13"/>
  <c r="B6" i="13"/>
  <c r="B4" i="13"/>
  <c r="B3" i="13"/>
  <c r="B2" i="13"/>
  <c r="B11" i="13" s="1"/>
  <c r="B6" i="12"/>
  <c r="B5" i="12"/>
  <c r="B4" i="12"/>
  <c r="B3" i="12"/>
  <c r="B2" i="12"/>
  <c r="B20" i="11"/>
  <c r="B19" i="11"/>
  <c r="B18" i="11"/>
  <c r="B17" i="11"/>
  <c r="B16" i="11"/>
  <c r="B15" i="11"/>
  <c r="B14" i="11"/>
  <c r="B13" i="11"/>
  <c r="B12" i="11"/>
  <c r="B11" i="11"/>
  <c r="B10" i="11"/>
  <c r="B9" i="11"/>
  <c r="B8" i="11"/>
  <c r="B7" i="11"/>
  <c r="B6" i="11"/>
  <c r="B5" i="11"/>
  <c r="B4" i="11"/>
  <c r="B2" i="11"/>
  <c r="B3" i="11"/>
  <c r="B17" i="15" l="1"/>
  <c r="B10" i="14"/>
  <c r="B7" i="12"/>
</calcChain>
</file>

<file path=xl/sharedStrings.xml><?xml version="1.0" encoding="utf-8"?>
<sst xmlns="http://schemas.openxmlformats.org/spreadsheetml/2006/main" count="702" uniqueCount="215">
  <si>
    <t>5.
01</t>
  </si>
  <si>
    <t>7. 
Análisis</t>
  </si>
  <si>
    <t>8. 
Categorización</t>
  </si>
  <si>
    <t>9. Grupo Focal</t>
  </si>
  <si>
    <t>CODIFICACIÓN FRAGMENTO</t>
  </si>
  <si>
    <t>ENCUENTRO INTERSEDES</t>
  </si>
  <si>
    <t>SEDE ENCUENTRO</t>
  </si>
  <si>
    <t>DÍA</t>
  </si>
  <si>
    <t>TÉCNICA</t>
  </si>
  <si>
    <t>TEMÁTICA</t>
  </si>
  <si>
    <t>CATEGORÍA</t>
  </si>
  <si>
    <t>FRAGMENTO</t>
  </si>
  <si>
    <t>CÓDIGO PARTICIPANTE</t>
  </si>
  <si>
    <t>GRUPO FOCAL</t>
  </si>
  <si>
    <t>PROPUESTA INSTITUTO NACIONAL</t>
  </si>
  <si>
    <t>GHB</t>
  </si>
  <si>
    <t>PARTICULARIDADES DE SEDE</t>
  </si>
  <si>
    <t>JCM</t>
  </si>
  <si>
    <t>MLR</t>
  </si>
  <si>
    <t>ESTUDIANTE PEAMA</t>
  </si>
  <si>
    <t>INCLUSIÓN</t>
  </si>
  <si>
    <t>CMOS</t>
  </si>
  <si>
    <t>ANTECEDENTES INSTITUTO NACIONAL</t>
  </si>
  <si>
    <t>2.
 Vrt</t>
  </si>
  <si>
    <t>5.
02</t>
  </si>
  <si>
    <t>1. 2024/03/21</t>
  </si>
  <si>
    <t>3. 
EV6</t>
  </si>
  <si>
    <t>10. Presentación del Vicerrector Sede Manizales.</t>
  </si>
  <si>
    <t>VRT</t>
  </si>
  <si>
    <t>PRESENTACIÓN DEL VICERRECTOR SEDE MANIZALES</t>
  </si>
  <si>
    <t>NGC</t>
  </si>
  <si>
    <t xml:space="preserve">UNIVERSIDAD Y ESTADO </t>
  </si>
  <si>
    <t>EDUCACIÓN</t>
  </si>
  <si>
    <t xml:space="preserve">[…] voy a empezar a hablar de la Colombia general, de la Colombia profunda, la que está por fuera de Manizales, de Bogotá y de Medellín, porque normalmente en estos territorios las vías de acceso son precarias, porque no hay forma de transitar físicamente de un lugar a otro, porque esas vías de acceso multiplican por un factor grande el tiempo que se requiere para poder desplazarse de un sitio a otro.  […] </t>
  </si>
  <si>
    <t xml:space="preserve">TECNOLOGÍAS DIGITALES APLICADAS A LA EDUCACIÓN </t>
  </si>
  <si>
    <t xml:space="preserve">[…] Uno podría también pensar entonces que el Internet es una opción y que la virtualidad permitiría eventualmente reproducir los sistemas educativos, las instituciones que conocemos hoy en nuestro sistema educativo para que llegue allá de manera virtual y nos encontramos también con que en la Colombia profunda las redes de telecomunicaciones no son lo suficientemente estables y por eso la conectividad tampoco podría asegurar procesos de educación y menos procesos de educación superior. Desde ahí comienza la inviabilidad para tener una universidad de este tipo, las vías de acceso.  […] </t>
  </si>
  <si>
    <t>JUVENTUDES</t>
  </si>
  <si>
    <t>[…] la juventud en la Colombia profunda, la juventud en la Colombia, que se aleja unos cuantos kilómetros de los centros urbanos, es una juventud que vive a otros ritmos y es una juventud que tiene otras responsabilidades y es una juventud que maneja otro tipo de ocios y que maneja otro tipo de expectativas sobre esos proyectos de vida. Son niños que crecen muy rápido y son adolescentes que crecen muy rápido, son niños y adolescentes que deben emplear una parte importante de su tiempo para poder seguir llevando la cotidianidad familiar, la cotidianidad social en la que se encuentran. Son niños y adolescentes que posiblemente no cuentan con las horas suficientes, que son las horas estándar para nosotros para ir a una institución de educación superior a recibir unas clases presenciales de 8:00 de la mañana a 10:00 de la noche y cumplir con unos compromisos durante cinco años o seis, para poder recibir una certificación que los habilite en los diferentes sectores, los productivos, los laborales, los culturales, porque desafortunadamente también en esta sociedad en la que nos estamos moviendo, sociedad, no,  en la que nos estamos moviendo, sin estas certificaciones posiblemente no tenemos entrada a los diferentes sectores, estoy hablando de los títulos profesionales.  […]</t>
  </si>
  <si>
    <t>PERMANENCIA ESTUDIANTIL</t>
  </si>
  <si>
    <t>[…] Entonces, cuando nosotros hablamos de temas como la inclusión, a mí me parece importante y, quiero compartirlo porque lo estoy viviendo en estos momentos, tener en cuenta estas variables que no son del todo obvias para nosotros investigadores, profesores y estudiantes que vivimos en este modelo de educación superior, en donde tenemos un número de estudiantes aparentemente asegurado para garantizar que el flujo de caja, que la inversión se va a retornar. En donde tenemos unas vías de acceso que nos permiten desplazarnos hasta la universidad y en donde tenemos cierta estabilidad en el Internet por donde el conocimiento pueda transitar. […] [...] la inclusión entonces debe considerar algunas condiciones que en la Colombia profunda van a tomar años para poderse superar, porque no sabemos cuánto tiempo va a tardar una buena vía de acceso para esos territorios, cuánto tiempo va a tardar la instalación de unos sistemas de telecomunicaciones estables, cuánto tiempo vamos a tardar para que esos niños no crezcan tan rápido y esos jóvenes no crezcan tan rápido y eventualmente tengan el tiempo que tienen los niños y los jóvenes de los centros urbanos para ir a una universidad y estar de lunes a sábado de 8:00 de la mañana a 6:00 de la tarde tomando unos cursos y preparándose para unos exámenes. Ese es el reto, ese es uno de los retos que nosotros tenemos para la creación de una universidad en un territorio como por ejemplo el que estoy describiendo. [...]</t>
  </si>
  <si>
    <t>ADMISIÓN</t>
  </si>
  <si>
    <t>EDUCACIÓN INFORMAL</t>
  </si>
  <si>
    <t>[…] Aquí en Manizales, con ese programa nos hemos propuesto llegar a todos los municipios de Caldas y en todos los municipios de Caldas, apoyados por la estampilla que ya la Asamblea departamental aprobó, vamos a abrir aulas STEM y vamos a permanecer en esos municipios a través del aula STEM como la Universidad Nacional, para que libremente cualquier ciudadano, joven, adolescente o adulto entre a esas aulas STEM y empiece a ser parte de nuestra querida Universidad Nacional. Con tintes de informalidad, por supuesto, tenemos que prestarle atención a cierta reglamentación, a ciertas normas que debemos modificar o fortalecer para que el concepto de calidad académica nuestro no se vea degradado, pero precisamente es esa esa informalidad, es decir, que usted pueda entrar sin necesidad de comprar un PIN y pasar un examen de admisión y en donde está garantizado de alguna manera ee, que su motivación va a despertar, va a lograr que entonces esos jóvenes y esos adolescentes empiecen a sentir la identidad el ser parte de la Nacional y eventualmente quieran transitar hacia la formalidad.  […]</t>
  </si>
  <si>
    <t xml:space="preserve">[…] Hay un segundo punto que tiene que ver entonces con algo que sí ya se ha discutido en la universidad y que tiene que ver con el no esperar cinco años para certificar, no esperar cinco años para que tengamos un título, porque si por alguna razón alguien en el octavo semestre tiene que abandonar la carrera, ese alguien se va sintiéndose fracasado y rechazado porque se va sin un título universitario y es como si esos cuatro años los hubiera perdido. Me parece muy importante y esto creo que puede servir para esa Colombia profunda en universidades del territorio, poder pensarnos en certificaciones modulares, en formación modular, en donde cada tanto tiempo, cada tantos objetivos de aprendizaje alcanzados, nosotros podamos certificar a los muchachos, a nuestros estudiantes, como con diplomas de la Universidad Nacional, diplomas que, de alguna manera refuerzan su autoestima, los siguen motivando y son unas cartas de presentación en un sistema que nosotros no esperamos que cambie en el corto tiempo. Este sistema va a seguir pidiendo certificados y diplomas, formación modular. Entonces, apelamos a la informalidad, abrimos las puertas, entramos por la vía formal y por la informal e independientemente de cuál sea la vida, la vía, educamos, vivimos la experiencia del conocimiento y empezamos a entregar certificaciones e modulares, como si fuéramos alcanzando puertos seguros.  […] </t>
  </si>
  <si>
    <t xml:space="preserve">LOGROS Y FRACASOS </t>
  </si>
  <si>
    <t>[…]  Fíjense que esto que estoy diciendo hoy también puede ser considerado como un fracaso, porque nosotros seguimos penalizando a nuestros jóvenes que cambian de carrera, pero no puede ser una penalización, debería ser un ejercicio de alguna forma protegido por este sistema para que cada uno pueda desarrollarse libremente. […]</t>
  </si>
  <si>
    <t>MODELO INTERSEDES</t>
  </si>
  <si>
    <t xml:space="preserve">[…]   A mí me parece que es muy importante lo que nos propone el profesor NGG, porque estamos precisamente en esa idea de los diálogos, diálogos intersedes, el empezar a mirarnos como una universidad intersedes, no multisedes. Entonces, esto que pone el profesor también está en el contexto actual y en ese espectro de la inclusión de la Colombia profunda […] </t>
  </si>
  <si>
    <t>PERTINENCIA INSTITUTO NACIONAL</t>
  </si>
  <si>
    <t>INTERRELACIÓN ESTUDIANTE-DOCENTE</t>
  </si>
  <si>
    <t>NGC;ASMR</t>
  </si>
  <si>
    <t>[…] Tenemos que hablar de la humanidad, no, del amor, del cuerpo, del alma, etcétera, Etcétera. Porque este tipo de conversaciones despiertan una fuerza muy poderosa en nosotros, que es una fuerza que transforma, que es la fuerza del enamoramiento. Nosotros no nos estamos enamorando, estamos fríos, y la universidad es un sitio frío, es un sitio frío. En la universidad no nos estamos enamorando del país, en la universidad no nos estamos enamorando de la historia, en la universidad no nos estamos enamorando de nosotros mismos, es un sitio frío. No existe en estos momentos, en las lógicas que estamos manejando, ninguna razón, ninguna, para que volvamos a nuestros territorios. Si nuestros territorios están en otro momento histórico y, y tiene ciertas dificultades en comparación con Manizales o Medellín o Bogotá, no existe, no hay una razón lógica. Pero si nosotros tuviéramos un amor en ese territorio, si nosotros tuviéramos una primera novia o un primer novio, estoy seguro que regresamos, independientemente, independientemente, del confort, independientemente de lo que pueda ofrecer ese territorio. Entonces, me disculpa nuevamente por la respuesta, pero creo yo que nos está haciendo falta un poquito en esa formación que nos permita enamorarnos otra vez. No hay de otra, no hay otra cos, no hay otra forma. Porque si son lógicas puramente comerciales de cuánto me voy a ganar, qué puesto tengo, eee voy a ser profesor, doctor y voy a ganar $10 millones de pesos, nunca vamos a ir al territorio. Tenemos que enamorarnos, hay que cambiar la lógica y de eso nosotros no estamos hablando en la universidad. [...]</t>
  </si>
  <si>
    <t>JDMH</t>
  </si>
  <si>
    <t>10. Proyecto Instituto Nacional de Investigación, Innovación y Política Educativa</t>
  </si>
  <si>
    <t>Proyecto Instituto Nacional de Investigación, Innovación y Política Educativa</t>
  </si>
  <si>
    <t xml:space="preserve">[…] Creo que lo primero es empezar por aquí, hemos insistido mucho en ese Propósito Superior de la Universidad Nacional, e creo que tendríamos que leerlo cada día y hasta que lo logremos incorporar y que sea, parte de nosotros y es: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 </t>
  </si>
  <si>
    <t xml:space="preserve">[…] Entonces, ¿cuál es ese horizonte de sentido en el que nosotros estamos trabajando como equipo? Primero entendemos que este espacio, este instituto, con los diálogos que está proponiendo, esto e plantea una estrategia para las Culturas en comunicación, de allí sale la abreviatura de Cuenco, si, que nos permita precisamente dialogar entre los distintos territorios del país, que a la larga terminan siendo muchas Colombias, en una Colombia e reunida y amalgamada la fuerza con unas características muy particulares cada una. Entonces lo que se propone aquí como esa estrategia de culturas en comunicación es dialogar dentro de la Universidad Nacional acerca de la educación, si, establecer un relacionamiento con el medio externo a la universidad, dialogar allí también, actores del territorio, otras instituciones educativas e incluso llegar a incidir en unas políticas públicas de educación en el nivel nacional.  También nos interesa entender esto, este objetivo que nos convoca, que es conformar y consolidar espacios de colaboración inter y transdisciplinarios desde el modelo intersedes entendido y en el sentido que mencionaba ahora el profesor NGG, nuestro Vicerrector de sede, que son espacios para ese cultivo de humanidad y de conocimiento. Lo otro que también nos guía en este e, en este proceso de creación de instituto es el reconocimiento del camino que ya han recorrido otras personas antes que nosotros en la Universidad Nacional. En el sentido de la investigación en la educación, la producción académica y, e reconocer, convocar y articularnos para trabajar con los tres pilares del instituto en torno a la educación y eso marca una forma de de proceder que es construir sobre lo construido. Esos tres pilares de los que estamos hablando entonces son: en la investigación en educación está el IIEDU, que es el Instituto de investigación en Educación de la facultad de Ciencias Humanas de la sede de Bogotá; está en la parte de innovación, no es cierto, porque cuando hablamos un instituto nacional de investigaciones referido a la educación, de innovación, pues será la innovación académica,[…] </t>
  </si>
  <si>
    <t>[…] este diseño de Cuenco que hizo LFM y, e, la idea es ese crisol, no es cierto, que convoca, que reúne, que puede transmutar lo que pasa ahí a través de estos diálogos intersedes que estamos teniendo. Y se hace un homenaje también, en ese construir sobre lo construido, al maestro Jesús Martín Barbero, algunos conocen sus textos como De los medios a las mediaciones, entonces el profesor Jesús Martín Barbero también en un periodo en la universidad como hacia los 90, 80, 90's se enunció un instituto de comunicación y él fue el primero que enunciaría esta palabra Cuenco para aludir a unas culturas en comunicación. Este que sea, un homenaje para el maestro Jesús Martín Barbero, que ya no nos acompaña, pero que después de vivir, no sé, alrededor de 40 años o más en Colombia, pues nos dejó un legado muy importante y conoció bastante de la cultura latinoamericana, o sea, tiene unas publicaciones y todo con México, la lotería que hay, que es una mirada de los imaginarios urbanos, entonces Cuenco es parte de eso también, nos estamos apoyando en el pasado, ya los que somos del siglo 20 somos pasado, afortunadamente.  […] [...] Y vamos a ver en ese construir sobre lo construido cómo esa línea de tiempo, si, empieza a complejizarse porque aparecen muchísimas cosas, entonces vemos que, que hay hacia el final del 2018 empieza El Paro, hay unas movilizaciones estudiantiles que van a atravesar hasta el 2020 y ese es un contexto que hay en el país. Atravesamos también una pandemia y eso da lugar a unos antecedentes en la Universidad Nacional, que es el grupo de estudios generales y también el comité de crisis que aparece ante la pandemia para reflexionar en tiempo real qué hacer cuando se frenó, digamos, el país y el mundo y había que responder y la universidad no, no podía detenerse así hubiese un confinamiento. Y en ese periodo entonces empieza a hablar de la pertinencia del instituto y hay una primera época del 2020 al 22, donde está la profesora DASC. Ee en estos inicios ella fue a cuatro de las sedes andinas y estableció una comunicación, un diálogo que nos dejó como legado un documento con base en el cual sabíamos con qué colectivos, con qué grupos de la universidad ella había estado en contacto y nos ayudó como a mapear estos pilares de, de del instituto.
Y luego está el profesor JPD donde en un tiempo, unos meses durante el 2022, elabora una concepción de instituto que hemos recogido también en lo que anunciamos. Y bueno, luego estamos con el equipo de Cuenco desde el año pasado y hasta diciembre del 2024[...]</t>
  </si>
  <si>
    <t xml:space="preserve">[…] La visión nuestra es: que 
“En el año 2050, a partir del modelo Intersedes y con la participación de comunidades académicas de todas las áreas de conocimiento, de todas las sedes, sus representaciones y sus manifestaciones colectivas y emergentes, el Instituto Nacional de Investigación, Innovación y Política Educativa constituya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encaminadas a la creación de alternativas en el campo de la educación en las escalas local, nacional y global.” 
Aquí tenemos un modelo que está en construcción, hemos ido variando e, incorporando, entonces tenemos, es una visión sistémica, donde tenemos la Universidad Nacional, no es cierto, es esta esfera azul [Se refiere al modelo gráfico proyectado en la pantalla], el centro, es el propósito superior, lo que esperamos que anime nuestra actuación dentro de esta institución. Tenemos el Instituto de Investigación en Educación Superior que establece un relacionamiento entre esa Universidad Nacional, los territorios en Colombia y e unas culturas que ya forman parte de un entorno global. Aparece también el ecosistema de innovación académica que tendrá esa esfera de de actuación dentro de la Universidad Nacional, si, y está el Centro de Políticas, e respaldado por el grupo de investigación en políticas de educación superior, que, también nos ayuda a hacer ese enlace entre lo que es la Universidad Nacional y el entorno, los territorios. Nosotros como Cuenco, como ese instituto nacional, aparece en este tono magenta y, estamos integrando el trabajo, la labor que se adelanta en la universidad en el campo de investigación en educación, de innovación académica y de políticas educativas. 
[…] </t>
  </si>
  <si>
    <t>RARR</t>
  </si>
  <si>
    <t xml:space="preserve">[…] Yo tengo que declarar que es la primera vez que estoy en esta reunión y que a mí la categoría de inclusión fue la que me enganchó. Yo soy de la facultad de medicina y he formado parte del grupo de apoyo pedagógico, en el cual no, no logro ver los aportes que el grupo de apoyo pedagógico de la facultad está formado por profesionales con doctorado y postdoctorado en educación. Yo creo que podrían ser elementos que, y lo preguntaba tal vez en el chat, que no logro verlos todavía en los avances que es de la maestría en educación con énfasis en formación, en uno de los saberes que seguramente más se resiste a la propuesta del del señor vicerrector de sede y es en relación a la formación, eso que llama informal, sobre todo para profesiones del área de la salud, también por eso en el chat preguntaba si la formación tecnológica como un eslabón que nos permita enganchar un poco la formación del pregrado previo a esa titulación, es decir, una titulación intermedia que la dé esa formación tecnológica previo a la formación profesional, al cual la universidad se ha resistido y les digo con, con, con conocimiento de causa, porque hemos estado en todas las discusiones de lo de la formación interprofesional que han hecho el Ministerio, esta bina que hizo sobre todo el Ministerio de Salud y el Ministerio de Educación, exigiendo que las profesiones en salud pues, reconozcamos la formación tecnológica previa y le demos esa viabilidad de la titulación antes de los, efectivamente cinco o seis años exigidos para el trabajo, tengan que ser elementos en los cuales pensemos.  […] </t>
  </si>
  <si>
    <t>ALRT</t>
  </si>
  <si>
    <t xml:space="preserve">[…] comentarles que a mí la categoría de inclusión, ¿qué significa incluir? Incluir para homologar, para normalizar, para dejar de soñarnos ese estudiante promedio que nosotros nos soñamos todo extraño y que cuando no se sale de ese intervalo de los promedios es aquel que no podemos atender, este... mmm... estudiante del PEAMA, de PAES y ahora de los proyectos PAES, que es el nuevo, el nuevo, el nuevo lugar de entrada para estos proyectos especiales. ¿Qué tipo de estudiante es? ¿Cuáles son las necesidades de formación y las necesidades educativas para este estudiante que pasan y ahí sí coincido con el Vicerrector en algo más que garantizarle el cupo de entrada? Incluir para la permanencia, incluir para la titulación, pero incluir para la valoración de ser distinto, de ser diferente, no incluir para homologar, para homogeneizar, que eso es lo que me preocupaba un poco de cómo iban a presentar la categoría de inclusión, que como les declaro y les confieso, fue la categoría que me enganchó a esta reunión. […] </t>
  </si>
  <si>
    <t>1. 2024/08/21</t>
  </si>
  <si>
    <t>3.
 EV6</t>
  </si>
  <si>
    <t>5.
03</t>
  </si>
  <si>
    <t>10. Experiencias de acompañamiento pedagógico con enfoque de diversidad y participación</t>
  </si>
  <si>
    <t>Experiencias de acompañamiento pedagógico con enfoque de diversidad y participación</t>
  </si>
  <si>
    <t xml:space="preserve">[…] en principio pues mencionarles como en general qué es la unidad, qué hacemos en la unidad. Somos un grupo de personas eee que brinda apoyo pedagógico continuo a los docentes de la universidad Nacional Sede Bogotá, ahorita digamos que hemos ampliado un poco a otras sedes, pero en principio estamos en la sede de Bogotá eee para fortalecer las prácticas docentes que conduzcan al aprendizaje significativo de los estudiantes. Esto suena como bastante general, pero en general se se aterriza digamos a la práctica a partir de talleres, de encuentros con los profesores en esos talleres grupales, de acompañamientos personalizados que hacemos con los profes para trabajar sobre esta pregunta de qué hacemos con las prácticas. Digamos que nuestro enfoque es muy e, crítico y de construir con el profe, pero no decirle al profe digamos lo que debe hacer, sino pues es el profe el que es el dueño de su asignatura y nosotros más bien somos quienes hacemos preguntas y propiciamos ciertas reflexiones específicas y también pues compartimos recursos eee virtuales que hemos construido sobre diferentes áreas.  […] </t>
  </si>
  <si>
    <t>FGP</t>
  </si>
  <si>
    <t>[…] En principio es bueno cómo relacionarnos o posicionarnos los respecto a la diferencia. Entonces allí pues hay diferentes visiones, no, de exclusión, de segregación, de señalamiento del otro. Otras perspectivas un poco más de la integración, o sea de cómo hacemos para que el otro participe, pero pues sin hacer ajustes específicos al contexto y otra más de inclusión que es justamente eee, como decía ahorita la profe ALRT y es como ¿cómo hacemos todos para encontrarnos desde las diferencias? y me parece importante pues mencionarles esto y es que hablamos de las diferencias y de ese encuentro en el que como decía la profe, no se trata como de homogenizar, sino se trata de encontrarnos ahí y pues que es un encuentro igual eee tensionante y retador. Esta es como un poco una de las preguntas que tenemos, nos posicionamos desde ahí, desde ese lugar de encontrarnos en la diferencia. Eeee pues reconocemos que hay diferentes discursos que han enunciado las diferencias a lo largo del tiempo, el discurso religioso, el discurso científico, un poco en donde eee se centra como una responsabilidad en quien es diferente, no, por serlo. Y un señalamiento, o sea, porque tiene algún tipo de dificultad o porque se considera como alguien eee incluso enfermo a quien hay que curar. O desde el discurso poco humanista y es como desde el recibámoslo, ¿no? Como hay un grupo igual de personas que conforman, conforman, conforman como un todo, pero igual se sigue señalando a un otro distinto de un otro digamos eee estigmatizado por una condición que no puede ser necesariamente positiva. Eee, y nosotros queremos más bien posicionarnos en un discurso jurídico, es decir, en un discurso que privilegia eee, pues que todos tenemos derecho a, que no es un tema de ser buenas personas, es un tema de tener el derecho eee a diferente a la educación, el derecho a participar en diferentes espacios como cualquiera, como todos o como cualquier persona. No es como si soy buena persona, no es si quiero hacerlo, es que es mi derecho participar y creo que eso es como algo que para nosotros es bastante importante. [...]</t>
  </si>
  <si>
    <t>[…] en particular, en la universidad contamos con el acuerdo 036 del 2012 por el cual se está estableció la política institucional para la inclusión educativa de las personas con discapacidad. Creo que no he sido suficientemente explícita en este caso vamos a hablar de inclusión y pues de este caso de discapacidad, pero creo que en la presentación vamos a ir hilando más bien sobre la diferencia y la alteridad. Es un caso discapacidad pero que nos va a llevar aaaa a reflexiones sobre diferentes eee pues posibilidades de hacer con este enfoque eee y también bueno, mencionarles que en la universidad existe una ruta que es la ruta de acompañamiento a la comunidad universitaria, interacciones con estudiantes en situación de discapacidad. Eee esta ruta es un poco una respuesta ese cómo hacemos, no, para bajar esos acuerdos normativos eee que están pero que a veces son tan difíciles de operar en la práctica.[...]</t>
  </si>
  <si>
    <t>TRABAJO COLABORATIVO</t>
  </si>
  <si>
    <t>[…] Mencionarles que los actores participantes en esta experiencia fueron pues el estudiante, profesores a cargo de la asignatura, guías Intérpretes del estudiante, eee los coordinadores y asistentes académicos implicados en el programa de posgrados, el profesional de apoyo de Bienestar Universitario y el líder pedagógico de la UTP. Me parecía muy importante pues mencionarles estos actores porque como pueden ver aquí hay un montón de personas que empezaron a a modificar sus prácticas, a hacer reflexiones y actuar, digamos a a hacer mil cosas para poder garantizar o para poder trabajar en torno a esta experiencia de este estudiante. [...]</t>
  </si>
  <si>
    <t>[…] en este proceso como les mencionaba hubo varios participantes, uno de ellos fue el Observatorio de Inclusión Educativa para Personas con Discapacidad y quería mencionarles algo que digamos aparece o que mencionan ellos explícitamente, pero que también lo mencionaron todos los demás actores institucionales y creo que es una, un poco una máxima en la cual se puede resumir la experiencia institucional y es estamos aprendiendo en el camino. Eeee y creo que esto es bastante importante porque pues es como sobre la educación inclusiva y sobre estas experiencias, se aprende haciendo, no. Se aprende cuando se enfrenta al reto, eso no significa que no tengamos que estar preparados, ee pero muchas de las cosas pues también van emergiendo en el camino y creo que esa frase fue muy importante en el proceso de análisis y categorización ¿no? Estamos aprendiendo en el camino cómo resolver este tema y cómo hacerlo real, no. Cómo pasar de ese lineamiento normativo a las prácticas específicas. [...] [...] Eee esos aprendizajes en el camino, acá he traído algunos apartados que me parecieron pertinentes como: Escuchar a las personas antes de llenarse de prejuicios, lo importante pues de acoger al estudiante, que se sienta parte de la universidad, que se sienta escuchado, no, como que no lo predefinamos. La profe ahorita también decía, uno puede tender a pensar en un otro estandarizado, eee, pero parte de este camino de la educación inclusiva es pues escuchar al otro y estar abiertos a, a quién es el otro, más como un misterio que como alguien que definimos específicamente. Eeee otro de los aprendizajes era relacionado con la, esa delgada línea entre el acompañamiento y el proteccionismo y en el caso de la discapacidad pues puede pasar muy constantemente que tiendo yo como a, o se tiende a alguien a decidir por el otro en lugar de acompañarlo y saber qué es lo que esa persona necesita, que ha hecho en su proceso eee y pues sí, más tener un rol de acompañamiento que un rol de de proteccionismo, de asistencialismo ee para respetar su autonomía. [...]</t>
  </si>
  <si>
    <t>[…] en general digamos que es clave para este proceso las alianzas institucionales, las alianzas que o entre Bienestar, entre Académica, entre el Observatorio y la administración de la, de la Maestría. Eeee, la mirada de apoyo, como les mencionaba y no asistencialista, la de apoyo de qué necesita el estudiante dentro de su autonomía, eee y la identificación de barreras de aprendizaje que además son comunes a todos los estudiantes y no sólo las personas con discapacidad. Es decir, este proceso llevó a los profes y ya les contaré ahorita un poco más adelante el apartado hacer reflexiones que no necesariamente, pues como nos estamos justamente pensando en la diversidad, la participación, en la alteridad, pues no solamente hay que hacerlos porque hay una persona con discapacidad en nuestras aulas, sino porque en general podemos revisar esto para hacer nuestros cursos más centrados en quiénes son nuestros estudiantes y más participativos a la mayoría de nuestros estudiantes.[...]</t>
  </si>
  <si>
    <t>[…] quí hay pues unos aprendizajes específicos del programa curricular que es un actor súper clave en este proceso, eee que tuvo que revisar el proceso en términos de admisión, eee allí pues fue garantizarle al estudiante que tuviera las condiciones para presentarse en esta particularidad, pues que tuviera un guía intérprete para poder presentar el examen y pues tratarlo eee como a cualquier otro estudiante. Aquí me parece importante esto que mencionan y es comprendimos que no solamente hay un ordenamiento legal que ayuda a las instituciones a que hagan el esfuerzo como tal, sino que hay que comprender un fenómeno totalmente de inclusión y creo que esto hacía mucha relación a la práctica, a lo que hay que hacer en la práctica para materializar todas estas acciones, en el proceso de admisión. Y después pues en el proceso de permanencia. [...]</t>
  </si>
  <si>
    <t>[…] esto a los profesores y al estudiante, no, entonces al estudiante también eee la participación en sus ajustes razonables, es decir, que esta persona haga parte de esa definición no es algo que la institución decide por él, es algo que, en lo que él también participa eee y pues es clave porque es a partir de su experiencia de vida que ya ha tenido otros entornos, pues que nos ayuda a aprender a nosotros cómo relacionarnos eee mejor. El apoyo y la colaboración de sus compañeros y sus pares, que también fue clave para su desempeño académico y los espacios de tutoría académica, que aquí, por ejemplo, pues mencionó el tema de finanzas, es un estudiante que es psicólogo y que está estudiando un área ee administrativa en donde es súper clave que, pues tuviese como u una tutoría sobre un tema que tal vez no manejaba.[...]</t>
  </si>
  <si>
    <t>[…] Y pues aquí la pregunta si esto lo necesita solamente una persona con discapacidad, no, esto tal vez es una necesidad y es justamente preguntarse con qué conocimientos, con qué experiencias vienen nuestros estudiantes y cómo pueden tener éxito en las experiencias de aprendizaje que nosotros les proponemos como docentes. Mmmm.... en este sentido, pues como les mencionaba un poco, la Maestría tuvo un rol de articulación de diferentes actores institucionales para escuchar al estudiante, de gestor para asegurar ajustes razonables que necesitaba durante su proceso académico, de apoyo en el engranaje de de del grupo, de sus compañeros, de andar revisando bueno, sus compañeros cómo están, que puede pasar aquí también y qué roles de apoyo se requieren, pues de orientar la ruta de la cadena de, perdón, de la ruta académica del estudiante con base a sus intereses y autonomía, sus intereses, qué quería elegir, qué quería matricular y saber para poder, como les mencionaba antes, tener anticipación y poder actuar de manera, inteligente, digamos, ante la situación y orientador en trámites administrativos pues que son requeridos en la universidad. [...]</t>
  </si>
  <si>
    <t>BIENESTAR UNIVERSITARIO</t>
  </si>
  <si>
    <t>[…] Aquí pues mencionarles otro aprendizaje de Bienestar universitario que fue otro de los actores que estuvo participando en el proceso. Eeee nuevamente mencionan, no, el enfoque de la autonomía del estudiante y no el trato condescendiente, o sea, como sale y aparece constantemente por motivo de la discapacidad. Es simplemente el otro, es el otro como cualquier otro. Eeee, conocer de cerca al estudiante, también pues es importante, recoger la información previa eee pues para saber sus características y lo que se requería realizar. [...] [...] Nuevamente los ajustes razonables también allí fueron claves. Eeee el actor bienestar. Ellos tienen un profesional que se dedica a la revisión constante de esos ajustes, eee y pues que esos ajustes son, ee se establecen al principio, pero no son como, ya se establecen al principio y entonces aquí terminó, sino que es algo que va siendo dinámico y hay que irlo revisando a lo largo del tiempo y reajustando a lo largo del tiempo, no. No significa que si los definimos son exitosos, eso es también aprender y probar en el camino qué funciona mejor. Eee y pues la vinculación del guía intérprete que también fue clave eee, pues para las actividades extracurriculares. [...]</t>
  </si>
  <si>
    <t>[…] pero también tenemos eso, es como a veces suponemos que hay un estudiante ideal que tiene esas características y qué hacemos cuando nos preguntamos realmente quiénes son nuestros estudiantes y cuántos están un poco en ese, en ese círculo o cuántos eee, pues no son necesariamente ese estudiante idealizado que tenemos presente, ¿cuántos son tímidos, callados, inseguros? eee ¿Cuántos de pronto tienen dificultades de aprendizajes previos, experiencias previas que les dificultan, retos que les ponemos en el aula? E y esa es como un poco la pregunta.
 Y cuando nosotros nos hacemos esta pregunta pues no hacemos sólo la pregunta por un estudiante con discapacidad, sino por todos nuestros estudiantes ¿quiénes son, ¿qué requieren?, ¿qué les interesa?, ¿qué los motiva?, ¿qué sí?, ¿qué no? Y es desde conocer a ese estudiante real que proponemos a los profes pues que, hagamos como ese cambio de chip[...] [...] Y creo que un poco la... el reto es construir colectivamente la la respuesta al cómo, que aquí justamente era un poco era mostrarles cómo muchos actores se movilizan para construir esa respuesta al cómo, que yo creo que todavía falta mucho, porque como les mencionaba, esto es un semestre, pero después tuvimos otros semestres en donde uno dice, bueno, que esto haya ocurrido en el primero no significa que ocurra en todos los siguientes semestres de la misma manera o que ocurra para todos los estudiantes de la misma manera, porque justamente todos somos diversos y tenemos condiciones específicas. El tema es cómo vamos aprendiendo igual a construir como algunos puntos comunes en ese cómo. [...]</t>
  </si>
  <si>
    <t>LIDERAZGO</t>
  </si>
  <si>
    <t>[…] y algo que aquí me creo que es muy claro es los liderazgos, quiénes son los líderes que convocan, que articulan, que llaman, que gestionan eee para que esto sea real, para que, para que, pues pase, cómo pasa con sus estudiantes, eeee con sus pares, perdón, cómo pasa con sus pares, cómo pues se orienta en general al estudiante en lo que debe hacer, en dónde debe acudir, acudir y pues los trámites administrativos que que todo esto implica para que funcione. [..]</t>
  </si>
  <si>
    <t>[…] yo creo que lo clave, como les mencionaba, es que estas preguntas por la inclusión, por la educación inclusiva, por cómo garantizamos y disminuimos las barreras, eee implican una coordinación compleja entre muchos actores. Y como tú mencionas, es conocer la experiencia que ya ha venido haciendo Bienestar, e nos encontramos y dialogamos desde ahí con lo que también nosotros e incorporamos de ajustes razonables a lo que tú mencionabas, por ejemplo, al aula y a la clase, qué pasa en el espacio de clase y ahí hay como algunas consideraciones específicas del diseño pedagógico. Entonces creo que la clave es como eee, creo que a veces estamos como, o hemos estado un poco en la responsabilidad es de aquí o la responsabilidad es de acá y la responsabilidad la hemos construido en el encuentro y en la articulación. [...]</t>
  </si>
  <si>
    <t>[…] El observatorio fue uno de los actores clave en este proceso en particular. Eeee, como mencionaba, lo complejo es garantizar que, digamos, en todos los espacios se participe, pero el Observatorio, ee pues nos digamos se prestó, en el caso de, de de Samuel, bastante orientación frente a la ruta que se definió en la universidad. Hay una ruta de qué actores están involucrados, una ruta de admisión, permanencia eee y egreso, en donde se definen como algunos asuntos mínimos. Ahí hubo bastante interacción y construcción. Siempre participaron de las reuniones que había, la reunión que, con la maestra, la reunión de la maestría, el observatorio, el profe, el estudiante, la UTP y Bienestar, todos reunidos eee para saber qué hacíamos y eso, eso pues fue bastante positivo. Ahora, insisto, es que insisto mucho en que eso no pasa así exactamente en todos los casos, no. [...]</t>
  </si>
  <si>
    <t>4.
RARR, GHB</t>
  </si>
  <si>
    <t>5.
04</t>
  </si>
  <si>
    <t>10. ¿Por qué es necesaria una política de educación inclusiva universitaria? Bases de una política para la Universidad</t>
  </si>
  <si>
    <t>EXPOSICIÓN</t>
  </si>
  <si>
    <t>¿Por qué es necesaria una política de educación inclusiva universitaria? Bases de una política para la Universidad</t>
  </si>
  <si>
    <t xml:space="preserve">[…] La Universidad Nacional ha sido pionera, como ya lo voy a decir, en muchos aspectos en inclusión, pero los desafíos actuales necesitan de una mirada bastante más amplia, de pensar solamente en temáticas que son muy fundamentales y que las seguimos trabajando, de género y de discapacidad. Necesitamos un enfoque amplio, un gran paraguas que nos ponga a hablar de diversidad y, y de la diversidad en función de los fines misionales de la universidad.  […] </t>
  </si>
  <si>
    <t xml:space="preserve">[…] Particularmente, la Universidad Nacional, comprometida con el desarrollo de una nación equitativa e incluyente, estableció como objetivo del Plan Estratégico Institucional, del PLEI 2034, promover una educación inclusiva para democratizar acceso al conocimiento con alta calidad sobre la base de una cobertura responsable. Así, el Consejo Superior Universitario aprobó el Plan Global de Desarrollo para el periodo 2022-2024 donde se define el eje de armonización de las funciones misionales para la formación integral y a su vez se consolidan programas de Bienestar Universitario del Bien Ser y el Buen Vivir, donde se recomienda el objetivo de promover y posicionar la educación inclusiva como orientador de un desarrollo humano integral y como un factor de cambio imprescindible para la evolución institucional, planteando el menester de consolidar una política de educación inclusiva para la universidad. En este ámbito nacional e internacional, la Universidad Nacional de Colombia se ha destacado por su temprana implementación de políticas que contribuyeron a la construcción de una sociedad equitativa y diversa. Ya desde el 1986 la Universidad desarrolló estrategias de vinculación a la vida universitaria con enfoque e inclusión social, diferencial, territorial, étnico y de derecho, a través de los programas de Admisión especial PAES, creados para integrantes de comunidades indígenas y de ahí hasta la fecha se han desarrollado diversas políticas y programas orientadas a la inclusión. […] </t>
  </si>
  <si>
    <t>[…] Sin embargo, ¿por qué es necesario hoy una política de educación inclusiva en la Universidad Nacional? Para empezar, es necesario puntualizar que la educación inclusiva entendía esta como un mecanismo para luchar contra la exclusión social, es decir, es una estrategia para afrontar ese proceso multidimensional caracterizado por una serie de factores materiales y objetivos relacionados con aspectos económicos, culturales y políticos y factores simbólicos subjetivos asociados acciones determinadas que atentan contra la identidad de las personas. [...] [...] Para empezar, es necesario puntualizar que no es lo mismo referirnos a educación inclusiva que a inclusión educativa, dado que la inclusión apunta a la adaptación que tiene que tener el estudiante o el miembro de la comunidad educativa al sistema educativo y a las posibilidades que ofrece el marco institucional, mientras que la educación inclusiva refiere a una reconceptualización de las instituciones para adaptarse a las condiciones de diversidad presente en la comunidad educativa, propiciando condiciones de calidad y participación para todas y todos y todes, y apuntando al desarrollo de un cambio cultural que no solo refiere a la lucha contra la exclusión social de personas integrantes en nuestras sociedades, sino también una educación para la diversidad y para que todas, todos y todes estén presentes y participando en la sociedad, desde ella.[..]</t>
  </si>
  <si>
    <t>DIVERSIDAD</t>
  </si>
  <si>
    <t>[…] Así también el reconocimiento y potenciación de la participación de los grupos prioritarios indígenas, afros, que están presentes ampliamente en la Universidad, pero eso no significa que estén participando académicamente, investigativamente, ni en extensión, ni en las representaciones de modo equitativo en todas las sedes de la Universidad. [...]</t>
  </si>
  <si>
    <t>[…] Esto no es una preocupación directa solo hacia el afro, hacia el indígena, hacia su integración, porque eso pues es fundamental, son las primeras barreras, pero esto es como lo mínimo social, o sea, hay un mínimo que es ese, pero nosotros no podemos estar mirando el mínimo, tenemos que estar mirando el cómo se proyecta la diversidad de la sociedad en diversidad y el, a una política tiene que apuntar para allá y Cuenco también yo creo, tendría que apuntar para allá, o sea, los mínimos debiéramos cumplirlos, tenemos que tenerla clara, pero de ahí a lo demás todavía es importante proyectarnos, no. [...]</t>
  </si>
  <si>
    <t>DESERCIÓN ESTUDIANTIL</t>
  </si>
  <si>
    <t>[…] Nosotras asumimos que la política de educación inclusiva es una política directamente vinculada a los elementos de la deserción universitaria. O sea, hoy no tenemos cómo medirlo porque la universidad no cuenta con los sistemas de medición claros para tener la caracterización oportuna del por qué los estudiantes desertan[...]</t>
  </si>
  <si>
    <t>[…] Pero sabemos que desde la política, a partir de nuestro llamado también a actualizar los sistemas de medida, eso podría ser un seguimiento un poco más exhaustivo, y e, pero sabemos que, actualmente con el desafío de crecimiento en la universidad, esto se vuelve fundamental. Este desafío que hablaba el vicerrector al inicio, de que hay mucha gente que está en en las comunidades, pero no está ingresando, no solamente tiene que ver con el interés, sino que tiene que ver con cuestionarnos nuestras maneras del ingreso, tiene que ver con cuestionarnos también nuestro eee puntaje básico de matrícula, no es cierto, nuestro PBM. Tiene que ver con también tener una manera de identificar claramente las facturas, las variables de diversidad, si, que inciden en la permanencia y las barreras persistentes que hay para que ella se lleve a cabo. [...]</t>
  </si>
  <si>
    <t>[…] Como objetivo general de la política está consolidar una cultura institucional incluyente, equitativa, participativa, intercultural y diversa, en la cual la educación inclusiva sea orientadora y dinamizadora de los fines de la Universidad Nacional de Colombia. Esto incluye tres objetivos específicos. Primero, el que ya les decía, que es armonizar y potenciar las apuestas que en materia de educación inclusiva se implementen en la universidad. Dos, consolidar un marco de aplicación de los diferentes principios, enfoques y líneas estratégicas que soportan la educación inclusiva en el desarrollo de las funciones misionales de la universidad, porque sabemos que ese marco no está del todo constituido. Y tres, adelantar los ajustes y brindarle los apoyos requeridos con el propósito de eliminar progresivamente las barreras para que las personas que integran la comunidad universitaria, desde su diversidad, sean participantes activos y corresponsables de las diferentes actividades, escenarios y etapas de la vida universitaria. 
Es desde aquí que una política de educación inclusiva incorpora, nosotros pensamos y lo que estamos proponiendo, todos estos enfoques. No es solamente el enfoque de género, no es solamente el enfoque eee de, de diversidad e, o sea, el el enfoque pa, en relación a a lo intercultural, sino el de derecho, el diferencial, el territorial, o sea, hay una serie de enfoques que nosotros necesitamos incorporar en la mirada de ee la apropiación de los temas. Y luego los principios, son los principios que tanto como los enfoques, son los principios y enfoques que sugiere el Ministerio de Educación, más los ajustes que la universidad, ee nosotros dentro de la universidad concebimos como relevantes en función del diagnóstico que hicimos.
[...]</t>
  </si>
  <si>
    <t>[…] Yo creo que, sería optimista en que no van a hacer 15 años, porque pienso que vienen empujando mucho y ya, ya para los las les jóvenes en este momento hay otra conciencia, hay otra realidad y hay una consideración con la otredad, ¿no? Entonces, pienso que eso nos puede ayudar a ir más rápido porque lo necesitamos[...]</t>
  </si>
  <si>
    <t>5.
05</t>
  </si>
  <si>
    <t>10. Plenaria sobre inclusión y equidad en la UNAL</t>
  </si>
  <si>
    <t>Plenaria sobre inclusión y equidad en la UNAL</t>
  </si>
  <si>
    <t>ICRS</t>
  </si>
  <si>
    <t>[…] Entonces no pude estar desde el comienzo, pero celebro como persona con discapacidad, como les digo, que se pueda dar esta política, pero que se pueda dar aterrizándola a la base, a los contextos, a las necesidades sentidas y siempre hablando desde esos ajustes razonables y desde esas particularidades que no solamente una población como las personas con discapacidad requieren, sino las demás poblaciones, reconociendo primero la voz de ese actor y quiero dejarlo solo con una frase que a mí, para mí ha sido un lema importante en mi vida y es, nada sobre nosotros y nosotros, nada de las personas con discapacidad sin las personas con discapacidad. Entonces reconozco esta labor que ustedes han hecho, este diagnóstico y ahorita también reconozco el entusiasmo que le están colocando, porque la principal barrera digo yo, que tenemos las personas con discapacidad es la actitud. Yo creo que las demás barreras, después de que transformemos imaginarios y esos estigmas que hay alrededor de la condición de discapacidad, que muchas veces no se ve como una condición de la diversidad humana, pero cuando se transformen esos imaginarios creo que vamos a seguir como siempre teniendo una universidad que apunta hacia la diversidad. [...]</t>
  </si>
  <si>
    <t>CONTEXTO SOCIOCULTURAL</t>
  </si>
  <si>
    <t>SVO</t>
  </si>
  <si>
    <t>[…] Entonces nosotros decimos y sugerimos, eso está en el artículo, no recuerdo, está en el artículo... 18 de la política, para cuando puedan acceder a él y es el, el literal b que tiene que ver con la medición del impacto, no solamente y es como bueno, tenemos la política de educación inclusiva, si la política llega a probarse que si Dios quiere ser así [Se ríe tímidamente], tenemos la política de educación inclusiva, después de que se apruebe la política, eso que y impacto tiene en la permanencia, eso qué impacto tiene la permanencia, o sea, la aprobaron en el 2024 y tenemos pensado que en seis años podamos hacer una evaluación de impacto, que podamos decir en el 2030, listos, desde el 2024 hasta el 2030 las cifras de deserción de la universidad eran de tanto, pero después de la implementación de la política que tiene dos ejes medulares que son el académico y el de bienestar bajó la deserción, entonces es una política que contribuye a que la gente permanezca dentro de la universidad y es una política que contribuye a que la gente se gradúe y es una política y bien, digamos que, ustedes saben también que las variables digamos de desarrollo y de progreso de los países también se miden en términos de educación y de cuánta gente también deviene digamos profesional, sin decir si estamos de acuerdo o no estamos de acuerdo, pero es una variable que mide digamos, temas de desarrollo de de de los paíse[...]</t>
  </si>
  <si>
    <t>[…] Entonces creo que todo esto nos invita a seguir pensando y a no desistir en torno a que nuestra universidad necesita más flexibilidad, no necesitamos seguir en esa idea de que el que tiene el mayor puntaje es el estudiante más adecuado para nuestra universidad o necesariamente el profesor o profesora que tiene una mayor formación como investigador es realmente, o investigadora, es realmente un mejor docente, porque eso no es así. Hay que pensar la diversidad incluso al interior de lo que significa ser profesor o profesora de la universidad, creo que ahí tenemos bastante por por conversar. [...]</t>
  </si>
  <si>
    <t>TECNOLOGÍAS DIGITALES APLICADAS A LA EDUCACIÓN</t>
  </si>
  <si>
    <t>[…] Pero a lo que voy y solo quisiera cerrar con esto un pequeño, una pequeña situación hipotética que no es tan hipotética, es alguien con movilidad reducida y que tenga la posibilidad de tomar sus cursos de forma remota usando Internet. Es decir, en este caso podríamos realmente llegar a una población que tiene unos problemas serios, porque, así como ha pasado en en muchas sedes, creo que se planteó el el caso de algún espacio físico en Manizales, aquí en Humanas en Bogotá, duramos años necesitando una rampa para el edificio, posgrados con el súper diseño y los grandes premios nacionales, internacionales, resulta que no tenía una rampa y eso era un lío para que una persona entrara con una silla de ruedas. Ya se logró lo de la rampa, no era tan difícil, era acomodar unas maderitas y tal. Entonces a lo que voy es que sí nos falta mucho tratar más este tipo de cuestiones, creo que no hay que desfallecer en términos de de plantearlas, de comentarlas, de llegar a acuerdos, de seguir digamos, esforzándonos por el asunto. [...]</t>
  </si>
  <si>
    <t>[…] ya cada vez más se plantea a nivel mundial que debemos estar en educación híbrida, sí, es decir, revisar muy bien el asunto de lo presencial, revisar muy bien lo que significa lo telepresencial,[…] […] porque creo que estos contextos son realmente importantes y los necesitamos para que nuestra universidad se proyecte más hacia el futuro.[...]</t>
  </si>
  <si>
    <t>[…] Les comento que yo me hallé cuando se estaba generando desde el Acuerdo 033 el Asunto del Observatorio, y de hecho recuerdo que en ese momento paralelamente la Escuela de Género estaba organizando el observatorio de género, entonces e estábamos en una conversa en dirección académica, nos pensábamos el asunto de mirar una sombrilla que nos acogiera. E entonces, y y veíamos la ausencia, ¿no? veíamos la ausencia del tránsito de los otros grupos, pero muy de la mano con, con con lograr una política afirmativa que diera cuenta de los grupos e que históricamente ee estaban excluidos, pues nos pusimos a la tarea de los observatorios y yo participaba, particularmente, perdón, participé en el de, en el de discapacidad. Entonces celebro un montón, profe que hayas, que exista ese espacio que acuña esfuerzos que desde diferentes estancias la universidad ha venido haciendo, pero que necesariamente deberían tener un un punto de encuentro, ¿no? Porque justo por esa debilidad de tener el punto de encuentro se difuminan algunas acciones que son absolutamente claves y que de alguna forma invitan a las transformaciones, que invitan a los cambios ee del día a día y, de hecho, hasta la consecución de recursos para poder tener de frente esas acciones que encaminen y busquen que todos y todas disfrutemos de de esta hermosa universidad. [...] [...] Entonces, creo que es la oportunidad para poder lograr desde esta política esas interconexiones de maestrías, e, observatorio, grupos que han andando, no, activistas, no, porque hay muchos activistas de los diferentes grupos que se han pronunciado y que han tenido que ver de manera muy oportuna e con la, el monitoreo y seguimiento para el disfrute de los derechos, para pensar realmente e, en un buen vivir [...]</t>
  </si>
  <si>
    <t>KMMO</t>
  </si>
  <si>
    <t>[…] creo que las e situaciones más interesantes de cada encuentro de Cuenco es que, primero, trata de no ser eee… lo acartonado que la academia puede ser, sino más bien la posibilidad de compartir estas experiencias donde cada uno ha vivido, ha vivido lo que es construir en medio de la institucionalidad, en medio de nuestras día a día, que tiene todas las anomalías posibles, y sin embargo, seguir soñando, seguir creyendo, seguir tejiendo, creo que eso es lo más valioso. Yo siempre he dicho el resultado, siempre he tenido una frase que para mí es muy importante en esta construcción social y "es impecabilidad en la acción y desapego al resultado". O sea, hay cosas que no nos, no tenemos entre manos, pero cada encuentro de estos e nos ha dejado un sabor de humanidad, que eso me parece valiosísimo, y eso es lo que realmente teje y realmente nos mantiene en el tiempo, así nos encontremos en diferentes escenarios. [...]</t>
  </si>
  <si>
    <t>[…] Yo siempre he dicho que, el espíritu de época es supremamente doloroso y difícil y creó sus propias anomalías. Entonces yo creo que cuando tuvimos que hablar de inclusión fue porque nació en la exclusión del modelo. Entonces, nos toca habitar en el modelo neoliberal capitalista del mundo. El modelo neoliberal es excluyente, el modelo neoliberal nos generó las diferencias tan profundas en las desigualdades en todo sentido, sí. Entonces, no es menor el esfuerzo que se está haciendo. [...]</t>
  </si>
  <si>
    <t>INCERTIDUMBRE</t>
  </si>
  <si>
    <t>[…] entonces la educación ¿para qué ha sido? ¿Para qué educamos? A mí esa pregunta me parece ¡tenaz!, porque si somos realistas, educamos para el modelo neoliberal, ¿la gente porque quiere estudiar? ¿O cuál es la promesa de valor de estudiar?  ser doctor, ganar buena plata, tener trabajo, salir. Esa es la primera pregunta que nos toca empezar a cuestionar, o sea, ¿para qué estamos educando? Porque, e yo vengo de afuera, yo trabajo con organizaciones, con empresas, y las empresas también por norma están empezando a hablar de la inclusión y creo que están más encartados que nosotros, por lo mismo. O sea, cómo si el modelo neoliberal dice quién entra a la empresa eficiente, eficacia, capacidad, ¿cuánto me representa que usted esté aquí? ¿Cuánta plata me va a dar? Sí. Entonces bueno, ustedes educan para ellos, educan para que, la educación educa para esa empresa que te va a decir mmmm, esto va a ser responsabilidad social empresarial, va a sacar un rubro en la plática para pagarte, pero eso no tiene nada que ver con la ecuación productiva. [...]</t>
  </si>
  <si>
    <t>[…] Cuando GHB me invita a participar de este proyecto, tal vez lo que más me llamó la atención fue el objetivo, si, era el tejido de humanidad, dije ¡ah! que interesante, ahí sí me está sonando, sí, porque no era simplemente otra idea más o que quedaba en la academia o que quedaba lejos de responder los problemas acuciantes de la humanidad que hoy tenemos.[...]</t>
  </si>
  <si>
    <t>[…] Entonces, seguimos con la línea de la inclusión, entonces listo ya, se generó la exclusión, hoy estamos diciendo vamos a hablar de inclusión. Y la pregunta que yo me hago es ¿a incluirlos en qué? O sea, ¿qué es incluir? Yo diría que ahí hay una paradoja que nos toca empezar a pensar, porque los estamos incluyendo para que, ¿para que estén dentro del modelo neoliberal?, ¿Para que tengan oportunidades laborales en el modelo? ¿O realmente para qué los estamos incluyendo? E no estoy diciendo que esa pregunta ustedes no la estén pensando, porque por eso digo que cuando yo leo ese discurso, cuando escucho el discurso de la profesora, me doy cuenta que se la están pensando a profundidad y que son demasiados interrogantes que se tienen que resolver frente a esta gran pregunta. 
Entonces, estamos hablando de una segunda palabra que me parece maravillosa y es diversidad. Diversidad. Entonces miren, inclusión y diversidad, son paradojas filosóficas, si, como uno, diferentes células del cuerpo, sin dejar de ser hígado, sin dejar de ser corazón y sin embargo pertenecer a un sistema orgánico, si, tiene que haber algo que nos una. Y hay otra palabra que no aparece ¿qué nos une?  Estamos diciendo somos diversos[...]</t>
  </si>
  <si>
    <t>PSICOLOGÍA</t>
  </si>
  <si>
    <t>[…] pero ¿qué nos une? y traería un arquetipo que para la psicología profunda es muy bello y siempre lo traigo a estos encuentros porque se convierte en una matriz de análisis humano muy bello y es que, seguramente que tenemos diversidad en el espíritu, en la forma de procesar la información, en el pensamiento, en mis modelos mentales e inclusive en mis neurologías, y también puedo tener una gran diversidad en mi cuerpo, sí, pero lo que realmente nos une es de pronto lo que decía el profe NGG esta, al principio de la tarde y es el alma.[...]</t>
  </si>
  <si>
    <t>ALMA</t>
  </si>
  <si>
    <t>[…] pero el alma tiene que ver con aquello que no tiene que ver con si soy muy inteligente, si soy bajito, si soy gordo, si soy grande, si soy africano, si soy colombiano, pero que nos une, sentires, emociones, sentidos, humanidad, afecto, cercanía, eso no tiene nada diferente. Todos queremos lo mismo, todos queremos ser amados, queremos ser queridos, respetados, integrados, reconocidos, todos queremos estar y eso nos une. Y eso nos une. [...]</t>
  </si>
  <si>
    <t>[…] Yo creo que también nuestra sociedad espera mucho de una universidad como esta, yo creo que tiene muchas esperanzas puestas en una universidad que se piense los problemas creados por nosotros mismos y eso es otra cosa muy bella. No estamos contra algo, sino, reconociendo que nosotros mismos hemos generado los problemas y eso me encanta la medicina homeopática, porque dice se cura con lo símil. Lo símil cura lo símil. Si ustedes revisan en todo el discurso había un tema de economía ¿cuánto vamos a invertir? El profe NGG decía: "Jummm no, no pasa." Y en la empresa eso es muy importante. ¿El proyecto cierra o no cierra? [Se ríe] ¿Sí? ¡eso es lo más importante! Entonces, claro, fue la primera pregunta, tenemos muy buenas intenciones, pero siempre nos va a preguntar ¿cierra el proyecto? y ¿Cuánta plata va a aportar? Conclusión, ¡es dentro del sistema que nos toca hacer el cambio. O sea, la economía nunca podrá ser ajena a una transformación social. Y no es contra el sistema, sino con el sistema que hay que empezar a modular. [...]</t>
  </si>
  <si>
    <t>CONCIENCIA</t>
  </si>
  <si>
    <t>[…] Cuenco es desde el Dao, donde... la riqueza de un cuenco reside en el vacío por la capacidad que tiene de albergar. Entonces esa es como la esencia que hay. Si estuviera lleno sería un pisapapel, pero no un Cuenco que puede albergar algo y... esto es Cuenco, ee somos todos y todas y todes los que estamos hoy conectados en esta reunión de manera remota, presencial, ee que nos reúne un propósito superior, que estamos en esa capacidad y en esa potencia de semilla, si, argumentando algo que es emergente, que es curioso que haya que apuntalar cuando algo emerge, ¡pues emerge! eso está aquí, está porque es, porque es también parte de la época y bueno, entonces e e estamos ayudando a que esa semilla germine y y las otras personas sean capaces de verla, porque el problema es eso, que debajo de la tierra está toda la potencia pero no, no, todavía no se ve.[...]</t>
  </si>
  <si>
    <t xml:space="preserve">HUMANIZACIÓN ORGANIZACIONAL </t>
  </si>
  <si>
    <t>[…] cuando tú haces esa anotación, incluso desde los mismos estamentos que participamos en las decisiones en la universidad, donde se habla de una, comunidad académica que que tiene en consideración docentes y estudiantes, pero no administrativos, y nuestros administrativos, por ejemplo, en lo que son las secretarías de facultad, secretaría de sede, son esas rótulas que nos permiten articularnos todos, si, están, están relacionando, están tejiendo todo. Entonces hay muchísimo por hacer, pienso que hay muchísimo que se puede observar en los encuentros con los estudiantes, por ejemplo, ahora hace poco que hubo el, hace una semana el foro de estudiantes, el encuentro de estudiantes de las representaciones estudiantiles a nivel nacional fue acá, como ya tienen otra, otra visión y otra conciencia. Sí. [...]</t>
  </si>
  <si>
    <t xml:space="preserve">CULTURA ORGANIZACIONAL </t>
  </si>
  <si>
    <t>AFMC</t>
  </si>
  <si>
    <t>[…] la universidad tiene un problema estructural, diríamos nosotros, en torno a la consolidación de datos, porque los datos están dispersos, atomizados, los datos no están consolidados y, tampoco hay unos, no hay unos análisis de los estudios  rigurosos en torno a lo que hacemos en la universidad, en términos de la inclusión. Tenemos una, tenemos una revisión de la norma desde el año 86, nosotros tenemos programas de inclusión social que son, que digamos como la gran sombrilla  que acoge la la educación o que integra la educación inclusiva, que es distinta a inclusión educativa, como hemos visto en el desplazamiento teórico y epistémico, emmm, pero, no tenemos, más allá del reconocimiento de la norma y los desplazamientos que hemos hecho en términos de acuerdo, resoluciones circulares, no tenemos datos, cifras exactas de cuántas personas tenemos, cuántos afros, cuántos indígenas, cuántas personas en condición de discapacidad, tal vez, no estoy segura respecto a los datos de las personas en condición de discapacidad,  pero no hay datos consolidados y particularmente no hay datos consolidados de la comunidad administrativa y docente. [...]</t>
  </si>
  <si>
    <t>[…] Y yo creo que la educación tiene que estar al servicio de amplificar la conciencia de humanidad. Ese es como el gran objetivo. Las matemáticas se aprenden, la geografía se aprende, hay muchas cosas que se aprenden y más hoy con la inteligencia artificial. O sea, la inteligencia artificial está y va a estar, y va a ser más inteligente que nosotros en el sentido de acumulación de datos; pero lo que nos humaniza, que es el encuentro de humanidad, esa siempre va a tener que estar. Y esa fue la que mató el modelo neoliberal, mató el alma. Mató el alma, mató la posibilidad de expresar, humanidad y creo que estamos cayendo en cuenta que estábamos matando el alma y que nos toca empezar, y más en este momento, con todo lo de inteligencia artificial y con una, diría yo, una propuesta de combinación de lo análogo con lo digital. Lo análogo y lo digital tendrán que seguir conviviendo, pero con alma, con sentido, con profundidad, que valga la pena el proceso de cambios que estamos proponiendo. [...]</t>
  </si>
  <si>
    <t xml:space="preserve">PROBLEMÁTICA SOCIOECONÓMICA </t>
  </si>
  <si>
    <t>HISTORIA POLÍTICA UNAL</t>
  </si>
  <si>
    <t>[…] soy estudiante PEAMA, Orinoquía, en estos momentos me encuentro en la sede Palmira y pues un tema interesante que mencionó el profe NGG era con respecto al al tema de la colectividad y el tema de los territorios. Bueno, un pequeño contexto es, yo provengo de un territorio, del Vichada especialmente, es un municipio, Puerto Carreño, y realmente la la accesibilidad de la educación superior es realmente muy limitante y eso generaba también la desmotivación que mencionaba el profe, pues a ser parte de esos procesos de una educación superior. También sería como una pregunta de cómo pensar en ese tema, de cómo podría entonces en este caso digamos de la universidad en hacer el llamado pues a la participación de esos procesos, sabiendo que pues en este tema de la educación básica, la educación bachiller de este lugar o puede ser de otro, de otro, de otro territorio para motivar la participación del estudiantado, ¿sí? porque pues en este caso en lo personal fue muy difícil llegar hasta acá, hasta donde en ese momento me encuentro, si,  estudiando esta carrera y más queda muy relacionado con mi territorio, pero pues han salido muchos comentarios que dicen que bueno, en mi territorio no es que probablemente se dé la gran cosa pues de participar, entonces como que limita también en ese retorno que mencionaba la compañera ASMR, que es una de las etapas del programa PEAMA, retornar a los territorios para dar a conocer sobre esas herramientas brindadas por parte de la universidad. Entonces mi pregunta en ese caso iba más que todo ¿cómo se pensaría por medio de sus espacios en reactivar o hacer como esa analogía para que eee la comunidad de, de los jóvenes se reactiven para ser parte de ese proceso de una educación superior?[...]</t>
  </si>
  <si>
    <t>PROPÓSITO SUPERIOR</t>
  </si>
  <si>
    <t>POLÍTICAS EDUCATIVAS</t>
  </si>
  <si>
    <t>INTERRELACIÓN ESTUDIANTE - DOCENTE</t>
  </si>
  <si>
    <t>ESPÍRITU DE ÉPOCA</t>
  </si>
  <si>
    <t>EQUIDAD</t>
  </si>
  <si>
    <t>[…] Y en relación a lo que dijo el profesor JCM, que a todo esto un gusto conocerlo, yo he escuchado mucho de usted profesor, y no había tenido la oportunidad de verlo, realmente nosotros en uno de los lineamientos de la política incorporamos el tema de lo... el tema de lo virtual y del incremento de lo digital, no solamente la idea de la hibridación de la academia, que creo que es una discusión que un poco se nos sale de la discusión propiamente tal nuestra, sino que es una discusión en relación a la equidad para el acceso a la educación, no solamente en relación a la discapacidad, sino que en los territorios alejados, por ejemplo, e incluso hay sedes que tienen muchísimos problemas de Internet, y esos son elementos que nosotros debiéramos como universidad estar luchando por la equidad entre las sedes para que podamos tener esos accesos equita, el mismo Amazonas y otras sedes tienen dificultades importantes. [...]</t>
  </si>
  <si>
    <t>PROYECTO INSTITUTO NACIONAL DE INVESTIGACIÓN, INNOVACIÓN Y POLÍTICA EDUCATIVA</t>
  </si>
  <si>
    <t xml:space="preserve">[…] El Catatumbo es un territorio muy rico en diversidad, es un territorio que tiene una fauna y una flora en un porcentaje alto, aun conservando las bellezas propias de la naturaleza, es un territorio rico y por sus riquezas también asediado por ciertos grupos humanos que de alguna forma quieren apoderarse y administrar esa riqueza, generando unas condiciones humanas, generando unas dinámicas sociales que también tal vez por la dificultad que ha tenido el Estado históricamente de hacer presencia, han tomado unos rumbos de acuerdo a nuestra forma de entender el país, sin control, porque hay un control, solo que no es el control que nosotros de alguna manera podemos podemos interpretar como un control institucional, constitucional, etcétera. Y que además tiene una población que vive en ese territorio de esta belleza extrema y altamente rico, tiene una población de jóvenes y de adolescentes que nosotros estamos seguros que quieren tener la oportunidad de desarrollar proyectos de vida y ojalá proyectos de vida orientados a una felicidad, una felicidad que no sabemos cuál sea, pero que en esencia nosotros estamos percibiendo una juventud, unos jóvenes que quieren de alguna forma educarse, de alguna forma hacer parte de comunidades, en este caso posiblemente comunidades académicas y que además puedan contribuir al bienestar de sus propias comunidades y al desarrollo de ese territorio.  […] </t>
  </si>
  <si>
    <t>[…] La llegada del presidente actual ha despertado unas esperanzas muy positivas para el territorio, en el sentido de que hace ya varios meses el gobierno se propuso la creación de una universidad allá en El Tarra, y efectuaron una serie de encuentros con la comunidad, una comunidad diversa, una comunidad eee que como lo mencionaba, está inmersa en unas dinámicas sociales particulares. Y ya llevamos más o menos un año larguito, tal vez 14 meses, 15 meses, tratando de imaginarnos qué universidad podría instalarse o podría crearse en ese territorio. Y la primera conclusión a la que llegamos es que una universidad bajo los estándares que conocemos, empecemos por nuestros propios estándares, como la Universidad Nacional de Colombia, y otras universidades como la Universidad de Caldas, nuestra universidad hermana, o la Universidad Industrial de Santander, o la Francisco de Paula Santander allá en Cúcuta, o la Universidad de Antioquia, posiblemente no logre responder a ese, a esa esperanza, positivamente, no logre responder positivamente a esa esperanza de poder tener una institución de educación superior que le permita a esos jóvenes poder desarrollar proyectos de vida, ojalá orientados hacia la felicidad, cualquier felicidad, cualquiera sea la felicidad que ellos se imaginen.  […]</t>
  </si>
  <si>
    <t xml:space="preserve">[…]  cuando uno se va a inventar una universidad, tiene que hacer algo que se llama un estudio de factibilidad, y esos estudios de factibilidad básicamente lo que pretenden es analizar unos indicadores para ver sí ese instituto es viable económicamente, financieramente, si ese instituto podría, o esa universidad, esa institución de educación superior, o esa universidad podría sostenerse en el tiempo, generalmente bajo lógicas de inversión económica y financiera.  […] </t>
  </si>
  <si>
    <t xml:space="preserve">[…]  Por otro lado, como las vías de acceso físicas y las vías de acceso virtuales son precarias, también nos encontramos con un número de población reducida y en las lógicas de mercado, es decir, cuántos estudiantes necesito como mínimo para abrir una nueva carrera, pues nos vamos a encontrar con que va a ser muy difícil que nosotros o que se garantice en el territorio un número semestral constante de 300 jóvenes para que ingresen al instituto, y una vez ingresen al instituto se pueda de alguna forma justificar cinco, seis o siete programas de educación superior, eso también lo hace inviable.  […] </t>
  </si>
  <si>
    <t>[…] Por formalidad me refiero entonces a esos procesos que todos tenemos que surtir para ser parte de una institución universitaria, que hay que comprar un PIN, hay que presentar un examen de admisión, hay que pasar el examen de admisión, hay que matricularse en una facultad, hay que entrar, hay que tener un horario, etcétera, etcétera. Esa formalidad en estos momentos podríamos pensar que está entrando en una crisis y una crisis, que particularmente la observo como vicerrector, porque ni siquiera la gratuidad, la gratuidad, en la educación superior que ya el gobierno ha aprobado, está aumentando los números de estudiantes que ingresan a las instituciones de educación superior, ni siquiera esa gratuidad está garantizando que más y más estudiantes se matriculen.  […]</t>
  </si>
  <si>
    <t>[…]Nosotros aquí en Manizales hemos logrado consolidar una iniciativa que hemos llamado como la iniciativa de las aulas STEM y esas aulas STEM, que son espacios multidisciplinares de trabajo que no están adscritas a ninguna facultad ni a ningún programa curricular y a la que pueden llegar estudiantes de cualquier semestre y de cualquier carrera, únicamente, si quieren hacerlo. 
Las aulas STEM nos han permitido demostrar que con tintes de informalidad, porque no hay que matricularse, porque no hay que tomar unos créditos, porque no hay que presentar unas evaluaciones, con unos tintes de informalidad y hablando el lenguaje de los muchachos que libremente llegan al aula STEM, es un lenguaje en este caso reducido, digital, pero el esquema de las aulas STEM creo yo que se pueden ampliar a otros,  a otro espectro del conocimiento como las ciencias sociales, también como aulas STEM, pero sociales; por ejemplo, que no se llamarían STEM sino de otra forma. Estamos percibiendo que la experiencia del aula STEM motiva a los estudiantes, estamos despertando su motivación y esa motivación que ya no es el título, que ya no es el cinco en la evaluación, que ya no es el miedo, a no sé quién porque hay que hacer la carrera, esa motivación garantiza la permanencia de los estudiantes, maximiza los resultados de ese proceso de enseñanza aprendizaje y los dispone a trabajar en grupo. 
  […]</t>
  </si>
  <si>
    <t>[…] Es muy importante volver a incluir en las aulas, en los pasillos de las universidades, que no necesariamente deben ser infraestructuras centralizadas y localizadas, volver a hablar  de lo intangible de los valores, de lo que nos hace humanos, independientemente del área de trabajo. Tenemos que volver a hablar de ética, tenemos que volver a hablar de sentimientos y de emociones, tenemos que volver a hablar de familia, por ejemplo, de la familia en el sentido que la humanidad en este momento la está concibiendo. Tenemos que volver a hablar de amor, de enamorarse. Tenemos que volver a hablar de cuerpo, tenemos que volver a hablar también, pero no sé en qué términos, de cuerpo y alma y espíritu y mente, ¿sí? Así tengamos algunos conceptos que difícilmente van a encajar en el método científico y que difícilmente van a poder ser demostrados o antidemostrados en los laboratorios clásicos. Pero me parece que este tipo de discusiones que no se pueden medir y que no encajan en el método científico, tienen que integrarse en los procesos de formación, y generar conversaciones, y generar diálogo, generar conversaciones y diálogos humanos, no necesariamente alrededor de las ecuaciones diferenciales o alrededor de los diseños o alrededor de las teorías de psicología ¿sí? Son cuatro elementos que quería compartirles.  […]</t>
  </si>
  <si>
    <t xml:space="preserve">[…] Claro, nosotros tenemos 155 años de historia ya, y esos 155 años de historia nos hacen algunas veces ultraconservadores y otras veces ultraliberales, y me parece importante mantenernos en esa tensión. […] </t>
  </si>
  <si>
    <t>[…] tenemos que seguir insistiendo, precisamente iniciativas como la del instituto Cuenco, nuestro instituto es un espacio de reflexión, pero también es un espacio que nos va a permitir a partir de esas reflexiones, comenzar a generar política educativa, y es a partir de esa política educativa que se van transformando nuestras formas, y esas formas no se van a transformar mañana, ni en la próxima rectoría, ni en dos rectorías, porque tenemos 154 años de historia y estamos en medio de una tensión ultraconservadora y ultraliberal, pero tenemos que seguir insistiendo [...]</t>
  </si>
  <si>
    <t>[…] porque ese es otro problema, en la Colombia profunda, no sé cuántos de nosotros, profesores con las formaciones que tenemos y las comodidades que tenemos y el confort que hemos alcanzado, estemos dispuestos a donar parte de nuestro tiempo y dormir en otras condiciones y con otros mosquitos y con otras humedades durante un determinado tiempo, pero sí podemos pensarnos en presencias temporales y en esas temporalidades interactuar con los estudiantes, tratar de formarlos hasta un cierto nivel y aprovechar la infraestructura y la experiencia que ya tenemos traerlos a las universidades andinas en donde estamos, pero sí que tenemos que trabajar fuerte en el PEAMA para garantizar su regreso.  [...]</t>
  </si>
  <si>
    <t>[…] lo complementario al programa que conocemos como PEAMA hoy en día, si deben los territorios ir desarrollando esa infraestructura y esos laboratorios a medida que vamos generando comunidad académica en este caso. Entonces, los programas PEAMA son un primer paso para poder como universidad nacional contribuir en esa construcción de las universidades territoriales, porque creo que se equivocan algunos cuando piensan que una universidad se puede crear de hoy para mañana simplemente invirtiendo recursos. [...] [...] Hay algo que está sucediendo y como lo mencionaba el profe NGG, el PEAMA es una fuente muy importante no solo de formación sino de... de oportunidad para un territorio. Sucede que, tal vez no sé si los docentes están enterados, pero nosotros estamos trabajando en pro de un territorio y lo digo nosotros porque hago parte de de diversos proyectos que se están planteando para Orinoquía, pero sucede que no estamos retornando o estamos haciendo el trabajo desde fuera del territorio, fuera, desde lejos de casa podríamos decir así, por las condiciones de retorno. En el encuentro PEAMA que se realizó el año pasado, fue una de las mesas en las que más se habló y es que la necesidad de retornar al territorio está, pero las las condiciones en las las que podríamos retornar no son las más adecuadas, por eso las plazas de retorno en cuanto a estudiantes, PEAMA son tan bajitas. He ahí donde nosotros como estudiantes ya estamos viendo la necesidad de empezar a ver qué es lo que está, qué es lo que está pasando y por qué no estamos retornando.  Con la apertura del nuevo programa de admisión especial creo que se abre una gran oportunidad para que nos repensemos el, el proceso del PEAMA en cuanto al retorno al territorio y cómo nosotros podemos seguir vinculados a la universidad para hacer ese relevo que dice el profe NGG en cuanto a docentes, investigadores, personal de apoyo, porque sucede que volvemos al territorio y así como sucede cuando hacemos la movilidad, nosotros nos desconectamos de la universidad, yo, soy egresada y si no tengo algo que me interese en la universidad me voy, pero está la oportunidad y como estudiantes nosotros nos lo planteamos desde el encuentro programa, de que nosotros seamos ese relevo, así como los estudiantes de nuevo ingreso nos están relevando a nosotros dentro del encuentro. También queremos ser ese relevo de las personas que quedan dentro de la universidad, pero lastimosamente eso no se está dando por las condiciones en las cuales nos vemos obligados a volver al territorio como tal, las personas que lo hacen. Entonces también es importante empezarnos a pensar de qué manera los nuevos, el nuevo proceso de admisión especial impacta el PEAMA y cómo podemos repensarnos el proceso del PEAMA para que no sólo hagamos una movilidad y tengamos ahí la opción de volver o no volver, sino que nos sintamos motivados y tengamos las oportunidades para ir a mejorar el territorio. [...]</t>
  </si>
  <si>
    <t xml:space="preserve">[…] lo que se plantea a través de Cuenco es un gesto de realización posible eee que nosotros estamos proyectando también desde la política. Entonces, ahí yo veo que hay un ejercicio muy interesante de poder armonizar justamente, como decimos nosotros, la apuesta, las apuestas para que para que ese ensamble suene bien, para que la cosa fluya a nivel de la universidad, que sin duda es totalmente necesario y que cuando se habla de cultura en comunicación y cuando se habla de la necesidad de esta trama de parte de la universidad, eee pues es fundamental tener claridades acerca de cómo se va a proceder para poder accionar los territorios y en relación a la U. Entonces, pues nada, solamente celebrar y.… y puede esperar a a que después de la presentación podamos seguir conversando un poquito. […] </t>
  </si>
  <si>
    <t>[…] contarles un poco las actitudes y percepciones de los docentes frente a la discapacidad en este proceso. Digamos que en el primer encuentro los profes se evidenció algunas resistencias frente al ingreso del estudiante, pues basadas en su discapacidad y en la falta de preparación para digamos que enfrentar esta situación. Estas pues eran barreras actitudinales basadas en general, pues en el desconocimiento, si, como en la duda y por eso pongo acá un poco como ¿qué hago? Que eso, ese proceso digamos que, me parece bonito mostrarles esto porque después del acompañamiento que hicimos con la unidad eee, esas esas percepciones y actitudes de los profes cambiaron y creo que esta frase que está aquí al principio, que la subrayé en negrilla, es súper clave y es profes que dicen: “es simplemente un estudiante más en el curso”, ¿sí? Y creo que eso para nosotros fue como: "¡sí!, lo logramos",  es decir, pues que un profe diga sí, solamente tengo que hacer algunos ajustes, eee tengo que hacer algunos ajustes de tiempo, no tengo que cambiar el objetivo del curso y quitar cosas para que no las haga porque considero que no, no, ahhh ok, voy a hacer esto, esto. Pero creo que fue recibirlos en una duda eeee auténtica sobre qué hacer y conducir esa duda un poco a, a eso, consideramos que es un estudiante más, profe y miremos cuáles son las barreras que tiene este estudiante de pronto para acceder al programa que tiene. [...]</t>
  </si>
  <si>
    <t>[…] En este sentido, ya para cerrar, nos estamos pensando que la política tenga un funcionamiento en estas dimensiones. Si ven los capítulos de ejecución de la política están en la parte inferior, pero ahí están los repre, los, los responsables y en este lo que nos imaginamos, y aquí, aquí sería donde aparecería Cuenco también, porque nosotros nos imaginamos que se tiene que formar un equipo asesor para la implementación de la política, pero ese equipo asesor es un equipo matriz, que no es el que hace la política, sino que el que trama este tejido, no, o sea, como el que se preocupa que el tejido no se rompa un poco. Y en ese sentido, tenemos claro que la política le da tareas, porque la política tiene lineamientos y los lineamientos dicen claramente tareas para distintos actores. [...]</t>
  </si>
  <si>
    <t>[…] Hay barreras que aún persisten hacia las diversas poblaciones universitarias, que inciden negativamente en la vida, poniendo en juego la posibilidad de la permanencia, pero a veces la posibilidad incluso del acceso. Algo que vimos también en nuestro diagnóstico por sedes, donde evidenciamos cómo habían comunidades aledañas a las sedes que se encuentran a la espera de acciones que apunten a fomentar la inclusión en los procesos de admisión, por ejemplo, para las personas con discapacidad. [...] [...] En este sentido, nosotros en el diagnóstico que hicimos por sede, evidenciamos que hay comunidades esperando que la Universidad Nacional genere mayores proyectos de extensión, mayores proyectos de investigación para indagar territorialmente en relación a las necesidades que hay para lograr el ingreso. Por ejemplo, nos encontramos con sedes en donde hay personas no hay personas con discapacidad y cuando preguntamos inicialmente la sede nos dijeron: "No, es que aquí no hay", nos dijimos no, pero no puede ser que no haya, ¿no? Entonces cuando fuimos a hablar con las comunidades o cuando las comunidades no solamente, debo ser honesta, nosotros no fuimos las comunidades, en el momento que la universidad abrió las puertas para tener el diálogo, llegaron, esta es una de las reuniones que tuvimos en Caribe con la comunidad y nosotros teníamos un taller que habíamos desarrollado para hablar de educación inclusiva y diagnóstico y de pronto nos vimos con AMC en una situación en donde veíamos que la comunidad estaba ávida de enten, de saber cómo la universidad, cómo va a ser la universidad para que lleguen nuestros hijos, nuestros estudiantes con discapacidad a la universidad. [...]</t>
  </si>
  <si>
    <t>[…] Otro tema importante que aparece, otra demanda necesaria en la, en otras poblaciones que de alguna manera no han sido priorizadas en la actualidad por la universidad, son las integrantes que tienen roles de cuidado en los diferentes estamentos, las madres adolescentes, las poblaciones migrantes, la comunidad LGTBIQ+ y así nos dimos cuenta en el diagnóstico que los avances en la materia todavía no son suficientes ni equitativos desde la inclusión, y que la universidad necesita una política de educación inclusiva que apunte a eliminar barreras[...]</t>
  </si>
  <si>
    <t>[…] Yo solamente quiero decir como persona con discapacidad, que lo más importante yo creo que en este proceso de hablar de educación inclusiva, de espacios inclusivos, es pues primero, siempre estar conscientes de que no existe un ser humano estándar, un ser humano homogéneo, sino que estamos frente a la diversidad, que lo normal es la diferencia, que en algún momento la diferencia debe constituirse justamente como eso, como un valor social, sí.[...]</t>
  </si>
  <si>
    <t>[…] creo que también es importante poder dimensionar en términos de cifras o de esa caracterización o diagnóstico que se ha hecho,  cómo que, cuál es ese porcentaje o esa, como esa relación, esa dimensión de las diversidades y las de las poblaciones que tenemos en la universidad, que yo no he podido encontrar como ese diagnóstico e publicado en algún lugar, si de pronto podemos tener acceso a alguna de esta, de esta información, porque a mí me parecía demasiado diciente cuando en algún encuentro anterior mirábamos en el sistema educativo ese tránsito  tan, como tan desigual que hay desde la educación básica, media hasta llegar a la educación superior, que es un porcentaje súper pequeñito  de la población colombiana que logra llegar a la educación superior. Ahora, no me imagino cómo será ese porcentaje de pequeño para las poblaciones con discapacidad, para las poblaciones afro, indígenas y sería muy bacano poder visualizar y dimensionar eso en esos, en esos términos un poco más, no sé, gráficos o visuales porcentuales ee, si ese dato está por ahí, ee sería valioso para poder incluirlo en los análisis también.[...]</t>
  </si>
  <si>
    <t>[…] En realidad, este asunto de la inclusión en todo sentido nos invita a pensar la diversidad, la discapacidad y la diferencia, que tal vez es uno de los retos más grandes a escala humana, o sea, a escala planetaria, es aceptar las diferencias. Entonces creo que es una temática realmente importante que debemos tener muy en cuenta en la universidad. [...] [...] cuando uno se encuentra en una, en una sesión con personas pues que tienen otras formas de comunicarse, se siente uno bastante limitado, pero desde otro punto de vista, lo interesante fue aprender del proceso y eso es lo que quería remarcar. Aprendimos mucho, aprendimos a que hay otras formas de comunicación, a que hay que ser más flexibles, más empáticos. Tuvimos también un inconveniente con algunos docentes que no aceptaban y que decían simplemente pues, como que estas personas no deberían estar acá y no verlo como algo positivo en términos de generar mayor bagaje en términos de lo que significan los procesos educativos en serio. [...]</t>
  </si>
  <si>
    <t>[…] para comentar sobre algo sobre el tema de la deserción, eee pues el año pasado yo también pasé un tiempo en Dirección Académica y empezamos a hacer un trabajo en el tema de deserción, ¿qué pasó? cuando tratamos de incluir las variables de, de personas que entraban, cierto, con discapacidad a la universidad, que queríamos identificar de esa población, quienes habían sido e e identificados en ese proceso de admisión ahí tuvimos una dificultad, cierto, porque la información no está disponible como en tiempo real o en el tiempo que se necesita cuando se están evaluando las variables. Entonces, por ejemplo, ya se empezaron a hacer, o sea, se empezaron a hacer esos análisis de deserción desde unas variables que están disponibles, y ahí retomamos entonces lo que hablábamos de los datos, cierto. Que no los hay, pero tampoco nosotros como universidad los estamos poniendo a disposición. Entonces resulta que ahí empieza también a participar la oficina de Registro, porque entonces Registro le avisa Bienestar, Bienestar verifica, cierto. Luego entonces Dirección académica le pregunta Bienestar, pero todavía esos procesos no se han concretado. Y ahí se forma, ahí hay algo que se rompe, cierto, que no, que no termina de fluir y que finalmente termina afectando estas, como este análisis que hacemos o que tenemos que hacer y las caracterizaciones que tenemos que hacer para poder tener ese mapa de lo que está sucediendo con esas poblaciones. [...]</t>
  </si>
  <si>
    <t>PERSONAS CON DISCAPACIDAD</t>
  </si>
  <si>
    <r>
      <t>N</t>
    </r>
    <r>
      <rPr>
        <b/>
        <sz val="11"/>
        <color theme="0"/>
        <rFont val="Calibri"/>
        <family val="2"/>
        <scheme val="major"/>
      </rPr>
      <t>°</t>
    </r>
    <r>
      <rPr>
        <b/>
        <sz val="11"/>
        <color theme="0"/>
        <rFont val="Ancizar Sans"/>
        <family val="2"/>
      </rPr>
      <t xml:space="preserve"> DE VECES QUE SE IDENTIFICÓ EN EL TEXTO</t>
    </r>
  </si>
  <si>
    <t>SIGNIFICADO DE LA CATEGORÍA</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</si>
  <si>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</si>
  <si>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</si>
  <si>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</si>
  <si>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 xml:space="preserve">TOTAL FRAGMENTOS </t>
  </si>
  <si>
    <t>CATEGORÍAS UA01 6 ENCUENRTRO INTERSEDES</t>
  </si>
  <si>
    <t>CATEGORÍAS UA02 6 ENCUENRTRO INTERSEDES</t>
  </si>
  <si>
    <t>CATEGORÍAS UA03 6 ENCUENRTRO INTERSEDES</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</si>
  <si>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</si>
  <si>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Está relacionado con la sociedad y con la forma en que se desarrollan las expresiones culturales autóctonas de un grupo o un territorio en específico. Contempla temas de ancestralidad y metodología glocal (cruce de lo global con lo local).</t>
  </si>
  <si>
    <t>Se refiere a todos los temas asociados a la educación, la enseñanza, el aprendizaje y la pedagogía. Se encuentran planteamientos de crítica, así como iniciativas alrededor de las distintas formas de educación.</t>
  </si>
  <si>
    <t>Se refiere a todo tipo de educación alternativa a la impartida por parte  de las instituciones oficiales de educación, tradicionalmente reconocidas como  formales.</t>
  </si>
  <si>
    <t>Se refiere a la visión y las dinámicas que se desenvuelven para los estudiantes de la Universidad Nacional que hacen parte del programa PEAMA (Programa Especial de Admisión y Movilidad Académica)</t>
  </si>
  <si>
    <t>Se refiere a la historia de creación de la Universidad Nacional de Colombia, así como las decisiones prolíticas frente a la facultad de educación en relación con otras entidades como la Escuela Normal Superior y la creación de la Universidad Pedagógica.</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</si>
  <si>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</si>
  <si>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</si>
  <si>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 relación entre los estudiantes y docentes de la Universidad Nacional de Colombia y las visiones desde cada uno de estos frentes hacia el otro.</t>
  </si>
  <si>
    <t xml:space="preserve">Se refiere a las visiones que tienen los jóvenes principalmente frente a la educación. Así como la visión que tienen los adultos, frente a los jóvenes, también, generalmente, frente a la educación. </t>
  </si>
  <si>
    <t>Se refiere al desarrollo del Taller de Armonización "Logros y fracasos docentes y del sistema educativo. Pilares para un liderazgo consciente" desarrollada por la Neuropsicologa CMOS que hace parte del equipo del Proyecto de Instituto Nacional de Investigación, Innovación y Política Educativa. En este se contemplan las visiones a cerca de los logros y fracasos dentro de la educación, la enseñanza y la pedagogía de los docentes, estudiantes, administrativos y actores del territorio que participaron del tercer Encuentro Intersedes.</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</si>
  <si>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</si>
  <si>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las situaciones y contextos propios de cada una de las Sedes de la Universidad Nacional de Colombia, las cuales hacen que la perspectiva con las que sean entendidas respondan a sus particularidades.</t>
  </si>
  <si>
    <t>Se refiere a las temáticas desarrolladas frente a la permanencia en las distintas carreras desde su inicio hasta su culminación por parte del estudiante de la Universidad Nacional.</t>
  </si>
  <si>
    <t>Se refiere a todas las razones o cuestionamientos frente a la viabilidad, relevancia y utilidad de la creación de un Instituto Nacional de Investigación, Innovación y Políticas Educativas.</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</si>
  <si>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</si>
  <si>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los vínculos que se han tejido o no entre la Universidad y el Estado Colombiano. Se presentan posturas en donde se plantea que debe haber mas presencia y enlaces desde la Universidad hacia el estado, como universidad pública, que responda a problemáticas generales de la sociedad colombiana desde los proyectos academicos que desarrollan de manera interna, así mismo su participación en las discusiones de educación estatal.</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</si>
  <si>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</si>
  <si>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</si>
  <si>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todo el proceso de creación de misión, visión, objetivos del proyecto del Instituto Nacional de Investigación, Innovación y Política Educativa. Así mismo a todo el recuento de lo que se ha dialogado en los Encuentros Intersedes.</t>
  </si>
  <si>
    <t>Se refiere a las visiones y/o expectativas frente a las funciones de la dependencia de Bienestar Universitario de la Universidad Nacional de Colombia</t>
  </si>
  <si>
    <t>Se refiere a todas las intervenciones que contengan visiones con características diversas que pueden ser por raza, etnia, edad, sexo, identidad sexual, religión, capacidad física y mental, idioma, ingresos y formación.</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</si>
  <si>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</si>
  <si>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Se refiere a todas las acciones conjuntas que integren a distintos actores involucrados en la busqueda de un objetivo común.</t>
  </si>
  <si>
    <t xml:space="preserve">Se refiere al fenómeno de deserción estudiantil, principalmente dentro de la Universidad Nacional. Así como las estrategías que se puedan proponer, para hacer frente a esta situación. </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</si>
  <si>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</si>
  <si>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</si>
  <si>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Se refiere a las posturas que resaltan el principio ético normativo asociado a la idea de justicia, entendiendo las diversidades y desventajas. Se puede encontrar asociado al retorno de los estudiantes Peama bajo estas condiciones y las oportunidades que se encuentran con la aplicación de la tecnología en búsqueda de la equidad.</t>
  </si>
  <si>
    <t>Corresponde a las dinámicas, visiones y planteamientos que responden a una época determinada y que dan luz del contexto en el que se desenvuelven. Se pueden encontrar referentes disrruptivos de distitas épocas, así como, visiones de esta era digital.</t>
  </si>
  <si>
    <t>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t>
  </si>
  <si>
    <t>Se refiere a las personas que han participado en los encuentros, que presentan algún tipo de discapacidad, tienen condiciones de neurodivergencia. Se plantean sus experiencias personales desde sus condiciones en relación con la sociedad.</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</si>
  <si>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</si>
  <si>
    <t>CATEGORÍAS UA04 6 ENCUENRTRO INTERSEDES</t>
  </si>
  <si>
    <t>CATEGORÍAS UA05 6 ENCUENRTRO INTERSEDES</t>
  </si>
  <si>
    <t>6.
MRT</t>
  </si>
  <si>
    <t>4.
 NGC, ASMR, JDHM, GHB</t>
  </si>
  <si>
    <t>4.
FGP</t>
  </si>
  <si>
    <t>4.
ICRS, RARR, SVO, GHB, JCM,  MLR, KMMO, CMOS, AFMC</t>
  </si>
  <si>
    <t>CATEGORÍA DOCENTE</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</si>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</sst>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scheme val="minor"/>
    </font>
    <font>
      <b/>
      <sz val="11"/>
      <color theme="1"/>
      <name val="Calibri"/>
      <family val="2"/>
    </font>
    <font>
      <sz val="11"/>
      <color theme="1"/>
      <name val="Calibri"/>
      <family val="2"/>
    </font>
    <font>
      <b/>
      <sz val="12"/>
      <color theme="1"/>
      <name val="Ancizar Sans"/>
      <family val="2"/>
    </font>
    <font>
      <sz val="12"/>
      <color theme="1"/>
      <name val="Ancizar Sans"/>
      <family val="2"/>
    </font>
    <font>
      <sz val="11"/>
      <color theme="1"/>
      <name val="Ancizar Sans"/>
      <family val="2"/>
    </font>
    <font>
      <sz val="12"/>
      <color theme="1"/>
      <name val="Ancizar Sans"/>
      <family val="2"/>
    </font>
    <font>
      <sz val="11"/>
      <color theme="1"/>
      <name val="Ancizar Sans"/>
      <family val="2"/>
    </font>
    <font>
      <b/>
      <sz val="11"/>
      <color theme="1"/>
      <name val="Calibri"/>
      <family val="2"/>
      <scheme val="minor"/>
    </font>
    <font>
      <b/>
      <sz val="12"/>
      <color theme="1"/>
      <name val="Algerian"/>
      <family val="5"/>
    </font>
    <font>
      <sz val="12"/>
      <color theme="1"/>
      <name val="Algerian"/>
      <family val="5"/>
    </font>
    <font>
      <sz val="12"/>
      <name val="Ancizar Sans"/>
      <family val="2"/>
    </font>
    <font>
      <b/>
      <sz val="12"/>
      <color theme="0"/>
      <name val="Ancizar Sans"/>
      <family val="2"/>
    </font>
    <font>
      <b/>
      <sz val="11"/>
      <color theme="0"/>
      <name val="Calibri"/>
      <family val="2"/>
      <scheme val="minor"/>
    </font>
    <font>
      <b/>
      <sz val="11"/>
      <color theme="0"/>
      <name val="Ancizar Sans"/>
      <family val="2"/>
    </font>
    <font>
      <b/>
      <sz val="11"/>
      <color theme="0"/>
      <name val="Calibri"/>
      <family val="2"/>
      <scheme val="major"/>
    </font>
    <font>
      <sz val="11"/>
      <color rgb="FF46499E"/>
      <name val="Ancizar Sans"/>
      <family val="2"/>
    </font>
    <font>
      <sz val="11"/>
      <color rgb="FF666666"/>
      <name val="Ancizar Sans"/>
      <family val="2"/>
    </font>
    <font>
      <b/>
      <sz val="11"/>
      <color rgb="FF46499E"/>
      <name val="Ancizar Sans"/>
      <family val="2"/>
    </font>
    <font>
      <sz val="12"/>
      <color rgb="FF2B72B8"/>
      <name val="Ancizar Sans"/>
      <family val="2"/>
    </font>
    <font>
      <b/>
      <sz val="12"/>
      <color rgb="FF2B72B8"/>
      <name val="Ancizar Sans"/>
      <family val="2"/>
    </font>
    <font>
      <sz val="11"/>
      <color rgb="FF2B72B8"/>
      <name val="Ancizar Sans"/>
      <family val="2"/>
    </font>
    <font>
      <sz val="12"/>
      <color rgb="FF2B72B8"/>
      <name val="Arial"/>
      <family val="2"/>
    </font>
    <font>
      <sz val="11"/>
      <color rgb="FF2B72B8"/>
      <name val="Calibri"/>
      <family val="2"/>
    </font>
    <font>
      <sz val="12"/>
      <color rgb="FF666666"/>
      <name val="Ancizar Sans"/>
      <family val="2"/>
    </font>
    <font>
      <b/>
      <sz val="12"/>
      <color rgb="FF666666"/>
      <name val="Ancizar Sans"/>
      <family val="2"/>
    </font>
    <font>
      <sz val="11"/>
      <color rgb="FF666666"/>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2B72B8"/>
        <bgColor indexed="64"/>
      </patternFill>
    </fill>
    <fill>
      <patternFill patternType="solid">
        <fgColor rgb="FF0070C0"/>
        <bgColor indexed="64"/>
      </patternFill>
    </fill>
    <fill>
      <patternFill patternType="solid">
        <fgColor rgb="FFA5A5A5"/>
      </patternFill>
    </fill>
    <fill>
      <patternFill patternType="solid">
        <fgColor rgb="FF25B998"/>
        <bgColor indexed="64"/>
      </patternFill>
    </fill>
  </fills>
  <borders count="19">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top/>
      <bottom/>
      <diagonal/>
    </border>
    <border>
      <left style="medium">
        <color rgb="FFB3288F"/>
      </left>
      <right style="medium">
        <color rgb="FFB3288F"/>
      </right>
      <top style="medium">
        <color rgb="FFB3288F"/>
      </top>
      <bottom style="medium">
        <color rgb="FFB3288F"/>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diagonal/>
    </border>
    <border>
      <left style="medium">
        <color rgb="FF000000"/>
      </left>
      <right/>
      <top style="thin">
        <color rgb="FF000000"/>
      </top>
      <bottom style="thin">
        <color rgb="FF000000"/>
      </bottom>
      <diagonal/>
    </border>
    <border>
      <left style="thin">
        <color rgb="FF000000"/>
      </left>
      <right style="medium">
        <color rgb="FF000000"/>
      </right>
      <top/>
      <bottom/>
      <diagonal/>
    </border>
    <border>
      <left style="medium">
        <color rgb="FFB3288F"/>
      </left>
      <right/>
      <top style="medium">
        <color rgb="FFB3288F"/>
      </top>
      <bottom style="medium">
        <color rgb="FFB3288F"/>
      </bottom>
      <diagonal/>
    </border>
  </borders>
  <cellStyleXfs count="2">
    <xf numFmtId="0" fontId="0" fillId="0" borderId="0"/>
    <xf numFmtId="0" fontId="13" fillId="6" borderId="14" applyNumberFormat="0" applyAlignment="0" applyProtection="0"/>
  </cellStyleXfs>
  <cellXfs count="121">
    <xf numFmtId="0" fontId="0" fillId="0" borderId="0" xfId="0" applyFont="1" applyAlignment="1"/>
    <xf numFmtId="0" fontId="1" fillId="0" borderId="0" xfId="0" applyFont="1" applyAlignment="1">
      <alignment horizontal="center" vertical="center" wrapText="1"/>
    </xf>
    <xf numFmtId="0" fontId="2" fillId="0" borderId="0" xfId="0" applyFont="1"/>
    <xf numFmtId="0" fontId="2" fillId="0" borderId="0" xfId="0" applyFont="1" applyAlignment="1">
      <alignment wrapText="1"/>
    </xf>
    <xf numFmtId="0" fontId="4" fillId="0" borderId="0" xfId="0" applyFont="1"/>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3" fillId="0" borderId="8" xfId="0" applyFont="1" applyBorder="1" applyAlignment="1">
      <alignment horizontal="center" vertical="center" wrapText="1"/>
    </xf>
    <xf numFmtId="0" fontId="5"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0" fontId="7" fillId="0" borderId="0" xfId="0" applyFont="1"/>
    <xf numFmtId="0" fontId="7" fillId="0" borderId="0" xfId="0" applyFont="1" applyAlignment="1"/>
    <xf numFmtId="0" fontId="4" fillId="0" borderId="9" xfId="0" applyFont="1" applyFill="1" applyBorder="1" applyAlignment="1">
      <alignment horizontal="center" vertical="center" wrapText="1"/>
    </xf>
    <xf numFmtId="0" fontId="0" fillId="0" borderId="10" xfId="0" applyFont="1" applyBorder="1" applyAlignment="1"/>
    <xf numFmtId="0" fontId="0" fillId="0" borderId="0" xfId="0" applyFont="1" applyAlignment="1">
      <alignment horizontal="center" vertical="center"/>
    </xf>
    <xf numFmtId="0" fontId="0" fillId="0" borderId="0" xfId="0" applyFont="1" applyAlignment="1">
      <alignment horizontal="center" vertical="center" wrapText="1"/>
    </xf>
    <xf numFmtId="0" fontId="8" fillId="0" borderId="0" xfId="0" applyFont="1" applyAlignment="1">
      <alignment horizontal="center" vertical="center"/>
    </xf>
    <xf numFmtId="0" fontId="0" fillId="0" borderId="0" xfId="0" applyFont="1" applyAlignment="1">
      <alignment vertical="top"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vertical="top" wrapText="1"/>
    </xf>
    <xf numFmtId="0" fontId="8" fillId="0" borderId="0" xfId="0" applyFont="1" applyBorder="1" applyAlignment="1">
      <alignment horizontal="center" vertical="center"/>
    </xf>
    <xf numFmtId="0" fontId="0" fillId="0" borderId="0" xfId="0" applyFont="1" applyBorder="1" applyAlignment="1"/>
    <xf numFmtId="0" fontId="0" fillId="0" borderId="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left" vertical="top"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10" fillId="0" borderId="0" xfId="0" applyFont="1" applyBorder="1" applyAlignment="1">
      <alignment horizontal="left" vertical="top"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10" fillId="2"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Border="1" applyAlignment="1"/>
    <xf numFmtId="0" fontId="10" fillId="3" borderId="0" xfId="0" applyFont="1" applyFill="1" applyBorder="1" applyAlignment="1">
      <alignment horizontal="center" vertical="center" wrapText="1"/>
    </xf>
    <xf numFmtId="0" fontId="4" fillId="0" borderId="10" xfId="0" applyFont="1" applyBorder="1" applyAlignment="1">
      <alignment horizontal="left" vertical="top" wrapText="1"/>
    </xf>
    <xf numFmtId="0" fontId="3" fillId="0" borderId="10" xfId="0" applyFont="1" applyBorder="1" applyAlignment="1">
      <alignment horizontal="center" vertical="center" wrapText="1"/>
    </xf>
    <xf numFmtId="0" fontId="0" fillId="0" borderId="0" xfId="0" applyFont="1" applyAlignment="1">
      <alignment wrapText="1"/>
    </xf>
    <xf numFmtId="0" fontId="8" fillId="0" borderId="0" xfId="0" applyFont="1" applyAlignment="1">
      <alignment horizontal="center" vertical="center" wrapText="1"/>
    </xf>
    <xf numFmtId="0" fontId="4"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0" fillId="0" borderId="0" xfId="0" applyFont="1" applyBorder="1" applyAlignment="1">
      <alignment wrapText="1"/>
    </xf>
    <xf numFmtId="0" fontId="8" fillId="0" borderId="0" xfId="0" applyFont="1" applyBorder="1" applyAlignment="1">
      <alignment horizontal="center" vertical="center" wrapText="1"/>
    </xf>
    <xf numFmtId="0" fontId="4" fillId="0" borderId="9" xfId="0" applyFont="1" applyBorder="1" applyAlignment="1">
      <alignment horizontal="center" vertical="center" wrapText="1"/>
    </xf>
    <xf numFmtId="0" fontId="6" fillId="2" borderId="0" xfId="0" applyFont="1" applyFill="1" applyBorder="1" applyAlignment="1">
      <alignment horizontal="center" vertical="center" wrapText="1"/>
    </xf>
    <xf numFmtId="0" fontId="4" fillId="0" borderId="0" xfId="0" applyFont="1" applyBorder="1" applyAlignment="1">
      <alignment horizontal="left" vertical="top" wrapText="1"/>
    </xf>
    <xf numFmtId="0" fontId="3" fillId="0" borderId="0" xfId="0" applyFont="1" applyBorder="1" applyAlignment="1">
      <alignment horizontal="center" vertical="center" wrapText="1"/>
    </xf>
    <xf numFmtId="0" fontId="4" fillId="0" borderId="12" xfId="0" applyFont="1" applyBorder="1" applyAlignment="1">
      <alignment horizontal="center" vertical="center" wrapText="1"/>
    </xf>
    <xf numFmtId="0" fontId="5" fillId="0" borderId="0" xfId="0" applyFont="1" applyFill="1"/>
    <xf numFmtId="0" fontId="0" fillId="0" borderId="0" xfId="0" applyFont="1" applyFill="1" applyAlignment="1"/>
    <xf numFmtId="0" fontId="4" fillId="0" borderId="11" xfId="0" applyFont="1" applyFill="1" applyBorder="1" applyAlignment="1">
      <alignment horizontal="center" vertical="center" wrapText="1"/>
    </xf>
    <xf numFmtId="0" fontId="4" fillId="0" borderId="11" xfId="0" applyFont="1" applyFill="1" applyBorder="1" applyAlignment="1">
      <alignment horizontal="left" vertical="top" wrapText="1"/>
    </xf>
    <xf numFmtId="0" fontId="3" fillId="0" borderId="11" xfId="0" applyFont="1" applyFill="1" applyBorder="1" applyAlignment="1">
      <alignment horizontal="center" vertical="center" wrapText="1"/>
    </xf>
    <xf numFmtId="0" fontId="4" fillId="0" borderId="0" xfId="0" applyFont="1" applyAlignment="1"/>
    <xf numFmtId="0" fontId="4" fillId="0" borderId="0" xfId="0" applyFont="1" applyBorder="1" applyAlignment="1">
      <alignment vertical="top" wrapText="1"/>
    </xf>
    <xf numFmtId="0" fontId="4" fillId="0" borderId="0" xfId="0" applyFont="1" applyBorder="1" applyAlignment="1"/>
    <xf numFmtId="0" fontId="4" fillId="0" borderId="0" xfId="0" applyFont="1" applyAlignment="1">
      <alignment horizontal="center" vertical="center" wrapText="1"/>
    </xf>
    <xf numFmtId="0" fontId="4" fillId="0" borderId="0" xfId="0" applyFont="1" applyAlignment="1">
      <alignment vertical="top" wrapText="1"/>
    </xf>
    <xf numFmtId="0" fontId="3" fillId="0" borderId="0" xfId="0" applyFont="1" applyAlignment="1">
      <alignment horizontal="center" vertical="center" wrapText="1"/>
    </xf>
    <xf numFmtId="0" fontId="14" fillId="4" borderId="13" xfId="0" applyFont="1" applyFill="1" applyBorder="1" applyAlignment="1">
      <alignment horizontal="center" vertical="center" wrapText="1"/>
    </xf>
    <xf numFmtId="0" fontId="0" fillId="0" borderId="0" xfId="0"/>
    <xf numFmtId="0" fontId="16" fillId="7" borderId="13" xfId="1" applyFont="1" applyFill="1" applyBorder="1" applyAlignment="1">
      <alignment horizontal="center" vertical="center" wrapText="1"/>
    </xf>
    <xf numFmtId="0" fontId="17" fillId="0" borderId="13" xfId="0" applyFont="1" applyBorder="1" applyAlignment="1">
      <alignment horizontal="center" vertical="center"/>
    </xf>
    <xf numFmtId="0" fontId="17" fillId="0" borderId="13" xfId="0" applyFont="1" applyBorder="1" applyAlignment="1">
      <alignment horizontal="justify" vertical="top" wrapText="1"/>
    </xf>
    <xf numFmtId="0" fontId="18" fillId="7" borderId="13" xfId="1" applyFont="1" applyFill="1" applyBorder="1" applyAlignment="1">
      <alignment horizontal="center" vertical="center" wrapText="1"/>
    </xf>
    <xf numFmtId="0" fontId="14" fillId="4" borderId="13" xfId="0" applyFont="1" applyFill="1" applyBorder="1" applyAlignment="1">
      <alignment horizontal="center" vertical="center"/>
    </xf>
    <xf numFmtId="0" fontId="8" fillId="0" borderId="13" xfId="0" applyFont="1" applyBorder="1" applyAlignment="1">
      <alignment horizontal="center" vertical="center"/>
    </xf>
    <xf numFmtId="0" fontId="3" fillId="5" borderId="13" xfId="0" applyFont="1" applyFill="1" applyBorder="1" applyAlignment="1">
      <alignment horizontal="center" vertical="center" wrapText="1"/>
    </xf>
    <xf numFmtId="0" fontId="19" fillId="0" borderId="13" xfId="0" applyFont="1" applyBorder="1" applyAlignment="1">
      <alignment horizontal="center" vertical="center" wrapText="1"/>
    </xf>
    <xf numFmtId="0" fontId="4" fillId="2" borderId="9" xfId="0" applyFont="1" applyFill="1" applyBorder="1" applyAlignment="1">
      <alignment horizontal="center" vertical="center" wrapText="1"/>
    </xf>
    <xf numFmtId="0" fontId="4" fillId="0" borderId="9" xfId="0" applyFont="1" applyBorder="1" applyAlignment="1">
      <alignment horizontal="left" vertical="top" wrapText="1"/>
    </xf>
    <xf numFmtId="0" fontId="3" fillId="0" borderId="17"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0" fillId="0" borderId="13" xfId="0" applyFont="1" applyBorder="1" applyAlignment="1"/>
    <xf numFmtId="0" fontId="0" fillId="0" borderId="13" xfId="0" applyFont="1" applyFill="1" applyBorder="1" applyAlignment="1"/>
    <xf numFmtId="0" fontId="22" fillId="0" borderId="13" xfId="0" applyFont="1" applyBorder="1" applyAlignment="1">
      <alignment horizontal="center" vertical="center" wrapText="1"/>
    </xf>
    <xf numFmtId="0" fontId="20" fillId="7" borderId="13" xfId="0" applyFont="1" applyFill="1" applyBorder="1" applyAlignment="1">
      <alignment horizontal="center" vertical="center" wrapText="1"/>
    </xf>
    <xf numFmtId="0" fontId="20" fillId="7" borderId="13" xfId="0" applyFont="1" applyFill="1" applyBorder="1" applyAlignment="1">
      <alignment horizontal="center" vertical="center"/>
    </xf>
    <xf numFmtId="0" fontId="20" fillId="7" borderId="13" xfId="0" applyFont="1" applyFill="1" applyBorder="1" applyAlignment="1">
      <alignment vertical="top" wrapText="1"/>
    </xf>
    <xf numFmtId="0" fontId="20" fillId="7" borderId="13" xfId="0" applyFont="1" applyFill="1" applyBorder="1" applyAlignment="1">
      <alignment vertical="center" wrapText="1"/>
    </xf>
    <xf numFmtId="0" fontId="20" fillId="7" borderId="18" xfId="0" applyFont="1" applyFill="1" applyBorder="1" applyAlignment="1">
      <alignment horizontal="center" vertical="center" wrapText="1"/>
    </xf>
    <xf numFmtId="0" fontId="4" fillId="0" borderId="0" xfId="0" applyFont="1" applyFill="1" applyBorder="1" applyAlignment="1"/>
    <xf numFmtId="0" fontId="24" fillId="0" borderId="13" xfId="0" applyFont="1" applyBorder="1" applyAlignment="1">
      <alignment horizontal="center" vertical="center" wrapText="1"/>
    </xf>
    <xf numFmtId="0" fontId="24" fillId="0" borderId="13" xfId="0" applyFont="1" applyBorder="1" applyAlignment="1">
      <alignment horizontal="center" vertical="center"/>
    </xf>
    <xf numFmtId="0" fontId="24" fillId="2" borderId="13" xfId="0" applyFont="1" applyFill="1" applyBorder="1" applyAlignment="1">
      <alignment horizontal="center" vertical="center"/>
    </xf>
    <xf numFmtId="0" fontId="24" fillId="0" borderId="13" xfId="0" applyFont="1" applyBorder="1" applyAlignment="1">
      <alignment vertical="top" wrapText="1"/>
    </xf>
    <xf numFmtId="0" fontId="25" fillId="0" borderId="13" xfId="0" applyFont="1" applyBorder="1" applyAlignment="1">
      <alignment horizontal="center" vertical="center"/>
    </xf>
    <xf numFmtId="0" fontId="24" fillId="0" borderId="13" xfId="0" applyFont="1" applyFill="1" applyBorder="1" applyAlignment="1">
      <alignment horizontal="center" vertical="center" wrapText="1"/>
    </xf>
    <xf numFmtId="0" fontId="24" fillId="0" borderId="13" xfId="0" applyFont="1" applyFill="1" applyBorder="1" applyAlignment="1">
      <alignment horizontal="center" vertical="center"/>
    </xf>
    <xf numFmtId="0" fontId="24" fillId="0" borderId="13" xfId="0" applyFont="1" applyFill="1" applyBorder="1" applyAlignment="1">
      <alignment vertical="top" wrapText="1"/>
    </xf>
    <xf numFmtId="0" fontId="25" fillId="0" borderId="13" xfId="0" applyFont="1" applyFill="1" applyBorder="1" applyAlignment="1">
      <alignment horizontal="center" vertical="center"/>
    </xf>
    <xf numFmtId="0" fontId="24" fillId="3" borderId="13" xfId="0" applyFont="1" applyFill="1" applyBorder="1" applyAlignment="1">
      <alignment horizontal="center" vertical="center"/>
    </xf>
    <xf numFmtId="0" fontId="24" fillId="0" borderId="16" xfId="0" applyFont="1" applyBorder="1" applyAlignment="1">
      <alignment horizontal="center" vertical="center" wrapText="1"/>
    </xf>
    <xf numFmtId="0" fontId="24" fillId="0" borderId="13" xfId="0" applyFont="1" applyBorder="1" applyAlignment="1">
      <alignment horizontal="left" vertical="top" wrapText="1"/>
    </xf>
    <xf numFmtId="0" fontId="25" fillId="0" borderId="13" xfId="0" applyFont="1" applyBorder="1" applyAlignment="1">
      <alignment horizontal="center" vertical="center" wrapText="1"/>
    </xf>
    <xf numFmtId="0" fontId="24" fillId="2" borderId="1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4" fillId="0" borderId="13" xfId="0" applyFont="1" applyBorder="1" applyAlignment="1">
      <alignment wrapText="1"/>
    </xf>
    <xf numFmtId="0" fontId="24" fillId="0" borderId="13" xfId="0" applyFont="1" applyFill="1" applyBorder="1" applyAlignment="1">
      <alignment horizontal="left" vertical="top" wrapText="1"/>
    </xf>
    <xf numFmtId="0" fontId="24" fillId="3" borderId="13" xfId="0" applyFont="1" applyFill="1" applyBorder="1" applyAlignment="1">
      <alignment horizontal="center" vertical="center" wrapText="1"/>
    </xf>
    <xf numFmtId="0" fontId="24" fillId="0" borderId="18" xfId="0" applyFont="1" applyBorder="1" applyAlignment="1">
      <alignment horizontal="left" vertical="top" wrapText="1"/>
    </xf>
    <xf numFmtId="0" fontId="24" fillId="0" borderId="18" xfId="0" applyFont="1" applyFill="1" applyBorder="1" applyAlignment="1">
      <alignment horizontal="left" vertical="top" wrapText="1"/>
    </xf>
    <xf numFmtId="0" fontId="24" fillId="0" borderId="18" xfId="0" applyFont="1" applyBorder="1" applyAlignment="1">
      <alignment vertical="top" wrapText="1"/>
    </xf>
    <xf numFmtId="0" fontId="24" fillId="0" borderId="18" xfId="0" applyFont="1" applyFill="1" applyBorder="1" applyAlignment="1">
      <alignment vertical="top" wrapText="1"/>
    </xf>
    <xf numFmtId="0" fontId="20" fillId="7" borderId="13" xfId="0" applyFont="1" applyFill="1" applyBorder="1" applyAlignment="1">
      <alignment wrapText="1"/>
    </xf>
    <xf numFmtId="0" fontId="21" fillId="7" borderId="13" xfId="0" applyFont="1" applyFill="1" applyBorder="1"/>
    <xf numFmtId="0" fontId="20" fillId="7" borderId="13" xfId="0" applyFont="1" applyFill="1" applyBorder="1"/>
    <xf numFmtId="0" fontId="12" fillId="4" borderId="13" xfId="0" applyFont="1" applyFill="1" applyBorder="1" applyAlignment="1">
      <alignment horizontal="center"/>
    </xf>
    <xf numFmtId="0" fontId="20" fillId="7" borderId="13" xfId="0" applyFont="1" applyFill="1" applyBorder="1" applyAlignment="1">
      <alignment horizontal="left" vertical="center" wrapText="1"/>
    </xf>
    <xf numFmtId="0" fontId="12" fillId="4" borderId="15" xfId="0" applyFont="1" applyFill="1" applyBorder="1" applyAlignment="1">
      <alignment horizontal="center"/>
    </xf>
    <xf numFmtId="0" fontId="20" fillId="7" borderId="3" xfId="0" applyFont="1" applyFill="1" applyBorder="1" applyAlignment="1">
      <alignment horizontal="left" vertical="center" wrapText="1"/>
    </xf>
    <xf numFmtId="0" fontId="21" fillId="7" borderId="4" xfId="0" applyFont="1" applyFill="1" applyBorder="1"/>
    <xf numFmtId="0" fontId="21" fillId="7" borderId="5" xfId="0" applyFont="1" applyFill="1" applyBorder="1"/>
    <xf numFmtId="0" fontId="23" fillId="7" borderId="13" xfId="0" applyFont="1" applyFill="1" applyBorder="1"/>
    <xf numFmtId="0" fontId="12" fillId="4" borderId="18" xfId="0" applyFont="1" applyFill="1" applyBorder="1" applyAlignment="1">
      <alignment horizontal="center"/>
    </xf>
  </cellXfs>
  <cellStyles count="2">
    <cellStyle name="Celda de comprobación" xfId="1" builtinId="23"/>
    <cellStyle name="Normal" xfId="0" builtinId="0"/>
  </cellStyles>
  <dxfs count="0"/>
  <tableStyles count="0" defaultTableStyle="TableStyleMedium2" defaultPivotStyle="PivotStyleLight16"/>
  <colors>
    <mruColors>
      <color rgb="FF666666"/>
      <color rgb="FF2B72B8"/>
      <color rgb="FF25B998"/>
      <color rgb="FFB328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6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9288-4DDC-84D2-B73F160B3713}"/>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9288-4DDC-84D2-B73F160B3713}"/>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9288-4DDC-84D2-B73F160B3713}"/>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9288-4DDC-84D2-B73F160B3713}"/>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9288-4DDC-84D2-B73F160B3713}"/>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9288-4DDC-84D2-B73F160B3713}"/>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9288-4DDC-84D2-B73F160B3713}"/>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9288-4DDC-84D2-B73F160B3713}"/>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9288-4DDC-84D2-B73F160B3713}"/>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9288-4DDC-84D2-B73F160B3713}"/>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9288-4DDC-84D2-B73F160B3713}"/>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9288-4DDC-84D2-B73F160B3713}"/>
              </c:ext>
            </c:extLst>
          </c:dPt>
          <c:dPt>
            <c:idx val="12"/>
            <c:bubble3D val="0"/>
            <c:spPr>
              <a:solidFill>
                <a:schemeClr val="accent5">
                  <a:tint val="75000"/>
                </a:schemeClr>
              </a:solidFill>
              <a:ln>
                <a:noFill/>
              </a:ln>
              <a:effectLst>
                <a:outerShdw blurRad="254000" sx="102000" sy="102000" algn="ctr" rotWithShape="0">
                  <a:prstClr val="black">
                    <a:alpha val="20000"/>
                  </a:prstClr>
                </a:outerShdw>
              </a:effectLst>
              <a:sp3d/>
            </c:spPr>
          </c:dPt>
          <c:dPt>
            <c:idx val="13"/>
            <c:bubble3D val="0"/>
            <c:spPr>
              <a:solidFill>
                <a:schemeClr val="accent5">
                  <a:tint val="67000"/>
                </a:schemeClr>
              </a:solidFill>
              <a:ln>
                <a:noFill/>
              </a:ln>
              <a:effectLst>
                <a:outerShdw blurRad="254000" sx="102000" sy="102000" algn="ctr" rotWithShape="0">
                  <a:prstClr val="black">
                    <a:alpha val="20000"/>
                  </a:prstClr>
                </a:outerShdw>
              </a:effectLst>
              <a:sp3d/>
            </c:spPr>
          </c:dPt>
          <c:dPt>
            <c:idx val="14"/>
            <c:bubble3D val="0"/>
            <c:spPr>
              <a:solidFill>
                <a:schemeClr val="accent5">
                  <a:tint val="60000"/>
                </a:schemeClr>
              </a:solidFill>
              <a:ln>
                <a:noFill/>
              </a:ln>
              <a:effectLst>
                <a:outerShdw blurRad="254000" sx="102000" sy="102000" algn="ctr" rotWithShape="0">
                  <a:prstClr val="black">
                    <a:alpha val="20000"/>
                  </a:prstClr>
                </a:outerShdw>
              </a:effectLst>
              <a:sp3d/>
            </c:spPr>
          </c:dPt>
          <c:dPt>
            <c:idx val="15"/>
            <c:bubble3D val="0"/>
            <c:spPr>
              <a:solidFill>
                <a:schemeClr val="accent5">
                  <a:tint val="53000"/>
                </a:schemeClr>
              </a:solidFill>
              <a:ln>
                <a:noFill/>
              </a:ln>
              <a:effectLst>
                <a:outerShdw blurRad="254000" sx="102000" sy="102000" algn="ctr" rotWithShape="0">
                  <a:prstClr val="black">
                    <a:alpha val="20000"/>
                  </a:prstClr>
                </a:outerShdw>
              </a:effectLst>
              <a:sp3d/>
            </c:spPr>
          </c:dPt>
          <c:dPt>
            <c:idx val="16"/>
            <c:bubble3D val="0"/>
            <c:spPr>
              <a:solidFill>
                <a:schemeClr val="accent5">
                  <a:tint val="45000"/>
                </a:schemeClr>
              </a:solidFill>
              <a:ln>
                <a:noFill/>
              </a:ln>
              <a:effectLst>
                <a:outerShdw blurRad="254000" sx="102000" sy="102000" algn="ctr" rotWithShape="0">
                  <a:prstClr val="black">
                    <a:alpha val="20000"/>
                  </a:prstClr>
                </a:outerShdw>
              </a:effectLst>
              <a:sp3d/>
            </c:spPr>
          </c:dPt>
          <c:dPt>
            <c:idx val="17"/>
            <c:bubble3D val="0"/>
            <c:spPr>
              <a:solidFill>
                <a:schemeClr val="accent5">
                  <a:tint val="38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UA01B!$A$2:$A$19</c:f>
              <c:strCache>
                <c:ptCount val="18"/>
                <c:pt idx="0">
                  <c:v>ADMISIÓN</c:v>
                </c:pt>
                <c:pt idx="1">
                  <c:v>CONTEXTO SOCIOCULTURAL</c:v>
                </c:pt>
                <c:pt idx="2">
                  <c:v>EDUCACIÓN</c:v>
                </c:pt>
                <c:pt idx="3">
                  <c:v>EDUCACIÓN INFORMAL</c:v>
                </c:pt>
                <c:pt idx="4">
                  <c:v>ESTUDIANTE PEAMA</c:v>
                </c:pt>
                <c:pt idx="5">
                  <c:v>HISTORIA POLÍTICA UNAL</c:v>
                </c:pt>
                <c:pt idx="6">
                  <c:v>HUMANIZACIÓN ORGANIZACIONAL </c:v>
                </c:pt>
                <c:pt idx="7">
                  <c:v>INCLUSIÓN</c:v>
                </c:pt>
                <c:pt idx="8">
                  <c:v>INTERRELACIÓN ESTUDIANTE-DOCENTE</c:v>
                </c:pt>
                <c:pt idx="9">
                  <c:v>JUVENTUDES</c:v>
                </c:pt>
                <c:pt idx="10">
                  <c:v>LOGROS Y FRACASOS </c:v>
                </c:pt>
                <c:pt idx="11">
                  <c:v>MODELO INTERSEDES</c:v>
                </c:pt>
                <c:pt idx="12">
                  <c:v>PARTICULARIDADES DE SEDE</c:v>
                </c:pt>
                <c:pt idx="13">
                  <c:v>PERMANENCIA ESTUDIANTIL</c:v>
                </c:pt>
                <c:pt idx="14">
                  <c:v>PERTINENCIA INSTITUTO NACIONAL</c:v>
                </c:pt>
                <c:pt idx="15">
                  <c:v>PROBLEMÁTICA SOCIOECONÓMICA </c:v>
                </c:pt>
                <c:pt idx="16">
                  <c:v>TECNOLOGÍAS DIGITALES APLICADAS A LA EDUCACIÓN </c:v>
                </c:pt>
                <c:pt idx="17">
                  <c:v>UNIVERSIDAD Y ESTADO </c:v>
                </c:pt>
              </c:strCache>
            </c:strRef>
          </c:cat>
          <c:val>
            <c:numRef>
              <c:f>UA01B!$B$2:$B$19</c:f>
              <c:numCache>
                <c:formatCode>General</c:formatCode>
                <c:ptCount val="18"/>
                <c:pt idx="0">
                  <c:v>1</c:v>
                </c:pt>
                <c:pt idx="1">
                  <c:v>1</c:v>
                </c:pt>
                <c:pt idx="2">
                  <c:v>2</c:v>
                </c:pt>
                <c:pt idx="3">
                  <c:v>1</c:v>
                </c:pt>
                <c:pt idx="4">
                  <c:v>2</c:v>
                </c:pt>
                <c:pt idx="5">
                  <c:v>1</c:v>
                </c:pt>
                <c:pt idx="6">
                  <c:v>2</c:v>
                </c:pt>
                <c:pt idx="7">
                  <c:v>1</c:v>
                </c:pt>
                <c:pt idx="8">
                  <c:v>1</c:v>
                </c:pt>
                <c:pt idx="9">
                  <c:v>1</c:v>
                </c:pt>
                <c:pt idx="10">
                  <c:v>1</c:v>
                </c:pt>
                <c:pt idx="11">
                  <c:v>1</c:v>
                </c:pt>
                <c:pt idx="12">
                  <c:v>1</c:v>
                </c:pt>
                <c:pt idx="13">
                  <c:v>1</c:v>
                </c:pt>
                <c:pt idx="14">
                  <c:v>1</c:v>
                </c:pt>
                <c:pt idx="15">
                  <c:v>1</c:v>
                </c:pt>
                <c:pt idx="16">
                  <c:v>1</c:v>
                </c:pt>
                <c:pt idx="17">
                  <c:v>1</c:v>
                </c:pt>
              </c:numCache>
            </c:numRef>
          </c:val>
          <c:extLst xmlns:c16r2="http://schemas.microsoft.com/office/drawing/2015/06/chart">
            <c:ext xmlns:c16="http://schemas.microsoft.com/office/drawing/2014/chart" uri="{C3380CC4-5D6E-409C-BE32-E72D297353CC}">
              <c16:uniqueId val="{00000018-9288-4DDC-84D2-B73F160B371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6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D167-4DB0-ACB7-9612217995E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D167-4DB0-ACB7-9612217995E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D167-4DB0-ACB7-9612217995E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D167-4DB0-ACB7-9612217995E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D167-4DB0-ACB7-9612217995E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D167-4DB0-ACB7-9612217995E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D167-4DB0-ACB7-9612217995E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D167-4DB0-ACB7-9612217995E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D167-4DB0-ACB7-9612217995E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D167-4DB0-ACB7-9612217995E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D167-4DB0-ACB7-9612217995E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D167-4DB0-ACB7-9612217995EE}"/>
              </c:ext>
            </c:extLst>
          </c:dPt>
          <c:dPt>
            <c:idx val="12"/>
            <c:bubble3D val="0"/>
            <c:spPr>
              <a:solidFill>
                <a:schemeClr val="accent5">
                  <a:tint val="7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D167-4DB0-ACB7-9612217995EE}"/>
              </c:ext>
            </c:extLst>
          </c:dPt>
          <c:dPt>
            <c:idx val="13"/>
            <c:bubble3D val="0"/>
            <c:spPr>
              <a:solidFill>
                <a:schemeClr val="accent5">
                  <a:tint val="6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D167-4DB0-ACB7-9612217995EE}"/>
              </c:ext>
            </c:extLst>
          </c:dPt>
          <c:dPt>
            <c:idx val="14"/>
            <c:bubble3D val="0"/>
            <c:spPr>
              <a:solidFill>
                <a:schemeClr val="accent5">
                  <a:tint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D167-4DB0-ACB7-9612217995EE}"/>
              </c:ext>
            </c:extLst>
          </c:dPt>
          <c:dPt>
            <c:idx val="15"/>
            <c:bubble3D val="0"/>
            <c:spPr>
              <a:solidFill>
                <a:schemeClr val="accent5">
                  <a:tint val="5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D167-4DB0-ACB7-9612217995EE}"/>
              </c:ext>
            </c:extLst>
          </c:dPt>
          <c:dPt>
            <c:idx val="16"/>
            <c:bubble3D val="0"/>
            <c:spPr>
              <a:solidFill>
                <a:schemeClr val="accent5">
                  <a:tint val="4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D167-4DB0-ACB7-9612217995EE}"/>
              </c:ext>
            </c:extLst>
          </c:dPt>
          <c:dPt>
            <c:idx val="17"/>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D167-4DB0-ACB7-9612217995E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'UA02B '!$A$2:$A$6</c:f>
              <c:strCache>
                <c:ptCount val="5"/>
                <c:pt idx="0">
                  <c:v>ANTECEDENTES INSTITUTO NACIONAL</c:v>
                </c:pt>
                <c:pt idx="1">
                  <c:v>INCLUSIÓN</c:v>
                </c:pt>
                <c:pt idx="2">
                  <c:v>PERTINENCIA INSTITUTO NACIONAL</c:v>
                </c:pt>
                <c:pt idx="3">
                  <c:v>PROPÓSITO SUPERIOR</c:v>
                </c:pt>
                <c:pt idx="4">
                  <c:v>PROPUESTA INSTITUTO NACIONAL</c:v>
                </c:pt>
              </c:strCache>
            </c:strRef>
          </c:cat>
          <c:val>
            <c:numRef>
              <c:f>'UA02B '!$B$2:$B$6</c:f>
              <c:numCache>
                <c:formatCode>General</c:formatCode>
                <c:ptCount val="5"/>
                <c:pt idx="0">
                  <c:v>1</c:v>
                </c:pt>
                <c:pt idx="1">
                  <c:v>2</c:v>
                </c:pt>
                <c:pt idx="2">
                  <c:v>1</c:v>
                </c:pt>
                <c:pt idx="3">
                  <c:v>1</c:v>
                </c:pt>
                <c:pt idx="4">
                  <c:v>2</c:v>
                </c:pt>
              </c:numCache>
            </c:numRef>
          </c:val>
          <c:extLst xmlns:c16r2="http://schemas.microsoft.com/office/drawing/2015/06/chart">
            <c:ext xmlns:c16="http://schemas.microsoft.com/office/drawing/2014/chart" uri="{C3380CC4-5D6E-409C-BE32-E72D297353CC}">
              <c16:uniqueId val="{00000024-D167-4DB0-ACB7-9612217995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6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E580-4EBB-93AC-527A76E8DC8F}"/>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E580-4EBB-93AC-527A76E8DC8F}"/>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E580-4EBB-93AC-527A76E8DC8F}"/>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E580-4EBB-93AC-527A76E8DC8F}"/>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E580-4EBB-93AC-527A76E8DC8F}"/>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E580-4EBB-93AC-527A76E8DC8F}"/>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E580-4EBB-93AC-527A76E8DC8F}"/>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E580-4EBB-93AC-527A76E8DC8F}"/>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E580-4EBB-93AC-527A76E8DC8F}"/>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E580-4EBB-93AC-527A76E8DC8F}"/>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E580-4EBB-93AC-527A76E8DC8F}"/>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E580-4EBB-93AC-527A76E8DC8F}"/>
              </c:ext>
            </c:extLst>
          </c:dPt>
          <c:dPt>
            <c:idx val="12"/>
            <c:bubble3D val="0"/>
            <c:spPr>
              <a:solidFill>
                <a:schemeClr val="accent5">
                  <a:tint val="7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E580-4EBB-93AC-527A76E8DC8F}"/>
              </c:ext>
            </c:extLst>
          </c:dPt>
          <c:dPt>
            <c:idx val="13"/>
            <c:bubble3D val="0"/>
            <c:spPr>
              <a:solidFill>
                <a:schemeClr val="accent5">
                  <a:tint val="6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E580-4EBB-93AC-527A76E8DC8F}"/>
              </c:ext>
            </c:extLst>
          </c:dPt>
          <c:dPt>
            <c:idx val="14"/>
            <c:bubble3D val="0"/>
            <c:spPr>
              <a:solidFill>
                <a:schemeClr val="accent5">
                  <a:tint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E580-4EBB-93AC-527A76E8DC8F}"/>
              </c:ext>
            </c:extLst>
          </c:dPt>
          <c:dPt>
            <c:idx val="15"/>
            <c:bubble3D val="0"/>
            <c:spPr>
              <a:solidFill>
                <a:schemeClr val="accent5">
                  <a:tint val="5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E580-4EBB-93AC-527A76E8DC8F}"/>
              </c:ext>
            </c:extLst>
          </c:dPt>
          <c:dPt>
            <c:idx val="16"/>
            <c:bubble3D val="0"/>
            <c:spPr>
              <a:solidFill>
                <a:schemeClr val="accent5">
                  <a:tint val="4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E580-4EBB-93AC-527A76E8DC8F}"/>
              </c:ext>
            </c:extLst>
          </c:dPt>
          <c:dPt>
            <c:idx val="17"/>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E580-4EBB-93AC-527A76E8DC8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UA03B!$A$2:$A$10</c:f>
              <c:strCache>
                <c:ptCount val="9"/>
                <c:pt idx="0">
                  <c:v>ADMISIÓN</c:v>
                </c:pt>
                <c:pt idx="1">
                  <c:v>BIENESTAR UNIVERSITARIO</c:v>
                </c:pt>
                <c:pt idx="2">
                  <c:v>DIVERSIDAD</c:v>
                </c:pt>
                <c:pt idx="3">
                  <c:v>CATEGORÍA DOCENTE</c:v>
                </c:pt>
                <c:pt idx="4">
                  <c:v>INCLUSIÓN</c:v>
                </c:pt>
                <c:pt idx="5">
                  <c:v>INTERRELACIÓN ESTUDIANTE - DOCENTE</c:v>
                </c:pt>
                <c:pt idx="6">
                  <c:v>LIDERAZGO</c:v>
                </c:pt>
                <c:pt idx="7">
                  <c:v>POLÍTICAS EDUCATIVAS</c:v>
                </c:pt>
                <c:pt idx="8">
                  <c:v>TRABAJO COLABORATIVO</c:v>
                </c:pt>
              </c:strCache>
            </c:strRef>
          </c:cat>
          <c:val>
            <c:numRef>
              <c:f>UA03B!$B$2:$B$10</c:f>
              <c:numCache>
                <c:formatCode>General</c:formatCode>
                <c:ptCount val="9"/>
                <c:pt idx="0">
                  <c:v>1</c:v>
                </c:pt>
                <c:pt idx="1">
                  <c:v>1</c:v>
                </c:pt>
                <c:pt idx="2">
                  <c:v>1</c:v>
                </c:pt>
                <c:pt idx="3">
                  <c:v>1</c:v>
                </c:pt>
                <c:pt idx="4">
                  <c:v>5</c:v>
                </c:pt>
                <c:pt idx="5">
                  <c:v>2</c:v>
                </c:pt>
                <c:pt idx="6">
                  <c:v>1</c:v>
                </c:pt>
                <c:pt idx="7">
                  <c:v>1</c:v>
                </c:pt>
                <c:pt idx="8">
                  <c:v>2</c:v>
                </c:pt>
              </c:numCache>
            </c:numRef>
          </c:val>
          <c:extLst xmlns:c16r2="http://schemas.microsoft.com/office/drawing/2015/06/chart">
            <c:ext xmlns:c16="http://schemas.microsoft.com/office/drawing/2014/chart" uri="{C3380CC4-5D6E-409C-BE32-E72D297353CC}">
              <c16:uniqueId val="{00000024-E580-4EBB-93AC-527A76E8DC8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6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B1E2-4E5A-9A45-7000811918BC}"/>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B1E2-4E5A-9A45-7000811918BC}"/>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B1E2-4E5A-9A45-7000811918BC}"/>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B1E2-4E5A-9A45-7000811918BC}"/>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B1E2-4E5A-9A45-7000811918BC}"/>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B1E2-4E5A-9A45-7000811918BC}"/>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B1E2-4E5A-9A45-7000811918BC}"/>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B1E2-4E5A-9A45-7000811918BC}"/>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B1E2-4E5A-9A45-7000811918BC}"/>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B1E2-4E5A-9A45-7000811918BC}"/>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B1E2-4E5A-9A45-7000811918BC}"/>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B1E2-4E5A-9A45-7000811918BC}"/>
              </c:ext>
            </c:extLst>
          </c:dPt>
          <c:dPt>
            <c:idx val="12"/>
            <c:bubble3D val="0"/>
            <c:spPr>
              <a:solidFill>
                <a:schemeClr val="accent5">
                  <a:tint val="7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B1E2-4E5A-9A45-7000811918BC}"/>
              </c:ext>
            </c:extLst>
          </c:dPt>
          <c:dPt>
            <c:idx val="13"/>
            <c:bubble3D val="0"/>
            <c:spPr>
              <a:solidFill>
                <a:schemeClr val="accent5">
                  <a:tint val="6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B1E2-4E5A-9A45-7000811918BC}"/>
              </c:ext>
            </c:extLst>
          </c:dPt>
          <c:dPt>
            <c:idx val="14"/>
            <c:bubble3D val="0"/>
            <c:spPr>
              <a:solidFill>
                <a:schemeClr val="accent5">
                  <a:tint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B1E2-4E5A-9A45-7000811918BC}"/>
              </c:ext>
            </c:extLst>
          </c:dPt>
          <c:dPt>
            <c:idx val="15"/>
            <c:bubble3D val="0"/>
            <c:spPr>
              <a:solidFill>
                <a:schemeClr val="accent5">
                  <a:tint val="5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B1E2-4E5A-9A45-7000811918BC}"/>
              </c:ext>
            </c:extLst>
          </c:dPt>
          <c:dPt>
            <c:idx val="16"/>
            <c:bubble3D val="0"/>
            <c:spPr>
              <a:solidFill>
                <a:schemeClr val="accent5">
                  <a:tint val="4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B1E2-4E5A-9A45-7000811918BC}"/>
              </c:ext>
            </c:extLst>
          </c:dPt>
          <c:dPt>
            <c:idx val="17"/>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B1E2-4E5A-9A45-7000811918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'UA04B '!$A$2:$A$9</c:f>
              <c:strCache>
                <c:ptCount val="8"/>
                <c:pt idx="0">
                  <c:v>ADMISIÓN</c:v>
                </c:pt>
                <c:pt idx="1">
                  <c:v>CULTURA ORGANIZACIONAL </c:v>
                </c:pt>
                <c:pt idx="2">
                  <c:v>DESERCIÓN ESTUDIANTIL</c:v>
                </c:pt>
                <c:pt idx="3">
                  <c:v>INCLUSIÓN</c:v>
                </c:pt>
                <c:pt idx="4">
                  <c:v>JUVENTUDES</c:v>
                </c:pt>
                <c:pt idx="5">
                  <c:v>MODELO INTERSEDES</c:v>
                </c:pt>
                <c:pt idx="6">
                  <c:v>PERTINENCIA INSTITUTO NACIONAL</c:v>
                </c:pt>
                <c:pt idx="7">
                  <c:v>POLÍTICAS EDUCATIVAS</c:v>
                </c:pt>
              </c:strCache>
            </c:strRef>
          </c:cat>
          <c:val>
            <c:numRef>
              <c:f>'UA04B '!$B$2:$B$9</c:f>
              <c:numCache>
                <c:formatCode>General</c:formatCode>
                <c:ptCount val="8"/>
                <c:pt idx="0">
                  <c:v>1</c:v>
                </c:pt>
                <c:pt idx="1">
                  <c:v>1</c:v>
                </c:pt>
                <c:pt idx="2">
                  <c:v>1</c:v>
                </c:pt>
                <c:pt idx="3">
                  <c:v>4</c:v>
                </c:pt>
                <c:pt idx="4">
                  <c:v>1</c:v>
                </c:pt>
                <c:pt idx="5">
                  <c:v>1</c:v>
                </c:pt>
                <c:pt idx="6">
                  <c:v>2</c:v>
                </c:pt>
                <c:pt idx="7">
                  <c:v>2</c:v>
                </c:pt>
              </c:numCache>
            </c:numRef>
          </c:val>
          <c:extLst xmlns:c16r2="http://schemas.microsoft.com/office/drawing/2015/06/chart">
            <c:ext xmlns:c16="http://schemas.microsoft.com/office/drawing/2014/chart" uri="{C3380CC4-5D6E-409C-BE32-E72D297353CC}">
              <c16:uniqueId val="{00000024-B1E2-4E5A-9A45-7000811918B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6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96A-481B-8355-A4626B71F62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96A-481B-8355-A4626B71F62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96A-481B-8355-A4626B71F62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96A-481B-8355-A4626B71F62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96A-481B-8355-A4626B71F62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96A-481B-8355-A4626B71F62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96A-481B-8355-A4626B71F62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96A-481B-8355-A4626B71F62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96A-481B-8355-A4626B71F62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96A-481B-8355-A4626B71F62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96A-481B-8355-A4626B71F62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96A-481B-8355-A4626B71F620}"/>
              </c:ext>
            </c:extLst>
          </c:dPt>
          <c:dPt>
            <c:idx val="12"/>
            <c:bubble3D val="0"/>
            <c:spPr>
              <a:solidFill>
                <a:schemeClr val="accent5">
                  <a:tint val="7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796A-481B-8355-A4626B71F620}"/>
              </c:ext>
            </c:extLst>
          </c:dPt>
          <c:dPt>
            <c:idx val="13"/>
            <c:bubble3D val="0"/>
            <c:spPr>
              <a:solidFill>
                <a:schemeClr val="accent5">
                  <a:tint val="6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796A-481B-8355-A4626B71F620}"/>
              </c:ext>
            </c:extLst>
          </c:dPt>
          <c:dPt>
            <c:idx val="14"/>
            <c:bubble3D val="0"/>
            <c:spPr>
              <a:solidFill>
                <a:schemeClr val="accent5">
                  <a:tint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796A-481B-8355-A4626B71F620}"/>
              </c:ext>
            </c:extLst>
          </c:dPt>
          <c:dPt>
            <c:idx val="15"/>
            <c:bubble3D val="0"/>
            <c:spPr>
              <a:solidFill>
                <a:schemeClr val="accent5">
                  <a:tint val="5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796A-481B-8355-A4626B71F620}"/>
              </c:ext>
            </c:extLst>
          </c:dPt>
          <c:dPt>
            <c:idx val="16"/>
            <c:bubble3D val="0"/>
            <c:spPr>
              <a:solidFill>
                <a:schemeClr val="accent5">
                  <a:tint val="4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796A-481B-8355-A4626B71F620}"/>
              </c:ext>
            </c:extLst>
          </c:dPt>
          <c:dPt>
            <c:idx val="17"/>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796A-481B-8355-A4626B71F6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UA05B!$A$2:$A$16</c:f>
              <c:strCache>
                <c:ptCount val="15"/>
                <c:pt idx="0">
                  <c:v>ALMA</c:v>
                </c:pt>
                <c:pt idx="1">
                  <c:v>CONCIENCIA</c:v>
                </c:pt>
                <c:pt idx="2">
                  <c:v>CONTEXTO SOCIOCULTURAL</c:v>
                </c:pt>
                <c:pt idx="3">
                  <c:v>DESERCIÓN ESTUDIANTIL</c:v>
                </c:pt>
                <c:pt idx="4">
                  <c:v>EQUIDAD</c:v>
                </c:pt>
                <c:pt idx="5">
                  <c:v>ESPÍRITU DE ÉPOCA</c:v>
                </c:pt>
                <c:pt idx="6">
                  <c:v>INCERTIDUMBRE</c:v>
                </c:pt>
                <c:pt idx="7">
                  <c:v>INCLUSIÓN</c:v>
                </c:pt>
                <c:pt idx="8">
                  <c:v>INTERRELACIÓN ESTUDIANTE-DOCENTE</c:v>
                </c:pt>
                <c:pt idx="9">
                  <c:v>PERSONAS CON DISCAPACIDAD</c:v>
                </c:pt>
                <c:pt idx="10">
                  <c:v>PERTINENCIA INSTITUTO NACIONAL</c:v>
                </c:pt>
                <c:pt idx="11">
                  <c:v>POLÍTICAS EDUCATIVAS</c:v>
                </c:pt>
                <c:pt idx="12">
                  <c:v>PROPUESTA INSTITUTO NACIONAL</c:v>
                </c:pt>
                <c:pt idx="13">
                  <c:v>PSICOLOGÍA</c:v>
                </c:pt>
                <c:pt idx="14">
                  <c:v>TECNOLOGÍAS DIGITALES APLICADAS A LA EDUCACIÓN</c:v>
                </c:pt>
              </c:strCache>
            </c:strRef>
          </c:cat>
          <c:val>
            <c:numRef>
              <c:f>UA05B!$B$2:$B$16</c:f>
              <c:numCache>
                <c:formatCode>General</c:formatCode>
                <c:ptCount val="15"/>
                <c:pt idx="0">
                  <c:v>1</c:v>
                </c:pt>
                <c:pt idx="1">
                  <c:v>1</c:v>
                </c:pt>
                <c:pt idx="2">
                  <c:v>2</c:v>
                </c:pt>
                <c:pt idx="3">
                  <c:v>1</c:v>
                </c:pt>
                <c:pt idx="4">
                  <c:v>1</c:v>
                </c:pt>
                <c:pt idx="5">
                  <c:v>1</c:v>
                </c:pt>
                <c:pt idx="6">
                  <c:v>1</c:v>
                </c:pt>
                <c:pt idx="7">
                  <c:v>5</c:v>
                </c:pt>
                <c:pt idx="8">
                  <c:v>1</c:v>
                </c:pt>
                <c:pt idx="9">
                  <c:v>1</c:v>
                </c:pt>
                <c:pt idx="10">
                  <c:v>2</c:v>
                </c:pt>
                <c:pt idx="11">
                  <c:v>2</c:v>
                </c:pt>
                <c:pt idx="12">
                  <c:v>1</c:v>
                </c:pt>
                <c:pt idx="13">
                  <c:v>1</c:v>
                </c:pt>
                <c:pt idx="14">
                  <c:v>1</c:v>
                </c:pt>
              </c:numCache>
            </c:numRef>
          </c:val>
          <c:extLst xmlns:c16r2="http://schemas.microsoft.com/office/drawing/2015/06/chart">
            <c:ext xmlns:c16="http://schemas.microsoft.com/office/drawing/2014/chart" uri="{C3380CC4-5D6E-409C-BE32-E72D297353CC}">
              <c16:uniqueId val="{00000024-796A-481B-8355-A4626B71F62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20</xdr:row>
      <xdr:rowOff>9525</xdr:rowOff>
    </xdr:to>
    <xdr:graphicFrame macro="">
      <xdr:nvGraphicFramePr>
        <xdr:cNvPr id="2" name="Gráfico 1">
          <a:extLst>
            <a:ext uri="{FF2B5EF4-FFF2-40B4-BE49-F238E27FC236}">
              <a16:creationId xmlns="" xmlns:a16="http://schemas.microsoft.com/office/drawing/2014/main" id="{3A86CB09-AE7C-4873-B11D-17985DC47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7</xdr:row>
      <xdr:rowOff>9525</xdr:rowOff>
    </xdr:to>
    <xdr:graphicFrame macro="">
      <xdr:nvGraphicFramePr>
        <xdr:cNvPr id="2" name="Gráfico 1">
          <a:extLst>
            <a:ext uri="{FF2B5EF4-FFF2-40B4-BE49-F238E27FC236}">
              <a16:creationId xmlns="" xmlns:a16="http://schemas.microsoft.com/office/drawing/2014/main" id="{4587B4C8-152F-4B50-ABE0-D9988323C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11</xdr:row>
      <xdr:rowOff>9525</xdr:rowOff>
    </xdr:to>
    <xdr:graphicFrame macro="">
      <xdr:nvGraphicFramePr>
        <xdr:cNvPr id="2" name="Gráfico 1">
          <a:extLst>
            <a:ext uri="{FF2B5EF4-FFF2-40B4-BE49-F238E27FC236}">
              <a16:creationId xmlns="" xmlns:a16="http://schemas.microsoft.com/office/drawing/2014/main" id="{2DAFA934-F14F-4EAA-AA18-87B5C6720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 xmlns:a16="http://schemas.microsoft.com/office/drawing/2014/main" id="{7BD38B71-8B9E-42AF-92FE-0B2FB1EA9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17</xdr:row>
      <xdr:rowOff>9525</xdr:rowOff>
    </xdr:to>
    <xdr:graphicFrame macro="">
      <xdr:nvGraphicFramePr>
        <xdr:cNvPr id="2" name="Gráfico 1">
          <a:extLst>
            <a:ext uri="{FF2B5EF4-FFF2-40B4-BE49-F238E27FC236}">
              <a16:creationId xmlns="" xmlns:a16="http://schemas.microsoft.com/office/drawing/2014/main" id="{75653FE2-E480-4440-8894-A950E3FFF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2" sqref="F2"/>
    </sheetView>
  </sheetViews>
  <sheetFormatPr baseColWidth="10" defaultColWidth="14.42578125" defaultRowHeight="15" customHeight="1" x14ac:dyDescent="0.25"/>
  <cols>
    <col min="1" max="1" width="14.85546875" customWidth="1"/>
    <col min="2" max="2" width="12.140625" customWidth="1"/>
    <col min="3" max="3" width="9.28515625" customWidth="1"/>
    <col min="4" max="4" width="26.5703125" customWidth="1"/>
    <col min="5" max="5" width="7.85546875" customWidth="1"/>
    <col min="6" max="6" width="9.42578125" customWidth="1"/>
    <col min="7" max="7" width="19.140625" customWidth="1"/>
    <col min="8" max="8" width="17" customWidth="1"/>
    <col min="9" max="9" width="14.140625" customWidth="1"/>
    <col min="10" max="26" width="10.7109375" customWidth="1"/>
  </cols>
  <sheetData>
    <row r="1" spans="1:26" ht="21" customHeight="1" thickBot="1" x14ac:dyDescent="0.3">
      <c r="A1" s="113" t="s">
        <v>144</v>
      </c>
      <c r="B1" s="113"/>
      <c r="C1" s="113"/>
      <c r="D1" s="113"/>
      <c r="E1" s="113"/>
      <c r="F1" s="113"/>
      <c r="G1" s="113"/>
      <c r="H1" s="113"/>
    </row>
    <row r="2" spans="1:26" ht="83.25" customHeight="1" thickBot="1" x14ac:dyDescent="0.3">
      <c r="A2" s="70" t="s">
        <v>25</v>
      </c>
      <c r="B2" s="70" t="s">
        <v>23</v>
      </c>
      <c r="C2" s="70" t="s">
        <v>26</v>
      </c>
      <c r="D2" s="70" t="s">
        <v>210</v>
      </c>
      <c r="E2" s="70" t="s">
        <v>0</v>
      </c>
      <c r="F2" s="70" t="s">
        <v>209</v>
      </c>
      <c r="G2" s="70" t="s">
        <v>1</v>
      </c>
      <c r="H2" s="70" t="s">
        <v>2</v>
      </c>
    </row>
    <row r="3" spans="1:26" ht="15" customHeight="1" x14ac:dyDescent="0.25">
      <c r="A3" s="110" t="s">
        <v>3</v>
      </c>
      <c r="B3" s="111"/>
      <c r="C3" s="111"/>
      <c r="D3" s="112" t="s">
        <v>27</v>
      </c>
      <c r="E3" s="111"/>
      <c r="F3" s="111"/>
      <c r="G3" s="111"/>
      <c r="H3" s="111"/>
    </row>
    <row r="4" spans="1:26" x14ac:dyDescent="0.25">
      <c r="I4" s="1"/>
      <c r="J4" s="2"/>
      <c r="K4" s="2"/>
      <c r="L4" s="2"/>
      <c r="M4" s="2"/>
      <c r="N4" s="2"/>
      <c r="O4" s="2"/>
      <c r="P4" s="2"/>
      <c r="Q4" s="2"/>
      <c r="R4" s="2"/>
      <c r="S4" s="2"/>
      <c r="T4" s="2"/>
      <c r="U4" s="2"/>
      <c r="V4" s="2"/>
      <c r="W4" s="2"/>
      <c r="X4" s="2"/>
      <c r="Y4" s="2"/>
      <c r="Z4" s="2"/>
    </row>
    <row r="5" spans="1:26" ht="15" customHeight="1" x14ac:dyDescent="0.25">
      <c r="A5" s="1"/>
      <c r="B5" s="1"/>
      <c r="C5" s="1"/>
      <c r="D5" s="1"/>
      <c r="E5" s="1"/>
      <c r="F5" s="1"/>
      <c r="G5" s="1"/>
      <c r="H5" s="1"/>
      <c r="I5" s="1"/>
      <c r="J5" s="2"/>
      <c r="K5" s="2"/>
      <c r="L5" s="2"/>
      <c r="M5" s="2"/>
      <c r="N5" s="2"/>
      <c r="O5" s="2"/>
      <c r="P5" s="2"/>
      <c r="Q5" s="2"/>
      <c r="R5" s="2"/>
      <c r="S5" s="2"/>
      <c r="T5" s="2"/>
      <c r="U5" s="2"/>
      <c r="V5" s="2"/>
      <c r="W5" s="2"/>
      <c r="X5" s="2"/>
      <c r="Y5" s="2"/>
      <c r="Z5" s="2"/>
    </row>
    <row r="6" spans="1:26" ht="16.5" customHeight="1" x14ac:dyDescent="0.25">
      <c r="A6" s="1"/>
      <c r="B6" s="1"/>
      <c r="C6" s="1"/>
      <c r="D6" s="1"/>
      <c r="E6" s="1"/>
      <c r="F6" s="1"/>
      <c r="G6" s="1"/>
      <c r="H6" s="1"/>
      <c r="I6" s="1"/>
      <c r="J6" s="2"/>
      <c r="K6" s="2"/>
      <c r="L6" s="2"/>
      <c r="M6" s="2"/>
    </row>
    <row r="7" spans="1:26" x14ac:dyDescent="0.25">
      <c r="A7" s="1"/>
      <c r="B7" s="1"/>
      <c r="C7" s="1"/>
      <c r="D7" s="1"/>
      <c r="E7" s="1"/>
      <c r="F7" s="1"/>
      <c r="G7" s="1"/>
      <c r="H7" s="1"/>
      <c r="I7" s="1"/>
      <c r="J7" s="2"/>
      <c r="K7" s="2"/>
      <c r="L7" s="2"/>
      <c r="M7" s="2"/>
    </row>
    <row r="8" spans="1:26" x14ac:dyDescent="0.25">
      <c r="A8" s="1"/>
      <c r="B8" s="1"/>
      <c r="C8" s="1"/>
      <c r="D8" s="1"/>
      <c r="E8" s="1"/>
      <c r="F8" s="1"/>
      <c r="G8" s="1"/>
      <c r="H8" s="1"/>
      <c r="I8" s="1"/>
      <c r="J8" s="2"/>
      <c r="K8" s="2"/>
      <c r="L8" s="2"/>
      <c r="M8" s="2"/>
    </row>
    <row r="9" spans="1:26" ht="16.5" customHeight="1" x14ac:dyDescent="0.25">
      <c r="A9" s="1"/>
      <c r="B9" s="1"/>
      <c r="C9" s="1"/>
      <c r="D9" s="1"/>
      <c r="E9" s="1"/>
      <c r="F9" s="1"/>
      <c r="G9" s="1"/>
      <c r="H9" s="1"/>
      <c r="I9" s="1"/>
      <c r="J9" s="2"/>
      <c r="K9" s="2"/>
      <c r="L9" s="2"/>
      <c r="M9" s="2"/>
    </row>
    <row r="10" spans="1:26" x14ac:dyDescent="0.25">
      <c r="A10" s="1"/>
      <c r="B10" s="1"/>
      <c r="C10" s="1"/>
      <c r="D10" s="1"/>
      <c r="E10" s="1"/>
      <c r="F10" s="1"/>
      <c r="G10" s="1"/>
      <c r="H10" s="1"/>
      <c r="I10" s="1"/>
      <c r="J10" s="2"/>
      <c r="K10" s="2"/>
      <c r="L10" s="2"/>
      <c r="M10" s="2"/>
    </row>
    <row r="11" spans="1:26" x14ac:dyDescent="0.25">
      <c r="A11" s="1"/>
      <c r="B11" s="1"/>
      <c r="C11" s="1"/>
      <c r="D11" s="1"/>
      <c r="E11" s="1"/>
      <c r="F11" s="1"/>
      <c r="G11" s="1"/>
      <c r="H11" s="1"/>
      <c r="I11" s="1"/>
      <c r="J11" s="2"/>
      <c r="K11" s="2"/>
      <c r="L11" s="2"/>
      <c r="M11" s="2"/>
    </row>
    <row r="12" spans="1:26" x14ac:dyDescent="0.25">
      <c r="A12" s="1"/>
      <c r="B12" s="1"/>
      <c r="C12" s="1"/>
      <c r="D12" s="1"/>
      <c r="E12" s="1"/>
      <c r="F12" s="1"/>
      <c r="G12" s="1"/>
      <c r="H12" s="1"/>
      <c r="I12" s="1"/>
      <c r="J12" s="2"/>
      <c r="K12" s="2"/>
      <c r="L12" s="2"/>
      <c r="M12" s="2"/>
    </row>
    <row r="13" spans="1:26" x14ac:dyDescent="0.25">
      <c r="A13" s="1"/>
      <c r="B13" s="1"/>
      <c r="C13" s="1"/>
      <c r="D13" s="1"/>
      <c r="E13" s="1"/>
      <c r="F13" s="1"/>
      <c r="G13" s="1"/>
      <c r="H13" s="1"/>
      <c r="I13" s="1"/>
      <c r="J13" s="2"/>
      <c r="K13" s="2"/>
      <c r="L13" s="2"/>
      <c r="M13" s="2"/>
    </row>
    <row r="14" spans="1:26" x14ac:dyDescent="0.25">
      <c r="A14" s="1"/>
      <c r="B14" s="1"/>
      <c r="C14" s="1"/>
      <c r="D14" s="1"/>
      <c r="E14" s="1"/>
      <c r="F14" s="1"/>
      <c r="G14" s="1"/>
      <c r="H14" s="1"/>
      <c r="I14" s="1"/>
      <c r="J14" s="2"/>
      <c r="K14" s="2"/>
      <c r="L14" s="2"/>
      <c r="M14" s="2"/>
    </row>
    <row r="15" spans="1:26" ht="18.75" customHeight="1" x14ac:dyDescent="0.25">
      <c r="A15" s="1"/>
      <c r="B15" s="1"/>
      <c r="C15" s="1"/>
      <c r="D15" s="1"/>
      <c r="E15" s="1"/>
      <c r="F15" s="1"/>
      <c r="G15" s="1"/>
      <c r="H15" s="1"/>
      <c r="I15" s="1"/>
      <c r="J15" s="2"/>
      <c r="K15" s="2"/>
      <c r="L15" s="2"/>
      <c r="M15" s="2"/>
    </row>
    <row r="16" spans="1:26" x14ac:dyDescent="0.25">
      <c r="A16" s="1"/>
      <c r="B16" s="1"/>
      <c r="C16" s="1"/>
      <c r="D16" s="1"/>
      <c r="E16" s="1"/>
      <c r="F16" s="1"/>
      <c r="G16" s="1"/>
      <c r="H16" s="1"/>
      <c r="I16" s="1"/>
      <c r="J16" s="2"/>
      <c r="K16" s="2"/>
      <c r="L16" s="2"/>
      <c r="M16" s="2"/>
    </row>
    <row r="17" spans="1:13" x14ac:dyDescent="0.25">
      <c r="A17" s="1"/>
      <c r="B17" s="1"/>
      <c r="C17" s="1"/>
      <c r="D17" s="1"/>
      <c r="E17" s="1"/>
      <c r="F17" s="1"/>
      <c r="G17" s="1"/>
      <c r="H17" s="1"/>
      <c r="I17" s="1"/>
      <c r="J17" s="2"/>
      <c r="K17" s="2"/>
      <c r="L17" s="2"/>
      <c r="M17" s="2"/>
    </row>
    <row r="18" spans="1:13" x14ac:dyDescent="0.25">
      <c r="A18" s="1"/>
      <c r="B18" s="1"/>
      <c r="C18" s="1"/>
      <c r="D18" s="1"/>
      <c r="E18" s="1"/>
      <c r="F18" s="1"/>
      <c r="G18" s="1"/>
      <c r="H18" s="1"/>
      <c r="I18" s="1"/>
      <c r="J18" s="2"/>
      <c r="K18" s="2"/>
      <c r="L18" s="2"/>
      <c r="M18" s="2"/>
    </row>
    <row r="19" spans="1:13" x14ac:dyDescent="0.25">
      <c r="A19" s="1"/>
      <c r="B19" s="1"/>
      <c r="C19" s="1"/>
      <c r="D19" s="1"/>
      <c r="E19" s="1"/>
      <c r="F19" s="1"/>
      <c r="G19" s="1"/>
      <c r="H19" s="1"/>
      <c r="I19" s="1"/>
      <c r="J19" s="2"/>
      <c r="K19" s="2"/>
      <c r="L19" s="2"/>
      <c r="M19" s="2"/>
    </row>
    <row r="20" spans="1:13" x14ac:dyDescent="0.25">
      <c r="A20" s="1"/>
      <c r="B20" s="1"/>
      <c r="C20" s="1"/>
      <c r="D20" s="1"/>
      <c r="E20" s="1"/>
      <c r="F20" s="1"/>
      <c r="G20" s="1"/>
      <c r="H20" s="1"/>
      <c r="I20" s="1"/>
      <c r="J20" s="2"/>
      <c r="K20" s="2"/>
      <c r="L20" s="2"/>
      <c r="M20" s="2"/>
    </row>
    <row r="21" spans="1:13" ht="15.75" customHeight="1" x14ac:dyDescent="0.25">
      <c r="A21" s="1"/>
      <c r="B21" s="1"/>
      <c r="C21" s="1"/>
      <c r="D21" s="1"/>
      <c r="E21" s="1"/>
      <c r="F21" s="1"/>
      <c r="G21" s="1"/>
      <c r="H21" s="1"/>
      <c r="I21" s="1"/>
      <c r="J21" s="2"/>
      <c r="K21" s="2"/>
      <c r="L21" s="2"/>
      <c r="M21" s="2"/>
    </row>
    <row r="22" spans="1:13" ht="15.75" customHeight="1" x14ac:dyDescent="0.25">
      <c r="A22" s="1"/>
      <c r="B22" s="1"/>
      <c r="C22" s="1"/>
      <c r="D22" s="1"/>
      <c r="E22" s="1"/>
      <c r="F22" s="1"/>
      <c r="G22" s="1"/>
      <c r="H22" s="1"/>
      <c r="I22" s="1"/>
      <c r="J22" s="2"/>
      <c r="K22" s="2"/>
      <c r="L22" s="2"/>
      <c r="M22" s="2"/>
    </row>
    <row r="23" spans="1:13" ht="15.75" customHeight="1" x14ac:dyDescent="0.25">
      <c r="A23" s="1"/>
      <c r="B23" s="1"/>
      <c r="C23" s="1"/>
      <c r="D23" s="1"/>
      <c r="E23" s="1"/>
      <c r="F23" s="1"/>
      <c r="G23" s="1"/>
      <c r="H23" s="1"/>
      <c r="I23" s="1"/>
      <c r="J23" s="2"/>
      <c r="K23" s="2"/>
      <c r="L23" s="2"/>
      <c r="M23" s="2"/>
    </row>
    <row r="24" spans="1:13" ht="15.75" customHeight="1" x14ac:dyDescent="0.25">
      <c r="A24" s="1"/>
      <c r="B24" s="1"/>
      <c r="C24" s="1"/>
      <c r="D24" s="1"/>
      <c r="E24" s="1"/>
      <c r="F24" s="1"/>
      <c r="G24" s="1"/>
      <c r="H24" s="1"/>
      <c r="I24" s="1"/>
      <c r="J24" s="2"/>
      <c r="K24" s="2"/>
      <c r="L24" s="2"/>
      <c r="M24" s="2"/>
    </row>
    <row r="25" spans="1:13" ht="15.75" customHeight="1" x14ac:dyDescent="0.25">
      <c r="A25" s="1"/>
      <c r="B25" s="1"/>
      <c r="C25" s="1"/>
      <c r="D25" s="1"/>
      <c r="E25" s="1"/>
      <c r="F25" s="1"/>
      <c r="G25" s="1"/>
      <c r="H25" s="1"/>
      <c r="I25" s="1"/>
      <c r="J25" s="2"/>
      <c r="K25" s="2"/>
      <c r="L25" s="2"/>
      <c r="M25" s="2"/>
    </row>
    <row r="26" spans="1:13" ht="15.75" customHeight="1" x14ac:dyDescent="0.25">
      <c r="A26" s="1"/>
      <c r="B26" s="1"/>
      <c r="C26" s="1"/>
      <c r="D26" s="1"/>
      <c r="E26" s="1"/>
      <c r="F26" s="1"/>
      <c r="G26" s="1"/>
      <c r="H26" s="1"/>
      <c r="I26" s="1"/>
      <c r="J26" s="2"/>
      <c r="K26" s="2"/>
      <c r="L26" s="2"/>
      <c r="M26" s="2"/>
    </row>
    <row r="27" spans="1:13" ht="15.75" customHeight="1" x14ac:dyDescent="0.25">
      <c r="A27" s="1"/>
      <c r="B27" s="1"/>
      <c r="C27" s="1"/>
      <c r="D27" s="1"/>
      <c r="E27" s="1"/>
      <c r="F27" s="1"/>
      <c r="G27" s="1"/>
      <c r="H27" s="1"/>
      <c r="I27" s="1"/>
      <c r="J27" s="2"/>
      <c r="K27" s="2"/>
      <c r="L27" s="2"/>
      <c r="M27" s="2"/>
    </row>
    <row r="28" spans="1:13" ht="15.75" customHeight="1" x14ac:dyDescent="0.25">
      <c r="A28" s="1"/>
      <c r="B28" s="1"/>
      <c r="C28" s="1"/>
      <c r="D28" s="1"/>
      <c r="E28" s="1"/>
      <c r="F28" s="1"/>
      <c r="G28" s="1"/>
      <c r="H28" s="1"/>
      <c r="I28" s="1"/>
      <c r="J28" s="2"/>
      <c r="K28" s="2"/>
      <c r="L28" s="2"/>
      <c r="M28" s="2"/>
    </row>
    <row r="29" spans="1:13" ht="15.75" customHeight="1" x14ac:dyDescent="0.25">
      <c r="A29" s="1"/>
      <c r="B29" s="1"/>
      <c r="C29" s="1"/>
      <c r="D29" s="1"/>
      <c r="E29" s="1"/>
      <c r="F29" s="1"/>
      <c r="G29" s="1"/>
      <c r="H29" s="1"/>
      <c r="I29" s="1"/>
      <c r="J29" s="2"/>
      <c r="K29" s="2"/>
      <c r="L29" s="2"/>
      <c r="M29" s="2"/>
    </row>
    <row r="30" spans="1:13" ht="15.75" customHeight="1" x14ac:dyDescent="0.25">
      <c r="A30" s="1"/>
      <c r="B30" s="1"/>
      <c r="C30" s="1"/>
      <c r="D30" s="1"/>
      <c r="E30" s="1"/>
      <c r="F30" s="1"/>
      <c r="G30" s="1"/>
      <c r="H30" s="1"/>
      <c r="I30" s="1"/>
      <c r="J30" s="2"/>
      <c r="K30" s="2"/>
      <c r="L30" s="2"/>
      <c r="M30" s="2"/>
    </row>
    <row r="31" spans="1:13" ht="15.75" customHeight="1" x14ac:dyDescent="0.25">
      <c r="A31" s="1"/>
      <c r="B31" s="1"/>
      <c r="C31" s="1"/>
      <c r="D31" s="1"/>
      <c r="E31" s="1"/>
      <c r="F31" s="1"/>
      <c r="G31" s="1"/>
      <c r="H31" s="1"/>
      <c r="I31" s="1"/>
      <c r="J31" s="2"/>
      <c r="K31" s="2"/>
      <c r="L31" s="2"/>
      <c r="M31" s="2"/>
    </row>
    <row r="32" spans="1:13" ht="17.25" customHeight="1" x14ac:dyDescent="0.25">
      <c r="A32" s="1"/>
      <c r="B32" s="1"/>
      <c r="C32" s="1"/>
      <c r="D32" s="1"/>
      <c r="E32" s="1"/>
      <c r="F32" s="1"/>
      <c r="G32" s="1"/>
      <c r="H32" s="1"/>
      <c r="I32" s="1"/>
      <c r="J32" s="2"/>
      <c r="K32" s="2"/>
      <c r="L32" s="2"/>
      <c r="M32" s="2"/>
    </row>
    <row r="33" spans="1:13" ht="15.75" customHeight="1" x14ac:dyDescent="0.25">
      <c r="A33" s="1"/>
      <c r="B33" s="1"/>
      <c r="C33" s="1"/>
      <c r="D33" s="1"/>
      <c r="E33" s="1"/>
      <c r="F33" s="1"/>
      <c r="G33" s="1"/>
      <c r="H33" s="1"/>
      <c r="I33" s="1"/>
      <c r="J33" s="2"/>
      <c r="K33" s="2"/>
      <c r="L33" s="2"/>
      <c r="M33" s="2"/>
    </row>
    <row r="34" spans="1:13" ht="15.75" customHeight="1" x14ac:dyDescent="0.25">
      <c r="A34" s="1"/>
      <c r="B34" s="1"/>
      <c r="C34" s="1"/>
      <c r="D34" s="1"/>
      <c r="E34" s="1"/>
      <c r="F34" s="1"/>
      <c r="G34" s="1"/>
      <c r="H34" s="1"/>
      <c r="I34" s="1"/>
      <c r="J34" s="2"/>
      <c r="K34" s="2"/>
      <c r="L34" s="2"/>
      <c r="M34" s="2"/>
    </row>
    <row r="35" spans="1:13" ht="15.75" customHeight="1" x14ac:dyDescent="0.25">
      <c r="A35" s="1"/>
      <c r="B35" s="1"/>
      <c r="C35" s="1"/>
      <c r="D35" s="1"/>
      <c r="E35" s="1"/>
      <c r="F35" s="1"/>
      <c r="G35" s="1"/>
      <c r="H35" s="1"/>
      <c r="I35" s="1"/>
      <c r="J35" s="2"/>
      <c r="K35" s="2"/>
      <c r="L35" s="2"/>
      <c r="M35" s="2"/>
    </row>
    <row r="36" spans="1:13" ht="15.75" customHeight="1" x14ac:dyDescent="0.25">
      <c r="A36" s="1"/>
      <c r="B36" s="1"/>
      <c r="C36" s="1"/>
      <c r="D36" s="1"/>
      <c r="E36" s="1"/>
      <c r="F36" s="1"/>
      <c r="G36" s="1"/>
      <c r="H36" s="1"/>
      <c r="I36" s="1"/>
      <c r="J36" s="2"/>
      <c r="K36" s="2"/>
      <c r="L36" s="2"/>
      <c r="M36" s="2"/>
    </row>
    <row r="37" spans="1:13" ht="15" customHeight="1" x14ac:dyDescent="0.25">
      <c r="A37" s="1"/>
      <c r="B37" s="1"/>
      <c r="C37" s="1"/>
      <c r="D37" s="1"/>
      <c r="E37" s="1"/>
      <c r="F37" s="1"/>
      <c r="G37" s="1"/>
      <c r="H37" s="1"/>
      <c r="I37" s="1"/>
      <c r="J37" s="2"/>
      <c r="K37" s="2"/>
      <c r="L37" s="2"/>
      <c r="M37" s="2"/>
    </row>
    <row r="38" spans="1:13" ht="15.75" customHeight="1" x14ac:dyDescent="0.25">
      <c r="A38" s="1"/>
      <c r="B38" s="1"/>
      <c r="C38" s="1"/>
      <c r="D38" s="1"/>
      <c r="E38" s="1"/>
      <c r="F38" s="1"/>
      <c r="G38" s="1"/>
      <c r="H38" s="1"/>
      <c r="I38" s="1"/>
      <c r="J38" s="2"/>
      <c r="K38" s="2"/>
      <c r="L38" s="2"/>
      <c r="M38" s="2"/>
    </row>
    <row r="39" spans="1:13" ht="15.75" customHeight="1" x14ac:dyDescent="0.25">
      <c r="A39" s="1"/>
      <c r="B39" s="1"/>
      <c r="C39" s="1"/>
      <c r="D39" s="1"/>
      <c r="E39" s="1"/>
      <c r="F39" s="1"/>
      <c r="G39" s="1"/>
      <c r="H39" s="1"/>
      <c r="I39" s="1"/>
      <c r="J39" s="2"/>
      <c r="K39" s="2"/>
      <c r="L39" s="2"/>
      <c r="M39" s="2"/>
    </row>
    <row r="40" spans="1:13" ht="15.75" customHeight="1" x14ac:dyDescent="0.25">
      <c r="A40" s="1"/>
      <c r="B40" s="1"/>
      <c r="C40" s="1"/>
      <c r="D40" s="1"/>
      <c r="E40" s="1"/>
      <c r="F40" s="1"/>
      <c r="G40" s="1"/>
      <c r="H40" s="1"/>
      <c r="I40" s="1"/>
      <c r="J40" s="2"/>
      <c r="K40" s="2"/>
      <c r="L40" s="2"/>
      <c r="M40" s="2"/>
    </row>
    <row r="41" spans="1:13" ht="15.75" customHeight="1" x14ac:dyDescent="0.25">
      <c r="A41" s="1"/>
      <c r="B41" s="1"/>
      <c r="C41" s="1"/>
      <c r="D41" s="1"/>
      <c r="E41" s="1"/>
      <c r="F41" s="1"/>
      <c r="G41" s="1"/>
      <c r="H41" s="1"/>
      <c r="I41" s="1"/>
      <c r="J41" s="2"/>
      <c r="K41" s="2"/>
      <c r="L41" s="2"/>
      <c r="M41" s="2"/>
    </row>
    <row r="42" spans="1:13" ht="15.75" customHeight="1" x14ac:dyDescent="0.25">
      <c r="A42" s="1"/>
      <c r="B42" s="1"/>
      <c r="C42" s="1"/>
      <c r="D42" s="1"/>
      <c r="E42" s="1"/>
      <c r="F42" s="1"/>
      <c r="G42" s="1"/>
      <c r="H42" s="1"/>
      <c r="I42" s="1"/>
      <c r="J42" s="2"/>
      <c r="K42" s="2"/>
      <c r="L42" s="2"/>
      <c r="M42" s="2"/>
    </row>
    <row r="43" spans="1:13" ht="15.75" customHeight="1" x14ac:dyDescent="0.25">
      <c r="A43" s="1"/>
      <c r="B43" s="1"/>
      <c r="C43" s="1"/>
      <c r="D43" s="1"/>
      <c r="E43" s="1"/>
      <c r="F43" s="1"/>
      <c r="G43" s="1"/>
      <c r="H43" s="1"/>
      <c r="I43" s="1"/>
      <c r="J43" s="2"/>
      <c r="K43" s="2"/>
      <c r="L43" s="2"/>
      <c r="M43" s="2"/>
    </row>
    <row r="44" spans="1:13" ht="15.75" customHeight="1" x14ac:dyDescent="0.25">
      <c r="A44" s="1"/>
      <c r="B44" s="1"/>
      <c r="C44" s="1"/>
      <c r="D44" s="1"/>
      <c r="E44" s="1"/>
      <c r="F44" s="1"/>
      <c r="G44" s="1"/>
      <c r="H44" s="1"/>
      <c r="I44" s="1"/>
      <c r="J44" s="2"/>
      <c r="K44" s="2"/>
      <c r="L44" s="2"/>
      <c r="M44" s="2"/>
    </row>
    <row r="45" spans="1:13" ht="15.75" customHeight="1" x14ac:dyDescent="0.25">
      <c r="A45" s="1"/>
      <c r="B45" s="1"/>
      <c r="C45" s="1"/>
      <c r="D45" s="1"/>
      <c r="E45" s="1"/>
      <c r="F45" s="1"/>
      <c r="G45" s="1"/>
      <c r="H45" s="1"/>
      <c r="I45" s="1"/>
      <c r="J45" s="2"/>
      <c r="K45" s="2"/>
      <c r="L45" s="2"/>
      <c r="M45" s="2"/>
    </row>
    <row r="46" spans="1:13" ht="15.75" customHeight="1" x14ac:dyDescent="0.25">
      <c r="A46" s="1"/>
      <c r="B46" s="1"/>
      <c r="C46" s="1"/>
      <c r="D46" s="1"/>
      <c r="E46" s="1"/>
      <c r="F46" s="1"/>
      <c r="G46" s="1"/>
      <c r="H46" s="1"/>
      <c r="I46" s="1"/>
      <c r="J46" s="2"/>
      <c r="K46" s="2"/>
      <c r="L46" s="2"/>
      <c r="M46" s="2"/>
    </row>
    <row r="47" spans="1:13" ht="15.75" customHeight="1" x14ac:dyDescent="0.25">
      <c r="A47" s="1"/>
      <c r="B47" s="1"/>
      <c r="C47" s="1"/>
      <c r="D47" s="1"/>
      <c r="E47" s="1"/>
      <c r="F47" s="1"/>
      <c r="G47" s="1"/>
      <c r="H47" s="1"/>
      <c r="I47" s="1"/>
      <c r="J47" s="2"/>
      <c r="K47" s="2"/>
      <c r="L47" s="2"/>
      <c r="M47" s="2"/>
    </row>
    <row r="48" spans="1:13" ht="15.75" customHeight="1" x14ac:dyDescent="0.25">
      <c r="A48" s="1"/>
      <c r="B48" s="1"/>
      <c r="C48" s="1"/>
      <c r="D48" s="1"/>
      <c r="E48" s="1"/>
      <c r="F48" s="1"/>
      <c r="G48" s="1"/>
      <c r="H48" s="1"/>
      <c r="I48" s="1"/>
      <c r="J48" s="2"/>
      <c r="K48" s="2"/>
      <c r="L48" s="2"/>
      <c r="M48" s="2"/>
    </row>
    <row r="49" spans="1:13" ht="15.75" customHeight="1" x14ac:dyDescent="0.25">
      <c r="A49" s="1"/>
      <c r="B49" s="1"/>
      <c r="C49" s="1"/>
      <c r="D49" s="1"/>
      <c r="E49" s="1"/>
      <c r="F49" s="1"/>
      <c r="G49" s="1"/>
      <c r="H49" s="1"/>
      <c r="I49" s="1"/>
      <c r="J49" s="2"/>
      <c r="K49" s="2"/>
      <c r="L49" s="2"/>
      <c r="M49" s="2"/>
    </row>
    <row r="50" spans="1:13" ht="15.75" customHeight="1" x14ac:dyDescent="0.25">
      <c r="A50" s="1"/>
      <c r="B50" s="1"/>
      <c r="C50" s="1"/>
      <c r="D50" s="1"/>
      <c r="E50" s="1"/>
      <c r="F50" s="1"/>
      <c r="G50" s="1"/>
      <c r="H50" s="1"/>
      <c r="I50" s="1"/>
      <c r="J50" s="2"/>
      <c r="K50" s="2"/>
      <c r="L50" s="2"/>
      <c r="M50" s="2"/>
    </row>
    <row r="51" spans="1:13" ht="15.75" customHeight="1" x14ac:dyDescent="0.25">
      <c r="A51" s="1"/>
      <c r="B51" s="1"/>
      <c r="C51" s="1"/>
      <c r="D51" s="1"/>
      <c r="E51" s="1"/>
      <c r="F51" s="1"/>
      <c r="G51" s="1"/>
      <c r="H51" s="1"/>
      <c r="I51" s="1"/>
      <c r="J51" s="2"/>
      <c r="K51" s="2"/>
      <c r="L51" s="2"/>
      <c r="M51" s="2"/>
    </row>
    <row r="52" spans="1:13" ht="15.75" customHeight="1" x14ac:dyDescent="0.25">
      <c r="A52" s="1"/>
      <c r="B52" s="1"/>
      <c r="C52" s="1"/>
      <c r="D52" s="1"/>
      <c r="E52" s="1"/>
      <c r="F52" s="1"/>
      <c r="G52" s="1"/>
      <c r="H52" s="1"/>
      <c r="I52" s="1"/>
      <c r="J52" s="2"/>
      <c r="K52" s="2"/>
      <c r="L52" s="2"/>
      <c r="M52" s="2"/>
    </row>
    <row r="53" spans="1:13" ht="15.75" customHeight="1" x14ac:dyDescent="0.25">
      <c r="A53" s="1"/>
      <c r="B53" s="1"/>
      <c r="C53" s="1"/>
      <c r="D53" s="1"/>
      <c r="E53" s="1"/>
      <c r="F53" s="1"/>
      <c r="G53" s="1"/>
      <c r="H53" s="1"/>
      <c r="I53" s="1"/>
      <c r="J53" s="2"/>
      <c r="K53" s="2"/>
      <c r="L53" s="2"/>
      <c r="M53" s="2"/>
    </row>
    <row r="54" spans="1:13" ht="15.75" customHeight="1" x14ac:dyDescent="0.25">
      <c r="A54" s="1"/>
      <c r="B54" s="1"/>
      <c r="C54" s="1"/>
      <c r="D54" s="1"/>
      <c r="E54" s="1"/>
      <c r="F54" s="1"/>
      <c r="G54" s="1"/>
      <c r="H54" s="1"/>
      <c r="I54" s="1"/>
      <c r="J54" s="2"/>
      <c r="K54" s="2"/>
      <c r="L54" s="2"/>
      <c r="M54" s="2"/>
    </row>
    <row r="55" spans="1:13" ht="15.75" customHeight="1" x14ac:dyDescent="0.25">
      <c r="A55" s="1"/>
      <c r="B55" s="1"/>
      <c r="C55" s="1"/>
      <c r="D55" s="1"/>
      <c r="E55" s="1"/>
      <c r="F55" s="1"/>
      <c r="G55" s="1"/>
      <c r="H55" s="1"/>
      <c r="I55" s="1"/>
      <c r="J55" s="2"/>
      <c r="K55" s="2"/>
      <c r="L55" s="2"/>
      <c r="M55" s="2"/>
    </row>
    <row r="56" spans="1:13" ht="15.75" customHeight="1" x14ac:dyDescent="0.25">
      <c r="A56" s="1"/>
      <c r="B56" s="1"/>
      <c r="C56" s="1"/>
      <c r="D56" s="1"/>
      <c r="E56" s="1"/>
      <c r="F56" s="1"/>
      <c r="G56" s="1"/>
      <c r="H56" s="1"/>
      <c r="I56" s="1"/>
      <c r="J56" s="2"/>
      <c r="K56" s="2"/>
      <c r="L56" s="2"/>
      <c r="M56" s="2"/>
    </row>
    <row r="57" spans="1:13" ht="15.75" customHeight="1" x14ac:dyDescent="0.25">
      <c r="A57" s="1"/>
      <c r="B57" s="1"/>
      <c r="C57" s="1"/>
      <c r="D57" s="1"/>
      <c r="E57" s="1"/>
      <c r="F57" s="1"/>
      <c r="G57" s="1"/>
      <c r="H57" s="1"/>
      <c r="I57" s="1"/>
      <c r="J57" s="2"/>
      <c r="K57" s="2"/>
      <c r="L57" s="2"/>
      <c r="M57" s="2"/>
    </row>
    <row r="58" spans="1:13" ht="15.75" customHeight="1" x14ac:dyDescent="0.25">
      <c r="A58" s="1"/>
      <c r="B58" s="1"/>
      <c r="C58" s="1"/>
      <c r="D58" s="1"/>
      <c r="E58" s="1"/>
      <c r="F58" s="1"/>
      <c r="G58" s="1"/>
      <c r="H58" s="1"/>
      <c r="I58" s="1"/>
      <c r="J58" s="2"/>
      <c r="K58" s="2"/>
      <c r="L58" s="2"/>
      <c r="M58" s="2"/>
    </row>
    <row r="59" spans="1:13" ht="15.75" customHeight="1" x14ac:dyDescent="0.25">
      <c r="A59" s="1"/>
      <c r="B59" s="1"/>
      <c r="C59" s="1"/>
      <c r="D59" s="1"/>
      <c r="E59" s="1"/>
      <c r="F59" s="1"/>
      <c r="G59" s="1"/>
      <c r="H59" s="1"/>
      <c r="I59" s="1"/>
      <c r="J59" s="2"/>
      <c r="K59" s="2"/>
      <c r="L59" s="2"/>
      <c r="M59" s="2"/>
    </row>
    <row r="60" spans="1:13" ht="15.75" customHeight="1" x14ac:dyDescent="0.25">
      <c r="A60" s="1"/>
      <c r="B60" s="1"/>
      <c r="C60" s="1"/>
      <c r="D60" s="1"/>
      <c r="E60" s="1"/>
      <c r="F60" s="1"/>
      <c r="G60" s="1"/>
      <c r="H60" s="1"/>
      <c r="I60" s="1"/>
      <c r="J60" s="2"/>
      <c r="K60" s="2"/>
      <c r="L60" s="2"/>
      <c r="M60" s="2"/>
    </row>
    <row r="61" spans="1:13" ht="15.75" customHeight="1" x14ac:dyDescent="0.25">
      <c r="A61" s="1"/>
      <c r="B61" s="1"/>
      <c r="C61" s="1"/>
      <c r="D61" s="1"/>
      <c r="E61" s="1"/>
      <c r="F61" s="1"/>
      <c r="G61" s="1"/>
      <c r="H61" s="1"/>
      <c r="I61" s="1"/>
      <c r="J61" s="2"/>
      <c r="K61" s="2"/>
      <c r="L61" s="2"/>
      <c r="M61" s="2"/>
    </row>
    <row r="62" spans="1:13" ht="15.75" customHeight="1" x14ac:dyDescent="0.25">
      <c r="A62" s="1"/>
      <c r="B62" s="1"/>
      <c r="C62" s="1"/>
      <c r="D62" s="1"/>
      <c r="E62" s="1"/>
      <c r="F62" s="1"/>
      <c r="G62" s="1"/>
      <c r="H62" s="1"/>
      <c r="I62" s="1"/>
      <c r="J62" s="2"/>
      <c r="K62" s="2"/>
      <c r="L62" s="2"/>
      <c r="M62" s="2"/>
    </row>
    <row r="63" spans="1:13" ht="15.75" customHeight="1" x14ac:dyDescent="0.25">
      <c r="A63" s="1"/>
      <c r="B63" s="1"/>
      <c r="C63" s="1"/>
      <c r="D63" s="1"/>
      <c r="E63" s="1"/>
      <c r="F63" s="1"/>
      <c r="G63" s="1"/>
      <c r="H63" s="1"/>
      <c r="I63" s="1"/>
      <c r="J63" s="2"/>
      <c r="K63" s="2"/>
      <c r="L63" s="2"/>
      <c r="M63" s="2"/>
    </row>
    <row r="64" spans="1:13" ht="15.75" customHeight="1" x14ac:dyDescent="0.25">
      <c r="A64" s="1"/>
      <c r="B64" s="1"/>
      <c r="C64" s="1"/>
      <c r="D64" s="1"/>
      <c r="E64" s="1"/>
      <c r="F64" s="1"/>
      <c r="G64" s="1"/>
      <c r="H64" s="1"/>
      <c r="I64" s="1"/>
      <c r="J64" s="2"/>
      <c r="K64" s="2"/>
      <c r="L64" s="2"/>
      <c r="M64" s="2"/>
    </row>
    <row r="65" spans="1:13" ht="15.75" customHeight="1" x14ac:dyDescent="0.25">
      <c r="A65" s="1"/>
      <c r="B65" s="1"/>
      <c r="C65" s="1"/>
      <c r="D65" s="1"/>
      <c r="E65" s="1"/>
      <c r="F65" s="1"/>
      <c r="G65" s="1"/>
      <c r="H65" s="1"/>
      <c r="I65" s="1"/>
      <c r="J65" s="2"/>
      <c r="K65" s="2"/>
      <c r="L65" s="2"/>
      <c r="M65" s="2"/>
    </row>
    <row r="66" spans="1:13" ht="15.75" customHeight="1" x14ac:dyDescent="0.25">
      <c r="A66" s="1"/>
      <c r="B66" s="1"/>
      <c r="C66" s="1"/>
      <c r="D66" s="1"/>
      <c r="E66" s="1"/>
      <c r="F66" s="1"/>
      <c r="G66" s="1"/>
      <c r="H66" s="1"/>
      <c r="I66" s="1"/>
      <c r="J66" s="2"/>
      <c r="K66" s="2"/>
      <c r="L66" s="2"/>
      <c r="M66" s="2"/>
    </row>
    <row r="67" spans="1:13" ht="15.75" customHeight="1" x14ac:dyDescent="0.25">
      <c r="A67" s="1"/>
      <c r="B67" s="1"/>
      <c r="C67" s="1"/>
      <c r="D67" s="1"/>
      <c r="E67" s="1"/>
      <c r="F67" s="1"/>
      <c r="G67" s="1"/>
      <c r="H67" s="1"/>
      <c r="I67" s="1"/>
      <c r="J67" s="2"/>
      <c r="K67" s="2"/>
      <c r="L67" s="2"/>
      <c r="M67" s="2"/>
    </row>
    <row r="68" spans="1:13" ht="15.75" customHeight="1" x14ac:dyDescent="0.25">
      <c r="A68" s="1"/>
      <c r="B68" s="1"/>
      <c r="C68" s="1"/>
      <c r="D68" s="1"/>
      <c r="E68" s="1"/>
      <c r="F68" s="1"/>
      <c r="G68" s="1"/>
      <c r="H68" s="1"/>
      <c r="I68" s="1"/>
      <c r="J68" s="2"/>
      <c r="K68" s="2"/>
      <c r="L68" s="2"/>
      <c r="M68" s="2"/>
    </row>
    <row r="69" spans="1:13" ht="15.75" customHeight="1" x14ac:dyDescent="0.25">
      <c r="A69" s="1"/>
      <c r="B69" s="1"/>
      <c r="C69" s="1"/>
      <c r="D69" s="1"/>
      <c r="E69" s="1"/>
      <c r="F69" s="1"/>
      <c r="G69" s="1"/>
      <c r="H69" s="1"/>
      <c r="I69" s="1"/>
      <c r="J69" s="2"/>
      <c r="K69" s="2"/>
      <c r="L69" s="2"/>
      <c r="M69" s="2"/>
    </row>
    <row r="70" spans="1:13" ht="15.75" customHeight="1" x14ac:dyDescent="0.25">
      <c r="A70" s="1"/>
      <c r="B70" s="1"/>
      <c r="C70" s="1"/>
      <c r="D70" s="1"/>
      <c r="E70" s="1"/>
      <c r="F70" s="1"/>
      <c r="G70" s="1"/>
      <c r="H70" s="1"/>
      <c r="I70" s="3"/>
    </row>
    <row r="71" spans="1:13" ht="15.75" customHeight="1" x14ac:dyDescent="0.25">
      <c r="A71" s="3"/>
      <c r="B71" s="3"/>
      <c r="C71" s="3"/>
      <c r="D71" s="3"/>
      <c r="E71" s="3"/>
      <c r="F71" s="3"/>
      <c r="G71" s="3"/>
      <c r="H71" s="3"/>
    </row>
    <row r="72" spans="1:13" ht="15.75" customHeight="1" x14ac:dyDescent="0.25"/>
    <row r="73" spans="1:13" ht="15.75" customHeight="1" x14ac:dyDescent="0.25"/>
    <row r="74" spans="1:13" ht="15.75" customHeight="1" x14ac:dyDescent="0.25"/>
    <row r="75" spans="1:13" ht="15.75" customHeight="1" x14ac:dyDescent="0.25"/>
    <row r="76" spans="1:13" ht="15.75" customHeight="1" x14ac:dyDescent="0.25"/>
    <row r="77" spans="1:13" ht="15.75" customHeight="1" x14ac:dyDescent="0.25"/>
    <row r="78" spans="1:13" ht="15.75" customHeight="1" x14ac:dyDescent="0.25"/>
    <row r="79" spans="1:13" ht="15.75" customHeight="1" x14ac:dyDescent="0.25"/>
    <row r="80" spans="1: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3:C3"/>
    <mergeCell ref="D3:H3"/>
    <mergeCell ref="A1:H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2" sqref="D2"/>
    </sheetView>
  </sheetViews>
  <sheetFormatPr baseColWidth="10" defaultRowHeight="15" x14ac:dyDescent="0.25"/>
  <cols>
    <col min="8" max="8" width="17.42578125" customWidth="1"/>
  </cols>
  <sheetData>
    <row r="1" spans="1:8" ht="16.5" thickBot="1" x14ac:dyDescent="0.3">
      <c r="A1" s="113" t="s">
        <v>144</v>
      </c>
      <c r="B1" s="113"/>
      <c r="C1" s="113"/>
      <c r="D1" s="113"/>
      <c r="E1" s="113"/>
      <c r="F1" s="113"/>
      <c r="G1" s="113"/>
      <c r="H1" s="113"/>
    </row>
    <row r="2" spans="1:8" ht="45" customHeight="1" thickBot="1" x14ac:dyDescent="0.3">
      <c r="A2" s="70" t="s">
        <v>25</v>
      </c>
      <c r="B2" s="79" t="s">
        <v>23</v>
      </c>
      <c r="C2" s="79" t="s">
        <v>64</v>
      </c>
      <c r="D2" s="70" t="s">
        <v>86</v>
      </c>
      <c r="E2" s="79" t="s">
        <v>87</v>
      </c>
      <c r="F2" s="79" t="s">
        <v>209</v>
      </c>
      <c r="G2" s="79" t="s">
        <v>1</v>
      </c>
      <c r="H2" s="79" t="s">
        <v>2</v>
      </c>
    </row>
    <row r="3" spans="1:8" ht="15.75" thickBot="1" x14ac:dyDescent="0.3">
      <c r="A3" s="114" t="s">
        <v>3</v>
      </c>
      <c r="B3" s="119"/>
      <c r="C3" s="119"/>
      <c r="D3" s="114" t="s">
        <v>88</v>
      </c>
      <c r="E3" s="119"/>
      <c r="F3" s="119"/>
      <c r="G3" s="119"/>
      <c r="H3" s="119"/>
    </row>
  </sheetData>
  <mergeCells count="3">
    <mergeCell ref="A3:C3"/>
    <mergeCell ref="D3:H3"/>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opLeftCell="B1" workbookViewId="0">
      <selection activeCell="E3" sqref="E3"/>
    </sheetView>
  </sheetViews>
  <sheetFormatPr baseColWidth="10" defaultRowHeight="15" x14ac:dyDescent="0.25"/>
  <cols>
    <col min="1" max="1" width="22.85546875" customWidth="1"/>
    <col min="2" max="2" width="23.5703125" customWidth="1"/>
    <col min="3" max="3" width="17.85546875" customWidth="1"/>
    <col min="5" max="5" width="15.140625" customWidth="1"/>
    <col min="6" max="6" width="18.28515625" customWidth="1"/>
    <col min="7" max="7" width="25.42578125" customWidth="1"/>
    <col min="8" max="8" width="44.7109375" customWidth="1"/>
    <col min="9" max="9" width="16.85546875" customWidth="1"/>
  </cols>
  <sheetData>
    <row r="1" spans="1:10" ht="16.5" thickBot="1" x14ac:dyDescent="0.3">
      <c r="B1" s="115" t="s">
        <v>144</v>
      </c>
      <c r="C1" s="115"/>
      <c r="D1" s="115"/>
      <c r="E1" s="115"/>
      <c r="F1" s="115"/>
      <c r="G1" s="115"/>
      <c r="H1" s="115"/>
      <c r="I1" s="115"/>
    </row>
    <row r="2" spans="1:10" ht="32.25" thickBot="1" x14ac:dyDescent="0.3">
      <c r="A2" s="80" t="s">
        <v>4</v>
      </c>
      <c r="B2" s="80" t="s">
        <v>5</v>
      </c>
      <c r="C2" s="80" t="s">
        <v>6</v>
      </c>
      <c r="D2" s="80" t="s">
        <v>7</v>
      </c>
      <c r="E2" s="80" t="s">
        <v>8</v>
      </c>
      <c r="F2" s="80" t="s">
        <v>9</v>
      </c>
      <c r="G2" s="80" t="s">
        <v>10</v>
      </c>
      <c r="H2" s="80" t="s">
        <v>11</v>
      </c>
      <c r="I2" s="80" t="s">
        <v>12</v>
      </c>
    </row>
    <row r="3" spans="1:10" ht="142.5" customHeight="1" thickBot="1" x14ac:dyDescent="0.3">
      <c r="A3" s="86">
        <v>44</v>
      </c>
      <c r="B3" s="86">
        <v>6</v>
      </c>
      <c r="C3" s="86" t="s">
        <v>28</v>
      </c>
      <c r="D3" s="86">
        <v>1</v>
      </c>
      <c r="E3" s="86" t="s">
        <v>89</v>
      </c>
      <c r="F3" s="86" t="s">
        <v>90</v>
      </c>
      <c r="G3" s="99" t="s">
        <v>20</v>
      </c>
      <c r="H3" s="97" t="s">
        <v>91</v>
      </c>
      <c r="I3" s="98" t="s">
        <v>59</v>
      </c>
    </row>
    <row r="4" spans="1:10" ht="409.6" thickBot="1" x14ac:dyDescent="0.3">
      <c r="A4" s="86">
        <v>45</v>
      </c>
      <c r="B4" s="86">
        <v>6</v>
      </c>
      <c r="C4" s="86" t="s">
        <v>28</v>
      </c>
      <c r="D4" s="86">
        <v>1</v>
      </c>
      <c r="E4" s="86" t="s">
        <v>89</v>
      </c>
      <c r="F4" s="86" t="s">
        <v>90</v>
      </c>
      <c r="G4" s="86" t="s">
        <v>139</v>
      </c>
      <c r="H4" s="97" t="s">
        <v>92</v>
      </c>
      <c r="I4" s="98" t="s">
        <v>59</v>
      </c>
    </row>
    <row r="5" spans="1:10" ht="409.6" thickBot="1" x14ac:dyDescent="0.3">
      <c r="A5" s="86">
        <v>46</v>
      </c>
      <c r="B5" s="86">
        <v>6</v>
      </c>
      <c r="C5" s="86" t="s">
        <v>28</v>
      </c>
      <c r="D5" s="86">
        <v>1</v>
      </c>
      <c r="E5" s="86" t="s">
        <v>89</v>
      </c>
      <c r="F5" s="86" t="s">
        <v>90</v>
      </c>
      <c r="G5" s="86" t="s">
        <v>20</v>
      </c>
      <c r="H5" s="97" t="s">
        <v>93</v>
      </c>
      <c r="I5" s="98" t="s">
        <v>59</v>
      </c>
    </row>
    <row r="6" spans="1:10" ht="409.6" thickBot="1" x14ac:dyDescent="0.3">
      <c r="A6" s="86">
        <v>47</v>
      </c>
      <c r="B6" s="86">
        <v>6</v>
      </c>
      <c r="C6" s="86" t="s">
        <v>28</v>
      </c>
      <c r="D6" s="86">
        <v>1</v>
      </c>
      <c r="E6" s="86" t="s">
        <v>89</v>
      </c>
      <c r="F6" s="86" t="s">
        <v>90</v>
      </c>
      <c r="G6" s="99" t="s">
        <v>46</v>
      </c>
      <c r="H6" s="97" t="s">
        <v>159</v>
      </c>
      <c r="I6" s="98" t="s">
        <v>59</v>
      </c>
    </row>
    <row r="7" spans="1:10" s="51" customFormat="1" ht="142.5" thickBot="1" x14ac:dyDescent="0.3">
      <c r="A7" s="91">
        <v>48</v>
      </c>
      <c r="B7" s="91">
        <v>6</v>
      </c>
      <c r="C7" s="91" t="s">
        <v>28</v>
      </c>
      <c r="D7" s="91">
        <v>1</v>
      </c>
      <c r="E7" s="91" t="s">
        <v>89</v>
      </c>
      <c r="F7" s="91" t="s">
        <v>90</v>
      </c>
      <c r="G7" s="91" t="s">
        <v>20</v>
      </c>
      <c r="H7" s="104" t="s">
        <v>95</v>
      </c>
      <c r="I7" s="101" t="s">
        <v>59</v>
      </c>
    </row>
    <row r="8" spans="1:10" ht="221.25" thickBot="1" x14ac:dyDescent="0.3">
      <c r="A8" s="86">
        <v>49</v>
      </c>
      <c r="B8" s="86">
        <v>6</v>
      </c>
      <c r="C8" s="86" t="s">
        <v>28</v>
      </c>
      <c r="D8" s="86">
        <v>1</v>
      </c>
      <c r="E8" s="86" t="s">
        <v>89</v>
      </c>
      <c r="F8" s="86" t="s">
        <v>90</v>
      </c>
      <c r="G8" s="86" t="s">
        <v>48</v>
      </c>
      <c r="H8" s="97" t="s">
        <v>96</v>
      </c>
      <c r="I8" s="98" t="s">
        <v>59</v>
      </c>
    </row>
    <row r="9" spans="1:10" ht="205.5" thickBot="1" x14ac:dyDescent="0.3">
      <c r="A9" s="86">
        <v>50</v>
      </c>
      <c r="B9" s="86">
        <v>6</v>
      </c>
      <c r="C9" s="86" t="s">
        <v>28</v>
      </c>
      <c r="D9" s="86">
        <v>1</v>
      </c>
      <c r="E9" s="86" t="s">
        <v>89</v>
      </c>
      <c r="F9" s="86" t="s">
        <v>90</v>
      </c>
      <c r="G9" s="86" t="s">
        <v>20</v>
      </c>
      <c r="H9" s="97" t="s">
        <v>160</v>
      </c>
      <c r="I9" s="98" t="s">
        <v>59</v>
      </c>
    </row>
    <row r="10" spans="1:10" ht="142.5" thickBot="1" x14ac:dyDescent="0.3">
      <c r="A10" s="86">
        <v>51</v>
      </c>
      <c r="B10" s="86">
        <v>6</v>
      </c>
      <c r="C10" s="86" t="s">
        <v>28</v>
      </c>
      <c r="D10" s="86">
        <v>1</v>
      </c>
      <c r="E10" s="86" t="s">
        <v>89</v>
      </c>
      <c r="F10" s="86" t="s">
        <v>90</v>
      </c>
      <c r="G10" s="105" t="s">
        <v>97</v>
      </c>
      <c r="H10" s="97" t="s">
        <v>98</v>
      </c>
      <c r="I10" s="98" t="s">
        <v>59</v>
      </c>
    </row>
    <row r="11" spans="1:10" ht="300" thickBot="1" x14ac:dyDescent="0.3">
      <c r="A11" s="86">
        <v>52</v>
      </c>
      <c r="B11" s="86">
        <v>6</v>
      </c>
      <c r="C11" s="86" t="s">
        <v>28</v>
      </c>
      <c r="D11" s="86">
        <v>1</v>
      </c>
      <c r="E11" s="86" t="s">
        <v>89</v>
      </c>
      <c r="F11" s="86" t="s">
        <v>90</v>
      </c>
      <c r="G11" s="87" t="s">
        <v>40</v>
      </c>
      <c r="H11" s="97" t="s">
        <v>99</v>
      </c>
      <c r="I11" s="90" t="s">
        <v>59</v>
      </c>
    </row>
    <row r="12" spans="1:10" ht="409.6" thickBot="1" x14ac:dyDescent="0.3">
      <c r="A12" s="86">
        <v>53</v>
      </c>
      <c r="B12" s="86">
        <v>6</v>
      </c>
      <c r="C12" s="86" t="s">
        <v>28</v>
      </c>
      <c r="D12" s="86">
        <v>1</v>
      </c>
      <c r="E12" s="86" t="s">
        <v>89</v>
      </c>
      <c r="F12" s="86" t="s">
        <v>90</v>
      </c>
      <c r="G12" s="86" t="s">
        <v>139</v>
      </c>
      <c r="H12" s="97" t="s">
        <v>100</v>
      </c>
      <c r="I12" s="98" t="s">
        <v>59</v>
      </c>
    </row>
    <row r="13" spans="1:10" ht="284.25" thickBot="1" x14ac:dyDescent="0.3">
      <c r="A13" s="86">
        <v>54</v>
      </c>
      <c r="B13" s="86">
        <v>6</v>
      </c>
      <c r="C13" s="86" t="s">
        <v>28</v>
      </c>
      <c r="D13" s="86">
        <v>1</v>
      </c>
      <c r="E13" s="86" t="s">
        <v>89</v>
      </c>
      <c r="F13" s="86" t="s">
        <v>90</v>
      </c>
      <c r="G13" s="86" t="s">
        <v>48</v>
      </c>
      <c r="H13" s="97" t="s">
        <v>158</v>
      </c>
      <c r="I13" s="90" t="s">
        <v>59</v>
      </c>
    </row>
    <row r="14" spans="1:10" s="51" customFormat="1" ht="284.25" thickBot="1" x14ac:dyDescent="0.3">
      <c r="A14" s="91">
        <v>55</v>
      </c>
      <c r="B14" s="91">
        <v>6</v>
      </c>
      <c r="C14" s="91" t="s">
        <v>28</v>
      </c>
      <c r="D14" s="91">
        <v>1</v>
      </c>
      <c r="E14" s="91" t="s">
        <v>89</v>
      </c>
      <c r="F14" s="91" t="s">
        <v>90</v>
      </c>
      <c r="G14" s="91" t="s">
        <v>131</v>
      </c>
      <c r="H14" s="104" t="s">
        <v>130</v>
      </c>
      <c r="I14" s="101" t="s">
        <v>15</v>
      </c>
    </row>
    <row r="15" spans="1:10" ht="142.5" thickBot="1" x14ac:dyDescent="0.3">
      <c r="A15" s="86">
        <v>56</v>
      </c>
      <c r="B15" s="86">
        <v>6</v>
      </c>
      <c r="C15" s="86" t="s">
        <v>28</v>
      </c>
      <c r="D15" s="86">
        <v>1</v>
      </c>
      <c r="E15" s="86" t="s">
        <v>89</v>
      </c>
      <c r="F15" s="86" t="s">
        <v>90</v>
      </c>
      <c r="G15" s="86" t="s">
        <v>36</v>
      </c>
      <c r="H15" s="97" t="s">
        <v>101</v>
      </c>
      <c r="I15" s="98" t="s">
        <v>15</v>
      </c>
    </row>
    <row r="16" spans="1:10" ht="15.75" x14ac:dyDescent="0.25">
      <c r="A16" s="49"/>
      <c r="B16" s="41"/>
      <c r="C16" s="41"/>
      <c r="D16" s="41"/>
      <c r="E16" s="41"/>
      <c r="F16" s="41"/>
      <c r="G16" s="46"/>
      <c r="H16" s="47"/>
      <c r="I16" s="48"/>
      <c r="J16" s="24"/>
    </row>
    <row r="17" spans="1:9" x14ac:dyDescent="0.25">
      <c r="A17" s="24"/>
      <c r="B17" s="24"/>
      <c r="C17" s="24"/>
      <c r="D17" s="24"/>
      <c r="E17" s="24"/>
      <c r="F17" s="24"/>
      <c r="G17" s="24"/>
      <c r="H17" s="24"/>
      <c r="I17" s="24"/>
    </row>
    <row r="20" spans="1:9" x14ac:dyDescent="0.25">
      <c r="B20" s="24"/>
    </row>
  </sheetData>
  <autoFilter ref="A2:I15"/>
  <mergeCells count="1">
    <mergeCell ref="B1:I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60" zoomScaleNormal="60" workbookViewId="0"/>
  </sheetViews>
  <sheetFormatPr baseColWidth="10" defaultColWidth="10.85546875" defaultRowHeight="15" x14ac:dyDescent="0.25"/>
  <cols>
    <col min="1" max="1" width="31.7109375" style="62" customWidth="1"/>
    <col min="2" max="2" width="21.42578125" style="62" customWidth="1"/>
    <col min="3" max="3" width="102.5703125" style="62" customWidth="1"/>
    <col min="4" max="16384" width="10.85546875" style="62"/>
  </cols>
  <sheetData>
    <row r="1" spans="1:3" ht="66" customHeight="1" thickBot="1" x14ac:dyDescent="0.3">
      <c r="A1" s="61" t="s">
        <v>207</v>
      </c>
      <c r="B1" s="61" t="s">
        <v>166</v>
      </c>
      <c r="C1" s="61" t="s">
        <v>167</v>
      </c>
    </row>
    <row r="2" spans="1:3" ht="32.25" customHeight="1" thickBot="1" x14ac:dyDescent="0.3">
      <c r="A2" s="63" t="s">
        <v>40</v>
      </c>
      <c r="B2" s="64">
        <f>COUNTIF(UA04A!G2:G18,"ADMISIÓN")</f>
        <v>1</v>
      </c>
      <c r="C2" s="65" t="s">
        <v>175</v>
      </c>
    </row>
    <row r="3" spans="1:3" ht="72.75" customHeight="1" thickBot="1" x14ac:dyDescent="0.3">
      <c r="A3" s="63" t="s">
        <v>131</v>
      </c>
      <c r="B3" s="64">
        <f>COUNTIF(UA04A!G2:G19,"CULTURA ORGANIZACIONAL ")</f>
        <v>1</v>
      </c>
      <c r="C3" s="65" t="s">
        <v>168</v>
      </c>
    </row>
    <row r="4" spans="1:3" ht="33.75" customHeight="1" thickBot="1" x14ac:dyDescent="0.3">
      <c r="A4" s="63" t="s">
        <v>97</v>
      </c>
      <c r="B4" s="64">
        <f>COUNTIF(UA04A!G2:G20,"DESERCIÓN ESTUDIANTIL")</f>
        <v>1</v>
      </c>
      <c r="C4" s="65" t="s">
        <v>199</v>
      </c>
    </row>
    <row r="5" spans="1:3" ht="48.75" customHeight="1" thickBot="1" x14ac:dyDescent="0.3">
      <c r="A5" s="63" t="s">
        <v>20</v>
      </c>
      <c r="B5" s="64">
        <f>COUNTIF(UA04A!G2:G21,"INCLUSIÓN")</f>
        <v>4</v>
      </c>
      <c r="C5" s="65" t="s">
        <v>182</v>
      </c>
    </row>
    <row r="6" spans="1:3" ht="45.75" customHeight="1" thickBot="1" x14ac:dyDescent="0.3">
      <c r="A6" s="63" t="s">
        <v>36</v>
      </c>
      <c r="B6" s="64">
        <f>COUNTIF(UA04A!G2:G22,"JUVENTUDES")</f>
        <v>1</v>
      </c>
      <c r="C6" s="65" t="s">
        <v>184</v>
      </c>
    </row>
    <row r="7" spans="1:3" ht="45.75" customHeight="1" thickBot="1" x14ac:dyDescent="0.3">
      <c r="A7" s="63" t="s">
        <v>46</v>
      </c>
      <c r="B7" s="64">
        <f>COUNTIF(UA04A!G2:G23,"MODELO INTERSEDES")</f>
        <v>1</v>
      </c>
      <c r="C7" s="65" t="s">
        <v>186</v>
      </c>
    </row>
    <row r="8" spans="1:3" ht="45.75" customHeight="1" thickBot="1" x14ac:dyDescent="0.3">
      <c r="A8" s="63" t="s">
        <v>48</v>
      </c>
      <c r="B8" s="64">
        <f>COUNTIF(UA04A!G2:G24,"PERTINENCIA INSTITUTO NACIONAL")</f>
        <v>2</v>
      </c>
      <c r="C8" s="65" t="s">
        <v>189</v>
      </c>
    </row>
    <row r="9" spans="1:3" ht="45.75" customHeight="1" thickBot="1" x14ac:dyDescent="0.3">
      <c r="A9" s="63" t="s">
        <v>139</v>
      </c>
      <c r="B9" s="64">
        <f>COUNTIF(UA04A!G2:G25,"POLÍTICAS EDUCATIVAS")</f>
        <v>2</v>
      </c>
      <c r="C9" s="65" t="s">
        <v>169</v>
      </c>
    </row>
    <row r="10" spans="1:3" ht="35.25" customHeight="1" thickBot="1" x14ac:dyDescent="0.3">
      <c r="A10" s="66" t="s">
        <v>171</v>
      </c>
      <c r="B10" s="67">
        <f>SUM(B2:B9)</f>
        <v>13</v>
      </c>
      <c r="C10" s="6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11" sqref="G11"/>
    </sheetView>
  </sheetViews>
  <sheetFormatPr baseColWidth="10" defaultRowHeight="15" x14ac:dyDescent="0.25"/>
  <sheetData>
    <row r="1" spans="1:8" ht="16.5" thickBot="1" x14ac:dyDescent="0.3">
      <c r="A1" s="113" t="s">
        <v>144</v>
      </c>
      <c r="B1" s="113"/>
      <c r="C1" s="113"/>
      <c r="D1" s="113"/>
      <c r="E1" s="113"/>
      <c r="F1" s="113"/>
      <c r="G1" s="113"/>
      <c r="H1" s="113"/>
    </row>
    <row r="2" spans="1:8" ht="147.75" customHeight="1" thickBot="1" x14ac:dyDescent="0.3">
      <c r="A2" s="70" t="s">
        <v>25</v>
      </c>
      <c r="B2" s="79" t="s">
        <v>23</v>
      </c>
      <c r="C2" s="79" t="s">
        <v>64</v>
      </c>
      <c r="D2" s="70" t="s">
        <v>212</v>
      </c>
      <c r="E2" s="79" t="s">
        <v>102</v>
      </c>
      <c r="F2" s="79" t="s">
        <v>209</v>
      </c>
      <c r="G2" s="79" t="s">
        <v>1</v>
      </c>
      <c r="H2" s="79" t="s">
        <v>2</v>
      </c>
    </row>
    <row r="3" spans="1:8" ht="15.75" thickBot="1" x14ac:dyDescent="0.3">
      <c r="A3" s="114" t="s">
        <v>3</v>
      </c>
      <c r="B3" s="119"/>
      <c r="C3" s="119"/>
      <c r="D3" s="114" t="s">
        <v>103</v>
      </c>
      <c r="E3" s="119"/>
      <c r="F3" s="119"/>
      <c r="G3" s="119"/>
      <c r="H3" s="119"/>
    </row>
  </sheetData>
  <mergeCells count="3">
    <mergeCell ref="A3:C3"/>
    <mergeCell ref="D3:H3"/>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84" zoomScaleNormal="84" workbookViewId="0">
      <selection activeCell="I2" sqref="I2"/>
    </sheetView>
  </sheetViews>
  <sheetFormatPr baseColWidth="10" defaultColWidth="11.42578125" defaultRowHeight="15.75" x14ac:dyDescent="0.25"/>
  <cols>
    <col min="1" max="1" width="23.5703125" style="55" customWidth="1"/>
    <col min="2" max="2" width="24" style="55" customWidth="1"/>
    <col min="3" max="3" width="16" style="55" customWidth="1"/>
    <col min="4" max="4" width="11.42578125" style="55"/>
    <col min="5" max="5" width="14.5703125" style="55" customWidth="1"/>
    <col min="6" max="6" width="24.7109375" style="55" customWidth="1"/>
    <col min="7" max="7" width="22.85546875" style="58" customWidth="1"/>
    <col min="8" max="8" width="66.140625" style="59" customWidth="1"/>
    <col min="9" max="9" width="21" style="60" customWidth="1"/>
    <col min="10" max="16384" width="11.42578125" style="57"/>
  </cols>
  <sheetData>
    <row r="1" spans="1:9" ht="16.5" thickBot="1" x14ac:dyDescent="0.3">
      <c r="A1" s="113" t="s">
        <v>144</v>
      </c>
      <c r="B1" s="113"/>
      <c r="C1" s="113"/>
      <c r="D1" s="113"/>
      <c r="E1" s="113"/>
      <c r="F1" s="113"/>
      <c r="G1" s="113"/>
      <c r="H1" s="120"/>
      <c r="I1" s="69"/>
    </row>
    <row r="2" spans="1:9" ht="49.5" customHeight="1" thickBot="1" x14ac:dyDescent="0.3">
      <c r="A2" s="80" t="s">
        <v>4</v>
      </c>
      <c r="B2" s="80" t="s">
        <v>5</v>
      </c>
      <c r="C2" s="80" t="s">
        <v>6</v>
      </c>
      <c r="D2" s="80" t="s">
        <v>7</v>
      </c>
      <c r="E2" s="80" t="s">
        <v>8</v>
      </c>
      <c r="F2" s="80" t="s">
        <v>9</v>
      </c>
      <c r="G2" s="80" t="s">
        <v>10</v>
      </c>
      <c r="H2" s="84" t="s">
        <v>11</v>
      </c>
      <c r="I2" s="80" t="s">
        <v>12</v>
      </c>
    </row>
    <row r="3" spans="1:9" ht="111" thickBot="1" x14ac:dyDescent="0.3">
      <c r="A3" s="86">
        <v>57</v>
      </c>
      <c r="B3" s="86">
        <v>6</v>
      </c>
      <c r="C3" s="86" t="s">
        <v>28</v>
      </c>
      <c r="D3" s="86">
        <v>1</v>
      </c>
      <c r="E3" s="86" t="s">
        <v>13</v>
      </c>
      <c r="F3" s="86" t="s">
        <v>104</v>
      </c>
      <c r="G3" s="99" t="s">
        <v>20</v>
      </c>
      <c r="H3" s="106" t="s">
        <v>161</v>
      </c>
      <c r="I3" s="98" t="s">
        <v>105</v>
      </c>
    </row>
    <row r="4" spans="1:9" ht="284.25" thickBot="1" x14ac:dyDescent="0.3">
      <c r="A4" s="86">
        <v>58</v>
      </c>
      <c r="B4" s="86">
        <v>6</v>
      </c>
      <c r="C4" s="86" t="s">
        <v>28</v>
      </c>
      <c r="D4" s="86">
        <v>1</v>
      </c>
      <c r="E4" s="86" t="s">
        <v>13</v>
      </c>
      <c r="F4" s="86" t="s">
        <v>104</v>
      </c>
      <c r="G4" s="86" t="s">
        <v>165</v>
      </c>
      <c r="H4" s="106" t="s">
        <v>106</v>
      </c>
      <c r="I4" s="98" t="s">
        <v>105</v>
      </c>
    </row>
    <row r="5" spans="1:9" ht="268.5" thickBot="1" x14ac:dyDescent="0.3">
      <c r="A5" s="86">
        <v>59</v>
      </c>
      <c r="B5" s="86">
        <v>6</v>
      </c>
      <c r="C5" s="86" t="s">
        <v>28</v>
      </c>
      <c r="D5" s="86">
        <v>1</v>
      </c>
      <c r="E5" s="86" t="s">
        <v>13</v>
      </c>
      <c r="F5" s="86" t="s">
        <v>104</v>
      </c>
      <c r="G5" s="86" t="s">
        <v>107</v>
      </c>
      <c r="H5" s="106" t="s">
        <v>162</v>
      </c>
      <c r="I5" s="98" t="s">
        <v>108</v>
      </c>
    </row>
    <row r="6" spans="1:9" s="85" customFormat="1" ht="268.5" thickBot="1" x14ac:dyDescent="0.3">
      <c r="A6" s="91">
        <v>60</v>
      </c>
      <c r="B6" s="91">
        <v>6</v>
      </c>
      <c r="C6" s="91" t="s">
        <v>28</v>
      </c>
      <c r="D6" s="91">
        <v>1</v>
      </c>
      <c r="E6" s="91" t="s">
        <v>13</v>
      </c>
      <c r="F6" s="91" t="s">
        <v>104</v>
      </c>
      <c r="G6" s="91" t="s">
        <v>20</v>
      </c>
      <c r="H6" s="107" t="s">
        <v>133</v>
      </c>
      <c r="I6" s="101" t="s">
        <v>132</v>
      </c>
    </row>
    <row r="7" spans="1:9" ht="331.5" thickBot="1" x14ac:dyDescent="0.3">
      <c r="A7" s="86">
        <v>61</v>
      </c>
      <c r="B7" s="86">
        <v>6</v>
      </c>
      <c r="C7" s="86" t="s">
        <v>28</v>
      </c>
      <c r="D7" s="86">
        <v>1</v>
      </c>
      <c r="E7" s="86" t="s">
        <v>13</v>
      </c>
      <c r="F7" s="86" t="s">
        <v>104</v>
      </c>
      <c r="G7" s="86" t="s">
        <v>139</v>
      </c>
      <c r="H7" s="106" t="s">
        <v>109</v>
      </c>
      <c r="I7" s="98" t="s">
        <v>132</v>
      </c>
    </row>
    <row r="8" spans="1:9" ht="237" thickBot="1" x14ac:dyDescent="0.3">
      <c r="A8" s="86">
        <v>62</v>
      </c>
      <c r="B8" s="86">
        <v>6</v>
      </c>
      <c r="C8" s="86" t="s">
        <v>28</v>
      </c>
      <c r="D8" s="86">
        <v>1</v>
      </c>
      <c r="E8" s="86" t="s">
        <v>13</v>
      </c>
      <c r="F8" s="86" t="s">
        <v>104</v>
      </c>
      <c r="G8" s="86" t="s">
        <v>20</v>
      </c>
      <c r="H8" s="106" t="s">
        <v>163</v>
      </c>
      <c r="I8" s="98" t="s">
        <v>17</v>
      </c>
    </row>
    <row r="9" spans="1:9" ht="142.5" thickBot="1" x14ac:dyDescent="0.3">
      <c r="A9" s="86">
        <v>63</v>
      </c>
      <c r="B9" s="86">
        <v>6</v>
      </c>
      <c r="C9" s="86" t="s">
        <v>28</v>
      </c>
      <c r="D9" s="86">
        <v>1</v>
      </c>
      <c r="E9" s="86" t="s">
        <v>13</v>
      </c>
      <c r="F9" s="86" t="s">
        <v>104</v>
      </c>
      <c r="G9" s="86" t="s">
        <v>49</v>
      </c>
      <c r="H9" s="106" t="s">
        <v>110</v>
      </c>
      <c r="I9" s="98" t="s">
        <v>17</v>
      </c>
    </row>
    <row r="10" spans="1:9" ht="252.75" thickBot="1" x14ac:dyDescent="0.3">
      <c r="A10" s="86">
        <v>64</v>
      </c>
      <c r="B10" s="86">
        <v>6</v>
      </c>
      <c r="C10" s="86" t="s">
        <v>28</v>
      </c>
      <c r="D10" s="86">
        <v>1</v>
      </c>
      <c r="E10" s="86" t="s">
        <v>13</v>
      </c>
      <c r="F10" s="86" t="s">
        <v>104</v>
      </c>
      <c r="G10" s="105" t="s">
        <v>20</v>
      </c>
      <c r="H10" s="106" t="s">
        <v>112</v>
      </c>
      <c r="I10" s="98" t="s">
        <v>17</v>
      </c>
    </row>
    <row r="11" spans="1:9" ht="95.25" thickBot="1" x14ac:dyDescent="0.3">
      <c r="A11" s="86">
        <v>65</v>
      </c>
      <c r="B11" s="86">
        <v>6</v>
      </c>
      <c r="C11" s="86" t="s">
        <v>28</v>
      </c>
      <c r="D11" s="86">
        <v>1</v>
      </c>
      <c r="E11" s="86" t="s">
        <v>13</v>
      </c>
      <c r="F11" s="86" t="s">
        <v>104</v>
      </c>
      <c r="G11" s="86" t="s">
        <v>111</v>
      </c>
      <c r="H11" s="108" t="s">
        <v>113</v>
      </c>
      <c r="I11" s="98" t="s">
        <v>17</v>
      </c>
    </row>
    <row r="12" spans="1:9" ht="409.6" thickBot="1" x14ac:dyDescent="0.3">
      <c r="A12" s="86">
        <v>66</v>
      </c>
      <c r="B12" s="86">
        <v>6</v>
      </c>
      <c r="C12" s="86" t="s">
        <v>28</v>
      </c>
      <c r="D12" s="86">
        <v>1</v>
      </c>
      <c r="E12" s="86" t="s">
        <v>13</v>
      </c>
      <c r="F12" s="86" t="s">
        <v>104</v>
      </c>
      <c r="G12" s="86" t="s">
        <v>139</v>
      </c>
      <c r="H12" s="106" t="s">
        <v>114</v>
      </c>
      <c r="I12" s="98" t="s">
        <v>18</v>
      </c>
    </row>
    <row r="13" spans="1:9" ht="347.25" thickBot="1" x14ac:dyDescent="0.3">
      <c r="A13" s="86">
        <v>67</v>
      </c>
      <c r="B13" s="86">
        <v>6</v>
      </c>
      <c r="C13" s="86" t="s">
        <v>28</v>
      </c>
      <c r="D13" s="86">
        <v>1</v>
      </c>
      <c r="E13" s="86" t="s">
        <v>13</v>
      </c>
      <c r="F13" s="86" t="s">
        <v>104</v>
      </c>
      <c r="G13" s="86" t="s">
        <v>97</v>
      </c>
      <c r="H13" s="106" t="s">
        <v>164</v>
      </c>
      <c r="I13" s="98" t="s">
        <v>115</v>
      </c>
    </row>
    <row r="14" spans="1:9" ht="221.25" thickBot="1" x14ac:dyDescent="0.3">
      <c r="A14" s="86">
        <v>68</v>
      </c>
      <c r="B14" s="86">
        <v>6</v>
      </c>
      <c r="C14" s="86" t="s">
        <v>28</v>
      </c>
      <c r="D14" s="86">
        <v>1</v>
      </c>
      <c r="E14" s="86" t="s">
        <v>13</v>
      </c>
      <c r="F14" s="86" t="s">
        <v>104</v>
      </c>
      <c r="G14" s="86" t="s">
        <v>48</v>
      </c>
      <c r="H14" s="106" t="s">
        <v>116</v>
      </c>
      <c r="I14" s="98" t="s">
        <v>21</v>
      </c>
    </row>
    <row r="15" spans="1:9" ht="126.75" thickBot="1" x14ac:dyDescent="0.3">
      <c r="A15" s="86">
        <v>69</v>
      </c>
      <c r="B15" s="86">
        <v>6</v>
      </c>
      <c r="C15" s="86" t="s">
        <v>28</v>
      </c>
      <c r="D15" s="86">
        <v>1</v>
      </c>
      <c r="E15" s="86" t="s">
        <v>13</v>
      </c>
      <c r="F15" s="86" t="s">
        <v>104</v>
      </c>
      <c r="G15" s="86" t="s">
        <v>141</v>
      </c>
      <c r="H15" s="106" t="s">
        <v>117</v>
      </c>
      <c r="I15" s="98" t="s">
        <v>21</v>
      </c>
    </row>
    <row r="16" spans="1:9" ht="252.75" thickBot="1" x14ac:dyDescent="0.3">
      <c r="A16" s="86">
        <v>70</v>
      </c>
      <c r="B16" s="86">
        <v>6</v>
      </c>
      <c r="C16" s="86" t="s">
        <v>28</v>
      </c>
      <c r="D16" s="86">
        <v>1</v>
      </c>
      <c r="E16" s="86" t="s">
        <v>13</v>
      </c>
      <c r="F16" s="86" t="s">
        <v>104</v>
      </c>
      <c r="G16" s="99" t="s">
        <v>118</v>
      </c>
      <c r="H16" s="106" t="s">
        <v>119</v>
      </c>
      <c r="I16" s="98" t="s">
        <v>21</v>
      </c>
    </row>
    <row r="17" spans="1:9" ht="95.25" thickBot="1" x14ac:dyDescent="0.3">
      <c r="A17" s="91">
        <v>71</v>
      </c>
      <c r="B17" s="86">
        <v>6</v>
      </c>
      <c r="C17" s="86" t="s">
        <v>28</v>
      </c>
      <c r="D17" s="86">
        <v>1</v>
      </c>
      <c r="E17" s="86" t="s">
        <v>13</v>
      </c>
      <c r="F17" s="86" t="s">
        <v>104</v>
      </c>
      <c r="G17" s="86" t="s">
        <v>48</v>
      </c>
      <c r="H17" s="108" t="s">
        <v>120</v>
      </c>
      <c r="I17" s="98" t="s">
        <v>21</v>
      </c>
    </row>
    <row r="18" spans="1:9" ht="300" thickBot="1" x14ac:dyDescent="0.3">
      <c r="A18" s="91">
        <v>72</v>
      </c>
      <c r="B18" s="86">
        <v>6</v>
      </c>
      <c r="C18" s="86" t="s">
        <v>28</v>
      </c>
      <c r="D18" s="86">
        <v>1</v>
      </c>
      <c r="E18" s="86" t="s">
        <v>13</v>
      </c>
      <c r="F18" s="86" t="s">
        <v>104</v>
      </c>
      <c r="G18" s="86" t="s">
        <v>20</v>
      </c>
      <c r="H18" s="108" t="s">
        <v>121</v>
      </c>
      <c r="I18" s="98" t="s">
        <v>21</v>
      </c>
    </row>
    <row r="19" spans="1:9" ht="126.75" thickBot="1" x14ac:dyDescent="0.3">
      <c r="A19" s="91">
        <v>73</v>
      </c>
      <c r="B19" s="86">
        <v>6</v>
      </c>
      <c r="C19" s="86" t="s">
        <v>28</v>
      </c>
      <c r="D19" s="86">
        <v>1</v>
      </c>
      <c r="E19" s="86" t="s">
        <v>13</v>
      </c>
      <c r="F19" s="86" t="s">
        <v>104</v>
      </c>
      <c r="G19" s="86" t="s">
        <v>122</v>
      </c>
      <c r="H19" s="108" t="s">
        <v>123</v>
      </c>
      <c r="I19" s="98" t="s">
        <v>21</v>
      </c>
    </row>
    <row r="20" spans="1:9" ht="111" thickBot="1" x14ac:dyDescent="0.3">
      <c r="A20" s="91">
        <v>74</v>
      </c>
      <c r="B20" s="86">
        <v>6</v>
      </c>
      <c r="C20" s="86" t="s">
        <v>28</v>
      </c>
      <c r="D20" s="86">
        <v>1</v>
      </c>
      <c r="E20" s="86" t="s">
        <v>13</v>
      </c>
      <c r="F20" s="86" t="s">
        <v>104</v>
      </c>
      <c r="G20" s="86" t="s">
        <v>124</v>
      </c>
      <c r="H20" s="108" t="s">
        <v>125</v>
      </c>
      <c r="I20" s="98" t="s">
        <v>21</v>
      </c>
    </row>
    <row r="21" spans="1:9" ht="252.75" thickBot="1" x14ac:dyDescent="0.3">
      <c r="A21" s="91">
        <v>75</v>
      </c>
      <c r="B21" s="86">
        <v>6</v>
      </c>
      <c r="C21" s="86" t="s">
        <v>28</v>
      </c>
      <c r="D21" s="86">
        <v>1</v>
      </c>
      <c r="E21" s="86" t="s">
        <v>13</v>
      </c>
      <c r="F21" s="86" t="s">
        <v>104</v>
      </c>
      <c r="G21" s="86" t="s">
        <v>107</v>
      </c>
      <c r="H21" s="108" t="s">
        <v>126</v>
      </c>
      <c r="I21" s="98" t="s">
        <v>21</v>
      </c>
    </row>
    <row r="22" spans="1:9" s="85" customFormat="1" ht="237" thickBot="1" x14ac:dyDescent="0.3">
      <c r="A22" s="91">
        <v>76</v>
      </c>
      <c r="B22" s="91">
        <v>6</v>
      </c>
      <c r="C22" s="91" t="s">
        <v>28</v>
      </c>
      <c r="D22" s="91">
        <v>1</v>
      </c>
      <c r="E22" s="91" t="s">
        <v>13</v>
      </c>
      <c r="F22" s="91" t="s">
        <v>104</v>
      </c>
      <c r="G22" s="91" t="s">
        <v>127</v>
      </c>
      <c r="H22" s="109" t="s">
        <v>134</v>
      </c>
      <c r="I22" s="101" t="s">
        <v>21</v>
      </c>
    </row>
    <row r="23" spans="1:9" ht="205.5" thickBot="1" x14ac:dyDescent="0.3">
      <c r="A23" s="91">
        <v>77</v>
      </c>
      <c r="B23" s="86">
        <v>6</v>
      </c>
      <c r="C23" s="86" t="s">
        <v>28</v>
      </c>
      <c r="D23" s="86">
        <v>1</v>
      </c>
      <c r="E23" s="86" t="s">
        <v>13</v>
      </c>
      <c r="F23" s="86" t="s">
        <v>104</v>
      </c>
      <c r="G23" s="86" t="s">
        <v>14</v>
      </c>
      <c r="H23" s="108" t="s">
        <v>128</v>
      </c>
      <c r="I23" s="98" t="s">
        <v>15</v>
      </c>
    </row>
    <row r="24" spans="1:9" ht="221.25" thickBot="1" x14ac:dyDescent="0.3">
      <c r="A24" s="91">
        <v>78</v>
      </c>
      <c r="B24" s="86">
        <v>6</v>
      </c>
      <c r="C24" s="86" t="s">
        <v>28</v>
      </c>
      <c r="D24" s="86">
        <v>1</v>
      </c>
      <c r="E24" s="86" t="s">
        <v>13</v>
      </c>
      <c r="F24" s="86" t="s">
        <v>104</v>
      </c>
      <c r="G24" s="86" t="s">
        <v>142</v>
      </c>
      <c r="H24" s="108" t="s">
        <v>143</v>
      </c>
      <c r="I24" s="98" t="s">
        <v>59</v>
      </c>
    </row>
    <row r="25" spans="1:9" x14ac:dyDescent="0.25">
      <c r="A25" s="19"/>
      <c r="B25" s="41"/>
      <c r="C25" s="41"/>
      <c r="D25" s="41"/>
      <c r="E25" s="41"/>
      <c r="F25" s="41"/>
      <c r="G25" s="41"/>
      <c r="H25" s="56"/>
      <c r="I25" s="48"/>
    </row>
    <row r="26" spans="1:9" x14ac:dyDescent="0.25">
      <c r="A26" s="19"/>
      <c r="B26" s="41"/>
      <c r="C26" s="41"/>
      <c r="D26" s="41"/>
      <c r="E26" s="41"/>
      <c r="F26" s="41"/>
      <c r="G26" s="41"/>
      <c r="H26" s="56"/>
      <c r="I26" s="48"/>
    </row>
    <row r="27" spans="1:9" x14ac:dyDescent="0.25">
      <c r="A27" s="57"/>
      <c r="B27" s="57"/>
      <c r="C27" s="57"/>
      <c r="D27" s="57"/>
      <c r="E27" s="57"/>
      <c r="F27" s="57"/>
      <c r="G27" s="41"/>
      <c r="H27" s="56"/>
      <c r="I27" s="48"/>
    </row>
  </sheetData>
  <autoFilter ref="A2:I2"/>
  <mergeCells count="1">
    <mergeCell ref="A1:H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7" zoomScale="70" zoomScaleNormal="70" workbookViewId="0">
      <selection activeCell="C8" sqref="C8"/>
    </sheetView>
  </sheetViews>
  <sheetFormatPr baseColWidth="10" defaultColWidth="10.85546875" defaultRowHeight="15" x14ac:dyDescent="0.25"/>
  <cols>
    <col min="1" max="1" width="31.7109375" style="62" customWidth="1"/>
    <col min="2" max="2" width="21.42578125" style="62" customWidth="1"/>
    <col min="3" max="3" width="102.5703125" style="62" customWidth="1"/>
    <col min="4" max="16384" width="10.85546875" style="62"/>
  </cols>
  <sheetData>
    <row r="1" spans="1:3" ht="66" customHeight="1" thickBot="1" x14ac:dyDescent="0.3">
      <c r="A1" s="61" t="s">
        <v>208</v>
      </c>
      <c r="B1" s="61" t="s">
        <v>166</v>
      </c>
      <c r="C1" s="61" t="s">
        <v>167</v>
      </c>
    </row>
    <row r="2" spans="1:3" ht="32.25" customHeight="1" thickBot="1" x14ac:dyDescent="0.3">
      <c r="A2" s="63" t="s">
        <v>124</v>
      </c>
      <c r="B2" s="64">
        <f>COUNTIF(UA05A!G2:G25,"ALMA")</f>
        <v>1</v>
      </c>
      <c r="C2" s="65" t="s">
        <v>200</v>
      </c>
    </row>
    <row r="3" spans="1:3" ht="72.75" customHeight="1" thickBot="1" x14ac:dyDescent="0.3">
      <c r="A3" s="63" t="s">
        <v>127</v>
      </c>
      <c r="B3" s="64">
        <f>COUNTIF(UA05A!G2:G26,"CONCIENCIA")</f>
        <v>1</v>
      </c>
      <c r="C3" s="65" t="s">
        <v>201</v>
      </c>
    </row>
    <row r="4" spans="1:3" ht="33.75" customHeight="1" thickBot="1" x14ac:dyDescent="0.3">
      <c r="A4" s="63" t="s">
        <v>107</v>
      </c>
      <c r="B4" s="64">
        <f>COUNTIF(UA05A!G2:G27,"CONTEXTO SOCIOCULTURAL")</f>
        <v>2</v>
      </c>
      <c r="C4" s="65" t="s">
        <v>176</v>
      </c>
    </row>
    <row r="5" spans="1:3" ht="48.75" customHeight="1" thickBot="1" x14ac:dyDescent="0.3">
      <c r="A5" s="63" t="s">
        <v>97</v>
      </c>
      <c r="B5" s="64">
        <f>COUNTIF(UA05A!G2:G28,"DESERCIÓN ESTUDIANTIL")</f>
        <v>1</v>
      </c>
      <c r="C5" s="65" t="s">
        <v>199</v>
      </c>
    </row>
    <row r="6" spans="1:3" ht="45.75" customHeight="1" thickBot="1" x14ac:dyDescent="0.3">
      <c r="A6" s="63" t="s">
        <v>142</v>
      </c>
      <c r="B6" s="64">
        <f>COUNTIF(UA05A!G2:G29,"EQUIDAD")</f>
        <v>1</v>
      </c>
      <c r="C6" s="65" t="s">
        <v>202</v>
      </c>
    </row>
    <row r="7" spans="1:3" ht="45.75" customHeight="1" thickBot="1" x14ac:dyDescent="0.3">
      <c r="A7" s="63" t="s">
        <v>141</v>
      </c>
      <c r="B7" s="64">
        <f>COUNTIF(UA05A!G2:G30,"ESPÍRITU DE ÉPOCA")</f>
        <v>1</v>
      </c>
      <c r="C7" s="65" t="s">
        <v>203</v>
      </c>
    </row>
    <row r="8" spans="1:3" ht="45.75" customHeight="1" thickBot="1" x14ac:dyDescent="0.3">
      <c r="A8" s="63" t="s">
        <v>118</v>
      </c>
      <c r="B8" s="64">
        <f>COUNTIF(UA05A!G2:G31,"INCERTIDUMBRE")</f>
        <v>1</v>
      </c>
      <c r="C8" s="65" t="s">
        <v>204</v>
      </c>
    </row>
    <row r="9" spans="1:3" ht="45.75" customHeight="1" thickBot="1" x14ac:dyDescent="0.3">
      <c r="A9" s="63" t="s">
        <v>20</v>
      </c>
      <c r="B9" s="64">
        <f>COUNTIF(UA05A!G2:G32,"INCLUSIÓN")</f>
        <v>5</v>
      </c>
      <c r="C9" s="65" t="s">
        <v>182</v>
      </c>
    </row>
    <row r="10" spans="1:3" ht="45.75" customHeight="1" thickBot="1" x14ac:dyDescent="0.3">
      <c r="A10" s="63" t="s">
        <v>49</v>
      </c>
      <c r="B10" s="64">
        <f>COUNTIF(UA05A!G2:G33,"INTERRELACIÓN ESTUDIANTE-DOCENTE")</f>
        <v>1</v>
      </c>
      <c r="C10" s="65" t="s">
        <v>183</v>
      </c>
    </row>
    <row r="11" spans="1:3" ht="45.75" customHeight="1" thickBot="1" x14ac:dyDescent="0.3">
      <c r="A11" s="63" t="s">
        <v>165</v>
      </c>
      <c r="B11" s="64">
        <f>COUNTIF(UA05A!G2:G34,"PERSONAS CON DISCAPACIDAD")</f>
        <v>1</v>
      </c>
      <c r="C11" s="65" t="s">
        <v>205</v>
      </c>
    </row>
    <row r="12" spans="1:3" ht="45.75" customHeight="1" thickBot="1" x14ac:dyDescent="0.3">
      <c r="A12" s="63" t="s">
        <v>48</v>
      </c>
      <c r="B12" s="64">
        <f>COUNTIF(UA05A!G2:G35,"PERTINENCIA INSTITUTO NACIONAL")</f>
        <v>2</v>
      </c>
      <c r="C12" s="65" t="s">
        <v>189</v>
      </c>
    </row>
    <row r="13" spans="1:3" ht="45.75" customHeight="1" thickBot="1" x14ac:dyDescent="0.3">
      <c r="A13" s="63" t="s">
        <v>139</v>
      </c>
      <c r="B13" s="64">
        <f>COUNTIF(UA05A!G2:G36,"POLÍTICAS EDUCATIVAS")</f>
        <v>2</v>
      </c>
      <c r="C13" s="65" t="s">
        <v>169</v>
      </c>
    </row>
    <row r="14" spans="1:3" ht="45.75" customHeight="1" thickBot="1" x14ac:dyDescent="0.3">
      <c r="A14" s="63" t="s">
        <v>14</v>
      </c>
      <c r="B14" s="64">
        <f>COUNTIF(UA05A!G2:G37,"PROPUESTA INSTITUTO NACIONAL")</f>
        <v>1</v>
      </c>
      <c r="C14" s="65" t="s">
        <v>194</v>
      </c>
    </row>
    <row r="15" spans="1:3" ht="45.75" customHeight="1" thickBot="1" x14ac:dyDescent="0.3">
      <c r="A15" s="63" t="s">
        <v>122</v>
      </c>
      <c r="B15" s="64">
        <f>COUNTIF(UA05A!G2:G38,"PSICOLOGÍA")</f>
        <v>1</v>
      </c>
      <c r="C15" s="65" t="s">
        <v>206</v>
      </c>
    </row>
    <row r="16" spans="1:3" ht="45.75" customHeight="1" thickBot="1" x14ac:dyDescent="0.3">
      <c r="A16" s="63" t="s">
        <v>111</v>
      </c>
      <c r="B16" s="64">
        <f>COUNTIF(UA05A!G2:G39,"TECNOLOGÍAS DIGITALES APLICADAS A LA EDUCACIÓN")</f>
        <v>1</v>
      </c>
      <c r="C16" s="65" t="s">
        <v>190</v>
      </c>
    </row>
    <row r="17" spans="1:3" ht="35.25" customHeight="1" thickBot="1" x14ac:dyDescent="0.3">
      <c r="A17" s="66" t="s">
        <v>171</v>
      </c>
      <c r="B17" s="67">
        <f>SUM(B2:B16)</f>
        <v>22</v>
      </c>
      <c r="C17" s="6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opLeftCell="B1" zoomScale="82" zoomScaleNormal="82" workbookViewId="0">
      <selection activeCell="I3" sqref="I3"/>
    </sheetView>
  </sheetViews>
  <sheetFormatPr baseColWidth="10" defaultColWidth="14.42578125" defaultRowHeight="15" customHeight="1" x14ac:dyDescent="0.25"/>
  <cols>
    <col min="1" max="1" width="21.140625" customWidth="1"/>
    <col min="2" max="2" width="19.28515625" customWidth="1"/>
    <col min="3" max="3" width="19.85546875" customWidth="1"/>
    <col min="4" max="4" width="10.7109375" customWidth="1"/>
    <col min="5" max="5" width="14.85546875" style="15" customWidth="1"/>
    <col min="6" max="6" width="33" style="16" customWidth="1"/>
    <col min="7" max="7" width="29.28515625" style="15" customWidth="1"/>
    <col min="8" max="8" width="70.7109375" style="18" customWidth="1"/>
    <col min="9" max="9" width="25.42578125" style="17" customWidth="1"/>
    <col min="10" max="26" width="10.7109375" customWidth="1"/>
  </cols>
  <sheetData>
    <row r="1" spans="1:26" ht="15" customHeight="1" thickBot="1" x14ac:dyDescent="0.3">
      <c r="A1" s="113" t="s">
        <v>144</v>
      </c>
      <c r="B1" s="113"/>
      <c r="C1" s="113"/>
      <c r="D1" s="113"/>
      <c r="E1" s="113"/>
      <c r="F1" s="113"/>
      <c r="G1" s="113"/>
      <c r="H1" s="113"/>
      <c r="I1" s="68"/>
    </row>
    <row r="2" spans="1:26" ht="32.25" thickBot="1" x14ac:dyDescent="0.3">
      <c r="A2" s="80" t="s">
        <v>4</v>
      </c>
      <c r="B2" s="80" t="s">
        <v>5</v>
      </c>
      <c r="C2" s="80" t="s">
        <v>6</v>
      </c>
      <c r="D2" s="80" t="s">
        <v>7</v>
      </c>
      <c r="E2" s="81" t="s">
        <v>8</v>
      </c>
      <c r="F2" s="80" t="s">
        <v>9</v>
      </c>
      <c r="G2" s="81" t="s">
        <v>10</v>
      </c>
      <c r="H2" s="82" t="s">
        <v>11</v>
      </c>
      <c r="I2" s="81" t="s">
        <v>12</v>
      </c>
      <c r="J2" s="4"/>
      <c r="K2" s="4"/>
      <c r="L2" s="4"/>
      <c r="M2" s="4"/>
      <c r="N2" s="4"/>
      <c r="O2" s="4"/>
      <c r="P2" s="4"/>
      <c r="Q2" s="4"/>
      <c r="R2" s="4"/>
      <c r="S2" s="4"/>
      <c r="T2" s="4"/>
      <c r="U2" s="4"/>
      <c r="V2" s="4"/>
      <c r="W2" s="4"/>
      <c r="X2" s="4"/>
      <c r="Y2" s="4"/>
      <c r="Z2" s="4"/>
    </row>
    <row r="3" spans="1:26" ht="315.75" customHeight="1" thickBot="1" x14ac:dyDescent="0.3">
      <c r="A3" s="86">
        <v>1</v>
      </c>
      <c r="B3" s="86">
        <v>6</v>
      </c>
      <c r="C3" s="86" t="s">
        <v>28</v>
      </c>
      <c r="D3" s="86">
        <v>1</v>
      </c>
      <c r="E3" s="87" t="s">
        <v>13</v>
      </c>
      <c r="F3" s="86" t="s">
        <v>29</v>
      </c>
      <c r="G3" s="88" t="s">
        <v>107</v>
      </c>
      <c r="H3" s="89" t="s">
        <v>145</v>
      </c>
      <c r="I3" s="90" t="s">
        <v>30</v>
      </c>
      <c r="J3" s="4"/>
      <c r="K3" s="4"/>
      <c r="L3" s="4"/>
      <c r="M3" s="4"/>
      <c r="N3" s="4"/>
      <c r="O3" s="4"/>
      <c r="P3" s="4"/>
      <c r="Q3" s="4"/>
      <c r="R3" s="4"/>
      <c r="S3" s="4"/>
      <c r="T3" s="4"/>
      <c r="U3" s="4"/>
      <c r="V3" s="4"/>
      <c r="W3" s="4"/>
      <c r="X3" s="4"/>
      <c r="Y3" s="4"/>
      <c r="Z3" s="4"/>
    </row>
    <row r="4" spans="1:26" ht="343.5" customHeight="1" thickBot="1" x14ac:dyDescent="0.3">
      <c r="A4" s="86">
        <v>2</v>
      </c>
      <c r="B4" s="86">
        <v>6</v>
      </c>
      <c r="C4" s="86" t="s">
        <v>28</v>
      </c>
      <c r="D4" s="86">
        <v>1</v>
      </c>
      <c r="E4" s="87" t="s">
        <v>13</v>
      </c>
      <c r="F4" s="86" t="s">
        <v>29</v>
      </c>
      <c r="G4" s="87" t="s">
        <v>31</v>
      </c>
      <c r="H4" s="89" t="s">
        <v>146</v>
      </c>
      <c r="I4" s="90" t="s">
        <v>30</v>
      </c>
      <c r="J4" s="4"/>
      <c r="K4" s="4"/>
      <c r="L4" s="4"/>
      <c r="M4" s="4"/>
      <c r="N4" s="4"/>
      <c r="O4" s="4"/>
      <c r="P4" s="4"/>
      <c r="Q4" s="4"/>
      <c r="R4" s="4"/>
      <c r="S4" s="4"/>
      <c r="T4" s="4"/>
      <c r="U4" s="4"/>
      <c r="V4" s="4"/>
      <c r="W4" s="4"/>
      <c r="X4" s="4"/>
      <c r="Y4" s="4"/>
      <c r="Z4" s="4"/>
    </row>
    <row r="5" spans="1:26" s="12" customFormat="1" ht="127.5" customHeight="1" thickBot="1" x14ac:dyDescent="0.3">
      <c r="A5" s="86">
        <v>3</v>
      </c>
      <c r="B5" s="86">
        <v>6</v>
      </c>
      <c r="C5" s="86" t="s">
        <v>28</v>
      </c>
      <c r="D5" s="86">
        <v>1</v>
      </c>
      <c r="E5" s="87" t="s">
        <v>13</v>
      </c>
      <c r="F5" s="86" t="s">
        <v>29</v>
      </c>
      <c r="G5" s="87" t="s">
        <v>32</v>
      </c>
      <c r="H5" s="89" t="s">
        <v>147</v>
      </c>
      <c r="I5" s="90" t="s">
        <v>30</v>
      </c>
      <c r="J5" s="11"/>
      <c r="K5" s="11"/>
      <c r="L5" s="11"/>
      <c r="M5" s="11"/>
      <c r="N5" s="11"/>
      <c r="O5" s="11"/>
      <c r="P5" s="11"/>
      <c r="Q5" s="11"/>
      <c r="R5" s="11"/>
      <c r="S5" s="11"/>
      <c r="T5" s="11"/>
      <c r="U5" s="11"/>
      <c r="V5" s="11"/>
      <c r="W5" s="11"/>
      <c r="X5" s="11"/>
      <c r="Y5" s="11"/>
      <c r="Z5" s="11"/>
    </row>
    <row r="6" spans="1:26" s="51" customFormat="1" ht="104.25" customHeight="1" thickBot="1" x14ac:dyDescent="0.3">
      <c r="A6" s="91">
        <v>4</v>
      </c>
      <c r="B6" s="91">
        <v>6</v>
      </c>
      <c r="C6" s="91" t="s">
        <v>28</v>
      </c>
      <c r="D6" s="91">
        <v>1</v>
      </c>
      <c r="E6" s="92" t="s">
        <v>13</v>
      </c>
      <c r="F6" s="91" t="s">
        <v>29</v>
      </c>
      <c r="G6" s="91" t="s">
        <v>135</v>
      </c>
      <c r="H6" s="93" t="s">
        <v>33</v>
      </c>
      <c r="I6" s="94" t="s">
        <v>30</v>
      </c>
      <c r="J6" s="50"/>
      <c r="K6" s="50"/>
      <c r="L6" s="50"/>
      <c r="M6" s="50"/>
      <c r="N6" s="50"/>
      <c r="O6" s="50"/>
      <c r="P6" s="50"/>
      <c r="Q6" s="50"/>
      <c r="R6" s="50"/>
      <c r="S6" s="50"/>
      <c r="T6" s="50"/>
      <c r="U6" s="50"/>
      <c r="V6" s="50"/>
      <c r="W6" s="50"/>
      <c r="X6" s="50"/>
      <c r="Y6" s="50"/>
      <c r="Z6" s="50"/>
    </row>
    <row r="7" spans="1:26" ht="187.5" customHeight="1" thickBot="1" x14ac:dyDescent="0.3">
      <c r="A7" s="86">
        <v>5</v>
      </c>
      <c r="B7" s="86">
        <v>6</v>
      </c>
      <c r="C7" s="86" t="s">
        <v>28</v>
      </c>
      <c r="D7" s="86">
        <v>1</v>
      </c>
      <c r="E7" s="87" t="s">
        <v>13</v>
      </c>
      <c r="F7" s="86" t="s">
        <v>29</v>
      </c>
      <c r="G7" s="86" t="s">
        <v>34</v>
      </c>
      <c r="H7" s="89" t="s">
        <v>35</v>
      </c>
      <c r="I7" s="90" t="s">
        <v>30</v>
      </c>
      <c r="J7" s="8"/>
      <c r="K7" s="8"/>
      <c r="L7" s="8"/>
      <c r="M7" s="8"/>
      <c r="N7" s="8"/>
      <c r="O7" s="8"/>
      <c r="P7" s="8"/>
      <c r="Q7" s="8"/>
      <c r="R7" s="8"/>
      <c r="S7" s="8"/>
      <c r="T7" s="8"/>
      <c r="U7" s="8"/>
      <c r="V7" s="8"/>
      <c r="W7" s="8"/>
      <c r="X7" s="8"/>
      <c r="Y7" s="8"/>
      <c r="Z7" s="8"/>
    </row>
    <row r="8" spans="1:26" ht="343.5" customHeight="1" thickBot="1" x14ac:dyDescent="0.3">
      <c r="A8" s="86">
        <v>6</v>
      </c>
      <c r="B8" s="86">
        <v>6</v>
      </c>
      <c r="C8" s="86" t="s">
        <v>28</v>
      </c>
      <c r="D8" s="86">
        <v>1</v>
      </c>
      <c r="E8" s="87" t="s">
        <v>13</v>
      </c>
      <c r="F8" s="86" t="s">
        <v>29</v>
      </c>
      <c r="G8" s="87" t="s">
        <v>36</v>
      </c>
      <c r="H8" s="89" t="s">
        <v>37</v>
      </c>
      <c r="I8" s="90" t="s">
        <v>30</v>
      </c>
    </row>
    <row r="9" spans="1:26" ht="172.5" customHeight="1" thickBot="1" x14ac:dyDescent="0.3">
      <c r="A9" s="86">
        <v>7</v>
      </c>
      <c r="B9" s="86">
        <v>6</v>
      </c>
      <c r="C9" s="86" t="s">
        <v>28</v>
      </c>
      <c r="D9" s="86">
        <v>1</v>
      </c>
      <c r="E9" s="87" t="s">
        <v>13</v>
      </c>
      <c r="F9" s="86" t="s">
        <v>29</v>
      </c>
      <c r="G9" s="87" t="s">
        <v>38</v>
      </c>
      <c r="H9" s="89" t="s">
        <v>148</v>
      </c>
      <c r="I9" s="90" t="s">
        <v>30</v>
      </c>
    </row>
    <row r="10" spans="1:26" ht="315.75" thickBot="1" x14ac:dyDescent="0.3">
      <c r="A10" s="86">
        <v>8</v>
      </c>
      <c r="B10" s="86">
        <v>6</v>
      </c>
      <c r="C10" s="86" t="s">
        <v>28</v>
      </c>
      <c r="D10" s="86">
        <v>1</v>
      </c>
      <c r="E10" s="87" t="s">
        <v>13</v>
      </c>
      <c r="F10" s="86" t="s">
        <v>29</v>
      </c>
      <c r="G10" s="95" t="s">
        <v>20</v>
      </c>
      <c r="H10" s="89" t="s">
        <v>39</v>
      </c>
      <c r="I10" s="90" t="s">
        <v>30</v>
      </c>
    </row>
    <row r="11" spans="1:26" ht="174.75" customHeight="1" thickBot="1" x14ac:dyDescent="0.3">
      <c r="A11" s="86">
        <v>9</v>
      </c>
      <c r="B11" s="86">
        <v>6</v>
      </c>
      <c r="C11" s="86" t="s">
        <v>28</v>
      </c>
      <c r="D11" s="86">
        <v>1</v>
      </c>
      <c r="E11" s="87" t="s">
        <v>13</v>
      </c>
      <c r="F11" s="86" t="s">
        <v>29</v>
      </c>
      <c r="G11" s="87" t="s">
        <v>40</v>
      </c>
      <c r="H11" s="89" t="s">
        <v>149</v>
      </c>
      <c r="I11" s="90" t="s">
        <v>30</v>
      </c>
    </row>
    <row r="12" spans="1:26" ht="365.25" customHeight="1" thickBot="1" x14ac:dyDescent="0.3">
      <c r="A12" s="86">
        <v>10</v>
      </c>
      <c r="B12" s="86">
        <v>6</v>
      </c>
      <c r="C12" s="86" t="s">
        <v>28</v>
      </c>
      <c r="D12" s="86">
        <v>1</v>
      </c>
      <c r="E12" s="87" t="s">
        <v>13</v>
      </c>
      <c r="F12" s="86" t="s">
        <v>29</v>
      </c>
      <c r="G12" s="87" t="s">
        <v>41</v>
      </c>
      <c r="H12" s="89" t="s">
        <v>150</v>
      </c>
      <c r="I12" s="90" t="s">
        <v>30</v>
      </c>
    </row>
    <row r="13" spans="1:26" ht="261.75" customHeight="1" thickBot="1" x14ac:dyDescent="0.3">
      <c r="A13" s="86">
        <v>11</v>
      </c>
      <c r="B13" s="87">
        <v>6</v>
      </c>
      <c r="C13" s="87" t="s">
        <v>28</v>
      </c>
      <c r="D13" s="87">
        <v>1</v>
      </c>
      <c r="E13" s="87" t="s">
        <v>13</v>
      </c>
      <c r="F13" s="86" t="s">
        <v>29</v>
      </c>
      <c r="G13" s="87" t="s">
        <v>16</v>
      </c>
      <c r="H13" s="89" t="s">
        <v>42</v>
      </c>
      <c r="I13" s="90" t="s">
        <v>30</v>
      </c>
      <c r="J13" s="9"/>
      <c r="K13" s="9"/>
      <c r="L13" s="9"/>
      <c r="M13" s="9"/>
      <c r="N13" s="9"/>
      <c r="O13" s="9"/>
      <c r="P13" s="9"/>
      <c r="Q13" s="9"/>
      <c r="R13" s="9"/>
      <c r="S13" s="9"/>
      <c r="T13" s="9"/>
      <c r="U13" s="9"/>
      <c r="V13" s="9"/>
      <c r="W13" s="9"/>
      <c r="X13" s="9"/>
      <c r="Y13" s="9"/>
      <c r="Z13" s="9"/>
    </row>
    <row r="14" spans="1:26" ht="327" customHeight="1" thickBot="1" x14ac:dyDescent="0.3">
      <c r="A14" s="86">
        <v>12</v>
      </c>
      <c r="B14" s="86">
        <v>6</v>
      </c>
      <c r="C14" s="86" t="s">
        <v>28</v>
      </c>
      <c r="D14" s="86">
        <v>1</v>
      </c>
      <c r="E14" s="87" t="s">
        <v>13</v>
      </c>
      <c r="F14" s="86" t="s">
        <v>29</v>
      </c>
      <c r="G14" s="87" t="s">
        <v>32</v>
      </c>
      <c r="H14" s="89" t="s">
        <v>43</v>
      </c>
      <c r="I14" s="90" t="s">
        <v>30</v>
      </c>
      <c r="J14" s="10"/>
      <c r="K14" s="10"/>
      <c r="L14" s="10"/>
      <c r="M14" s="10"/>
      <c r="N14" s="10"/>
      <c r="O14" s="10"/>
      <c r="P14" s="10"/>
      <c r="Q14" s="10"/>
      <c r="R14" s="10"/>
      <c r="S14" s="10"/>
      <c r="T14" s="10"/>
      <c r="U14" s="10"/>
      <c r="V14" s="10"/>
      <c r="W14" s="10"/>
      <c r="X14" s="10"/>
      <c r="Y14" s="10"/>
      <c r="Z14" s="10"/>
    </row>
    <row r="15" spans="1:26" ht="97.5" customHeight="1" thickBot="1" x14ac:dyDescent="0.3">
      <c r="A15" s="86">
        <v>13</v>
      </c>
      <c r="B15" s="86">
        <v>6</v>
      </c>
      <c r="C15" s="86" t="s">
        <v>28</v>
      </c>
      <c r="D15" s="86">
        <v>1</v>
      </c>
      <c r="E15" s="87" t="s">
        <v>13</v>
      </c>
      <c r="F15" s="86" t="s">
        <v>29</v>
      </c>
      <c r="G15" s="87" t="s">
        <v>44</v>
      </c>
      <c r="H15" s="89" t="s">
        <v>45</v>
      </c>
      <c r="I15" s="90" t="s">
        <v>30</v>
      </c>
    </row>
    <row r="16" spans="1:26" s="51" customFormat="1" ht="321.75" customHeight="1" thickBot="1" x14ac:dyDescent="0.3">
      <c r="A16" s="91">
        <v>14</v>
      </c>
      <c r="B16" s="91">
        <v>6</v>
      </c>
      <c r="C16" s="91" t="s">
        <v>28</v>
      </c>
      <c r="D16" s="91">
        <v>1</v>
      </c>
      <c r="E16" s="92" t="s">
        <v>13</v>
      </c>
      <c r="F16" s="91" t="s">
        <v>29</v>
      </c>
      <c r="G16" s="91" t="s">
        <v>129</v>
      </c>
      <c r="H16" s="93" t="s">
        <v>151</v>
      </c>
      <c r="I16" s="94" t="s">
        <v>30</v>
      </c>
    </row>
    <row r="17" spans="1:10" ht="139.5" customHeight="1" thickBot="1" x14ac:dyDescent="0.3">
      <c r="A17" s="91">
        <v>15</v>
      </c>
      <c r="B17" s="91">
        <v>6</v>
      </c>
      <c r="C17" s="91" t="s">
        <v>28</v>
      </c>
      <c r="D17" s="91">
        <v>1</v>
      </c>
      <c r="E17" s="92" t="s">
        <v>13</v>
      </c>
      <c r="F17" s="91" t="s">
        <v>29</v>
      </c>
      <c r="G17" s="87" t="s">
        <v>46</v>
      </c>
      <c r="H17" s="89" t="s">
        <v>47</v>
      </c>
      <c r="I17" s="90" t="s">
        <v>15</v>
      </c>
    </row>
    <row r="18" spans="1:10" ht="88.5" customHeight="1" thickBot="1" x14ac:dyDescent="0.3">
      <c r="A18" s="91">
        <v>16</v>
      </c>
      <c r="B18" s="91">
        <v>6</v>
      </c>
      <c r="C18" s="91" t="s">
        <v>28</v>
      </c>
      <c r="D18" s="91">
        <v>1</v>
      </c>
      <c r="E18" s="92" t="s">
        <v>13</v>
      </c>
      <c r="F18" s="91" t="s">
        <v>29</v>
      </c>
      <c r="G18" s="87" t="s">
        <v>136</v>
      </c>
      <c r="H18" s="89" t="s">
        <v>152</v>
      </c>
      <c r="I18" s="90" t="s">
        <v>30</v>
      </c>
    </row>
    <row r="19" spans="1:10" ht="147" customHeight="1" thickBot="1" x14ac:dyDescent="0.3">
      <c r="A19" s="91">
        <v>17</v>
      </c>
      <c r="B19" s="91">
        <v>6</v>
      </c>
      <c r="C19" s="91" t="s">
        <v>28</v>
      </c>
      <c r="D19" s="91">
        <v>1</v>
      </c>
      <c r="E19" s="92" t="s">
        <v>13</v>
      </c>
      <c r="F19" s="91" t="s">
        <v>29</v>
      </c>
      <c r="G19" s="86" t="s">
        <v>48</v>
      </c>
      <c r="H19" s="89" t="s">
        <v>153</v>
      </c>
      <c r="I19" s="90" t="s">
        <v>30</v>
      </c>
    </row>
    <row r="20" spans="1:10" ht="196.5" customHeight="1" thickBot="1" x14ac:dyDescent="0.3">
      <c r="A20" s="91">
        <v>18</v>
      </c>
      <c r="B20" s="91">
        <v>6</v>
      </c>
      <c r="C20" s="91" t="s">
        <v>28</v>
      </c>
      <c r="D20" s="91">
        <v>1</v>
      </c>
      <c r="E20" s="92" t="s">
        <v>13</v>
      </c>
      <c r="F20" s="91" t="s">
        <v>29</v>
      </c>
      <c r="G20" s="86" t="s">
        <v>49</v>
      </c>
      <c r="H20" s="89" t="s">
        <v>154</v>
      </c>
      <c r="I20" s="90" t="s">
        <v>30</v>
      </c>
    </row>
    <row r="21" spans="1:10" ht="408.75" customHeight="1" thickBot="1" x14ac:dyDescent="0.3">
      <c r="A21" s="91">
        <v>19</v>
      </c>
      <c r="B21" s="91">
        <v>6</v>
      </c>
      <c r="C21" s="91" t="s">
        <v>28</v>
      </c>
      <c r="D21" s="91">
        <v>1</v>
      </c>
      <c r="E21" s="92" t="s">
        <v>13</v>
      </c>
      <c r="F21" s="91" t="s">
        <v>29</v>
      </c>
      <c r="G21" s="87" t="s">
        <v>19</v>
      </c>
      <c r="H21" s="89" t="s">
        <v>155</v>
      </c>
      <c r="I21" s="90" t="s">
        <v>50</v>
      </c>
    </row>
    <row r="22" spans="1:10" s="51" customFormat="1" ht="408.75" customHeight="1" thickBot="1" x14ac:dyDescent="0.3">
      <c r="A22" s="91">
        <v>20</v>
      </c>
      <c r="B22" s="91">
        <v>6</v>
      </c>
      <c r="C22" s="91" t="s">
        <v>28</v>
      </c>
      <c r="D22" s="91">
        <v>1</v>
      </c>
      <c r="E22" s="92" t="s">
        <v>13</v>
      </c>
      <c r="F22" s="91" t="s">
        <v>29</v>
      </c>
      <c r="G22" s="91" t="s">
        <v>129</v>
      </c>
      <c r="H22" s="93" t="s">
        <v>51</v>
      </c>
      <c r="I22" s="94" t="s">
        <v>30</v>
      </c>
    </row>
    <row r="23" spans="1:10" ht="409.5" customHeight="1" thickBot="1" x14ac:dyDescent="0.3">
      <c r="A23" s="91">
        <v>21</v>
      </c>
      <c r="B23" s="91">
        <v>6</v>
      </c>
      <c r="C23" s="91" t="s">
        <v>28</v>
      </c>
      <c r="D23" s="91">
        <v>1</v>
      </c>
      <c r="E23" s="92" t="s">
        <v>13</v>
      </c>
      <c r="F23" s="91" t="s">
        <v>29</v>
      </c>
      <c r="G23" s="86" t="s">
        <v>19</v>
      </c>
      <c r="H23" s="89" t="s">
        <v>137</v>
      </c>
      <c r="I23" s="90" t="s">
        <v>52</v>
      </c>
    </row>
    <row r="24" spans="1:10" ht="15.75" customHeight="1" x14ac:dyDescent="0.25">
      <c r="A24" s="19"/>
      <c r="B24" s="19"/>
      <c r="C24" s="19"/>
      <c r="D24" s="19"/>
      <c r="E24" s="20"/>
      <c r="F24" s="19"/>
      <c r="G24" s="21"/>
      <c r="H24" s="22"/>
      <c r="I24" s="23"/>
      <c r="J24" s="24"/>
    </row>
    <row r="25" spans="1:10" ht="15.75" customHeight="1" x14ac:dyDescent="0.25">
      <c r="A25" s="19"/>
      <c r="B25" s="19"/>
      <c r="C25" s="19"/>
      <c r="D25" s="19"/>
      <c r="E25" s="20"/>
      <c r="F25" s="19"/>
      <c r="G25" s="21"/>
      <c r="H25" s="22"/>
      <c r="I25" s="23"/>
    </row>
    <row r="26" spans="1:10" ht="15.75" customHeight="1" x14ac:dyDescent="0.25">
      <c r="A26" s="19"/>
      <c r="B26" s="19"/>
      <c r="C26" s="19"/>
      <c r="D26" s="19"/>
      <c r="E26" s="20"/>
      <c r="F26" s="19"/>
      <c r="G26" s="21"/>
      <c r="H26" s="22"/>
      <c r="I26" s="23"/>
    </row>
    <row r="27" spans="1:10" ht="15.75" customHeight="1" x14ac:dyDescent="0.25">
      <c r="A27" s="19"/>
      <c r="B27" s="19"/>
      <c r="C27" s="19"/>
      <c r="D27" s="19"/>
      <c r="E27" s="20"/>
      <c r="F27" s="19"/>
      <c r="G27" s="21"/>
      <c r="H27" s="22"/>
      <c r="I27" s="23"/>
      <c r="J27" s="24"/>
    </row>
    <row r="28" spans="1:10" ht="15.75" customHeight="1" x14ac:dyDescent="0.25">
      <c r="A28" s="19"/>
      <c r="B28" s="19"/>
      <c r="C28" s="19"/>
      <c r="D28" s="19"/>
      <c r="E28" s="20"/>
      <c r="F28" s="19"/>
      <c r="G28" s="21"/>
      <c r="H28" s="22"/>
      <c r="I28" s="23"/>
      <c r="J28" s="24"/>
    </row>
    <row r="29" spans="1:10" ht="15.75" customHeight="1" x14ac:dyDescent="0.25">
      <c r="A29" s="19"/>
      <c r="B29" s="19"/>
      <c r="C29" s="19"/>
      <c r="D29" s="19"/>
      <c r="E29" s="20"/>
      <c r="F29" s="19"/>
      <c r="G29" s="21"/>
      <c r="H29" s="22"/>
      <c r="I29" s="23"/>
      <c r="J29" s="24"/>
    </row>
    <row r="30" spans="1:10" ht="15.75" customHeight="1" x14ac:dyDescent="0.25">
      <c r="A30" s="19"/>
      <c r="B30" s="19"/>
      <c r="C30" s="19"/>
      <c r="D30" s="19"/>
      <c r="E30" s="19"/>
      <c r="F30" s="19"/>
      <c r="G30" s="21"/>
      <c r="H30" s="22"/>
      <c r="I30" s="23"/>
      <c r="J30" s="24"/>
    </row>
    <row r="31" spans="1:10" ht="15.75" customHeight="1" x14ac:dyDescent="0.25">
      <c r="A31" s="19"/>
      <c r="B31" s="19"/>
      <c r="C31" s="19"/>
      <c r="D31" s="19"/>
      <c r="E31" s="20"/>
      <c r="F31" s="19"/>
      <c r="G31" s="21"/>
      <c r="H31" s="22"/>
      <c r="I31" s="23"/>
      <c r="J31" s="24"/>
    </row>
    <row r="32" spans="1:10" ht="15.75" customHeight="1" x14ac:dyDescent="0.25">
      <c r="A32" s="19"/>
      <c r="B32" s="19"/>
      <c r="C32" s="19"/>
      <c r="D32" s="19"/>
      <c r="E32" s="20"/>
      <c r="F32" s="19"/>
      <c r="G32" s="21"/>
      <c r="H32" s="22"/>
      <c r="I32" s="23"/>
      <c r="J32" s="24"/>
    </row>
    <row r="33" spans="2:7" ht="15.75" customHeight="1" x14ac:dyDescent="0.25">
      <c r="B33" s="24"/>
      <c r="C33" s="19"/>
      <c r="D33" s="19"/>
      <c r="E33" s="20"/>
      <c r="F33" s="19"/>
      <c r="G33" s="21"/>
    </row>
    <row r="34" spans="2:7" ht="15.75" customHeight="1" x14ac:dyDescent="0.25">
      <c r="B34" s="24"/>
      <c r="C34" s="24"/>
      <c r="D34" s="19"/>
      <c r="E34" s="21"/>
      <c r="F34" s="19"/>
      <c r="G34" s="21"/>
    </row>
    <row r="35" spans="2:7" ht="15.75" customHeight="1" x14ac:dyDescent="0.25">
      <c r="B35" s="24"/>
      <c r="C35" s="24"/>
      <c r="D35" s="24"/>
      <c r="E35" s="21"/>
      <c r="F35" s="25"/>
      <c r="G35" s="21"/>
    </row>
    <row r="36" spans="2:7" ht="15.75" customHeight="1" x14ac:dyDescent="0.25"/>
    <row r="37" spans="2:7" ht="15.75" customHeight="1" x14ac:dyDescent="0.25"/>
    <row r="38" spans="2:7" ht="15.75" customHeight="1" x14ac:dyDescent="0.25"/>
    <row r="39" spans="2:7" ht="15.75" customHeight="1" x14ac:dyDescent="0.25"/>
    <row r="40" spans="2:7" ht="15.75" customHeight="1" x14ac:dyDescent="0.25"/>
    <row r="41" spans="2:7" ht="15.75" customHeight="1" x14ac:dyDescent="0.25"/>
    <row r="42" spans="2:7" ht="15.75" customHeight="1" x14ac:dyDescent="0.25"/>
    <row r="43" spans="2:7" ht="15.75" customHeight="1" x14ac:dyDescent="0.25"/>
    <row r="44" spans="2:7" ht="15.75" customHeight="1" x14ac:dyDescent="0.25"/>
    <row r="45" spans="2:7" ht="15.75" customHeight="1" x14ac:dyDescent="0.25"/>
    <row r="46" spans="2:7" ht="15.75" customHeight="1" x14ac:dyDescent="0.25"/>
    <row r="47" spans="2:7" ht="15.75" customHeight="1" x14ac:dyDescent="0.25"/>
    <row r="48" spans="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autoFilter ref="A2:I23"/>
  <mergeCells count="1">
    <mergeCell ref="A1:H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zoomScale="60" zoomScaleNormal="60" workbookViewId="0">
      <selection activeCell="C17" sqref="C7:C17"/>
    </sheetView>
  </sheetViews>
  <sheetFormatPr baseColWidth="10" defaultColWidth="10.85546875" defaultRowHeight="15" x14ac:dyDescent="0.25"/>
  <cols>
    <col min="1" max="1" width="31.7109375" style="62" customWidth="1"/>
    <col min="2" max="2" width="21.42578125" style="62" customWidth="1"/>
    <col min="3" max="3" width="102.5703125" style="62" customWidth="1"/>
    <col min="4" max="16384" width="10.85546875" style="62"/>
  </cols>
  <sheetData>
    <row r="1" spans="1:3" ht="66" customHeight="1" thickBot="1" x14ac:dyDescent="0.3">
      <c r="A1" s="61" t="s">
        <v>172</v>
      </c>
      <c r="B1" s="61" t="s">
        <v>166</v>
      </c>
      <c r="C1" s="61" t="s">
        <v>167</v>
      </c>
    </row>
    <row r="2" spans="1:3" ht="32.25" customHeight="1" thickBot="1" x14ac:dyDescent="0.3">
      <c r="A2" s="63" t="s">
        <v>40</v>
      </c>
      <c r="B2" s="64">
        <f>COUNTIF(UA01A!G2:G25,"ADMISIÓN")</f>
        <v>1</v>
      </c>
      <c r="C2" s="65" t="s">
        <v>175</v>
      </c>
    </row>
    <row r="3" spans="1:3" ht="72.75" customHeight="1" thickBot="1" x14ac:dyDescent="0.3">
      <c r="A3" s="63" t="s">
        <v>107</v>
      </c>
      <c r="B3" s="64">
        <f>COUNTIF(UA01A!G2:G25,"CONTEXTO SOCIOCULTURAL")</f>
        <v>1</v>
      </c>
      <c r="C3" s="65" t="s">
        <v>176</v>
      </c>
    </row>
    <row r="4" spans="1:3" ht="33.75" customHeight="1" thickBot="1" x14ac:dyDescent="0.3">
      <c r="A4" s="63" t="s">
        <v>32</v>
      </c>
      <c r="B4" s="64">
        <f>COUNTIF(UA01A!G2:G25,"EDUCACIÓN")</f>
        <v>2</v>
      </c>
      <c r="C4" s="65" t="s">
        <v>177</v>
      </c>
    </row>
    <row r="5" spans="1:3" ht="48.75" customHeight="1" thickBot="1" x14ac:dyDescent="0.3">
      <c r="A5" s="63" t="s">
        <v>41</v>
      </c>
      <c r="B5" s="64">
        <f>COUNTIF(UA01A!G2:G25,"EDUCACIÓN INFORMAL")</f>
        <v>1</v>
      </c>
      <c r="C5" s="65" t="s">
        <v>178</v>
      </c>
    </row>
    <row r="6" spans="1:3" ht="45.75" customHeight="1" thickBot="1" x14ac:dyDescent="0.3">
      <c r="A6" s="63" t="s">
        <v>19</v>
      </c>
      <c r="B6" s="64">
        <f>COUNTIF(UA01A!G2:G25,"ESTUDIANTE PEAMA")</f>
        <v>2</v>
      </c>
      <c r="C6" s="65" t="s">
        <v>179</v>
      </c>
    </row>
    <row r="7" spans="1:3" ht="60" customHeight="1" thickBot="1" x14ac:dyDescent="0.3">
      <c r="A7" s="63" t="s">
        <v>136</v>
      </c>
      <c r="B7" s="64">
        <f>COUNTIF(UA01A!G2:G25,"HISTORIA POLÍTICA UNAL")</f>
        <v>1</v>
      </c>
      <c r="C7" s="65" t="s">
        <v>180</v>
      </c>
    </row>
    <row r="8" spans="1:3" ht="58.5" customHeight="1" thickBot="1" x14ac:dyDescent="0.3">
      <c r="A8" s="63" t="s">
        <v>129</v>
      </c>
      <c r="B8" s="64">
        <f>COUNTIF(UA01A!G2:G25,"HUMANIZACIÓN ORGANIZACIONAL ")</f>
        <v>2</v>
      </c>
      <c r="C8" s="65" t="s">
        <v>181</v>
      </c>
    </row>
    <row r="9" spans="1:3" ht="48.75" customHeight="1" thickBot="1" x14ac:dyDescent="0.3">
      <c r="A9" s="63" t="s">
        <v>20</v>
      </c>
      <c r="B9" s="64">
        <f>COUNTIF(UA01A!G2:G25,"INCLUSIÓN")</f>
        <v>1</v>
      </c>
      <c r="C9" s="65" t="s">
        <v>182</v>
      </c>
    </row>
    <row r="10" spans="1:3" ht="48.75" customHeight="1" thickBot="1" x14ac:dyDescent="0.3">
      <c r="A10" s="63" t="s">
        <v>49</v>
      </c>
      <c r="B10" s="64">
        <f>COUNTIF(UA01A!G2:G25,"INTERRELACIÓN ESTUDIANTE-DOCENTE")</f>
        <v>1</v>
      </c>
      <c r="C10" s="65" t="s">
        <v>183</v>
      </c>
    </row>
    <row r="11" spans="1:3" ht="48.75" customHeight="1" thickBot="1" x14ac:dyDescent="0.3">
      <c r="A11" s="63" t="s">
        <v>36</v>
      </c>
      <c r="B11" s="64">
        <f>COUNTIF(UA01A!G2:G25,"JUVENTUDES")</f>
        <v>1</v>
      </c>
      <c r="C11" s="65" t="s">
        <v>184</v>
      </c>
    </row>
    <row r="12" spans="1:3" ht="48.75" customHeight="1" thickBot="1" x14ac:dyDescent="0.3">
      <c r="A12" s="63" t="s">
        <v>44</v>
      </c>
      <c r="B12" s="64">
        <f>COUNTIF(UA01A!G2:G25,"LOGROS Y FRACASOS ")</f>
        <v>1</v>
      </c>
      <c r="C12" s="65" t="s">
        <v>185</v>
      </c>
    </row>
    <row r="13" spans="1:3" ht="48.75" customHeight="1" thickBot="1" x14ac:dyDescent="0.3">
      <c r="A13" s="63" t="s">
        <v>46</v>
      </c>
      <c r="B13" s="64">
        <f>COUNTIF(UA01A!G2:G25,"MODELO INTERSEDES")</f>
        <v>1</v>
      </c>
      <c r="C13" s="65" t="s">
        <v>186</v>
      </c>
    </row>
    <row r="14" spans="1:3" ht="48.75" customHeight="1" thickBot="1" x14ac:dyDescent="0.3">
      <c r="A14" s="63" t="s">
        <v>16</v>
      </c>
      <c r="B14" s="64">
        <f>COUNTIF(UA01A!G2:G25,"PARTICULARIDADES DE SEDE")</f>
        <v>1</v>
      </c>
      <c r="C14" s="65" t="s">
        <v>187</v>
      </c>
    </row>
    <row r="15" spans="1:3" ht="48.75" customHeight="1" thickBot="1" x14ac:dyDescent="0.3">
      <c r="A15" s="63" t="s">
        <v>38</v>
      </c>
      <c r="B15" s="64">
        <f>COUNTIF(UA01A!G2:G25,"PERMANENCIA ESTUDIANTIL")</f>
        <v>1</v>
      </c>
      <c r="C15" s="65" t="s">
        <v>188</v>
      </c>
    </row>
    <row r="16" spans="1:3" ht="48.75" customHeight="1" thickBot="1" x14ac:dyDescent="0.3">
      <c r="A16" s="63" t="s">
        <v>48</v>
      </c>
      <c r="B16" s="64">
        <f>COUNTIF(UA01A!G2:G25,"PERTINENCIA INSTITUTO NACIONAL")</f>
        <v>1</v>
      </c>
      <c r="C16" s="65" t="s">
        <v>189</v>
      </c>
    </row>
    <row r="17" spans="1:3" ht="48.75" customHeight="1" thickBot="1" x14ac:dyDescent="0.3">
      <c r="A17" s="63" t="s">
        <v>135</v>
      </c>
      <c r="B17" s="64">
        <f>COUNTIF(UA01A!G2:G25,"PROBLEMÁTICA SOCIOECONÓMICA ")</f>
        <v>1</v>
      </c>
      <c r="C17" s="65" t="s">
        <v>170</v>
      </c>
    </row>
    <row r="18" spans="1:3" ht="48.75" customHeight="1" thickBot="1" x14ac:dyDescent="0.3">
      <c r="A18" s="63" t="s">
        <v>34</v>
      </c>
      <c r="B18" s="64">
        <f>COUNTIF(UA01A!G2:G26,"TECNOLOGÍAS DIGITALES APLICADAS A LA EDUCACIÓN ")</f>
        <v>1</v>
      </c>
      <c r="C18" s="65" t="s">
        <v>190</v>
      </c>
    </row>
    <row r="19" spans="1:3" ht="48.75" customHeight="1" thickBot="1" x14ac:dyDescent="0.3">
      <c r="A19" s="63" t="s">
        <v>31</v>
      </c>
      <c r="B19" s="64">
        <f>COUNTIF(UA01A!G2:G25,"UNIVERSIDAD Y ESTADO ")</f>
        <v>1</v>
      </c>
      <c r="C19" s="65" t="s">
        <v>191</v>
      </c>
    </row>
    <row r="20" spans="1:3" ht="35.25" customHeight="1" thickBot="1" x14ac:dyDescent="0.3">
      <c r="A20" s="66" t="s">
        <v>171</v>
      </c>
      <c r="B20" s="67">
        <f>SUM(B2:B19)</f>
        <v>21</v>
      </c>
      <c r="C20" s="6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12" sqref="G12"/>
    </sheetView>
  </sheetViews>
  <sheetFormatPr baseColWidth="10" defaultRowHeight="15" x14ac:dyDescent="0.25"/>
  <cols>
    <col min="8" max="8" width="20.42578125" customWidth="1"/>
  </cols>
  <sheetData>
    <row r="1" spans="1:8" ht="16.5" thickBot="1" x14ac:dyDescent="0.3">
      <c r="A1" s="113" t="s">
        <v>144</v>
      </c>
      <c r="B1" s="113"/>
      <c r="C1" s="113"/>
      <c r="D1" s="113"/>
      <c r="E1" s="113"/>
      <c r="F1" s="113"/>
      <c r="G1" s="113"/>
      <c r="H1" s="113"/>
    </row>
    <row r="2" spans="1:8" ht="38.25" customHeight="1" thickBot="1" x14ac:dyDescent="0.3">
      <c r="A2" s="70" t="s">
        <v>25</v>
      </c>
      <c r="B2" s="70" t="s">
        <v>23</v>
      </c>
      <c r="C2" s="70" t="s">
        <v>64</v>
      </c>
      <c r="D2" s="70" t="s">
        <v>15</v>
      </c>
      <c r="E2" s="70" t="s">
        <v>24</v>
      </c>
      <c r="F2" s="70" t="s">
        <v>209</v>
      </c>
      <c r="G2" s="70" t="s">
        <v>1</v>
      </c>
      <c r="H2" s="70" t="s">
        <v>2</v>
      </c>
    </row>
    <row r="3" spans="1:8" ht="15.75" thickBot="1" x14ac:dyDescent="0.3">
      <c r="A3" s="114" t="s">
        <v>3</v>
      </c>
      <c r="B3" s="111"/>
      <c r="C3" s="111"/>
      <c r="D3" s="114" t="s">
        <v>53</v>
      </c>
      <c r="E3" s="111"/>
      <c r="F3" s="111"/>
      <c r="G3" s="111"/>
      <c r="H3" s="111"/>
    </row>
  </sheetData>
  <mergeCells count="3">
    <mergeCell ref="A3:C3"/>
    <mergeCell ref="D3:H3"/>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9"/>
  <sheetViews>
    <sheetView zoomScale="95" zoomScaleNormal="95" workbookViewId="0">
      <selection activeCell="B4" sqref="B4"/>
    </sheetView>
  </sheetViews>
  <sheetFormatPr baseColWidth="10" defaultRowHeight="15" x14ac:dyDescent="0.25"/>
  <cols>
    <col min="1" max="1" width="18.42578125" customWidth="1"/>
    <col min="2" max="2" width="18.7109375" customWidth="1"/>
    <col min="3" max="3" width="15.140625" customWidth="1"/>
    <col min="6" max="6" width="17.85546875" customWidth="1"/>
    <col min="7" max="7" width="32" customWidth="1"/>
    <col min="8" max="8" width="45.85546875" customWidth="1"/>
    <col min="9" max="9" width="20.5703125" customWidth="1"/>
  </cols>
  <sheetData>
    <row r="1" spans="1:10" ht="16.5" thickBot="1" x14ac:dyDescent="0.3">
      <c r="B1" s="115" t="s">
        <v>144</v>
      </c>
      <c r="C1" s="115"/>
      <c r="D1" s="115"/>
      <c r="E1" s="115"/>
      <c r="F1" s="115"/>
      <c r="G1" s="115"/>
      <c r="H1" s="115"/>
      <c r="I1" s="115"/>
    </row>
    <row r="2" spans="1:10" ht="32.25" thickBot="1" x14ac:dyDescent="0.3">
      <c r="A2" s="100" t="s">
        <v>4</v>
      </c>
      <c r="B2" s="80" t="s">
        <v>5</v>
      </c>
      <c r="C2" s="80" t="s">
        <v>6</v>
      </c>
      <c r="D2" s="80" t="s">
        <v>7</v>
      </c>
      <c r="E2" s="80" t="s">
        <v>8</v>
      </c>
      <c r="F2" s="80" t="s">
        <v>9</v>
      </c>
      <c r="G2" s="80" t="s">
        <v>10</v>
      </c>
      <c r="H2" s="80" t="s">
        <v>11</v>
      </c>
      <c r="I2" s="80" t="s">
        <v>12</v>
      </c>
    </row>
    <row r="3" spans="1:10" ht="220.5" hidden="1" x14ac:dyDescent="0.25">
      <c r="A3" s="5">
        <v>22</v>
      </c>
      <c r="B3" s="45">
        <v>6</v>
      </c>
      <c r="C3" s="45" t="s">
        <v>28</v>
      </c>
      <c r="D3" s="45">
        <v>1</v>
      </c>
      <c r="E3" s="45" t="s">
        <v>13</v>
      </c>
      <c r="F3" s="45" t="s">
        <v>54</v>
      </c>
      <c r="G3" s="71" t="s">
        <v>138</v>
      </c>
      <c r="H3" s="72" t="s">
        <v>55</v>
      </c>
      <c r="I3" s="73" t="s">
        <v>15</v>
      </c>
    </row>
    <row r="4" spans="1:10" ht="409.6" thickBot="1" x14ac:dyDescent="0.3">
      <c r="A4" s="96">
        <v>23</v>
      </c>
      <c r="B4" s="86">
        <v>6</v>
      </c>
      <c r="C4" s="86" t="s">
        <v>28</v>
      </c>
      <c r="D4" s="86">
        <v>1</v>
      </c>
      <c r="E4" s="86" t="s">
        <v>13</v>
      </c>
      <c r="F4" s="86" t="s">
        <v>54</v>
      </c>
      <c r="G4" s="86" t="s">
        <v>14</v>
      </c>
      <c r="H4" s="97" t="s">
        <v>56</v>
      </c>
      <c r="I4" s="98" t="s">
        <v>15</v>
      </c>
    </row>
    <row r="5" spans="1:10" ht="409.5" hidden="1" x14ac:dyDescent="0.25">
      <c r="A5" s="5">
        <v>24</v>
      </c>
      <c r="B5" s="45">
        <v>6</v>
      </c>
      <c r="C5" s="45" t="s">
        <v>28</v>
      </c>
      <c r="D5" s="45">
        <v>1</v>
      </c>
      <c r="E5" s="45" t="s">
        <v>13</v>
      </c>
      <c r="F5" s="45" t="s">
        <v>54</v>
      </c>
      <c r="G5" s="45" t="s">
        <v>22</v>
      </c>
      <c r="H5" s="72" t="s">
        <v>57</v>
      </c>
      <c r="I5" s="73"/>
    </row>
    <row r="6" spans="1:10" ht="409.6" thickBot="1" x14ac:dyDescent="0.3">
      <c r="A6" s="96">
        <v>25</v>
      </c>
      <c r="B6" s="86">
        <v>6</v>
      </c>
      <c r="C6" s="86" t="s">
        <v>28</v>
      </c>
      <c r="D6" s="86">
        <v>1</v>
      </c>
      <c r="E6" s="86" t="s">
        <v>13</v>
      </c>
      <c r="F6" s="86" t="s">
        <v>54</v>
      </c>
      <c r="G6" s="99" t="s">
        <v>14</v>
      </c>
      <c r="H6" s="97" t="s">
        <v>58</v>
      </c>
      <c r="I6" s="98" t="s">
        <v>15</v>
      </c>
    </row>
    <row r="7" spans="1:10" ht="267.75" hidden="1" x14ac:dyDescent="0.25">
      <c r="A7" s="5">
        <v>26</v>
      </c>
      <c r="B7" s="6">
        <v>6</v>
      </c>
      <c r="C7" s="6" t="s">
        <v>28</v>
      </c>
      <c r="D7" s="6">
        <v>1</v>
      </c>
      <c r="E7" s="6" t="s">
        <v>13</v>
      </c>
      <c r="F7" s="6" t="s">
        <v>54</v>
      </c>
      <c r="G7" s="6" t="s">
        <v>48</v>
      </c>
      <c r="H7" s="27" t="s">
        <v>156</v>
      </c>
      <c r="I7" s="7" t="s">
        <v>59</v>
      </c>
    </row>
    <row r="8" spans="1:10" s="51" customFormat="1" ht="409.5" hidden="1" x14ac:dyDescent="0.25">
      <c r="A8" s="52">
        <v>27</v>
      </c>
      <c r="B8" s="52">
        <v>6</v>
      </c>
      <c r="C8" s="52" t="s">
        <v>28</v>
      </c>
      <c r="D8" s="52">
        <v>1</v>
      </c>
      <c r="E8" s="52" t="s">
        <v>13</v>
      </c>
      <c r="F8" s="52" t="s">
        <v>54</v>
      </c>
      <c r="G8" s="52" t="s">
        <v>20</v>
      </c>
      <c r="H8" s="53" t="s">
        <v>60</v>
      </c>
      <c r="I8" s="54" t="s">
        <v>61</v>
      </c>
    </row>
    <row r="9" spans="1:10" ht="346.5" hidden="1" x14ac:dyDescent="0.25">
      <c r="A9" s="26">
        <v>28</v>
      </c>
      <c r="B9" s="26">
        <v>6</v>
      </c>
      <c r="C9" s="26" t="s">
        <v>28</v>
      </c>
      <c r="D9" s="26">
        <v>1</v>
      </c>
      <c r="E9" s="26" t="s">
        <v>13</v>
      </c>
      <c r="F9" s="26" t="s">
        <v>54</v>
      </c>
      <c r="G9" s="26" t="s">
        <v>20</v>
      </c>
      <c r="H9" s="37" t="s">
        <v>62</v>
      </c>
      <c r="I9" s="38" t="s">
        <v>61</v>
      </c>
    </row>
    <row r="10" spans="1:10" ht="17.25" x14ac:dyDescent="0.25">
      <c r="A10" s="28"/>
      <c r="B10" s="28"/>
      <c r="C10" s="28"/>
      <c r="D10" s="28"/>
      <c r="E10" s="28"/>
      <c r="F10" s="28"/>
      <c r="G10" s="36"/>
      <c r="H10" s="30"/>
      <c r="I10" s="32"/>
      <c r="J10" s="24"/>
    </row>
    <row r="11" spans="1:10" ht="17.25" x14ac:dyDescent="0.25">
      <c r="A11" s="28"/>
      <c r="B11" s="28"/>
      <c r="C11" s="28"/>
      <c r="D11" s="28"/>
      <c r="E11" s="28"/>
      <c r="F11" s="28"/>
      <c r="G11" s="29"/>
      <c r="H11" s="30"/>
      <c r="I11" s="31"/>
      <c r="J11" s="24"/>
    </row>
    <row r="12" spans="1:10" ht="17.25" x14ac:dyDescent="0.25">
      <c r="A12" s="28"/>
      <c r="B12" s="28"/>
      <c r="C12" s="28"/>
      <c r="D12" s="28"/>
      <c r="E12" s="28"/>
      <c r="F12" s="28"/>
      <c r="G12" s="28"/>
      <c r="H12" s="30"/>
      <c r="I12" s="32"/>
      <c r="J12" s="24"/>
    </row>
    <row r="13" spans="1:10" ht="17.25" x14ac:dyDescent="0.25">
      <c r="A13" s="28"/>
      <c r="B13" s="29"/>
      <c r="C13" s="29"/>
      <c r="D13" s="29"/>
      <c r="E13" s="28"/>
      <c r="F13" s="28"/>
      <c r="G13" s="28"/>
      <c r="H13" s="30"/>
      <c r="I13" s="31"/>
      <c r="J13" s="24"/>
    </row>
    <row r="14" spans="1:10" ht="17.25" x14ac:dyDescent="0.25">
      <c r="A14" s="28"/>
      <c r="B14" s="28"/>
      <c r="C14" s="28"/>
      <c r="D14" s="28"/>
      <c r="E14" s="28"/>
      <c r="F14" s="28"/>
      <c r="G14" s="28"/>
      <c r="H14" s="30"/>
      <c r="I14" s="32"/>
      <c r="J14" s="24"/>
    </row>
    <row r="15" spans="1:10" ht="17.25" x14ac:dyDescent="0.25">
      <c r="A15" s="28"/>
      <c r="B15" s="28"/>
      <c r="C15" s="28"/>
      <c r="D15" s="28"/>
      <c r="E15" s="28"/>
      <c r="F15" s="28"/>
      <c r="G15" s="28"/>
      <c r="H15" s="30"/>
      <c r="I15" s="32"/>
      <c r="J15" s="24"/>
    </row>
    <row r="16" spans="1:10" ht="17.25" x14ac:dyDescent="0.25">
      <c r="A16" s="28"/>
      <c r="B16" s="28"/>
      <c r="C16" s="28"/>
      <c r="D16" s="28"/>
      <c r="E16" s="28"/>
      <c r="F16" s="28"/>
      <c r="G16" s="33"/>
      <c r="H16" s="30"/>
      <c r="I16" s="32"/>
      <c r="J16" s="24"/>
    </row>
    <row r="17" spans="1:14" ht="17.25" x14ac:dyDescent="0.3">
      <c r="A17" s="34"/>
      <c r="B17" s="34"/>
      <c r="C17" s="34"/>
      <c r="D17" s="34"/>
      <c r="E17" s="34"/>
      <c r="F17" s="34"/>
      <c r="G17" s="35"/>
      <c r="H17" s="35"/>
      <c r="I17" s="35"/>
      <c r="J17" s="24"/>
    </row>
    <row r="18" spans="1:14" ht="17.25" x14ac:dyDescent="0.3">
      <c r="A18" s="34"/>
      <c r="B18" s="34"/>
      <c r="C18" s="34"/>
      <c r="D18" s="34"/>
      <c r="E18" s="34"/>
      <c r="F18" s="34"/>
      <c r="G18" s="35"/>
      <c r="H18" s="35"/>
      <c r="I18" s="35"/>
      <c r="J18" s="24"/>
    </row>
    <row r="19" spans="1:14" ht="17.25" x14ac:dyDescent="0.3">
      <c r="A19" s="34"/>
      <c r="B19" s="34"/>
      <c r="C19" s="34"/>
      <c r="D19" s="34"/>
      <c r="E19" s="34"/>
      <c r="F19" s="34"/>
      <c r="G19" s="35"/>
      <c r="H19" s="35"/>
      <c r="I19" s="35"/>
      <c r="J19" s="24"/>
    </row>
    <row r="20" spans="1:14" ht="17.25" x14ac:dyDescent="0.3">
      <c r="A20" s="34"/>
      <c r="B20" s="34"/>
      <c r="C20" s="34"/>
      <c r="D20" s="34"/>
      <c r="E20" s="34"/>
      <c r="F20" s="34"/>
      <c r="G20" s="35"/>
      <c r="H20" s="35"/>
      <c r="I20" s="35"/>
      <c r="J20" s="24"/>
    </row>
    <row r="21" spans="1:14" ht="17.25" x14ac:dyDescent="0.3">
      <c r="A21" s="34"/>
      <c r="B21" s="34"/>
      <c r="C21" s="34"/>
      <c r="D21" s="34"/>
      <c r="E21" s="34"/>
      <c r="F21" s="34"/>
      <c r="G21" s="35"/>
      <c r="H21" s="35"/>
      <c r="I21" s="35"/>
      <c r="J21" s="24"/>
    </row>
    <row r="22" spans="1:14" ht="17.25" x14ac:dyDescent="0.3">
      <c r="A22" s="34"/>
      <c r="B22" s="34"/>
      <c r="C22" s="34"/>
      <c r="D22" s="34"/>
      <c r="E22" s="34"/>
      <c r="F22" s="34"/>
      <c r="G22" s="35"/>
      <c r="H22" s="35"/>
      <c r="I22" s="35"/>
      <c r="J22" s="24"/>
      <c r="N22" s="24"/>
    </row>
    <row r="23" spans="1:14" ht="17.25" x14ac:dyDescent="0.3">
      <c r="A23" s="34"/>
      <c r="B23" s="34"/>
      <c r="C23" s="34"/>
      <c r="D23" s="34"/>
      <c r="E23" s="34"/>
      <c r="F23" s="34"/>
      <c r="G23" s="35"/>
      <c r="H23" s="35"/>
      <c r="I23" s="35"/>
      <c r="J23" s="24"/>
    </row>
    <row r="24" spans="1:14" ht="17.25" x14ac:dyDescent="0.3">
      <c r="A24" s="34"/>
      <c r="B24" s="34"/>
      <c r="C24" s="34"/>
      <c r="D24" s="34"/>
      <c r="E24" s="34"/>
      <c r="F24" s="34"/>
      <c r="G24" s="35"/>
      <c r="H24" s="35"/>
      <c r="I24" s="35"/>
      <c r="J24" s="24"/>
    </row>
    <row r="25" spans="1:14" ht="17.25" x14ac:dyDescent="0.3">
      <c r="A25" s="34"/>
      <c r="B25" s="34"/>
      <c r="C25" s="34"/>
      <c r="D25" s="34"/>
      <c r="E25" s="34"/>
      <c r="F25" s="34"/>
      <c r="G25" s="35"/>
      <c r="H25" s="35"/>
      <c r="I25" s="35"/>
      <c r="J25" s="24"/>
    </row>
    <row r="26" spans="1:14" ht="17.25" x14ac:dyDescent="0.3">
      <c r="A26" s="34"/>
      <c r="B26" s="34"/>
      <c r="C26" s="34"/>
      <c r="D26" s="34"/>
      <c r="E26" s="34"/>
      <c r="F26" s="34"/>
      <c r="G26" s="35"/>
      <c r="H26" s="35"/>
      <c r="I26" s="35"/>
      <c r="J26" s="24"/>
    </row>
    <row r="27" spans="1:14" ht="17.25" x14ac:dyDescent="0.3">
      <c r="A27" s="34"/>
      <c r="B27" s="34"/>
      <c r="C27" s="34"/>
      <c r="D27" s="34"/>
      <c r="E27" s="34"/>
      <c r="F27" s="34"/>
      <c r="G27" s="35"/>
      <c r="H27" s="35"/>
      <c r="I27" s="35"/>
      <c r="J27" s="24"/>
    </row>
    <row r="28" spans="1:14" ht="17.25" x14ac:dyDescent="0.3">
      <c r="A28" s="34"/>
      <c r="B28" s="34"/>
      <c r="C28" s="34"/>
      <c r="D28" s="34"/>
      <c r="E28" s="34"/>
      <c r="F28" s="34"/>
      <c r="G28" s="35"/>
      <c r="H28" s="35"/>
      <c r="I28" s="35"/>
      <c r="J28" s="24"/>
    </row>
    <row r="29" spans="1:14" ht="17.25" x14ac:dyDescent="0.3">
      <c r="A29" s="34"/>
      <c r="B29" s="34"/>
      <c r="C29" s="34"/>
      <c r="D29" s="34"/>
      <c r="E29" s="34"/>
      <c r="F29" s="34"/>
      <c r="G29" s="35"/>
      <c r="H29" s="35"/>
      <c r="I29" s="35"/>
      <c r="J29" s="24"/>
    </row>
    <row r="30" spans="1:14" ht="17.25" x14ac:dyDescent="0.3">
      <c r="A30" s="34"/>
      <c r="B30" s="34"/>
      <c r="C30" s="34"/>
      <c r="D30" s="34"/>
      <c r="E30" s="34"/>
      <c r="F30" s="34"/>
      <c r="G30" s="35"/>
      <c r="H30" s="35"/>
      <c r="I30" s="35"/>
      <c r="J30" s="24"/>
    </row>
    <row r="31" spans="1:14" ht="17.25" x14ac:dyDescent="0.3">
      <c r="A31" s="34"/>
      <c r="B31" s="34"/>
      <c r="C31" s="34"/>
      <c r="D31" s="34"/>
      <c r="E31" s="34"/>
      <c r="F31" s="34"/>
      <c r="G31" s="35"/>
      <c r="H31" s="35"/>
      <c r="I31" s="35"/>
      <c r="J31" s="24"/>
    </row>
    <row r="32" spans="1:14" ht="15.75" x14ac:dyDescent="0.25">
      <c r="C32" s="13"/>
      <c r="D32" s="13"/>
    </row>
    <row r="39" spans="12:12" x14ac:dyDescent="0.25">
      <c r="L39" s="14"/>
    </row>
  </sheetData>
  <autoFilter ref="A2:I9">
    <filterColumn colId="6">
      <filters>
        <filter val="PROPUESTA INSTITUTO NACIONAL"/>
      </filters>
    </filterColumn>
  </autoFilter>
  <mergeCells count="1">
    <mergeCell ref="B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60" zoomScaleNormal="60" workbookViewId="0">
      <selection activeCell="B7" sqref="B7"/>
    </sheetView>
  </sheetViews>
  <sheetFormatPr baseColWidth="10" defaultColWidth="10.85546875" defaultRowHeight="15" x14ac:dyDescent="0.25"/>
  <cols>
    <col min="1" max="1" width="31.7109375" style="62" customWidth="1"/>
    <col min="2" max="2" width="21.42578125" style="62" customWidth="1"/>
    <col min="3" max="3" width="102.5703125" style="62" customWidth="1"/>
    <col min="4" max="16384" width="10.85546875" style="62"/>
  </cols>
  <sheetData>
    <row r="1" spans="1:3" ht="66" customHeight="1" thickBot="1" x14ac:dyDescent="0.3">
      <c r="A1" s="61" t="s">
        <v>173</v>
      </c>
      <c r="B1" s="61" t="s">
        <v>166</v>
      </c>
      <c r="C1" s="61" t="s">
        <v>167</v>
      </c>
    </row>
    <row r="2" spans="1:3" ht="32.25" customHeight="1" thickBot="1" x14ac:dyDescent="0.3">
      <c r="A2" s="63" t="s">
        <v>22</v>
      </c>
      <c r="B2" s="64">
        <f>COUNTIF(UA02A!G2:G15,"ANTECEDENTES INSTITUTO NACIONAL")</f>
        <v>1</v>
      </c>
      <c r="C2" s="65" t="s">
        <v>192</v>
      </c>
    </row>
    <row r="3" spans="1:3" ht="72.75" customHeight="1" thickBot="1" x14ac:dyDescent="0.3">
      <c r="A3" s="63" t="s">
        <v>20</v>
      </c>
      <c r="B3" s="64">
        <f>COUNTIF(UA02A!G2:G16,"INCLUSIÓN")</f>
        <v>2</v>
      </c>
      <c r="C3" s="65" t="s">
        <v>182</v>
      </c>
    </row>
    <row r="4" spans="1:3" ht="33.75" customHeight="1" thickBot="1" x14ac:dyDescent="0.3">
      <c r="A4" s="63" t="s">
        <v>48</v>
      </c>
      <c r="B4" s="64">
        <f>COUNTIF(UA02A!G2:G17,"PERTINENCIA INSTITUTO NACIONAL")</f>
        <v>1</v>
      </c>
      <c r="C4" s="65" t="s">
        <v>189</v>
      </c>
    </row>
    <row r="5" spans="1:3" ht="48.75" customHeight="1" thickBot="1" x14ac:dyDescent="0.3">
      <c r="A5" s="63" t="s">
        <v>138</v>
      </c>
      <c r="B5" s="64">
        <f>COUNTIF(UA02A!G2:G18,"PROPÓSITO SUPERIOR")</f>
        <v>1</v>
      </c>
      <c r="C5" s="65" t="s">
        <v>193</v>
      </c>
    </row>
    <row r="6" spans="1:3" ht="45.75" customHeight="1" thickBot="1" x14ac:dyDescent="0.3">
      <c r="A6" s="63" t="s">
        <v>14</v>
      </c>
      <c r="B6" s="64">
        <f>COUNTIF(UA02A!G2:G19,"PROPUESTA INSTITUTO NACIONAL")</f>
        <v>2</v>
      </c>
      <c r="C6" s="65" t="s">
        <v>194</v>
      </c>
    </row>
    <row r="7" spans="1:3" ht="35.25" customHeight="1" thickBot="1" x14ac:dyDescent="0.3">
      <c r="A7" s="66" t="s">
        <v>171</v>
      </c>
      <c r="B7" s="67">
        <f>SUM(B2:B6)</f>
        <v>7</v>
      </c>
      <c r="C7" s="6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J18" sqref="J18"/>
    </sheetView>
  </sheetViews>
  <sheetFormatPr baseColWidth="10" defaultRowHeight="15" x14ac:dyDescent="0.25"/>
  <sheetData>
    <row r="1" spans="1:8" ht="16.5" thickBot="1" x14ac:dyDescent="0.3">
      <c r="A1" s="113" t="s">
        <v>144</v>
      </c>
      <c r="B1" s="113"/>
      <c r="C1" s="113"/>
      <c r="D1" s="113"/>
      <c r="E1" s="113"/>
      <c r="F1" s="113"/>
      <c r="G1" s="113"/>
      <c r="H1" s="113"/>
    </row>
    <row r="2" spans="1:8" ht="54" customHeight="1" thickBot="1" x14ac:dyDescent="0.3">
      <c r="A2" s="74" t="s">
        <v>63</v>
      </c>
      <c r="B2" s="75" t="s">
        <v>23</v>
      </c>
      <c r="C2" s="75" t="s">
        <v>64</v>
      </c>
      <c r="D2" s="75" t="s">
        <v>211</v>
      </c>
      <c r="E2" s="75" t="s">
        <v>65</v>
      </c>
      <c r="F2" s="75" t="s">
        <v>209</v>
      </c>
      <c r="G2" s="75" t="s">
        <v>1</v>
      </c>
      <c r="H2" s="75" t="s">
        <v>2</v>
      </c>
    </row>
    <row r="3" spans="1:8" ht="15.75" thickBot="1" x14ac:dyDescent="0.3">
      <c r="A3" s="116" t="s">
        <v>3</v>
      </c>
      <c r="B3" s="117"/>
      <c r="C3" s="118"/>
      <c r="D3" s="116" t="s">
        <v>66</v>
      </c>
      <c r="E3" s="117"/>
      <c r="F3" s="117"/>
      <c r="G3" s="117"/>
      <c r="H3" s="118"/>
    </row>
  </sheetData>
  <mergeCells count="3">
    <mergeCell ref="A3:C3"/>
    <mergeCell ref="D3:H3"/>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C1" zoomScale="95" zoomScaleNormal="95" workbookViewId="0">
      <selection activeCell="H3" sqref="H3"/>
    </sheetView>
  </sheetViews>
  <sheetFormatPr baseColWidth="10" defaultRowHeight="15" x14ac:dyDescent="0.25"/>
  <cols>
    <col min="1" max="1" width="22.85546875" customWidth="1"/>
    <col min="2" max="2" width="23.5703125" customWidth="1"/>
    <col min="3" max="3" width="17.85546875" customWidth="1"/>
    <col min="5" max="5" width="15.140625" customWidth="1"/>
    <col min="6" max="6" width="18.28515625" customWidth="1"/>
    <col min="7" max="7" width="21.28515625" style="16" customWidth="1"/>
    <col min="8" max="8" width="56.140625" style="39" customWidth="1"/>
    <col min="9" max="9" width="16.85546875" style="40" customWidth="1"/>
  </cols>
  <sheetData>
    <row r="1" spans="1:9" s="77" customFormat="1" ht="16.5" thickBot="1" x14ac:dyDescent="0.3">
      <c r="A1" s="113" t="s">
        <v>144</v>
      </c>
      <c r="B1" s="113"/>
      <c r="C1" s="113"/>
      <c r="D1" s="113"/>
      <c r="E1" s="113"/>
      <c r="F1" s="113"/>
      <c r="G1" s="113"/>
      <c r="H1" s="113"/>
      <c r="I1" s="76"/>
    </row>
    <row r="2" spans="1:9" s="77" customFormat="1" ht="32.25" thickBot="1" x14ac:dyDescent="0.3">
      <c r="A2" s="80" t="s">
        <v>4</v>
      </c>
      <c r="B2" s="80" t="s">
        <v>5</v>
      </c>
      <c r="C2" s="80" t="s">
        <v>6</v>
      </c>
      <c r="D2" s="80" t="s">
        <v>7</v>
      </c>
      <c r="E2" s="80" t="s">
        <v>8</v>
      </c>
      <c r="F2" s="80" t="s">
        <v>9</v>
      </c>
      <c r="G2" s="80" t="s">
        <v>10</v>
      </c>
      <c r="H2" s="83" t="s">
        <v>11</v>
      </c>
      <c r="I2" s="80" t="s">
        <v>12</v>
      </c>
    </row>
    <row r="3" spans="1:9" s="77" customFormat="1" ht="300" thickBot="1" x14ac:dyDescent="0.3">
      <c r="A3" s="86">
        <v>29</v>
      </c>
      <c r="B3" s="86">
        <v>6</v>
      </c>
      <c r="C3" s="86" t="s">
        <v>28</v>
      </c>
      <c r="D3" s="86">
        <v>1</v>
      </c>
      <c r="E3" s="86" t="s">
        <v>13</v>
      </c>
      <c r="F3" s="86" t="s">
        <v>67</v>
      </c>
      <c r="G3" s="99" t="s">
        <v>213</v>
      </c>
      <c r="H3" s="89" t="s">
        <v>68</v>
      </c>
      <c r="I3" s="98" t="s">
        <v>69</v>
      </c>
    </row>
    <row r="4" spans="1:9" s="78" customFormat="1" ht="409.6" thickBot="1" x14ac:dyDescent="0.3">
      <c r="A4" s="91">
        <v>30</v>
      </c>
      <c r="B4" s="91">
        <v>6</v>
      </c>
      <c r="C4" s="91" t="s">
        <v>28</v>
      </c>
      <c r="D4" s="91">
        <v>1</v>
      </c>
      <c r="E4" s="91" t="s">
        <v>13</v>
      </c>
      <c r="F4" s="91" t="s">
        <v>67</v>
      </c>
      <c r="G4" s="91" t="s">
        <v>94</v>
      </c>
      <c r="H4" s="93" t="s">
        <v>70</v>
      </c>
      <c r="I4" s="101" t="s">
        <v>69</v>
      </c>
    </row>
    <row r="5" spans="1:9" s="77" customFormat="1" ht="252.75" thickBot="1" x14ac:dyDescent="0.3">
      <c r="A5" s="86">
        <v>31</v>
      </c>
      <c r="B5" s="86">
        <v>6</v>
      </c>
      <c r="C5" s="86" t="s">
        <v>28</v>
      </c>
      <c r="D5" s="86">
        <v>1</v>
      </c>
      <c r="E5" s="86" t="s">
        <v>13</v>
      </c>
      <c r="F5" s="86" t="s">
        <v>67</v>
      </c>
      <c r="G5" s="86" t="s">
        <v>139</v>
      </c>
      <c r="H5" s="89" t="s">
        <v>71</v>
      </c>
      <c r="I5" s="98" t="s">
        <v>69</v>
      </c>
    </row>
    <row r="6" spans="1:9" s="77" customFormat="1" ht="189.75" thickBot="1" x14ac:dyDescent="0.3">
      <c r="A6" s="86">
        <v>32</v>
      </c>
      <c r="B6" s="86">
        <v>6</v>
      </c>
      <c r="C6" s="86" t="s">
        <v>28</v>
      </c>
      <c r="D6" s="86">
        <v>1</v>
      </c>
      <c r="E6" s="86" t="s">
        <v>13</v>
      </c>
      <c r="F6" s="86" t="s">
        <v>67</v>
      </c>
      <c r="G6" s="99" t="s">
        <v>72</v>
      </c>
      <c r="H6" s="89" t="s">
        <v>73</v>
      </c>
      <c r="I6" s="98" t="s">
        <v>69</v>
      </c>
    </row>
    <row r="7" spans="1:9" s="77" customFormat="1" ht="409.6" thickBot="1" x14ac:dyDescent="0.3">
      <c r="A7" s="86">
        <v>33</v>
      </c>
      <c r="B7" s="86">
        <v>6</v>
      </c>
      <c r="C7" s="86" t="s">
        <v>28</v>
      </c>
      <c r="D7" s="86">
        <v>1</v>
      </c>
      <c r="E7" s="86" t="s">
        <v>13</v>
      </c>
      <c r="F7" s="86" t="s">
        <v>67</v>
      </c>
      <c r="G7" s="86" t="s">
        <v>20</v>
      </c>
      <c r="H7" s="89" t="s">
        <v>74</v>
      </c>
      <c r="I7" s="98" t="s">
        <v>69</v>
      </c>
    </row>
    <row r="8" spans="1:9" s="77" customFormat="1" ht="268.5" thickBot="1" x14ac:dyDescent="0.3">
      <c r="A8" s="86">
        <v>34</v>
      </c>
      <c r="B8" s="86">
        <v>6</v>
      </c>
      <c r="C8" s="86" t="s">
        <v>28</v>
      </c>
      <c r="D8" s="86">
        <v>1</v>
      </c>
      <c r="E8" s="86" t="s">
        <v>13</v>
      </c>
      <c r="F8" s="86" t="s">
        <v>67</v>
      </c>
      <c r="G8" s="86" t="s">
        <v>20</v>
      </c>
      <c r="H8" s="89" t="s">
        <v>75</v>
      </c>
      <c r="I8" s="98" t="s">
        <v>69</v>
      </c>
    </row>
    <row r="9" spans="1:9" s="77" customFormat="1" ht="237" thickBot="1" x14ac:dyDescent="0.3">
      <c r="A9" s="86">
        <v>35</v>
      </c>
      <c r="B9" s="86">
        <v>6</v>
      </c>
      <c r="C9" s="86" t="s">
        <v>28</v>
      </c>
      <c r="D9" s="86">
        <v>1</v>
      </c>
      <c r="E9" s="86" t="s">
        <v>13</v>
      </c>
      <c r="F9" s="86" t="s">
        <v>67</v>
      </c>
      <c r="G9" s="86" t="s">
        <v>40</v>
      </c>
      <c r="H9" s="89" t="s">
        <v>76</v>
      </c>
      <c r="I9" s="98" t="s">
        <v>69</v>
      </c>
    </row>
    <row r="10" spans="1:9" s="77" customFormat="1" ht="237" thickBot="1" x14ac:dyDescent="0.3">
      <c r="A10" s="86">
        <v>36</v>
      </c>
      <c r="B10" s="86">
        <v>6</v>
      </c>
      <c r="C10" s="86" t="s">
        <v>28</v>
      </c>
      <c r="D10" s="86">
        <v>1</v>
      </c>
      <c r="E10" s="86" t="s">
        <v>13</v>
      </c>
      <c r="F10" s="86" t="s">
        <v>67</v>
      </c>
      <c r="G10" s="102" t="s">
        <v>140</v>
      </c>
      <c r="H10" s="89" t="s">
        <v>77</v>
      </c>
      <c r="I10" s="98" t="s">
        <v>69</v>
      </c>
    </row>
    <row r="11" spans="1:9" s="77" customFormat="1" ht="331.5" thickBot="1" x14ac:dyDescent="0.3">
      <c r="A11" s="86">
        <v>37</v>
      </c>
      <c r="B11" s="86">
        <v>6</v>
      </c>
      <c r="C11" s="86" t="s">
        <v>28</v>
      </c>
      <c r="D11" s="86">
        <v>1</v>
      </c>
      <c r="E11" s="86" t="s">
        <v>13</v>
      </c>
      <c r="F11" s="86" t="s">
        <v>67</v>
      </c>
      <c r="G11" s="86" t="s">
        <v>20</v>
      </c>
      <c r="H11" s="89" t="s">
        <v>78</v>
      </c>
      <c r="I11" s="98" t="s">
        <v>69</v>
      </c>
    </row>
    <row r="12" spans="1:9" s="77" customFormat="1" ht="331.5" thickBot="1" x14ac:dyDescent="0.3">
      <c r="A12" s="86">
        <v>38</v>
      </c>
      <c r="B12" s="86">
        <v>6</v>
      </c>
      <c r="C12" s="86" t="s">
        <v>28</v>
      </c>
      <c r="D12" s="86">
        <v>1</v>
      </c>
      <c r="E12" s="86" t="s">
        <v>13</v>
      </c>
      <c r="F12" s="86" t="s">
        <v>67</v>
      </c>
      <c r="G12" s="86" t="s">
        <v>79</v>
      </c>
      <c r="H12" s="89" t="s">
        <v>80</v>
      </c>
      <c r="I12" s="98" t="s">
        <v>69</v>
      </c>
    </row>
    <row r="13" spans="1:9" s="77" customFormat="1" ht="394.5" thickBot="1" x14ac:dyDescent="0.3">
      <c r="A13" s="86">
        <v>39</v>
      </c>
      <c r="B13" s="87">
        <v>6</v>
      </c>
      <c r="C13" s="87" t="s">
        <v>28</v>
      </c>
      <c r="D13" s="87">
        <v>1</v>
      </c>
      <c r="E13" s="86" t="s">
        <v>13</v>
      </c>
      <c r="F13" s="86" t="s">
        <v>67</v>
      </c>
      <c r="G13" s="102" t="s">
        <v>140</v>
      </c>
      <c r="H13" s="89" t="s">
        <v>157</v>
      </c>
      <c r="I13" s="98" t="s">
        <v>69</v>
      </c>
    </row>
    <row r="14" spans="1:9" s="77" customFormat="1" ht="409.6" thickBot="1" x14ac:dyDescent="0.3">
      <c r="A14" s="86">
        <v>40</v>
      </c>
      <c r="B14" s="86">
        <v>6</v>
      </c>
      <c r="C14" s="86" t="s">
        <v>28</v>
      </c>
      <c r="D14" s="86">
        <v>1</v>
      </c>
      <c r="E14" s="86" t="s">
        <v>13</v>
      </c>
      <c r="F14" s="86" t="s">
        <v>67</v>
      </c>
      <c r="G14" s="86" t="s">
        <v>20</v>
      </c>
      <c r="H14" s="89" t="s">
        <v>81</v>
      </c>
      <c r="I14" s="98" t="s">
        <v>69</v>
      </c>
    </row>
    <row r="15" spans="1:9" s="77" customFormat="1" ht="142.5" thickBot="1" x14ac:dyDescent="0.3">
      <c r="A15" s="86">
        <v>41</v>
      </c>
      <c r="B15" s="86">
        <v>6</v>
      </c>
      <c r="C15" s="86" t="s">
        <v>28</v>
      </c>
      <c r="D15" s="86">
        <v>1</v>
      </c>
      <c r="E15" s="86" t="s">
        <v>13</v>
      </c>
      <c r="F15" s="86" t="s">
        <v>67</v>
      </c>
      <c r="G15" s="86" t="s">
        <v>82</v>
      </c>
      <c r="H15" s="89" t="s">
        <v>83</v>
      </c>
      <c r="I15" s="98" t="s">
        <v>69</v>
      </c>
    </row>
    <row r="16" spans="1:9" s="77" customFormat="1" ht="221.25" thickBot="1" x14ac:dyDescent="0.3">
      <c r="A16" s="86">
        <v>42</v>
      </c>
      <c r="B16" s="86">
        <v>6</v>
      </c>
      <c r="C16" s="86" t="s">
        <v>28</v>
      </c>
      <c r="D16" s="86">
        <v>1</v>
      </c>
      <c r="E16" s="86" t="s">
        <v>13</v>
      </c>
      <c r="F16" s="86" t="s">
        <v>67</v>
      </c>
      <c r="G16" s="99" t="s">
        <v>20</v>
      </c>
      <c r="H16" s="89" t="s">
        <v>84</v>
      </c>
      <c r="I16" s="98" t="s">
        <v>69</v>
      </c>
    </row>
    <row r="17" spans="1:11" s="77" customFormat="1" ht="237" thickBot="1" x14ac:dyDescent="0.3">
      <c r="A17" s="91">
        <v>43</v>
      </c>
      <c r="B17" s="91">
        <v>6</v>
      </c>
      <c r="C17" s="86" t="s">
        <v>28</v>
      </c>
      <c r="D17" s="86">
        <v>1</v>
      </c>
      <c r="E17" s="86" t="s">
        <v>13</v>
      </c>
      <c r="F17" s="86" t="s">
        <v>67</v>
      </c>
      <c r="G17" s="86" t="s">
        <v>72</v>
      </c>
      <c r="H17" s="103" t="s">
        <v>85</v>
      </c>
      <c r="I17" s="98" t="s">
        <v>69</v>
      </c>
    </row>
    <row r="18" spans="1:11" ht="15.75" x14ac:dyDescent="0.25">
      <c r="A18" s="19"/>
      <c r="B18" s="19"/>
      <c r="C18" s="41"/>
      <c r="D18" s="41"/>
      <c r="E18" s="41"/>
      <c r="F18" s="42"/>
      <c r="G18" s="25"/>
      <c r="H18" s="43"/>
      <c r="I18" s="44"/>
      <c r="J18" s="24"/>
    </row>
    <row r="19" spans="1:11" ht="15.75" x14ac:dyDescent="0.25">
      <c r="A19" s="19"/>
      <c r="B19" s="19"/>
      <c r="C19" s="41"/>
      <c r="D19" s="41"/>
      <c r="E19" s="41"/>
      <c r="F19" s="42"/>
      <c r="G19" s="25"/>
      <c r="H19" s="43"/>
      <c r="I19" s="44"/>
      <c r="J19" s="24"/>
    </row>
    <row r="20" spans="1:11" ht="15.75" x14ac:dyDescent="0.25">
      <c r="A20" s="19"/>
      <c r="B20" s="19"/>
      <c r="C20" s="41"/>
      <c r="D20" s="41"/>
      <c r="E20" s="41"/>
      <c r="F20" s="42"/>
      <c r="G20" s="25"/>
      <c r="H20" s="43"/>
      <c r="I20" s="44"/>
      <c r="J20" s="24"/>
    </row>
    <row r="21" spans="1:11" ht="15.75" x14ac:dyDescent="0.25">
      <c r="A21" s="19"/>
      <c r="B21" s="19"/>
      <c r="C21" s="41"/>
      <c r="D21" s="41"/>
      <c r="E21" s="41"/>
      <c r="F21" s="42"/>
      <c r="G21" s="25"/>
      <c r="H21" s="43"/>
      <c r="I21" s="44"/>
      <c r="J21" s="24"/>
    </row>
    <row r="22" spans="1:11" ht="15.75" x14ac:dyDescent="0.25">
      <c r="A22" s="19"/>
      <c r="B22" s="19"/>
      <c r="C22" s="41"/>
      <c r="D22" s="41"/>
      <c r="E22" s="41"/>
      <c r="F22" s="42"/>
      <c r="G22" s="25"/>
      <c r="H22" s="43"/>
      <c r="I22" s="44"/>
      <c r="J22" s="24"/>
    </row>
    <row r="23" spans="1:11" ht="15.75" x14ac:dyDescent="0.25">
      <c r="A23" s="19"/>
      <c r="B23" s="19"/>
      <c r="C23" s="41"/>
      <c r="D23" s="41"/>
      <c r="E23" s="41"/>
      <c r="F23" s="42"/>
      <c r="G23" s="25"/>
      <c r="H23" s="43"/>
      <c r="I23" s="44"/>
      <c r="J23" s="24"/>
    </row>
    <row r="24" spans="1:11" ht="15.75" x14ac:dyDescent="0.25">
      <c r="A24" s="19"/>
      <c r="B24" s="19"/>
      <c r="C24" s="41"/>
      <c r="D24" s="41"/>
      <c r="E24" s="41"/>
      <c r="F24" s="42"/>
      <c r="G24" s="25"/>
      <c r="H24" s="43"/>
      <c r="I24" s="44"/>
      <c r="J24" s="24"/>
    </row>
    <row r="25" spans="1:11" ht="15.75" x14ac:dyDescent="0.25">
      <c r="A25" s="19"/>
      <c r="B25" s="19"/>
      <c r="C25" s="41"/>
      <c r="D25" s="41"/>
      <c r="E25" s="41"/>
      <c r="F25" s="42"/>
      <c r="G25" s="25"/>
      <c r="H25" s="43"/>
      <c r="I25" s="44"/>
      <c r="J25" s="24"/>
    </row>
    <row r="26" spans="1:11" ht="15.75" x14ac:dyDescent="0.25">
      <c r="A26" s="19"/>
      <c r="B26" s="19"/>
      <c r="C26" s="41"/>
      <c r="D26" s="41"/>
      <c r="E26" s="41"/>
      <c r="F26" s="42"/>
      <c r="G26" s="25"/>
      <c r="H26" s="43"/>
      <c r="I26" s="44"/>
      <c r="J26" s="24"/>
      <c r="K26" s="24"/>
    </row>
    <row r="27" spans="1:11" ht="15.75" x14ac:dyDescent="0.25">
      <c r="A27" s="19"/>
      <c r="B27" s="19"/>
      <c r="C27" s="41"/>
      <c r="D27" s="41"/>
      <c r="E27" s="41"/>
      <c r="F27" s="42"/>
      <c r="G27" s="25"/>
      <c r="H27" s="43"/>
      <c r="I27" s="44"/>
      <c r="J27" s="24"/>
    </row>
    <row r="28" spans="1:11" ht="15.75" x14ac:dyDescent="0.25">
      <c r="A28" s="19"/>
      <c r="B28" s="19"/>
      <c r="C28" s="41"/>
      <c r="D28" s="41"/>
      <c r="E28" s="41"/>
      <c r="F28" s="42"/>
      <c r="G28" s="25"/>
      <c r="H28" s="43"/>
      <c r="I28" s="44"/>
      <c r="J28" s="24"/>
    </row>
    <row r="29" spans="1:11" ht="15.75" x14ac:dyDescent="0.25">
      <c r="A29" s="19"/>
      <c r="B29" s="19"/>
      <c r="C29" s="41"/>
      <c r="D29" s="41"/>
      <c r="E29" s="41"/>
      <c r="F29" s="42"/>
      <c r="G29" s="25"/>
      <c r="H29" s="43"/>
      <c r="I29" s="44"/>
      <c r="J29" s="24"/>
    </row>
    <row r="30" spans="1:11" ht="15.75" x14ac:dyDescent="0.25">
      <c r="A30" s="19"/>
      <c r="B30" s="19"/>
      <c r="C30" s="41"/>
      <c r="D30" s="41"/>
      <c r="E30" s="41"/>
      <c r="F30" s="42"/>
      <c r="G30" s="25"/>
      <c r="H30" s="43"/>
      <c r="I30" s="44"/>
      <c r="J30" s="24"/>
    </row>
    <row r="31" spans="1:11" ht="15.75" x14ac:dyDescent="0.25">
      <c r="A31" s="19"/>
      <c r="B31" s="19"/>
      <c r="C31" s="41"/>
      <c r="D31" s="41"/>
      <c r="E31" s="41"/>
      <c r="F31" s="42"/>
      <c r="G31" s="25"/>
      <c r="H31" s="43"/>
      <c r="I31" s="44"/>
      <c r="J31" s="24"/>
    </row>
    <row r="32" spans="1:11" ht="15.75" x14ac:dyDescent="0.25">
      <c r="A32" s="19"/>
      <c r="B32" s="19"/>
      <c r="C32" s="41"/>
      <c r="D32" s="41"/>
      <c r="E32" s="41"/>
      <c r="F32" s="42"/>
      <c r="G32" s="25"/>
      <c r="H32" s="43"/>
      <c r="I32" s="44"/>
      <c r="J32" s="24"/>
    </row>
    <row r="33" spans="1:13" ht="15.75" x14ac:dyDescent="0.25">
      <c r="A33" s="19"/>
      <c r="B33" s="19"/>
      <c r="C33" s="41"/>
      <c r="D33" s="41"/>
      <c r="E33" s="41"/>
      <c r="F33" s="42"/>
      <c r="G33" s="25"/>
      <c r="H33" s="43"/>
      <c r="I33" s="44"/>
      <c r="J33" s="24"/>
    </row>
    <row r="34" spans="1:13" ht="15.75" x14ac:dyDescent="0.25">
      <c r="A34" s="19"/>
      <c r="B34" s="19"/>
      <c r="C34" s="41"/>
      <c r="D34" s="41"/>
      <c r="E34" s="41"/>
      <c r="F34" s="42"/>
      <c r="G34" s="25"/>
      <c r="H34" s="43"/>
      <c r="I34" s="44"/>
      <c r="J34" s="24"/>
    </row>
    <row r="46" spans="1:13" x14ac:dyDescent="0.25">
      <c r="M46" s="14"/>
    </row>
  </sheetData>
  <autoFilter ref="A2:M2"/>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zoomScale="60" zoomScaleNormal="60" workbookViewId="0">
      <selection activeCell="C16" sqref="C16"/>
    </sheetView>
  </sheetViews>
  <sheetFormatPr baseColWidth="10" defaultColWidth="10.85546875" defaultRowHeight="15" x14ac:dyDescent="0.25"/>
  <cols>
    <col min="1" max="1" width="31.7109375" style="62" customWidth="1"/>
    <col min="2" max="2" width="21.42578125" style="62" customWidth="1"/>
    <col min="3" max="3" width="102.5703125" style="62" customWidth="1"/>
    <col min="4" max="16384" width="10.85546875" style="62"/>
  </cols>
  <sheetData>
    <row r="1" spans="1:3" ht="66" customHeight="1" thickBot="1" x14ac:dyDescent="0.3">
      <c r="A1" s="61" t="s">
        <v>174</v>
      </c>
      <c r="B1" s="61" t="s">
        <v>166</v>
      </c>
      <c r="C1" s="61" t="s">
        <v>167</v>
      </c>
    </row>
    <row r="2" spans="1:3" ht="32.25" customHeight="1" thickBot="1" x14ac:dyDescent="0.3">
      <c r="A2" s="63" t="s">
        <v>40</v>
      </c>
      <c r="B2" s="64">
        <f>COUNTIF(UA03A!G2:G18,"ADMISIÓN")</f>
        <v>1</v>
      </c>
      <c r="C2" s="65" t="s">
        <v>175</v>
      </c>
    </row>
    <row r="3" spans="1:3" ht="33" customHeight="1" thickBot="1" x14ac:dyDescent="0.3">
      <c r="A3" s="63" t="s">
        <v>79</v>
      </c>
      <c r="B3" s="64">
        <f>COUNTIF(UA03A!G2:G18,"BIENESTAR UNIVERSITARIO")</f>
        <v>1</v>
      </c>
      <c r="C3" s="65" t="s">
        <v>195</v>
      </c>
    </row>
    <row r="4" spans="1:3" ht="33.75" customHeight="1" thickBot="1" x14ac:dyDescent="0.3">
      <c r="A4" s="63" t="s">
        <v>94</v>
      </c>
      <c r="B4" s="64">
        <f>COUNTIF(UA03A!G2:G18,"DIVERSIDAD")</f>
        <v>1</v>
      </c>
      <c r="C4" s="65" t="s">
        <v>196</v>
      </c>
    </row>
    <row r="5" spans="1:3" ht="48.75" customHeight="1" thickBot="1" x14ac:dyDescent="0.3">
      <c r="A5" s="63" t="s">
        <v>213</v>
      </c>
      <c r="B5" s="64">
        <v>1</v>
      </c>
      <c r="C5" s="65" t="s">
        <v>214</v>
      </c>
    </row>
    <row r="6" spans="1:3" ht="45.75" customHeight="1" thickBot="1" x14ac:dyDescent="0.3">
      <c r="A6" s="63" t="s">
        <v>20</v>
      </c>
      <c r="B6" s="64">
        <f>COUNTIF(UA03A!G2:G19,"INCLUSIÓN")</f>
        <v>5</v>
      </c>
      <c r="C6" s="65" t="s">
        <v>182</v>
      </c>
    </row>
    <row r="7" spans="1:3" ht="45.75" customHeight="1" thickBot="1" x14ac:dyDescent="0.3">
      <c r="A7" s="63" t="s">
        <v>140</v>
      </c>
      <c r="B7" s="64">
        <f>COUNTIF(UA03A!G2:G20,"INTERRELACIÓN ESTUDIANTE - DOCENTE")</f>
        <v>2</v>
      </c>
      <c r="C7" s="65" t="s">
        <v>183</v>
      </c>
    </row>
    <row r="8" spans="1:3" ht="45.75" customHeight="1" thickBot="1" x14ac:dyDescent="0.3">
      <c r="A8" s="63" t="s">
        <v>82</v>
      </c>
      <c r="B8" s="64">
        <f>COUNTIF(UA03A!G2:G21,"LIDERAZGO")</f>
        <v>1</v>
      </c>
      <c r="C8" s="65" t="s">
        <v>197</v>
      </c>
    </row>
    <row r="9" spans="1:3" ht="45.75" customHeight="1" thickBot="1" x14ac:dyDescent="0.3">
      <c r="A9" s="63" t="s">
        <v>139</v>
      </c>
      <c r="B9" s="64">
        <f>COUNTIF(UA03A!G2:G22,"POLÍTICAS EDUCATIVAS")</f>
        <v>1</v>
      </c>
      <c r="C9" s="65" t="s">
        <v>169</v>
      </c>
    </row>
    <row r="10" spans="1:3" ht="45.75" customHeight="1" thickBot="1" x14ac:dyDescent="0.3">
      <c r="A10" s="63" t="s">
        <v>72</v>
      </c>
      <c r="B10" s="64">
        <f>COUNTIF(UA03A!G2:G23,"TRABAJO COLABORATIVO")</f>
        <v>2</v>
      </c>
      <c r="C10" s="65" t="s">
        <v>198</v>
      </c>
    </row>
    <row r="11" spans="1:3" ht="35.25" customHeight="1" thickBot="1" x14ac:dyDescent="0.3">
      <c r="A11" s="66" t="s">
        <v>171</v>
      </c>
      <c r="B11" s="67">
        <f>SUM(B2:B10)</f>
        <v>15</v>
      </c>
      <c r="C11"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vt:i4>
      </vt:variant>
    </vt:vector>
  </HeadingPairs>
  <TitlesOfParts>
    <vt:vector size="16" baseType="lpstr">
      <vt:lpstr>UA01</vt:lpstr>
      <vt:lpstr>UA01A</vt:lpstr>
      <vt:lpstr>UA01B</vt:lpstr>
      <vt:lpstr>UA02</vt:lpstr>
      <vt:lpstr>UA02A</vt:lpstr>
      <vt:lpstr>UA02B </vt:lpstr>
      <vt:lpstr>UA03</vt:lpstr>
      <vt:lpstr>UA03A</vt:lpstr>
      <vt:lpstr>UA03B</vt:lpstr>
      <vt:lpstr>UA04</vt:lpstr>
      <vt:lpstr>UA04A</vt:lpstr>
      <vt:lpstr>UA04B </vt:lpstr>
      <vt:lpstr>UA05</vt:lpstr>
      <vt:lpstr>UA05A</vt:lpstr>
      <vt:lpstr>UA05B</vt:lpstr>
      <vt:lpstr>'UA01'!_Hlk154656942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Melissa Rodriguez.</cp:lastModifiedBy>
  <dcterms:created xsi:type="dcterms:W3CDTF">2024-08-26T16:04:47Z</dcterms:created>
  <dcterms:modified xsi:type="dcterms:W3CDTF">2024-11-26T14:35:13Z</dcterms:modified>
</cp:coreProperties>
</file>