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DataBases\"/>
    </mc:Choice>
  </mc:AlternateContent>
  <xr:revisionPtr revIDLastSave="0" documentId="13_ncr:1_{468758FA-3C96-48F7-8603-70AF57B611EA}" xr6:coauthVersionLast="47" xr6:coauthVersionMax="47" xr10:uidLastSave="{00000000-0000-0000-0000-000000000000}"/>
  <bookViews>
    <workbookView xWindow="-28920" yWindow="-120" windowWidth="29040" windowHeight="15840" activeTab="7" xr2:uid="{00000000-000D-0000-FFFF-FFFF00000000}"/>
  </bookViews>
  <sheets>
    <sheet name="Scenarios" sheetId="14" r:id="rId1"/>
    <sheet name="Emissions Sectors" sheetId="10" r:id="rId2"/>
    <sheet name="Emissions Fuels" sheetId="12" r:id="rId3"/>
    <sheet name="Demand Fuels" sheetId="13" r:id="rId4"/>
    <sheet name="Final Demand" sheetId="9" r:id="rId5"/>
    <sheet name="Updating (BAU)" sheetId="3" r:id="rId6"/>
    <sheet name="Upgrading" sheetId="5" r:id="rId7"/>
    <sheet name="Inflection" sheetId="6" r:id="rId8"/>
    <sheet name="Disruptivo" sheetId="4" r:id="rId9"/>
    <sheet name="Oferta Primaria BUA" sheetId="7" r:id="rId10"/>
    <sheet name="Comparacion de totale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" i="6" l="1" a="1"/>
  <c r="W20" i="6" s="1"/>
  <c r="AA21" i="5" l="1"/>
  <c r="AA22" i="5"/>
  <c r="AA23" i="5"/>
  <c r="AA24" i="5"/>
  <c r="AA25" i="5"/>
  <c r="AA26" i="5"/>
  <c r="AA27" i="5"/>
  <c r="AA20" i="5"/>
  <c r="W20" i="5" a="1"/>
  <c r="W20" i="5" s="1"/>
  <c r="AH9" i="12" l="1"/>
  <c r="AI9" i="12"/>
  <c r="AJ9" i="12"/>
  <c r="AK9" i="12"/>
  <c r="AH10" i="12"/>
  <c r="AI10" i="12"/>
  <c r="AJ10" i="12"/>
  <c r="AK10" i="12"/>
  <c r="AH11" i="12"/>
  <c r="AI11" i="12"/>
  <c r="AJ11" i="12"/>
  <c r="AK11" i="12"/>
  <c r="AH12" i="12"/>
  <c r="AI12" i="12"/>
  <c r="AJ12" i="12"/>
  <c r="AK12" i="12"/>
  <c r="AH13" i="12"/>
  <c r="AI13" i="12"/>
  <c r="AJ13" i="12"/>
  <c r="AK13" i="12"/>
  <c r="AH14" i="12"/>
  <c r="AI14" i="12"/>
  <c r="AJ14" i="12"/>
  <c r="AK14" i="12"/>
  <c r="AH15" i="12"/>
  <c r="AI15" i="12"/>
  <c r="AJ15" i="12"/>
  <c r="AK15" i="12"/>
  <c r="AI8" i="12"/>
  <c r="AJ8" i="12"/>
  <c r="AK8" i="12"/>
  <c r="AH8" i="12"/>
  <c r="AC9" i="12" l="1"/>
  <c r="AD9" i="12"/>
  <c r="AE9" i="12"/>
  <c r="AF9" i="12"/>
  <c r="AC10" i="12"/>
  <c r="AD10" i="12"/>
  <c r="AE10" i="12"/>
  <c r="AF10" i="12"/>
  <c r="AC11" i="12"/>
  <c r="AD11" i="12"/>
  <c r="AE11" i="12"/>
  <c r="AF11" i="12"/>
  <c r="AC12" i="12"/>
  <c r="AD12" i="12"/>
  <c r="AE12" i="12"/>
  <c r="AF12" i="12"/>
  <c r="AC13" i="12"/>
  <c r="AD13" i="12"/>
  <c r="AE13" i="12"/>
  <c r="AF13" i="12"/>
  <c r="AC14" i="12"/>
  <c r="AD14" i="12"/>
  <c r="AE14" i="12"/>
  <c r="AF14" i="12"/>
  <c r="AC15" i="12"/>
  <c r="AD15" i="12"/>
  <c r="AE15" i="12"/>
  <c r="AF15" i="12"/>
  <c r="AD8" i="12"/>
  <c r="AE8" i="12"/>
  <c r="AF8" i="12"/>
  <c r="AC8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2" i="12"/>
  <c r="L8" i="14"/>
  <c r="C7" i="14" s="1"/>
  <c r="I8" i="14" s="1"/>
  <c r="N8" i="14"/>
  <c r="E7" i="14" s="1"/>
  <c r="K8" i="14" s="1"/>
  <c r="M8" i="14"/>
  <c r="D7" i="14" s="1"/>
  <c r="J8" i="14" s="1"/>
  <c r="C8" i="14"/>
  <c r="D8" i="14"/>
  <c r="E8" i="14"/>
  <c r="D6" i="14"/>
  <c r="E6" i="14"/>
  <c r="C6" i="14"/>
  <c r="AB50" i="13"/>
  <c r="AC50" i="13"/>
  <c r="AD50" i="13"/>
  <c r="AE50" i="13"/>
  <c r="AB51" i="13"/>
  <c r="AC51" i="13"/>
  <c r="AD51" i="13"/>
  <c r="AE51" i="13"/>
  <c r="AB52" i="13"/>
  <c r="AC52" i="13"/>
  <c r="AD52" i="13"/>
  <c r="AE52" i="13"/>
  <c r="AB53" i="13"/>
  <c r="AC53" i="13"/>
  <c r="AD53" i="13"/>
  <c r="AE53" i="13"/>
  <c r="AB54" i="13"/>
  <c r="AC54" i="13"/>
  <c r="AD54" i="13"/>
  <c r="AE54" i="13"/>
  <c r="AB55" i="13"/>
  <c r="AC55" i="13"/>
  <c r="AD55" i="13"/>
  <c r="AE55" i="13"/>
  <c r="AB56" i="13"/>
  <c r="AC56" i="13"/>
  <c r="AD56" i="13"/>
  <c r="AE56" i="13"/>
  <c r="AC49" i="13"/>
  <c r="AD49" i="13"/>
  <c r="AE49" i="13"/>
  <c r="AB49" i="13"/>
  <c r="V50" i="13"/>
  <c r="W50" i="13"/>
  <c r="X50" i="13"/>
  <c r="Y50" i="13"/>
  <c r="V51" i="13"/>
  <c r="W51" i="13"/>
  <c r="X51" i="13"/>
  <c r="Y51" i="13"/>
  <c r="V52" i="13"/>
  <c r="W52" i="13"/>
  <c r="X52" i="13"/>
  <c r="Y52" i="13"/>
  <c r="V53" i="13"/>
  <c r="W53" i="13"/>
  <c r="X53" i="13"/>
  <c r="Y53" i="13"/>
  <c r="V54" i="13"/>
  <c r="W54" i="13"/>
  <c r="X54" i="13"/>
  <c r="Y54" i="13"/>
  <c r="V55" i="13"/>
  <c r="W55" i="13"/>
  <c r="X55" i="13"/>
  <c r="Y55" i="13"/>
  <c r="V56" i="13"/>
  <c r="W56" i="13"/>
  <c r="X56" i="13"/>
  <c r="Y56" i="13"/>
  <c r="W49" i="13"/>
  <c r="X49" i="13"/>
  <c r="Y49" i="13"/>
  <c r="V49" i="13"/>
  <c r="AB36" i="13"/>
  <c r="AC36" i="13"/>
  <c r="AD36" i="13"/>
  <c r="AE36" i="13"/>
  <c r="AB37" i="13"/>
  <c r="AC37" i="13"/>
  <c r="AD37" i="13"/>
  <c r="AE37" i="13"/>
  <c r="AB38" i="13"/>
  <c r="AC38" i="13"/>
  <c r="AD38" i="13"/>
  <c r="AE38" i="13"/>
  <c r="AB39" i="13"/>
  <c r="AC39" i="13"/>
  <c r="AD39" i="13"/>
  <c r="AE39" i="13"/>
  <c r="AB40" i="13"/>
  <c r="AC40" i="13"/>
  <c r="AD40" i="13"/>
  <c r="AE40" i="13"/>
  <c r="AB41" i="13"/>
  <c r="AC41" i="13"/>
  <c r="AD41" i="13"/>
  <c r="AE41" i="13"/>
  <c r="AB42" i="13"/>
  <c r="AC42" i="13"/>
  <c r="AD42" i="13"/>
  <c r="AE42" i="13"/>
  <c r="AC35" i="13"/>
  <c r="AD35" i="13"/>
  <c r="AE35" i="13"/>
  <c r="AB35" i="13"/>
  <c r="V36" i="13"/>
  <c r="W36" i="13"/>
  <c r="X36" i="13"/>
  <c r="Y36" i="13"/>
  <c r="V37" i="13"/>
  <c r="W37" i="13"/>
  <c r="X37" i="13"/>
  <c r="Y37" i="13"/>
  <c r="V38" i="13"/>
  <c r="W38" i="13"/>
  <c r="X38" i="13"/>
  <c r="Y38" i="13"/>
  <c r="V39" i="13"/>
  <c r="W39" i="13"/>
  <c r="X39" i="13"/>
  <c r="Y39" i="13"/>
  <c r="V40" i="13"/>
  <c r="W40" i="13"/>
  <c r="X40" i="13"/>
  <c r="Y40" i="13"/>
  <c r="V41" i="13"/>
  <c r="W41" i="13"/>
  <c r="X41" i="13"/>
  <c r="Y41" i="13"/>
  <c r="V42" i="13"/>
  <c r="W42" i="13"/>
  <c r="X42" i="13"/>
  <c r="Y42" i="13"/>
  <c r="W35" i="13"/>
  <c r="X35" i="13"/>
  <c r="Y35" i="13"/>
  <c r="V35" i="13"/>
  <c r="AB23" i="13"/>
  <c r="AC23" i="13"/>
  <c r="AD23" i="13"/>
  <c r="AE23" i="13"/>
  <c r="AB24" i="13"/>
  <c r="AC24" i="13"/>
  <c r="AD24" i="13"/>
  <c r="AE24" i="13"/>
  <c r="AB25" i="13"/>
  <c r="AC25" i="13"/>
  <c r="AD25" i="13"/>
  <c r="AE25" i="13"/>
  <c r="AB26" i="13"/>
  <c r="AC26" i="13"/>
  <c r="AD26" i="13"/>
  <c r="AE26" i="13"/>
  <c r="AB27" i="13"/>
  <c r="AC27" i="13"/>
  <c r="AD27" i="13"/>
  <c r="AE27" i="13"/>
  <c r="AB28" i="13"/>
  <c r="AC28" i="13"/>
  <c r="AD28" i="13"/>
  <c r="AE28" i="13"/>
  <c r="AB29" i="13"/>
  <c r="AC29" i="13"/>
  <c r="AD29" i="13"/>
  <c r="AE29" i="13"/>
  <c r="AE22" i="13"/>
  <c r="AC22" i="13"/>
  <c r="AD22" i="13"/>
  <c r="AB22" i="13"/>
  <c r="V23" i="13"/>
  <c r="W23" i="13"/>
  <c r="X23" i="13"/>
  <c r="Y23" i="13"/>
  <c r="V24" i="13"/>
  <c r="W24" i="13"/>
  <c r="X24" i="13"/>
  <c r="Y24" i="13"/>
  <c r="V25" i="13"/>
  <c r="W25" i="13"/>
  <c r="X25" i="13"/>
  <c r="Y25" i="13"/>
  <c r="V26" i="13"/>
  <c r="W26" i="13"/>
  <c r="X26" i="13"/>
  <c r="Y26" i="13"/>
  <c r="V27" i="13"/>
  <c r="W27" i="13"/>
  <c r="X27" i="13"/>
  <c r="Y27" i="13"/>
  <c r="V28" i="13"/>
  <c r="W28" i="13"/>
  <c r="X28" i="13"/>
  <c r="Y28" i="13"/>
  <c r="V29" i="13"/>
  <c r="W29" i="13"/>
  <c r="X29" i="13"/>
  <c r="Y29" i="13"/>
  <c r="W22" i="13"/>
  <c r="X22" i="13"/>
  <c r="Y22" i="13"/>
  <c r="V22" i="13"/>
  <c r="W9" i="13"/>
  <c r="X9" i="13"/>
  <c r="Y9" i="13"/>
  <c r="V10" i="13"/>
  <c r="W10" i="13"/>
  <c r="X10" i="13"/>
  <c r="Y10" i="13"/>
  <c r="V11" i="13"/>
  <c r="W11" i="13"/>
  <c r="X11" i="13"/>
  <c r="Y11" i="13"/>
  <c r="W12" i="13"/>
  <c r="X12" i="13"/>
  <c r="Y12" i="13"/>
  <c r="V13" i="13"/>
  <c r="W13" i="13"/>
  <c r="X13" i="13"/>
  <c r="Y13" i="13"/>
  <c r="V14" i="13"/>
  <c r="W14" i="13"/>
  <c r="X14" i="13"/>
  <c r="Y14" i="13"/>
  <c r="V15" i="13"/>
  <c r="W15" i="13"/>
  <c r="X15" i="13"/>
  <c r="Y15" i="13"/>
  <c r="W8" i="13"/>
  <c r="X8" i="13"/>
  <c r="Y8" i="13"/>
  <c r="S3" i="13"/>
  <c r="S4" i="13"/>
  <c r="S5" i="13"/>
  <c r="S6" i="13"/>
  <c r="S7" i="13"/>
  <c r="S8" i="13"/>
  <c r="S9" i="13"/>
  <c r="S10" i="13"/>
  <c r="S11" i="13"/>
  <c r="V8" i="13" s="1"/>
  <c r="S12" i="13"/>
  <c r="V9" i="13" s="1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V12" i="13" s="1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2" i="13"/>
  <c r="AF52" i="12"/>
  <c r="AF53" i="12"/>
  <c r="AF54" i="12"/>
  <c r="AF55" i="12"/>
  <c r="AF56" i="12"/>
  <c r="AF57" i="12"/>
  <c r="AF58" i="12"/>
  <c r="AF51" i="12"/>
  <c r="AE52" i="12"/>
  <c r="AE53" i="12"/>
  <c r="AE54" i="12"/>
  <c r="AE55" i="12"/>
  <c r="AE56" i="12"/>
  <c r="AE57" i="12"/>
  <c r="AE58" i="12"/>
  <c r="AE51" i="12"/>
  <c r="AD52" i="12"/>
  <c r="AD53" i="12"/>
  <c r="AD54" i="12"/>
  <c r="AD55" i="12"/>
  <c r="AD56" i="12"/>
  <c r="AD57" i="12"/>
  <c r="AD58" i="12"/>
  <c r="AD51" i="12"/>
  <c r="AC52" i="12"/>
  <c r="AC53" i="12"/>
  <c r="AC54" i="12"/>
  <c r="AC55" i="12"/>
  <c r="AC56" i="12"/>
  <c r="AC57" i="12"/>
  <c r="AC58" i="12"/>
  <c r="AC51" i="12"/>
  <c r="W52" i="12"/>
  <c r="X52" i="12"/>
  <c r="Y52" i="12"/>
  <c r="Z52" i="12"/>
  <c r="W53" i="12"/>
  <c r="X53" i="12"/>
  <c r="Y53" i="12"/>
  <c r="Z53" i="12"/>
  <c r="W54" i="12"/>
  <c r="X54" i="12"/>
  <c r="Y54" i="12"/>
  <c r="Z54" i="12"/>
  <c r="W55" i="12"/>
  <c r="X55" i="12"/>
  <c r="Y55" i="12"/>
  <c r="Z55" i="12"/>
  <c r="W56" i="12"/>
  <c r="X56" i="12"/>
  <c r="Y56" i="12"/>
  <c r="Z56" i="12"/>
  <c r="W57" i="12"/>
  <c r="X57" i="12"/>
  <c r="Y57" i="12"/>
  <c r="Z57" i="12"/>
  <c r="W58" i="12"/>
  <c r="X58" i="12"/>
  <c r="Y58" i="12"/>
  <c r="Z58" i="12"/>
  <c r="X51" i="12"/>
  <c r="Y51" i="12"/>
  <c r="Z51" i="12"/>
  <c r="W51" i="12"/>
  <c r="M70" i="9"/>
  <c r="M71" i="9"/>
  <c r="M72" i="9"/>
  <c r="AD27" i="12" s="1"/>
  <c r="M73" i="9"/>
  <c r="V12" i="9" s="1"/>
  <c r="M74" i="9"/>
  <c r="M75" i="9"/>
  <c r="M76" i="9"/>
  <c r="AD31" i="12" s="1"/>
  <c r="AD25" i="12"/>
  <c r="AD26" i="12"/>
  <c r="AD29" i="12"/>
  <c r="AD30" i="12"/>
  <c r="AC25" i="12"/>
  <c r="AE25" i="12"/>
  <c r="AF25" i="12"/>
  <c r="AC26" i="12"/>
  <c r="AE26" i="12"/>
  <c r="AF26" i="12"/>
  <c r="AC27" i="12"/>
  <c r="AE27" i="12"/>
  <c r="AF27" i="12"/>
  <c r="AC28" i="12"/>
  <c r="AE28" i="12"/>
  <c r="AF28" i="12"/>
  <c r="AC29" i="12"/>
  <c r="AE29" i="12"/>
  <c r="AF29" i="12"/>
  <c r="AC30" i="12"/>
  <c r="AE30" i="12"/>
  <c r="AF30" i="12"/>
  <c r="AC31" i="12"/>
  <c r="AE31" i="12"/>
  <c r="AF31" i="12"/>
  <c r="AD24" i="12"/>
  <c r="AE24" i="12"/>
  <c r="AF24" i="12"/>
  <c r="AC24" i="12"/>
  <c r="W24" i="12"/>
  <c r="W25" i="12"/>
  <c r="X25" i="12"/>
  <c r="Y25" i="12"/>
  <c r="Z25" i="12"/>
  <c r="W26" i="12"/>
  <c r="X26" i="12"/>
  <c r="Y26" i="12"/>
  <c r="Z26" i="12"/>
  <c r="W27" i="12"/>
  <c r="X27" i="12"/>
  <c r="Y27" i="12"/>
  <c r="Z27" i="12"/>
  <c r="W28" i="12"/>
  <c r="X28" i="12"/>
  <c r="Y28" i="12"/>
  <c r="Z28" i="12"/>
  <c r="W29" i="12"/>
  <c r="X29" i="12"/>
  <c r="Y29" i="12"/>
  <c r="Z29" i="12"/>
  <c r="W30" i="12"/>
  <c r="X30" i="12"/>
  <c r="Y30" i="12"/>
  <c r="Z30" i="12"/>
  <c r="W31" i="12"/>
  <c r="X31" i="12"/>
  <c r="Y31" i="12"/>
  <c r="Z31" i="12"/>
  <c r="X24" i="12"/>
  <c r="Y24" i="12"/>
  <c r="Z24" i="12"/>
  <c r="W38" i="12"/>
  <c r="X38" i="12"/>
  <c r="Y38" i="12"/>
  <c r="Z38" i="12"/>
  <c r="AF38" i="12" s="1"/>
  <c r="W39" i="12"/>
  <c r="X39" i="12"/>
  <c r="Y39" i="12"/>
  <c r="Z39" i="12"/>
  <c r="AF39" i="12" s="1"/>
  <c r="W40" i="12"/>
  <c r="X40" i="12"/>
  <c r="Y40" i="12"/>
  <c r="Z40" i="12"/>
  <c r="AF40" i="12" s="1"/>
  <c r="W41" i="12"/>
  <c r="X41" i="12"/>
  <c r="Y41" i="12"/>
  <c r="Z41" i="12"/>
  <c r="W42" i="12"/>
  <c r="X42" i="12"/>
  <c r="Y42" i="12"/>
  <c r="Z42" i="12"/>
  <c r="AF42" i="12" s="1"/>
  <c r="W43" i="12"/>
  <c r="X43" i="12"/>
  <c r="Y43" i="12"/>
  <c r="Z43" i="12"/>
  <c r="AF43" i="12" s="1"/>
  <c r="W44" i="12"/>
  <c r="X44" i="12"/>
  <c r="Y44" i="12"/>
  <c r="Z44" i="12"/>
  <c r="AF44" i="12" s="1"/>
  <c r="AF41" i="12"/>
  <c r="AC38" i="12"/>
  <c r="AD38" i="12"/>
  <c r="AE38" i="12"/>
  <c r="AC39" i="12"/>
  <c r="AD39" i="12"/>
  <c r="AE39" i="12"/>
  <c r="AC40" i="12"/>
  <c r="AD40" i="12"/>
  <c r="AE40" i="12"/>
  <c r="AC41" i="12"/>
  <c r="AD41" i="12"/>
  <c r="AE41" i="12"/>
  <c r="AC42" i="12"/>
  <c r="AD42" i="12"/>
  <c r="AE42" i="12"/>
  <c r="AC43" i="12"/>
  <c r="AD43" i="12"/>
  <c r="AE43" i="12"/>
  <c r="X37" i="12"/>
  <c r="AD37" i="12" s="1"/>
  <c r="Y37" i="12"/>
  <c r="AE37" i="12" s="1"/>
  <c r="Z37" i="12"/>
  <c r="AF37" i="12" s="1"/>
  <c r="W37" i="12"/>
  <c r="AC37" i="12" s="1"/>
  <c r="W9" i="12"/>
  <c r="X9" i="12"/>
  <c r="Y9" i="12"/>
  <c r="Z9" i="12"/>
  <c r="W10" i="12"/>
  <c r="X10" i="12"/>
  <c r="Y10" i="12"/>
  <c r="Z10" i="12"/>
  <c r="W11" i="12"/>
  <c r="X11" i="12"/>
  <c r="Y11" i="12"/>
  <c r="Z11" i="12"/>
  <c r="W12" i="12"/>
  <c r="X12" i="12"/>
  <c r="Y12" i="12"/>
  <c r="Z12" i="12"/>
  <c r="W13" i="12"/>
  <c r="X13" i="12"/>
  <c r="Y13" i="12"/>
  <c r="Z13" i="12"/>
  <c r="W14" i="12"/>
  <c r="X14" i="12"/>
  <c r="Y14" i="12"/>
  <c r="Z14" i="12"/>
  <c r="W15" i="12"/>
  <c r="X15" i="12"/>
  <c r="Y15" i="12"/>
  <c r="Z15" i="12"/>
  <c r="X8" i="12"/>
  <c r="Y8" i="12"/>
  <c r="Z8" i="12"/>
  <c r="W8" i="12"/>
  <c r="AD44" i="12"/>
  <c r="AE44" i="12"/>
  <c r="AC44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2" i="12"/>
  <c r="N75" i="10"/>
  <c r="O75" i="10"/>
  <c r="P75" i="10"/>
  <c r="Q75" i="10"/>
  <c r="N76" i="10"/>
  <c r="O76" i="10"/>
  <c r="P76" i="10"/>
  <c r="Q76" i="10"/>
  <c r="N77" i="10"/>
  <c r="O77" i="10"/>
  <c r="P77" i="10"/>
  <c r="Q77" i="10"/>
  <c r="N78" i="10"/>
  <c r="O78" i="10"/>
  <c r="P78" i="10"/>
  <c r="Q78" i="10"/>
  <c r="N79" i="10"/>
  <c r="O79" i="10"/>
  <c r="P79" i="10"/>
  <c r="Q79" i="10"/>
  <c r="N80" i="10"/>
  <c r="O80" i="10"/>
  <c r="P80" i="10"/>
  <c r="Q80" i="10"/>
  <c r="N81" i="10"/>
  <c r="O81" i="10"/>
  <c r="P81" i="10"/>
  <c r="Q81" i="10"/>
  <c r="O74" i="10"/>
  <c r="P74" i="10"/>
  <c r="Q74" i="10"/>
  <c r="N74" i="10"/>
  <c r="N62" i="10"/>
  <c r="O62" i="10"/>
  <c r="P62" i="10"/>
  <c r="Q62" i="10"/>
  <c r="N63" i="10"/>
  <c r="O63" i="10"/>
  <c r="P63" i="10"/>
  <c r="Q63" i="10"/>
  <c r="N64" i="10"/>
  <c r="O64" i="10"/>
  <c r="P64" i="10"/>
  <c r="Q64" i="10"/>
  <c r="N65" i="10"/>
  <c r="O65" i="10"/>
  <c r="P65" i="10"/>
  <c r="Q65" i="10"/>
  <c r="N66" i="10"/>
  <c r="O66" i="10"/>
  <c r="P66" i="10"/>
  <c r="Q66" i="10"/>
  <c r="N67" i="10"/>
  <c r="O67" i="10"/>
  <c r="P67" i="10"/>
  <c r="Q67" i="10"/>
  <c r="N68" i="10"/>
  <c r="O68" i="10"/>
  <c r="P68" i="10"/>
  <c r="Q68" i="10"/>
  <c r="O61" i="10"/>
  <c r="P61" i="10"/>
  <c r="Q61" i="10"/>
  <c r="N61" i="10"/>
  <c r="N49" i="10"/>
  <c r="O49" i="10"/>
  <c r="P49" i="10"/>
  <c r="Q49" i="10"/>
  <c r="N50" i="10"/>
  <c r="O50" i="10"/>
  <c r="P50" i="10"/>
  <c r="Q50" i="10"/>
  <c r="N51" i="10"/>
  <c r="O51" i="10"/>
  <c r="P51" i="10"/>
  <c r="Q51" i="10"/>
  <c r="N52" i="10"/>
  <c r="O52" i="10"/>
  <c r="P52" i="10"/>
  <c r="Q52" i="10"/>
  <c r="N53" i="10"/>
  <c r="O53" i="10"/>
  <c r="P53" i="10"/>
  <c r="Q53" i="10"/>
  <c r="N54" i="10"/>
  <c r="O54" i="10"/>
  <c r="P54" i="10"/>
  <c r="Q54" i="10"/>
  <c r="N55" i="10"/>
  <c r="O55" i="10"/>
  <c r="P55" i="10"/>
  <c r="Q55" i="10"/>
  <c r="O48" i="10"/>
  <c r="P48" i="10"/>
  <c r="Q48" i="10"/>
  <c r="N36" i="10"/>
  <c r="O36" i="10"/>
  <c r="P36" i="10"/>
  <c r="Q36" i="10"/>
  <c r="N37" i="10"/>
  <c r="O37" i="10"/>
  <c r="P37" i="10"/>
  <c r="Q37" i="10"/>
  <c r="N38" i="10"/>
  <c r="O38" i="10"/>
  <c r="P38" i="10"/>
  <c r="Q38" i="10"/>
  <c r="N39" i="10"/>
  <c r="O39" i="10"/>
  <c r="P39" i="10"/>
  <c r="Q39" i="10"/>
  <c r="N40" i="10"/>
  <c r="O40" i="10"/>
  <c r="P40" i="10"/>
  <c r="Q40" i="10"/>
  <c r="N41" i="10"/>
  <c r="O41" i="10"/>
  <c r="P41" i="10"/>
  <c r="Q41" i="10"/>
  <c r="N42" i="10"/>
  <c r="O42" i="10"/>
  <c r="P42" i="10"/>
  <c r="Q42" i="10"/>
  <c r="O35" i="10"/>
  <c r="P35" i="10"/>
  <c r="Q35" i="10"/>
  <c r="N48" i="10"/>
  <c r="N35" i="10"/>
  <c r="O22" i="10"/>
  <c r="P22" i="10"/>
  <c r="Q22" i="10"/>
  <c r="O23" i="10"/>
  <c r="P23" i="10"/>
  <c r="Q23" i="10"/>
  <c r="O24" i="10"/>
  <c r="P24" i="10"/>
  <c r="Q24" i="10"/>
  <c r="O25" i="10"/>
  <c r="P25" i="10"/>
  <c r="Q25" i="10"/>
  <c r="O26" i="10"/>
  <c r="P26" i="10"/>
  <c r="Q26" i="10"/>
  <c r="O27" i="10"/>
  <c r="P27" i="10"/>
  <c r="Q27" i="10"/>
  <c r="O28" i="10"/>
  <c r="P28" i="10"/>
  <c r="Q28" i="10"/>
  <c r="O29" i="10"/>
  <c r="P29" i="10"/>
  <c r="Q29" i="10"/>
  <c r="N23" i="10"/>
  <c r="N24" i="10"/>
  <c r="N25" i="10"/>
  <c r="N26" i="10"/>
  <c r="N27" i="10"/>
  <c r="N28" i="10"/>
  <c r="N29" i="10"/>
  <c r="N22" i="10"/>
  <c r="N8" i="10"/>
  <c r="O8" i="10"/>
  <c r="P8" i="10"/>
  <c r="Q8" i="10"/>
  <c r="N9" i="10"/>
  <c r="O9" i="10"/>
  <c r="P9" i="10"/>
  <c r="Q9" i="10"/>
  <c r="N10" i="10"/>
  <c r="O10" i="10"/>
  <c r="P10" i="10"/>
  <c r="Q10" i="10"/>
  <c r="N11" i="10"/>
  <c r="O11" i="10"/>
  <c r="P11" i="10"/>
  <c r="Q11" i="10"/>
  <c r="N12" i="10"/>
  <c r="O12" i="10"/>
  <c r="P12" i="10"/>
  <c r="Q12" i="10"/>
  <c r="N13" i="10"/>
  <c r="O13" i="10"/>
  <c r="P13" i="10"/>
  <c r="Q13" i="10"/>
  <c r="N14" i="10"/>
  <c r="O14" i="10"/>
  <c r="P14" i="10"/>
  <c r="Q14" i="10"/>
  <c r="O7" i="10"/>
  <c r="P7" i="10"/>
  <c r="Q7" i="10"/>
  <c r="N7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2" i="10"/>
  <c r="AG27" i="9"/>
  <c r="AI27" i="9"/>
  <c r="AJ27" i="9"/>
  <c r="AG28" i="9"/>
  <c r="AI28" i="9"/>
  <c r="AJ28" i="9"/>
  <c r="AG29" i="9"/>
  <c r="AI29" i="9"/>
  <c r="AJ29" i="9"/>
  <c r="AG30" i="9"/>
  <c r="AI30" i="9"/>
  <c r="AJ30" i="9"/>
  <c r="AG31" i="9"/>
  <c r="AI31" i="9"/>
  <c r="AJ31" i="9"/>
  <c r="AG32" i="9"/>
  <c r="AI32" i="9"/>
  <c r="AJ32" i="9"/>
  <c r="AG33" i="9"/>
  <c r="AI33" i="9"/>
  <c r="AJ33" i="9"/>
  <c r="AH26" i="9"/>
  <c r="AI26" i="9"/>
  <c r="AJ26" i="9"/>
  <c r="AG26" i="9"/>
  <c r="AA27" i="9"/>
  <c r="AB27" i="9"/>
  <c r="AC27" i="9"/>
  <c r="AD27" i="9"/>
  <c r="AA28" i="9"/>
  <c r="AB28" i="9"/>
  <c r="AC28" i="9"/>
  <c r="AD28" i="9"/>
  <c r="AA29" i="9"/>
  <c r="AC29" i="9"/>
  <c r="AD29" i="9"/>
  <c r="AA30" i="9"/>
  <c r="AC30" i="9"/>
  <c r="AD30" i="9"/>
  <c r="AA31" i="9"/>
  <c r="AB31" i="9"/>
  <c r="AC31" i="9"/>
  <c r="AD31" i="9"/>
  <c r="AA32" i="9"/>
  <c r="AB32" i="9"/>
  <c r="AC32" i="9"/>
  <c r="AD32" i="9"/>
  <c r="AA33" i="9"/>
  <c r="AC33" i="9"/>
  <c r="AD33" i="9"/>
  <c r="AB26" i="9"/>
  <c r="AC26" i="9"/>
  <c r="AD26" i="9"/>
  <c r="AA26" i="9"/>
  <c r="U27" i="9"/>
  <c r="V27" i="9"/>
  <c r="W27" i="9"/>
  <c r="X27" i="9"/>
  <c r="U28" i="9"/>
  <c r="V28" i="9"/>
  <c r="W28" i="9"/>
  <c r="X28" i="9"/>
  <c r="U29" i="9"/>
  <c r="W29" i="9"/>
  <c r="X29" i="9"/>
  <c r="U30" i="9"/>
  <c r="W30" i="9"/>
  <c r="X30" i="9"/>
  <c r="U31" i="9"/>
  <c r="V31" i="9"/>
  <c r="W31" i="9"/>
  <c r="X31" i="9"/>
  <c r="U32" i="9"/>
  <c r="V32" i="9"/>
  <c r="W32" i="9"/>
  <c r="X32" i="9"/>
  <c r="U33" i="9"/>
  <c r="W33" i="9"/>
  <c r="X33" i="9"/>
  <c r="V26" i="9"/>
  <c r="W26" i="9"/>
  <c r="X26" i="9"/>
  <c r="U26" i="9"/>
  <c r="O27" i="9"/>
  <c r="P27" i="9"/>
  <c r="Q27" i="9"/>
  <c r="R27" i="9"/>
  <c r="O28" i="9"/>
  <c r="P28" i="9"/>
  <c r="Q28" i="9"/>
  <c r="R28" i="9"/>
  <c r="O29" i="9"/>
  <c r="P29" i="9"/>
  <c r="Q29" i="9"/>
  <c r="R29" i="9"/>
  <c r="O30" i="9"/>
  <c r="P30" i="9"/>
  <c r="Q30" i="9"/>
  <c r="R30" i="9"/>
  <c r="O31" i="9"/>
  <c r="P31" i="9"/>
  <c r="Q31" i="9"/>
  <c r="R31" i="9"/>
  <c r="O32" i="9"/>
  <c r="P32" i="9"/>
  <c r="Q32" i="9"/>
  <c r="R32" i="9"/>
  <c r="O33" i="9"/>
  <c r="P33" i="9"/>
  <c r="Q33" i="9"/>
  <c r="R33" i="9"/>
  <c r="P26" i="9"/>
  <c r="Q26" i="9"/>
  <c r="R26" i="9"/>
  <c r="O26" i="9"/>
  <c r="I27" i="9"/>
  <c r="J27" i="9"/>
  <c r="K27" i="9"/>
  <c r="L27" i="9"/>
  <c r="I28" i="9"/>
  <c r="J28" i="9"/>
  <c r="K28" i="9"/>
  <c r="L28" i="9"/>
  <c r="I29" i="9"/>
  <c r="J29" i="9"/>
  <c r="K29" i="9"/>
  <c r="L29" i="9"/>
  <c r="I30" i="9"/>
  <c r="J30" i="9"/>
  <c r="K30" i="9"/>
  <c r="L30" i="9"/>
  <c r="I31" i="9"/>
  <c r="J31" i="9"/>
  <c r="K31" i="9"/>
  <c r="L31" i="9"/>
  <c r="I32" i="9"/>
  <c r="J32" i="9"/>
  <c r="K32" i="9"/>
  <c r="L32" i="9"/>
  <c r="I33" i="9"/>
  <c r="J33" i="9"/>
  <c r="K33" i="9"/>
  <c r="L33" i="9"/>
  <c r="J26" i="9"/>
  <c r="K26" i="9"/>
  <c r="L26" i="9"/>
  <c r="I26" i="9"/>
  <c r="AI9" i="9"/>
  <c r="AH10" i="9"/>
  <c r="AH28" i="9" s="1"/>
  <c r="AI10" i="9"/>
  <c r="AI11" i="9"/>
  <c r="AH13" i="9"/>
  <c r="AH31" i="9" s="1"/>
  <c r="AI13" i="9"/>
  <c r="AI14" i="9"/>
  <c r="AI15" i="9"/>
  <c r="AD8" i="9"/>
  <c r="R9" i="9"/>
  <c r="R10" i="9"/>
  <c r="R11" i="9"/>
  <c r="R12" i="9"/>
  <c r="R13" i="9"/>
  <c r="R14" i="9"/>
  <c r="R15" i="9"/>
  <c r="R8" i="9"/>
  <c r="AJ8" i="9" s="1"/>
  <c r="O9" i="9"/>
  <c r="P9" i="9"/>
  <c r="Q9" i="9"/>
  <c r="O10" i="9"/>
  <c r="P10" i="9"/>
  <c r="Q10" i="9"/>
  <c r="O11" i="9"/>
  <c r="P11" i="9"/>
  <c r="Q11" i="9"/>
  <c r="O12" i="9"/>
  <c r="P12" i="9"/>
  <c r="Q12" i="9"/>
  <c r="AI12" i="9" s="1"/>
  <c r="O13" i="9"/>
  <c r="P13" i="9"/>
  <c r="Q13" i="9"/>
  <c r="O14" i="9"/>
  <c r="P14" i="9"/>
  <c r="Q14" i="9"/>
  <c r="O15" i="9"/>
  <c r="P15" i="9"/>
  <c r="Q15" i="9"/>
  <c r="Q8" i="9"/>
  <c r="P8" i="9"/>
  <c r="O8" i="9"/>
  <c r="I9" i="9"/>
  <c r="J9" i="9"/>
  <c r="K9" i="9"/>
  <c r="L9" i="9"/>
  <c r="I10" i="9"/>
  <c r="J10" i="9"/>
  <c r="K10" i="9"/>
  <c r="L10" i="9"/>
  <c r="I11" i="9"/>
  <c r="J11" i="9"/>
  <c r="K11" i="9"/>
  <c r="L11" i="9"/>
  <c r="I12" i="9"/>
  <c r="J12" i="9"/>
  <c r="K12" i="9"/>
  <c r="L12" i="9"/>
  <c r="I13" i="9"/>
  <c r="J13" i="9"/>
  <c r="K13" i="9"/>
  <c r="L13" i="9"/>
  <c r="I14" i="9"/>
  <c r="J14" i="9"/>
  <c r="K14" i="9"/>
  <c r="L14" i="9"/>
  <c r="I15" i="9"/>
  <c r="J15" i="9"/>
  <c r="K15" i="9"/>
  <c r="L15" i="9"/>
  <c r="L8" i="9"/>
  <c r="K8" i="9"/>
  <c r="J8" i="9"/>
  <c r="I8" i="9"/>
  <c r="U15" i="9"/>
  <c r="AA15" i="9" s="1"/>
  <c r="W15" i="9"/>
  <c r="AC15" i="9" s="1"/>
  <c r="X15" i="9"/>
  <c r="AJ15" i="9" s="1"/>
  <c r="U9" i="9"/>
  <c r="AA9" i="9" s="1"/>
  <c r="V9" i="9"/>
  <c r="AB9" i="9" s="1"/>
  <c r="W9" i="9"/>
  <c r="AC9" i="9" s="1"/>
  <c r="X9" i="9"/>
  <c r="AJ9" i="9" s="1"/>
  <c r="U10" i="9"/>
  <c r="AA10" i="9" s="1"/>
  <c r="V10" i="9"/>
  <c r="AB10" i="9" s="1"/>
  <c r="W10" i="9"/>
  <c r="AC10" i="9" s="1"/>
  <c r="X10" i="9"/>
  <c r="AJ10" i="9" s="1"/>
  <c r="U11" i="9"/>
  <c r="AA11" i="9" s="1"/>
  <c r="W11" i="9"/>
  <c r="AC11" i="9" s="1"/>
  <c r="X11" i="9"/>
  <c r="AJ11" i="9" s="1"/>
  <c r="U12" i="9"/>
  <c r="AA12" i="9" s="1"/>
  <c r="W12" i="9"/>
  <c r="AC12" i="9" s="1"/>
  <c r="X12" i="9"/>
  <c r="AJ12" i="9" s="1"/>
  <c r="U13" i="9"/>
  <c r="AA13" i="9" s="1"/>
  <c r="V13" i="9"/>
  <c r="AB13" i="9" s="1"/>
  <c r="W13" i="9"/>
  <c r="AC13" i="9" s="1"/>
  <c r="X13" i="9"/>
  <c r="AJ13" i="9" s="1"/>
  <c r="U14" i="9"/>
  <c r="AA14" i="9" s="1"/>
  <c r="V14" i="9"/>
  <c r="AB14" i="9" s="1"/>
  <c r="W14" i="9"/>
  <c r="AC14" i="9" s="1"/>
  <c r="X14" i="9"/>
  <c r="AJ14" i="9" s="1"/>
  <c r="X8" i="9"/>
  <c r="W8" i="9"/>
  <c r="AI8" i="9" s="1"/>
  <c r="V8" i="9"/>
  <c r="AH8" i="9" s="1"/>
  <c r="U8" i="9"/>
  <c r="AG8" i="9" s="1"/>
  <c r="C70" i="9"/>
  <c r="D70" i="9"/>
  <c r="E70" i="9"/>
  <c r="F70" i="9"/>
  <c r="G70" i="9"/>
  <c r="H70" i="9"/>
  <c r="I70" i="9"/>
  <c r="J70" i="9"/>
  <c r="K70" i="9"/>
  <c r="L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C71" i="9"/>
  <c r="D71" i="9"/>
  <c r="E71" i="9"/>
  <c r="F71" i="9"/>
  <c r="G71" i="9"/>
  <c r="H71" i="9"/>
  <c r="I71" i="9"/>
  <c r="J71" i="9"/>
  <c r="K71" i="9"/>
  <c r="L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C72" i="9"/>
  <c r="D72" i="9"/>
  <c r="E72" i="9"/>
  <c r="F72" i="9"/>
  <c r="G72" i="9"/>
  <c r="H72" i="9"/>
  <c r="I72" i="9"/>
  <c r="J72" i="9"/>
  <c r="K72" i="9"/>
  <c r="L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C73" i="9"/>
  <c r="D73" i="9"/>
  <c r="E73" i="9"/>
  <c r="F73" i="9"/>
  <c r="G73" i="9"/>
  <c r="H73" i="9"/>
  <c r="I73" i="9"/>
  <c r="J73" i="9"/>
  <c r="K73" i="9"/>
  <c r="L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C74" i="9"/>
  <c r="D74" i="9"/>
  <c r="E74" i="9"/>
  <c r="F74" i="9"/>
  <c r="G74" i="9"/>
  <c r="H74" i="9"/>
  <c r="I74" i="9"/>
  <c r="J74" i="9"/>
  <c r="K74" i="9"/>
  <c r="L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C75" i="9"/>
  <c r="D75" i="9"/>
  <c r="E75" i="9"/>
  <c r="F75" i="9"/>
  <c r="G75" i="9"/>
  <c r="H75" i="9"/>
  <c r="I75" i="9"/>
  <c r="J75" i="9"/>
  <c r="K75" i="9"/>
  <c r="L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C76" i="9"/>
  <c r="D76" i="9"/>
  <c r="E76" i="9"/>
  <c r="F76" i="9"/>
  <c r="G76" i="9"/>
  <c r="H76" i="9"/>
  <c r="I76" i="9"/>
  <c r="J76" i="9"/>
  <c r="K76" i="9"/>
  <c r="L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H69" i="9"/>
  <c r="AI69" i="9"/>
  <c r="AJ69" i="9"/>
  <c r="AK69" i="9"/>
  <c r="AL69" i="9"/>
  <c r="AM69" i="9"/>
  <c r="AN69" i="9"/>
  <c r="AO69" i="9"/>
  <c r="AP69" i="9"/>
  <c r="AG69" i="9"/>
  <c r="X69" i="9"/>
  <c r="Y69" i="9"/>
  <c r="Z69" i="9"/>
  <c r="AA69" i="9"/>
  <c r="AB69" i="9"/>
  <c r="AC69" i="9"/>
  <c r="AD69" i="9"/>
  <c r="AE69" i="9"/>
  <c r="AF69" i="9"/>
  <c r="W69" i="9"/>
  <c r="N69" i="9"/>
  <c r="O69" i="9"/>
  <c r="P69" i="9"/>
  <c r="Q69" i="9"/>
  <c r="R69" i="9"/>
  <c r="S69" i="9"/>
  <c r="T69" i="9"/>
  <c r="U69" i="9"/>
  <c r="V69" i="9"/>
  <c r="M69" i="9"/>
  <c r="D69" i="9"/>
  <c r="E69" i="9"/>
  <c r="F69" i="9"/>
  <c r="G69" i="9"/>
  <c r="H69" i="9"/>
  <c r="I69" i="9"/>
  <c r="J69" i="9"/>
  <c r="K69" i="9"/>
  <c r="L69" i="9"/>
  <c r="C69" i="9"/>
  <c r="EN85" i="9"/>
  <c r="EM85" i="9"/>
  <c r="EL85" i="9"/>
  <c r="EK85" i="9"/>
  <c r="EJ85" i="9"/>
  <c r="EI85" i="9"/>
  <c r="EH85" i="9"/>
  <c r="EG85" i="9"/>
  <c r="EF85" i="9"/>
  <c r="EE85" i="9"/>
  <c r="EN84" i="9"/>
  <c r="EM84" i="9"/>
  <c r="EL84" i="9"/>
  <c r="EK84" i="9"/>
  <c r="EJ84" i="9"/>
  <c r="EI84" i="9"/>
  <c r="EH84" i="9"/>
  <c r="EG84" i="9"/>
  <c r="EF84" i="9"/>
  <c r="EE84" i="9"/>
  <c r="EN83" i="9"/>
  <c r="EM83" i="9"/>
  <c r="EL83" i="9"/>
  <c r="EK83" i="9"/>
  <c r="EJ83" i="9"/>
  <c r="EI83" i="9"/>
  <c r="EH83" i="9"/>
  <c r="EG83" i="9"/>
  <c r="EF83" i="9"/>
  <c r="EE83" i="9"/>
  <c r="EN82" i="9"/>
  <c r="EM82" i="9"/>
  <c r="EL82" i="9"/>
  <c r="EK82" i="9"/>
  <c r="EJ82" i="9"/>
  <c r="EI82" i="9"/>
  <c r="EH82" i="9"/>
  <c r="EG82" i="9"/>
  <c r="EF82" i="9"/>
  <c r="EE82" i="9"/>
  <c r="EN81" i="9"/>
  <c r="EM81" i="9"/>
  <c r="EL81" i="9"/>
  <c r="EK81" i="9"/>
  <c r="EJ81" i="9"/>
  <c r="EI81" i="9"/>
  <c r="EH81" i="9"/>
  <c r="EG81" i="9"/>
  <c r="EF81" i="9"/>
  <c r="EE81" i="9"/>
  <c r="EN80" i="9"/>
  <c r="EM80" i="9"/>
  <c r="EL80" i="9"/>
  <c r="EK80" i="9"/>
  <c r="EJ80" i="9"/>
  <c r="EI80" i="9"/>
  <c r="EH80" i="9"/>
  <c r="EG80" i="9"/>
  <c r="EF80" i="9"/>
  <c r="EE80" i="9"/>
  <c r="EN79" i="9"/>
  <c r="EM79" i="9"/>
  <c r="EL79" i="9"/>
  <c r="EK79" i="9"/>
  <c r="EJ79" i="9"/>
  <c r="EI79" i="9"/>
  <c r="EH79" i="9"/>
  <c r="EG79" i="9"/>
  <c r="EF79" i="9"/>
  <c r="EE79" i="9"/>
  <c r="EN78" i="9"/>
  <c r="EM78" i="9"/>
  <c r="EL78" i="9"/>
  <c r="EK78" i="9"/>
  <c r="EJ78" i="9"/>
  <c r="EI78" i="9"/>
  <c r="EH78" i="9"/>
  <c r="EG78" i="9"/>
  <c r="EF78" i="9"/>
  <c r="EE78" i="9"/>
  <c r="DQ85" i="9"/>
  <c r="DP85" i="9"/>
  <c r="DO85" i="9"/>
  <c r="DN85" i="9"/>
  <c r="DM85" i="9"/>
  <c r="DL85" i="9"/>
  <c r="DK85" i="9"/>
  <c r="DJ85" i="9"/>
  <c r="DI85" i="9"/>
  <c r="DH85" i="9"/>
  <c r="DQ84" i="9"/>
  <c r="DP84" i="9"/>
  <c r="DO84" i="9"/>
  <c r="DN84" i="9"/>
  <c r="DM84" i="9"/>
  <c r="DL84" i="9"/>
  <c r="DK84" i="9"/>
  <c r="DJ84" i="9"/>
  <c r="DI84" i="9"/>
  <c r="DH84" i="9"/>
  <c r="DQ83" i="9"/>
  <c r="DP83" i="9"/>
  <c r="DO83" i="9"/>
  <c r="DN83" i="9"/>
  <c r="DM83" i="9"/>
  <c r="DL83" i="9"/>
  <c r="DK83" i="9"/>
  <c r="DJ83" i="9"/>
  <c r="DI83" i="9"/>
  <c r="DH83" i="9"/>
  <c r="DQ82" i="9"/>
  <c r="DP82" i="9"/>
  <c r="DO82" i="9"/>
  <c r="DN82" i="9"/>
  <c r="DM82" i="9"/>
  <c r="DL82" i="9"/>
  <c r="DK82" i="9"/>
  <c r="DJ82" i="9"/>
  <c r="DI82" i="9"/>
  <c r="DH82" i="9"/>
  <c r="DQ81" i="9"/>
  <c r="DP81" i="9"/>
  <c r="DO81" i="9"/>
  <c r="DN81" i="9"/>
  <c r="DM81" i="9"/>
  <c r="DL81" i="9"/>
  <c r="DK81" i="9"/>
  <c r="DJ81" i="9"/>
  <c r="DI81" i="9"/>
  <c r="DH81" i="9"/>
  <c r="DQ80" i="9"/>
  <c r="DP80" i="9"/>
  <c r="DO80" i="9"/>
  <c r="DN80" i="9"/>
  <c r="DM80" i="9"/>
  <c r="DL80" i="9"/>
  <c r="DK80" i="9"/>
  <c r="DJ80" i="9"/>
  <c r="DI80" i="9"/>
  <c r="DH80" i="9"/>
  <c r="DQ79" i="9"/>
  <c r="DP79" i="9"/>
  <c r="DO79" i="9"/>
  <c r="DN79" i="9"/>
  <c r="DM79" i="9"/>
  <c r="DL79" i="9"/>
  <c r="DK79" i="9"/>
  <c r="DJ79" i="9"/>
  <c r="DI79" i="9"/>
  <c r="DH79" i="9"/>
  <c r="DQ78" i="9"/>
  <c r="DP78" i="9"/>
  <c r="DO78" i="9"/>
  <c r="DN78" i="9"/>
  <c r="DM78" i="9"/>
  <c r="DL78" i="9"/>
  <c r="DK78" i="9"/>
  <c r="DJ78" i="9"/>
  <c r="DI78" i="9"/>
  <c r="DH78" i="9"/>
  <c r="CM82" i="9"/>
  <c r="CK85" i="9"/>
  <c r="CT85" i="9"/>
  <c r="CS85" i="9"/>
  <c r="CR85" i="9"/>
  <c r="CQ85" i="9"/>
  <c r="CP85" i="9"/>
  <c r="CO85" i="9"/>
  <c r="CN85" i="9"/>
  <c r="CM85" i="9"/>
  <c r="CL85" i="9"/>
  <c r="CT84" i="9"/>
  <c r="CS84" i="9"/>
  <c r="CR84" i="9"/>
  <c r="CQ84" i="9"/>
  <c r="CP84" i="9"/>
  <c r="CO84" i="9"/>
  <c r="CN84" i="9"/>
  <c r="CM84" i="9"/>
  <c r="CL84" i="9"/>
  <c r="CK84" i="9"/>
  <c r="CT83" i="9"/>
  <c r="CS83" i="9"/>
  <c r="CR83" i="9"/>
  <c r="CQ83" i="9"/>
  <c r="CP83" i="9"/>
  <c r="CO83" i="9"/>
  <c r="CN83" i="9"/>
  <c r="CM83" i="9"/>
  <c r="CL83" i="9"/>
  <c r="CK83" i="9"/>
  <c r="CT82" i="9"/>
  <c r="CS82" i="9"/>
  <c r="CR82" i="9"/>
  <c r="CQ82" i="9"/>
  <c r="CP82" i="9"/>
  <c r="CO82" i="9"/>
  <c r="CN82" i="9"/>
  <c r="CL82" i="9"/>
  <c r="CK82" i="9"/>
  <c r="CT81" i="9"/>
  <c r="CS81" i="9"/>
  <c r="CR81" i="9"/>
  <c r="CQ81" i="9"/>
  <c r="CP81" i="9"/>
  <c r="CO81" i="9"/>
  <c r="CN81" i="9"/>
  <c r="CM81" i="9"/>
  <c r="CL81" i="9"/>
  <c r="CK81" i="9"/>
  <c r="CT80" i="9"/>
  <c r="CS80" i="9"/>
  <c r="CR80" i="9"/>
  <c r="CQ80" i="9"/>
  <c r="CP80" i="9"/>
  <c r="CO80" i="9"/>
  <c r="CN80" i="9"/>
  <c r="CM80" i="9"/>
  <c r="CL80" i="9"/>
  <c r="CK80" i="9"/>
  <c r="CT79" i="9"/>
  <c r="CS79" i="9"/>
  <c r="CR79" i="9"/>
  <c r="CQ79" i="9"/>
  <c r="CP79" i="9"/>
  <c r="CO79" i="9"/>
  <c r="CN79" i="9"/>
  <c r="CM79" i="9"/>
  <c r="CL79" i="9"/>
  <c r="CK79" i="9"/>
  <c r="CT78" i="9"/>
  <c r="CS78" i="9"/>
  <c r="CR78" i="9"/>
  <c r="CQ78" i="9"/>
  <c r="CP78" i="9"/>
  <c r="CO78" i="9"/>
  <c r="CN78" i="9"/>
  <c r="CM78" i="9"/>
  <c r="CL78" i="9"/>
  <c r="CK78" i="9"/>
  <c r="BX79" i="9"/>
  <c r="BX80" i="9"/>
  <c r="BX81" i="9"/>
  <c r="BX82" i="9"/>
  <c r="BX83" i="9"/>
  <c r="BX84" i="9"/>
  <c r="BX85" i="9"/>
  <c r="BX78" i="9"/>
  <c r="BQ79" i="9"/>
  <c r="BQ80" i="9"/>
  <c r="BQ81" i="9"/>
  <c r="BQ82" i="9"/>
  <c r="BQ83" i="9"/>
  <c r="BQ84" i="9"/>
  <c r="BQ85" i="9"/>
  <c r="BQ78" i="9"/>
  <c r="BO79" i="9"/>
  <c r="BP79" i="9"/>
  <c r="BR79" i="9"/>
  <c r="BS79" i="9"/>
  <c r="BT79" i="9"/>
  <c r="BU79" i="9"/>
  <c r="BV79" i="9"/>
  <c r="BW79" i="9"/>
  <c r="BO80" i="9"/>
  <c r="BP80" i="9"/>
  <c r="BR80" i="9"/>
  <c r="BS80" i="9"/>
  <c r="BT80" i="9"/>
  <c r="BU80" i="9"/>
  <c r="BV80" i="9"/>
  <c r="BW80" i="9"/>
  <c r="BO81" i="9"/>
  <c r="BP81" i="9"/>
  <c r="BR81" i="9"/>
  <c r="BS81" i="9"/>
  <c r="BT81" i="9"/>
  <c r="BU81" i="9"/>
  <c r="BV81" i="9"/>
  <c r="BW81" i="9"/>
  <c r="BO82" i="9"/>
  <c r="BP82" i="9"/>
  <c r="BR82" i="9"/>
  <c r="BS82" i="9"/>
  <c r="BT82" i="9"/>
  <c r="BU82" i="9"/>
  <c r="BV82" i="9"/>
  <c r="BW82" i="9"/>
  <c r="BO83" i="9"/>
  <c r="BP83" i="9"/>
  <c r="BR83" i="9"/>
  <c r="BS83" i="9"/>
  <c r="BT83" i="9"/>
  <c r="BU83" i="9"/>
  <c r="BV83" i="9"/>
  <c r="BW83" i="9"/>
  <c r="BO84" i="9"/>
  <c r="BP84" i="9"/>
  <c r="BR84" i="9"/>
  <c r="BS84" i="9"/>
  <c r="BT84" i="9"/>
  <c r="BU84" i="9"/>
  <c r="BV84" i="9"/>
  <c r="BW84" i="9"/>
  <c r="BO85" i="9"/>
  <c r="BP85" i="9"/>
  <c r="BR85" i="9"/>
  <c r="BS85" i="9"/>
  <c r="BT85" i="9"/>
  <c r="BU85" i="9"/>
  <c r="BV85" i="9"/>
  <c r="BW85" i="9"/>
  <c r="BW78" i="9"/>
  <c r="BV78" i="9"/>
  <c r="BU78" i="9"/>
  <c r="BT78" i="9"/>
  <c r="BS78" i="9"/>
  <c r="BR78" i="9"/>
  <c r="BP78" i="9"/>
  <c r="BO78" i="9"/>
  <c r="C10" i="9"/>
  <c r="C12" i="9"/>
  <c r="C14" i="9"/>
  <c r="L49" i="9"/>
  <c r="Q49" i="9"/>
  <c r="T49" i="9"/>
  <c r="U49" i="9"/>
  <c r="I50" i="9"/>
  <c r="J50" i="9"/>
  <c r="M50" i="9"/>
  <c r="N50" i="9"/>
  <c r="U50" i="9"/>
  <c r="V50" i="9"/>
  <c r="K51" i="9"/>
  <c r="O51" i="9"/>
  <c r="R51" i="9"/>
  <c r="S51" i="9"/>
  <c r="V51" i="9"/>
  <c r="H52" i="9"/>
  <c r="O52" i="9"/>
  <c r="P52" i="9"/>
  <c r="S52" i="9"/>
  <c r="T52" i="9"/>
  <c r="L53" i="9"/>
  <c r="Q53" i="9"/>
  <c r="T53" i="9"/>
  <c r="U53" i="9"/>
  <c r="I54" i="9"/>
  <c r="J54" i="9"/>
  <c r="M54" i="9"/>
  <c r="N54" i="9"/>
  <c r="R54" i="9"/>
  <c r="V54" i="9"/>
  <c r="K55" i="9"/>
  <c r="O55" i="9"/>
  <c r="S55" i="9"/>
  <c r="S48" i="9"/>
  <c r="O48" i="9"/>
  <c r="N48" i="9"/>
  <c r="K48" i="9"/>
  <c r="J48" i="9"/>
  <c r="EO71" i="9"/>
  <c r="EN71" i="9"/>
  <c r="V55" i="9" s="1"/>
  <c r="EO70" i="9"/>
  <c r="EP70" i="9" s="1"/>
  <c r="EN70" i="9"/>
  <c r="EO69" i="9"/>
  <c r="EN69" i="9"/>
  <c r="V53" i="9" s="1"/>
  <c r="EO68" i="9"/>
  <c r="EN68" i="9"/>
  <c r="EP68" i="9" s="1"/>
  <c r="EO67" i="9"/>
  <c r="EP67" i="9" s="1"/>
  <c r="EN67" i="9"/>
  <c r="EO66" i="9"/>
  <c r="EN66" i="9"/>
  <c r="EO65" i="9"/>
  <c r="EP65" i="9" s="1"/>
  <c r="EN65" i="9"/>
  <c r="V49" i="9" s="1"/>
  <c r="EO64" i="9"/>
  <c r="EP64" i="9" s="1"/>
  <c r="EN64" i="9"/>
  <c r="V48" i="9" s="1"/>
  <c r="EU55" i="9"/>
  <c r="EV55" i="9" s="1"/>
  <c r="ET55" i="9"/>
  <c r="U55" i="9" s="1"/>
  <c r="EU54" i="9"/>
  <c r="ET54" i="9"/>
  <c r="U54" i="9" s="1"/>
  <c r="EU53" i="9"/>
  <c r="EV53" i="9" s="1"/>
  <c r="ET53" i="9"/>
  <c r="EU52" i="9"/>
  <c r="EV52" i="9" s="1"/>
  <c r="ET52" i="9"/>
  <c r="U52" i="9" s="1"/>
  <c r="EU51" i="9"/>
  <c r="ET51" i="9"/>
  <c r="U51" i="9" s="1"/>
  <c r="EU50" i="9"/>
  <c r="EV50" i="9" s="1"/>
  <c r="ET50" i="9"/>
  <c r="EU49" i="9"/>
  <c r="ET49" i="9"/>
  <c r="EV48" i="9"/>
  <c r="EU48" i="9"/>
  <c r="ET48" i="9"/>
  <c r="U48" i="9" s="1"/>
  <c r="EJ40" i="9"/>
  <c r="EI40" i="9"/>
  <c r="EK40" i="9" s="1"/>
  <c r="EJ39" i="9"/>
  <c r="EK39" i="9" s="1"/>
  <c r="EI39" i="9"/>
  <c r="T54" i="9" s="1"/>
  <c r="EJ38" i="9"/>
  <c r="EK38" i="9" s="1"/>
  <c r="EI38" i="9"/>
  <c r="EJ37" i="9"/>
  <c r="EI37" i="9"/>
  <c r="EJ36" i="9"/>
  <c r="EI36" i="9"/>
  <c r="EJ35" i="9"/>
  <c r="EK35" i="9" s="1"/>
  <c r="EI35" i="9"/>
  <c r="T50" i="9" s="1"/>
  <c r="EJ34" i="9"/>
  <c r="EK34" i="9" s="1"/>
  <c r="EI34" i="9"/>
  <c r="EJ33" i="9"/>
  <c r="EI33" i="9"/>
  <c r="T48" i="9" s="1"/>
  <c r="EI27" i="9"/>
  <c r="EJ27" i="9" s="1"/>
  <c r="EH27" i="9"/>
  <c r="EI26" i="9"/>
  <c r="EJ26" i="9" s="1"/>
  <c r="EH26" i="9"/>
  <c r="S54" i="9" s="1"/>
  <c r="EI25" i="9"/>
  <c r="EH25" i="9"/>
  <c r="S53" i="9" s="1"/>
  <c r="EI24" i="9"/>
  <c r="EJ24" i="9" s="1"/>
  <c r="EH24" i="9"/>
  <c r="EI23" i="9"/>
  <c r="EH23" i="9"/>
  <c r="EJ22" i="9"/>
  <c r="EI22" i="9"/>
  <c r="EH22" i="9"/>
  <c r="S50" i="9" s="1"/>
  <c r="EI21" i="9"/>
  <c r="EH21" i="9"/>
  <c r="S49" i="9" s="1"/>
  <c r="EI20" i="9"/>
  <c r="EH20" i="9"/>
  <c r="EJ20" i="9" s="1"/>
  <c r="EK14" i="9"/>
  <c r="EJ14" i="9"/>
  <c r="R55" i="9" s="1"/>
  <c r="EK13" i="9"/>
  <c r="EL13" i="9" s="1"/>
  <c r="EJ13" i="9"/>
  <c r="EK12" i="9"/>
  <c r="EL12" i="9" s="1"/>
  <c r="EJ12" i="9"/>
  <c r="R53" i="9" s="1"/>
  <c r="EK11" i="9"/>
  <c r="EJ11" i="9"/>
  <c r="EL11" i="9" s="1"/>
  <c r="EK10" i="9"/>
  <c r="EL10" i="9" s="1"/>
  <c r="EJ10" i="9"/>
  <c r="EK9" i="9"/>
  <c r="EL9" i="9" s="1"/>
  <c r="EJ9" i="9"/>
  <c r="R50" i="9" s="1"/>
  <c r="EK8" i="9"/>
  <c r="EL8" i="9" s="1"/>
  <c r="EJ8" i="9"/>
  <c r="R49" i="9" s="1"/>
  <c r="EK7" i="9"/>
  <c r="EJ7" i="9"/>
  <c r="EL7" i="9" s="1"/>
  <c r="DR71" i="9"/>
  <c r="DQ71" i="9"/>
  <c r="Q55" i="9" s="1"/>
  <c r="DR70" i="9"/>
  <c r="DQ70" i="9"/>
  <c r="DS70" i="9" s="1"/>
  <c r="DR69" i="9"/>
  <c r="DQ69" i="9"/>
  <c r="DR68" i="9"/>
  <c r="DQ68" i="9"/>
  <c r="DS68" i="9" s="1"/>
  <c r="DR67" i="9"/>
  <c r="DQ67" i="9"/>
  <c r="Q51" i="9" s="1"/>
  <c r="DR66" i="9"/>
  <c r="DQ66" i="9"/>
  <c r="DS66" i="9" s="1"/>
  <c r="DR65" i="9"/>
  <c r="DQ65" i="9"/>
  <c r="DR64" i="9"/>
  <c r="DQ64" i="9"/>
  <c r="DS64" i="9" s="1"/>
  <c r="CU71" i="9"/>
  <c r="CT71" i="9"/>
  <c r="L55" i="9" s="1"/>
  <c r="CU70" i="9"/>
  <c r="CT70" i="9"/>
  <c r="L54" i="9" s="1"/>
  <c r="CU69" i="9"/>
  <c r="CT69" i="9"/>
  <c r="CU68" i="9"/>
  <c r="CT68" i="9"/>
  <c r="L52" i="9" s="1"/>
  <c r="CU67" i="9"/>
  <c r="CT67" i="9"/>
  <c r="L51" i="9" s="1"/>
  <c r="CU66" i="9"/>
  <c r="CT66" i="9"/>
  <c r="L50" i="9" s="1"/>
  <c r="CU65" i="9"/>
  <c r="CT65" i="9"/>
  <c r="CU64" i="9"/>
  <c r="CT64" i="9"/>
  <c r="L48" i="9" s="1"/>
  <c r="DX55" i="9"/>
  <c r="DW55" i="9"/>
  <c r="P55" i="9" s="1"/>
  <c r="DX54" i="9"/>
  <c r="DY54" i="9" s="1"/>
  <c r="DW54" i="9"/>
  <c r="P54" i="9" s="1"/>
  <c r="DX53" i="9"/>
  <c r="DW53" i="9"/>
  <c r="P53" i="9" s="1"/>
  <c r="DX52" i="9"/>
  <c r="DW52" i="9"/>
  <c r="DX51" i="9"/>
  <c r="DW51" i="9"/>
  <c r="P51" i="9" s="1"/>
  <c r="DX50" i="9"/>
  <c r="DW50" i="9"/>
  <c r="P50" i="9" s="1"/>
  <c r="DX49" i="9"/>
  <c r="DW49" i="9"/>
  <c r="P49" i="9" s="1"/>
  <c r="DX48" i="9"/>
  <c r="DW48" i="9"/>
  <c r="P48" i="9" s="1"/>
  <c r="DM40" i="9"/>
  <c r="DL40" i="9"/>
  <c r="DM39" i="9"/>
  <c r="DL39" i="9"/>
  <c r="O54" i="9" s="1"/>
  <c r="DM38" i="9"/>
  <c r="DL38" i="9"/>
  <c r="O53" i="9" s="1"/>
  <c r="DM37" i="9"/>
  <c r="DL37" i="9"/>
  <c r="DM36" i="9"/>
  <c r="DL36" i="9"/>
  <c r="DM35" i="9"/>
  <c r="DN35" i="9" s="1"/>
  <c r="DL35" i="9"/>
  <c r="O50" i="9" s="1"/>
  <c r="DM34" i="9"/>
  <c r="DL34" i="9"/>
  <c r="O49" i="9" s="1"/>
  <c r="DM33" i="9"/>
  <c r="DL33" i="9"/>
  <c r="DL27" i="9"/>
  <c r="DK27" i="9"/>
  <c r="N55" i="9" s="1"/>
  <c r="DL26" i="9"/>
  <c r="DM26" i="9" s="1"/>
  <c r="DK26" i="9"/>
  <c r="DL25" i="9"/>
  <c r="DK25" i="9"/>
  <c r="N53" i="9" s="1"/>
  <c r="DL24" i="9"/>
  <c r="DK24" i="9"/>
  <c r="N52" i="9" s="1"/>
  <c r="DL23" i="9"/>
  <c r="DM23" i="9" s="1"/>
  <c r="DK23" i="9"/>
  <c r="N51" i="9" s="1"/>
  <c r="DL22" i="9"/>
  <c r="DK22" i="9"/>
  <c r="DL21" i="9"/>
  <c r="DK21" i="9"/>
  <c r="N49" i="9" s="1"/>
  <c r="DL20" i="9"/>
  <c r="DK20" i="9"/>
  <c r="DN14" i="9"/>
  <c r="DM14" i="9"/>
  <c r="DO14" i="9" s="1"/>
  <c r="DN13" i="9"/>
  <c r="DO13" i="9" s="1"/>
  <c r="DM13" i="9"/>
  <c r="DN12" i="9"/>
  <c r="DM12" i="9"/>
  <c r="M53" i="9" s="1"/>
  <c r="E13" i="9" s="1"/>
  <c r="DN11" i="9"/>
  <c r="DO11" i="9" s="1"/>
  <c r="DM11" i="9"/>
  <c r="M52" i="9" s="1"/>
  <c r="DN10" i="9"/>
  <c r="DM10" i="9"/>
  <c r="DO10" i="9" s="1"/>
  <c r="DN9" i="9"/>
  <c r="DM9" i="9"/>
  <c r="DN8" i="9"/>
  <c r="DM8" i="9"/>
  <c r="M49" i="9" s="1"/>
  <c r="E9" i="9" s="1"/>
  <c r="DN7" i="9"/>
  <c r="DM7" i="9"/>
  <c r="M48" i="9" s="1"/>
  <c r="DA49" i="9"/>
  <c r="DA55" i="9"/>
  <c r="CZ55" i="9"/>
  <c r="DA54" i="9"/>
  <c r="CZ54" i="9"/>
  <c r="K54" i="9" s="1"/>
  <c r="DA53" i="9"/>
  <c r="CZ53" i="9"/>
  <c r="K53" i="9" s="1"/>
  <c r="DA52" i="9"/>
  <c r="CZ52" i="9"/>
  <c r="K52" i="9" s="1"/>
  <c r="DA51" i="9"/>
  <c r="CZ51" i="9"/>
  <c r="DA50" i="9"/>
  <c r="CZ50" i="9"/>
  <c r="K50" i="9" s="1"/>
  <c r="CZ49" i="9"/>
  <c r="K49" i="9" s="1"/>
  <c r="DA48" i="9"/>
  <c r="CZ48" i="9"/>
  <c r="CP40" i="9"/>
  <c r="CO40" i="9"/>
  <c r="J55" i="9" s="1"/>
  <c r="CP39" i="9"/>
  <c r="CO39" i="9"/>
  <c r="CP38" i="9"/>
  <c r="CO38" i="9"/>
  <c r="J53" i="9" s="1"/>
  <c r="CP37" i="9"/>
  <c r="CO37" i="9"/>
  <c r="J52" i="9" s="1"/>
  <c r="CP36" i="9"/>
  <c r="CO36" i="9"/>
  <c r="J51" i="9" s="1"/>
  <c r="CP35" i="9"/>
  <c r="CO35" i="9"/>
  <c r="CP34" i="9"/>
  <c r="CO34" i="9"/>
  <c r="J49" i="9" s="1"/>
  <c r="CP33" i="9"/>
  <c r="CO33" i="9"/>
  <c r="CO27" i="9"/>
  <c r="CN27" i="9"/>
  <c r="I55" i="9" s="1"/>
  <c r="CO26" i="9"/>
  <c r="CN26" i="9"/>
  <c r="CO25" i="9"/>
  <c r="CN25" i="9"/>
  <c r="I53" i="9" s="1"/>
  <c r="CO24" i="9"/>
  <c r="CN24" i="9"/>
  <c r="I52" i="9" s="1"/>
  <c r="CO23" i="9"/>
  <c r="CN23" i="9"/>
  <c r="I51" i="9" s="1"/>
  <c r="CO22" i="9"/>
  <c r="CP22" i="9" s="1"/>
  <c r="CN22" i="9"/>
  <c r="CO21" i="9"/>
  <c r="CN21" i="9"/>
  <c r="I49" i="9" s="1"/>
  <c r="CO20" i="9"/>
  <c r="CN20" i="9"/>
  <c r="I48" i="9" s="1"/>
  <c r="CQ14" i="9"/>
  <c r="CP14" i="9"/>
  <c r="H55" i="9" s="1"/>
  <c r="D15" i="9" s="1"/>
  <c r="CQ13" i="9"/>
  <c r="CP13" i="9"/>
  <c r="H54" i="9" s="1"/>
  <c r="D14" i="9" s="1"/>
  <c r="CQ12" i="9"/>
  <c r="CP12" i="9"/>
  <c r="H53" i="9" s="1"/>
  <c r="CQ11" i="9"/>
  <c r="CP11" i="9"/>
  <c r="CQ10" i="9"/>
  <c r="CP10" i="9"/>
  <c r="H51" i="9" s="1"/>
  <c r="D11" i="9" s="1"/>
  <c r="CQ9" i="9"/>
  <c r="CR9" i="9" s="1"/>
  <c r="CP9" i="9"/>
  <c r="H50" i="9" s="1"/>
  <c r="D10" i="9" s="1"/>
  <c r="CQ8" i="9"/>
  <c r="CP8" i="9"/>
  <c r="H49" i="9" s="1"/>
  <c r="D9" i="9" s="1"/>
  <c r="CQ7" i="9"/>
  <c r="CP7" i="9"/>
  <c r="H48" i="9" s="1"/>
  <c r="D8" i="9" s="1"/>
  <c r="BT14" i="9"/>
  <c r="C55" i="9" s="1"/>
  <c r="C15" i="9" s="1"/>
  <c r="BX65" i="9"/>
  <c r="G49" i="9" s="1"/>
  <c r="BY65" i="9"/>
  <c r="BX66" i="9"/>
  <c r="G50" i="9" s="1"/>
  <c r="BY66" i="9"/>
  <c r="BX67" i="9"/>
  <c r="G51" i="9" s="1"/>
  <c r="BY67" i="9"/>
  <c r="BX68" i="9"/>
  <c r="G52" i="9" s="1"/>
  <c r="BY68" i="9"/>
  <c r="BX69" i="9"/>
  <c r="G53" i="9" s="1"/>
  <c r="BY69" i="9"/>
  <c r="BX70" i="9"/>
  <c r="G54" i="9" s="1"/>
  <c r="BY70" i="9"/>
  <c r="BX71" i="9"/>
  <c r="G55" i="9" s="1"/>
  <c r="BY71" i="9"/>
  <c r="BY64" i="9"/>
  <c r="BX64" i="9"/>
  <c r="G48" i="9" s="1"/>
  <c r="CD49" i="9"/>
  <c r="F49" i="9" s="1"/>
  <c r="CE49" i="9"/>
  <c r="CD50" i="9"/>
  <c r="F50" i="9" s="1"/>
  <c r="CE50" i="9"/>
  <c r="CD51" i="9"/>
  <c r="F51" i="9" s="1"/>
  <c r="CE51" i="9"/>
  <c r="CD52" i="9"/>
  <c r="F52" i="9" s="1"/>
  <c r="CE52" i="9"/>
  <c r="CD53" i="9"/>
  <c r="F53" i="9" s="1"/>
  <c r="CE53" i="9"/>
  <c r="CD54" i="9"/>
  <c r="F54" i="9" s="1"/>
  <c r="CE54" i="9"/>
  <c r="CD55" i="9"/>
  <c r="F55" i="9" s="1"/>
  <c r="CE55" i="9"/>
  <c r="CE48" i="9"/>
  <c r="CD48" i="9"/>
  <c r="F48" i="9" s="1"/>
  <c r="BS34" i="9"/>
  <c r="E49" i="9" s="1"/>
  <c r="BT34" i="9"/>
  <c r="BS35" i="9"/>
  <c r="E50" i="9" s="1"/>
  <c r="BT35" i="9"/>
  <c r="BS36" i="9"/>
  <c r="E51" i="9" s="1"/>
  <c r="BT36" i="9"/>
  <c r="BS37" i="9"/>
  <c r="E52" i="9" s="1"/>
  <c r="BT37" i="9"/>
  <c r="BS38" i="9"/>
  <c r="E53" i="9" s="1"/>
  <c r="BT38" i="9"/>
  <c r="BS39" i="9"/>
  <c r="E54" i="9" s="1"/>
  <c r="BT39" i="9"/>
  <c r="BS40" i="9"/>
  <c r="E55" i="9" s="1"/>
  <c r="BT40" i="9"/>
  <c r="BT33" i="9"/>
  <c r="BS33" i="9"/>
  <c r="E48" i="9" s="1"/>
  <c r="BR21" i="9"/>
  <c r="BS21" i="9"/>
  <c r="BR22" i="9"/>
  <c r="D50" i="9" s="1"/>
  <c r="BS22" i="9"/>
  <c r="BR23" i="9"/>
  <c r="BS23" i="9"/>
  <c r="BR24" i="9"/>
  <c r="D52" i="9" s="1"/>
  <c r="BS24" i="9"/>
  <c r="BR25" i="9"/>
  <c r="BS25" i="9"/>
  <c r="BR26" i="9"/>
  <c r="D54" i="9" s="1"/>
  <c r="BS26" i="9"/>
  <c r="BR27" i="9"/>
  <c r="D55" i="9" s="1"/>
  <c r="BS27" i="9"/>
  <c r="BS20" i="9"/>
  <c r="BR20" i="9"/>
  <c r="D48" i="9" s="1"/>
  <c r="BT8" i="9"/>
  <c r="C49" i="9" s="1"/>
  <c r="BU8" i="9"/>
  <c r="BT9" i="9"/>
  <c r="C50" i="9" s="1"/>
  <c r="BU9" i="9"/>
  <c r="BT10" i="9"/>
  <c r="C51" i="9" s="1"/>
  <c r="BU10" i="9"/>
  <c r="BT11" i="9"/>
  <c r="C52" i="9" s="1"/>
  <c r="BU11" i="9"/>
  <c r="BT12" i="9"/>
  <c r="C53" i="9" s="1"/>
  <c r="BU12" i="9"/>
  <c r="BT13" i="9"/>
  <c r="C54" i="9" s="1"/>
  <c r="BU13" i="9"/>
  <c r="BU14" i="9"/>
  <c r="BU7" i="9"/>
  <c r="BT7" i="9"/>
  <c r="C48" i="9" s="1"/>
  <c r="C8" i="9" s="1"/>
  <c r="AV7" i="9" a="1"/>
  <c r="AV7" i="9" s="1"/>
  <c r="R50" i="8"/>
  <c r="R49" i="8"/>
  <c r="R48" i="8"/>
  <c r="Y55" i="8"/>
  <c r="Y54" i="8"/>
  <c r="Y53" i="8"/>
  <c r="Y52" i="8"/>
  <c r="Y51" i="8"/>
  <c r="Y50" i="8"/>
  <c r="Y49" i="8"/>
  <c r="Y48" i="8"/>
  <c r="X55" i="8"/>
  <c r="X54" i="8"/>
  <c r="X53" i="8"/>
  <c r="X52" i="8"/>
  <c r="X51" i="8"/>
  <c r="X50" i="8"/>
  <c r="X49" i="8"/>
  <c r="X48" i="8"/>
  <c r="V48" i="8"/>
  <c r="L43" i="8"/>
  <c r="L42" i="8"/>
  <c r="L41" i="8"/>
  <c r="L40" i="8"/>
  <c r="L39" i="8"/>
  <c r="Z55" i="8"/>
  <c r="W55" i="8"/>
  <c r="AB49" i="8"/>
  <c r="AB50" i="8"/>
  <c r="AB51" i="8"/>
  <c r="AB52" i="8"/>
  <c r="AB53" i="8"/>
  <c r="AB54" i="8"/>
  <c r="AB55" i="8"/>
  <c r="S49" i="8"/>
  <c r="T49" i="8"/>
  <c r="U49" i="8"/>
  <c r="V49" i="8"/>
  <c r="W49" i="8"/>
  <c r="Z49" i="8"/>
  <c r="S50" i="8"/>
  <c r="T50" i="8"/>
  <c r="U50" i="8"/>
  <c r="V50" i="8"/>
  <c r="W50" i="8"/>
  <c r="Z50" i="8"/>
  <c r="R51" i="8"/>
  <c r="S51" i="8"/>
  <c r="T51" i="8"/>
  <c r="U51" i="8"/>
  <c r="V51" i="8"/>
  <c r="W51" i="8"/>
  <c r="Z51" i="8"/>
  <c r="R52" i="8"/>
  <c r="S52" i="8"/>
  <c r="T52" i="8"/>
  <c r="U52" i="8"/>
  <c r="V52" i="8"/>
  <c r="W52" i="8"/>
  <c r="Z52" i="8"/>
  <c r="R53" i="8"/>
  <c r="S53" i="8"/>
  <c r="T53" i="8"/>
  <c r="U53" i="8"/>
  <c r="V53" i="8"/>
  <c r="W53" i="8"/>
  <c r="Z53" i="8"/>
  <c r="R54" i="8"/>
  <c r="S54" i="8"/>
  <c r="T54" i="8"/>
  <c r="U54" i="8"/>
  <c r="V54" i="8"/>
  <c r="W54" i="8"/>
  <c r="Z54" i="8"/>
  <c r="R55" i="8"/>
  <c r="S55" i="8"/>
  <c r="T55" i="8"/>
  <c r="U55" i="8"/>
  <c r="V55" i="8"/>
  <c r="AB48" i="8"/>
  <c r="Z48" i="8"/>
  <c r="W48" i="8"/>
  <c r="T48" i="8"/>
  <c r="U48" i="8"/>
  <c r="S48" i="8"/>
  <c r="BG7" i="5"/>
  <c r="AV62" i="4" a="1"/>
  <c r="AV62" i="4" s="1"/>
  <c r="AV47" i="4" a="1"/>
  <c r="AV47" i="4" s="1"/>
  <c r="AQ32" i="4" a="1"/>
  <c r="AQ32" i="4" s="1"/>
  <c r="AQ19" i="4" a="1"/>
  <c r="AQ19" i="4" s="1"/>
  <c r="AQ6" i="4" a="1"/>
  <c r="AQ6" i="4" s="1"/>
  <c r="AB12" i="9" l="1"/>
  <c r="AB30" i="9" s="1"/>
  <c r="V30" i="9"/>
  <c r="AH11" i="9"/>
  <c r="AH29" i="9" s="1"/>
  <c r="AD28" i="12"/>
  <c r="V11" i="9"/>
  <c r="V15" i="9"/>
  <c r="AH9" i="9"/>
  <c r="AH27" i="9" s="1"/>
  <c r="AH12" i="9"/>
  <c r="AH30" i="9" s="1"/>
  <c r="AH14" i="9"/>
  <c r="AH32" i="9" s="1"/>
  <c r="AA8" i="9"/>
  <c r="AD14" i="9"/>
  <c r="AD12" i="9"/>
  <c r="AD11" i="9"/>
  <c r="AD9" i="9"/>
  <c r="AC8" i="9"/>
  <c r="AG15" i="9"/>
  <c r="AG14" i="9"/>
  <c r="AG13" i="9"/>
  <c r="AG12" i="9"/>
  <c r="AG11" i="9"/>
  <c r="AG10" i="9"/>
  <c r="AG9" i="9"/>
  <c r="AD15" i="9"/>
  <c r="AD13" i="9"/>
  <c r="AD10" i="9"/>
  <c r="AB8" i="9"/>
  <c r="E14" i="9"/>
  <c r="E10" i="9"/>
  <c r="D13" i="9"/>
  <c r="F9" i="9"/>
  <c r="F13" i="9"/>
  <c r="F15" i="9"/>
  <c r="F14" i="9"/>
  <c r="E12" i="9"/>
  <c r="F10" i="9"/>
  <c r="D12" i="9"/>
  <c r="R48" i="9"/>
  <c r="F8" i="9" s="1"/>
  <c r="CP27" i="9"/>
  <c r="CQ36" i="9"/>
  <c r="CV64" i="9"/>
  <c r="EJ21" i="9"/>
  <c r="EK33" i="9"/>
  <c r="EP69" i="9"/>
  <c r="Q54" i="9"/>
  <c r="EJ23" i="9"/>
  <c r="EJ25" i="9"/>
  <c r="EK37" i="9"/>
  <c r="EV49" i="9"/>
  <c r="EV51" i="9"/>
  <c r="EP66" i="9"/>
  <c r="M55" i="9"/>
  <c r="E15" i="9" s="1"/>
  <c r="V52" i="9"/>
  <c r="R52" i="9"/>
  <c r="F12" i="9" s="1"/>
  <c r="M51" i="9"/>
  <c r="E11" i="9" s="1"/>
  <c r="CQ34" i="9"/>
  <c r="CV66" i="9"/>
  <c r="EL14" i="9"/>
  <c r="EV54" i="9"/>
  <c r="EP71" i="9"/>
  <c r="Q50" i="9"/>
  <c r="DY50" i="9"/>
  <c r="EK36" i="9"/>
  <c r="Q48" i="9"/>
  <c r="E8" i="9" s="1"/>
  <c r="T55" i="9"/>
  <c r="Q52" i="9"/>
  <c r="T51" i="9"/>
  <c r="F11" i="9" s="1"/>
  <c r="DB55" i="9"/>
  <c r="DM20" i="9"/>
  <c r="DM24" i="9"/>
  <c r="DN36" i="9"/>
  <c r="DN38" i="9"/>
  <c r="DN40" i="9"/>
  <c r="DY49" i="9"/>
  <c r="DY51" i="9"/>
  <c r="DY53" i="9"/>
  <c r="CV68" i="9"/>
  <c r="CV70" i="9"/>
  <c r="DO8" i="9"/>
  <c r="DB54" i="9"/>
  <c r="DO9" i="9"/>
  <c r="DM21" i="9"/>
  <c r="DN39" i="9"/>
  <c r="DY52" i="9"/>
  <c r="CV67" i="9"/>
  <c r="CV69" i="9"/>
  <c r="CV71" i="9"/>
  <c r="DS65" i="9"/>
  <c r="DS67" i="9"/>
  <c r="DS69" i="9"/>
  <c r="CP26" i="9"/>
  <c r="CQ33" i="9"/>
  <c r="CQ39" i="9"/>
  <c r="DB48" i="9"/>
  <c r="DO12" i="9"/>
  <c r="DM22" i="9"/>
  <c r="DM25" i="9"/>
  <c r="DM27" i="9"/>
  <c r="DN34" i="9"/>
  <c r="DY48" i="9"/>
  <c r="DY55" i="9"/>
  <c r="CV65" i="9"/>
  <c r="DO7" i="9"/>
  <c r="DN33" i="9"/>
  <c r="CP23" i="9"/>
  <c r="DN37" i="9"/>
  <c r="DS71" i="9"/>
  <c r="CR8" i="9"/>
  <c r="CR10" i="9"/>
  <c r="CR12" i="9"/>
  <c r="CP20" i="9"/>
  <c r="DB50" i="9"/>
  <c r="BT27" i="9"/>
  <c r="CR13" i="9"/>
  <c r="CQ37" i="9"/>
  <c r="DB52" i="9"/>
  <c r="BT25" i="9"/>
  <c r="BT23" i="9"/>
  <c r="BT21" i="9"/>
  <c r="CR7" i="9"/>
  <c r="CR14" i="9"/>
  <c r="CP21" i="9"/>
  <c r="CQ38" i="9"/>
  <c r="CQ40" i="9"/>
  <c r="DB51" i="9"/>
  <c r="DB53" i="9"/>
  <c r="CR11" i="9"/>
  <c r="CP25" i="9"/>
  <c r="CQ35" i="9"/>
  <c r="BV12" i="9"/>
  <c r="BV10" i="9"/>
  <c r="BV8" i="9"/>
  <c r="CP24" i="9"/>
  <c r="DB49" i="9"/>
  <c r="D53" i="9"/>
  <c r="C13" i="9" s="1"/>
  <c r="D51" i="9"/>
  <c r="C11" i="9" s="1"/>
  <c r="D49" i="9"/>
  <c r="C9" i="9" s="1"/>
  <c r="BZ70" i="9"/>
  <c r="BZ68" i="9"/>
  <c r="BZ66" i="9"/>
  <c r="BU40" i="9"/>
  <c r="CF55" i="9"/>
  <c r="BZ71" i="9"/>
  <c r="BZ67" i="9"/>
  <c r="BZ65" i="9"/>
  <c r="BV7" i="9"/>
  <c r="BV13" i="9"/>
  <c r="BV11" i="9"/>
  <c r="BV9" i="9"/>
  <c r="BU38" i="9"/>
  <c r="BU36" i="9"/>
  <c r="BU34" i="9"/>
  <c r="CF53" i="9"/>
  <c r="CF51" i="9"/>
  <c r="CF49" i="9"/>
  <c r="BU39" i="9"/>
  <c r="BU37" i="9"/>
  <c r="BU35" i="9"/>
  <c r="BT24" i="9"/>
  <c r="CF54" i="9"/>
  <c r="CF50" i="9"/>
  <c r="BZ69" i="9"/>
  <c r="BZ64" i="9"/>
  <c r="CF52" i="9"/>
  <c r="CF48" i="9"/>
  <c r="BV14" i="9"/>
  <c r="BT26" i="9"/>
  <c r="BT22" i="9"/>
  <c r="BU33" i="9"/>
  <c r="BT20" i="9"/>
  <c r="AA48" i="8"/>
  <c r="L44" i="8"/>
  <c r="L45" i="8"/>
  <c r="L46" i="8"/>
  <c r="AA51" i="8"/>
  <c r="AA54" i="8"/>
  <c r="AA53" i="8"/>
  <c r="AA52" i="8"/>
  <c r="AA50" i="8"/>
  <c r="AA49" i="8"/>
  <c r="AA55" i="8"/>
  <c r="CI18" i="3"/>
  <c r="BO7" i="5"/>
  <c r="Y64" i="6" a="1"/>
  <c r="CS11" i="6" s="1"/>
  <c r="W64" i="6" a="1"/>
  <c r="AD48" i="6" a="1"/>
  <c r="AA48" i="6" a="1"/>
  <c r="Z48" i="6" a="1"/>
  <c r="Y48" i="6" a="1"/>
  <c r="W48" i="6" a="1"/>
  <c r="X33" i="6" a="1"/>
  <c r="X33" i="6" s="1"/>
  <c r="W33" i="6" a="1"/>
  <c r="X20" i="6" a="1"/>
  <c r="Y7" i="6" a="1"/>
  <c r="X7" i="6" a="1"/>
  <c r="W7" i="6" a="1"/>
  <c r="Y64" i="5" a="1"/>
  <c r="W64" i="5" a="1"/>
  <c r="BH14" i="5" s="1"/>
  <c r="AD48" i="5" a="1"/>
  <c r="AA48" i="5" a="1"/>
  <c r="Z48" i="5" a="1"/>
  <c r="Y48" i="5"/>
  <c r="Y48" i="5" a="1"/>
  <c r="W48" i="5" a="1"/>
  <c r="X33" i="5" a="1"/>
  <c r="W33" i="5" a="1"/>
  <c r="X20" i="5" a="1"/>
  <c r="Y27" i="5"/>
  <c r="BM14" i="5"/>
  <c r="BM12" i="5"/>
  <c r="BM11" i="5"/>
  <c r="BM10" i="5"/>
  <c r="BM8" i="5"/>
  <c r="BM7" i="5"/>
  <c r="Y7" i="5" a="1"/>
  <c r="X7" i="5"/>
  <c r="X7" i="5" a="1"/>
  <c r="W7" i="5" a="1"/>
  <c r="Y64" i="4" a="1"/>
  <c r="CT12" i="4" s="1"/>
  <c r="W64" i="4" a="1"/>
  <c r="AD48" i="4" a="1"/>
  <c r="AA48" i="4" a="1"/>
  <c r="Z48" i="4" a="1"/>
  <c r="Y48" i="4" a="1"/>
  <c r="Y48" i="4" s="1"/>
  <c r="W48" i="4" a="1"/>
  <c r="X33" i="4" a="1"/>
  <c r="W33" i="4" a="1"/>
  <c r="Y34" i="4" s="1"/>
  <c r="X20" i="4" a="1"/>
  <c r="W20" i="4" a="1"/>
  <c r="CS14" i="4"/>
  <c r="CR14" i="4"/>
  <c r="CS12" i="4"/>
  <c r="CS11" i="4"/>
  <c r="CS10" i="4"/>
  <c r="CS8" i="4"/>
  <c r="CS7" i="4"/>
  <c r="Y7" i="4" a="1"/>
  <c r="X7" i="4" a="1"/>
  <c r="W7" i="4" a="1"/>
  <c r="AX64" i="3" a="1"/>
  <c r="AV64" i="3" a="1"/>
  <c r="BC48" i="3" a="1"/>
  <c r="BC48" i="3" s="1"/>
  <c r="AZ48" i="3" a="1"/>
  <c r="AY48" i="3" a="1"/>
  <c r="AY48" i="3" s="1"/>
  <c r="AX48" i="3" a="1"/>
  <c r="AX48" i="3" s="1"/>
  <c r="AV48" i="3" a="1"/>
  <c r="AV48" i="3" s="1"/>
  <c r="AW33" i="3" a="1"/>
  <c r="AW33" i="3" s="1"/>
  <c r="AV33" i="3" a="1"/>
  <c r="AV33" i="3" s="1"/>
  <c r="AW20" i="3" a="1"/>
  <c r="AW20" i="3" s="1"/>
  <c r="AV20" i="3" a="1"/>
  <c r="AV20" i="3" s="1"/>
  <c r="AX7" i="3" a="1"/>
  <c r="AX7" i="3" s="1"/>
  <c r="AW7" i="3" a="1"/>
  <c r="AW7" i="3" s="1"/>
  <c r="AV7" i="3" a="1"/>
  <c r="AB15" i="9" l="1"/>
  <c r="AB33" i="9" s="1"/>
  <c r="V33" i="9"/>
  <c r="AH15" i="9"/>
  <c r="AH33" i="9" s="1"/>
  <c r="AB11" i="9"/>
  <c r="AB29" i="9" s="1"/>
  <c r="V29" i="9"/>
  <c r="CR11" i="4"/>
  <c r="AE70" i="4"/>
  <c r="AO70" i="4" s="1"/>
  <c r="Y26" i="4"/>
  <c r="CT8" i="4"/>
  <c r="CP12" i="4"/>
  <c r="CR9" i="4"/>
  <c r="CT7" i="4"/>
  <c r="Y23" i="4"/>
  <c r="AL23" i="4" s="1"/>
  <c r="CO8" i="6"/>
  <c r="CS9" i="6"/>
  <c r="CS13" i="6"/>
  <c r="CO13" i="6"/>
  <c r="CS7" i="6"/>
  <c r="CO11" i="6"/>
  <c r="CT8" i="6"/>
  <c r="CO9" i="6"/>
  <c r="CT12" i="6"/>
  <c r="CT14" i="6"/>
  <c r="CL12" i="6"/>
  <c r="CT10" i="6"/>
  <c r="CM11" i="6"/>
  <c r="CN14" i="6"/>
  <c r="CL8" i="6"/>
  <c r="CL14" i="6"/>
  <c r="CR13" i="6"/>
  <c r="CQ12" i="6"/>
  <c r="CR9" i="6"/>
  <c r="AA48" i="6"/>
  <c r="CQ14" i="6"/>
  <c r="CR11" i="6"/>
  <c r="CQ10" i="6"/>
  <c r="X7" i="6"/>
  <c r="CM8" i="6"/>
  <c r="CQ8" i="6"/>
  <c r="CQ9" i="6"/>
  <c r="CR10" i="6"/>
  <c r="CM13" i="6"/>
  <c r="Y21" i="6"/>
  <c r="AK21" i="6" s="1"/>
  <c r="Y23" i="6"/>
  <c r="AJ23" i="6" s="1"/>
  <c r="Y25" i="6"/>
  <c r="AJ25" i="6" s="1"/>
  <c r="Y27" i="6"/>
  <c r="AK27" i="6" s="1"/>
  <c r="Y35" i="6"/>
  <c r="AK35" i="6" s="1"/>
  <c r="Y37" i="6"/>
  <c r="AK37" i="6" s="1"/>
  <c r="Y39" i="6"/>
  <c r="AK39" i="6" s="1"/>
  <c r="W48" i="6"/>
  <c r="AD48" i="6"/>
  <c r="CT11" i="6"/>
  <c r="CT13" i="6"/>
  <c r="CT9" i="6"/>
  <c r="AE51" i="6"/>
  <c r="AN51" i="6" s="1"/>
  <c r="AE55" i="6"/>
  <c r="AN55" i="6" s="1"/>
  <c r="AE66" i="6"/>
  <c r="AK66" i="6" s="1"/>
  <c r="Z9" i="6"/>
  <c r="AK9" i="6" s="1"/>
  <c r="AE54" i="6"/>
  <c r="AJ54" i="6" s="1"/>
  <c r="Z14" i="6"/>
  <c r="AL14" i="6" s="1"/>
  <c r="CL11" i="6"/>
  <c r="Z10" i="6"/>
  <c r="AJ10" i="6" s="1"/>
  <c r="CL13" i="6"/>
  <c r="Z12" i="6"/>
  <c r="AL12" i="6" s="1"/>
  <c r="CL9" i="6"/>
  <c r="AJ9" i="6"/>
  <c r="CN13" i="6"/>
  <c r="CN9" i="6"/>
  <c r="CN11" i="6"/>
  <c r="CQ7" i="6"/>
  <c r="CN8" i="6"/>
  <c r="CR8" i="6"/>
  <c r="CL10" i="6"/>
  <c r="CN12" i="6"/>
  <c r="Z13" i="6"/>
  <c r="AJ13" i="6" s="1"/>
  <c r="AJ14" i="6"/>
  <c r="CP14" i="6"/>
  <c r="CP11" i="6"/>
  <c r="X20" i="6"/>
  <c r="CP13" i="6"/>
  <c r="CP9" i="6"/>
  <c r="Y48" i="6"/>
  <c r="AE52" i="6"/>
  <c r="AN52" i="6" s="1"/>
  <c r="AE71" i="6"/>
  <c r="AO71" i="6" s="1"/>
  <c r="AE69" i="6"/>
  <c r="AO69" i="6" s="1"/>
  <c r="AE67" i="6"/>
  <c r="AL67" i="6" s="1"/>
  <c r="AE65" i="6"/>
  <c r="AO65" i="6" s="1"/>
  <c r="W64" i="6"/>
  <c r="AE68" i="6"/>
  <c r="AO68" i="6" s="1"/>
  <c r="CM12" i="6"/>
  <c r="CM14" i="6"/>
  <c r="CM10" i="6"/>
  <c r="CP8" i="6"/>
  <c r="CP10" i="6"/>
  <c r="CQ11" i="6"/>
  <c r="CR12" i="6"/>
  <c r="AE50" i="6"/>
  <c r="AO50" i="6" s="1"/>
  <c r="W7" i="6"/>
  <c r="Y7" i="6"/>
  <c r="CR7" i="6"/>
  <c r="Z8" i="6"/>
  <c r="AJ8" i="6" s="1"/>
  <c r="CM9" i="6"/>
  <c r="CN10" i="6"/>
  <c r="Z11" i="6"/>
  <c r="AJ11" i="6" s="1"/>
  <c r="CP12" i="6"/>
  <c r="CQ13" i="6"/>
  <c r="CR14" i="6"/>
  <c r="Y22" i="6"/>
  <c r="AK22" i="6" s="1"/>
  <c r="Y24" i="6"/>
  <c r="AK24" i="6" s="1"/>
  <c r="Y26" i="6"/>
  <c r="AK26" i="6" s="1"/>
  <c r="AJ37" i="6"/>
  <c r="W33" i="6"/>
  <c r="Y34" i="6"/>
  <c r="AJ34" i="6" s="1"/>
  <c r="Y36" i="6"/>
  <c r="AJ36" i="6" s="1"/>
  <c r="Y38" i="6"/>
  <c r="AK38" i="6" s="1"/>
  <c r="Y40" i="6"/>
  <c r="AJ40" i="6" s="1"/>
  <c r="Z48" i="6"/>
  <c r="CO14" i="6"/>
  <c r="CO10" i="6"/>
  <c r="CO12" i="6"/>
  <c r="AE49" i="6"/>
  <c r="AK49" i="6" s="1"/>
  <c r="AE53" i="6"/>
  <c r="AK53" i="6" s="1"/>
  <c r="AE70" i="6"/>
  <c r="AK70" i="6" s="1"/>
  <c r="CS8" i="6"/>
  <c r="CS12" i="6"/>
  <c r="AQ65" i="6"/>
  <c r="CS10" i="6"/>
  <c r="CS14" i="6"/>
  <c r="Y64" i="6"/>
  <c r="AN69" i="6"/>
  <c r="BN7" i="5"/>
  <c r="BH10" i="5"/>
  <c r="BJ12" i="5"/>
  <c r="BH7" i="5"/>
  <c r="BH8" i="5"/>
  <c r="BH9" i="5"/>
  <c r="BL10" i="5"/>
  <c r="BN11" i="5"/>
  <c r="BN13" i="5"/>
  <c r="AE68" i="5"/>
  <c r="AQ68" i="5" s="1"/>
  <c r="BN9" i="5"/>
  <c r="BL11" i="5"/>
  <c r="BN12" i="5"/>
  <c r="BL14" i="5"/>
  <c r="BN8" i="5"/>
  <c r="BL13" i="5"/>
  <c r="BL7" i="5"/>
  <c r="BL8" i="5"/>
  <c r="BL9" i="5"/>
  <c r="BJ11" i="5"/>
  <c r="AE51" i="5"/>
  <c r="AO51" i="5" s="1"/>
  <c r="AP51" i="5"/>
  <c r="AK51" i="5"/>
  <c r="BI13" i="5"/>
  <c r="BI9" i="5"/>
  <c r="AL9" i="5"/>
  <c r="BI12" i="5"/>
  <c r="BI14" i="5"/>
  <c r="AL10" i="5"/>
  <c r="Y7" i="5"/>
  <c r="BI10" i="5"/>
  <c r="BI11" i="5"/>
  <c r="Y34" i="5"/>
  <c r="AJ34" i="5" s="1"/>
  <c r="Y37" i="5"/>
  <c r="AK37" i="5" s="1"/>
  <c r="Y38" i="5"/>
  <c r="AK38" i="5" s="1"/>
  <c r="X33" i="5"/>
  <c r="AL51" i="5"/>
  <c r="Z14" i="5"/>
  <c r="AL14" i="5" s="1"/>
  <c r="BG11" i="5"/>
  <c r="Z10" i="5"/>
  <c r="AK10" i="5" s="1"/>
  <c r="AJ12" i="5"/>
  <c r="Z11" i="5"/>
  <c r="AK11" i="5" s="1"/>
  <c r="BG10" i="5"/>
  <c r="BG8" i="5"/>
  <c r="BG12" i="5"/>
  <c r="Z12" i="5"/>
  <c r="AL12" i="5" s="1"/>
  <c r="Z8" i="5"/>
  <c r="AK8" i="5" s="1"/>
  <c r="W7" i="5"/>
  <c r="BG13" i="5"/>
  <c r="Z13" i="5"/>
  <c r="AJ13" i="5" s="1"/>
  <c r="BO12" i="5"/>
  <c r="Y39" i="5"/>
  <c r="AK39" i="5" s="1"/>
  <c r="BI8" i="5"/>
  <c r="Z9" i="5"/>
  <c r="AJ9" i="5" s="1"/>
  <c r="AM9" i="5" s="1"/>
  <c r="Y35" i="5"/>
  <c r="AK35" i="5" s="1"/>
  <c r="AD48" i="5"/>
  <c r="BO11" i="5"/>
  <c r="BO13" i="5"/>
  <c r="BO8" i="5"/>
  <c r="AQ52" i="5"/>
  <c r="BO14" i="5"/>
  <c r="BO9" i="5"/>
  <c r="BO10" i="5"/>
  <c r="AE50" i="5"/>
  <c r="BG9" i="5"/>
  <c r="AJ10" i="5"/>
  <c r="AM10" i="5" s="1"/>
  <c r="BK13" i="5"/>
  <c r="BG14" i="5"/>
  <c r="AJ27" i="5"/>
  <c r="AL27" i="5" s="1"/>
  <c r="Y24" i="5"/>
  <c r="AK24" i="5" s="1"/>
  <c r="Y26" i="5"/>
  <c r="AK26" i="5" s="1"/>
  <c r="Y25" i="5"/>
  <c r="AJ25" i="5" s="1"/>
  <c r="Y21" i="5"/>
  <c r="AK21" i="5" s="1"/>
  <c r="Y22" i="5"/>
  <c r="AK22" i="5" s="1"/>
  <c r="Y23" i="5"/>
  <c r="AK23" i="5" s="1"/>
  <c r="AM68" i="5"/>
  <c r="BK12" i="5"/>
  <c r="AK27" i="5"/>
  <c r="AE71" i="5"/>
  <c r="AK70" i="5"/>
  <c r="AE69" i="5"/>
  <c r="AJ69" i="5" s="1"/>
  <c r="AE67" i="5"/>
  <c r="AE65" i="5"/>
  <c r="AJ65" i="5" s="1"/>
  <c r="BJ8" i="5"/>
  <c r="AK9" i="5"/>
  <c r="BJ9" i="5"/>
  <c r="BK10" i="5"/>
  <c r="BH13" i="5"/>
  <c r="X20" i="5"/>
  <c r="AJ51" i="5"/>
  <c r="W48" i="5"/>
  <c r="AN51" i="5"/>
  <c r="AP50" i="5"/>
  <c r="BM13" i="5"/>
  <c r="BL12" i="5"/>
  <c r="BM9" i="5"/>
  <c r="AK50" i="5"/>
  <c r="AE54" i="5"/>
  <c r="AK54" i="5" s="1"/>
  <c r="AE55" i="5"/>
  <c r="AL55" i="5" s="1"/>
  <c r="W64" i="5"/>
  <c r="AK65" i="5"/>
  <c r="AE66" i="5"/>
  <c r="AL66" i="5" s="1"/>
  <c r="AK69" i="5"/>
  <c r="AE70" i="5"/>
  <c r="BK11" i="5"/>
  <c r="Z48" i="5"/>
  <c r="BJ14" i="5"/>
  <c r="BJ10" i="5"/>
  <c r="AE49" i="5"/>
  <c r="AL49" i="5" s="1"/>
  <c r="AJ68" i="5"/>
  <c r="BH12" i="5"/>
  <c r="BK8" i="5"/>
  <c r="BK9" i="5"/>
  <c r="BH11" i="5"/>
  <c r="BJ13" i="5"/>
  <c r="BK14" i="5"/>
  <c r="AK25" i="5"/>
  <c r="AJ39" i="5"/>
  <c r="W33" i="5"/>
  <c r="Y36" i="5"/>
  <c r="AK36" i="5" s="1"/>
  <c r="Y40" i="5"/>
  <c r="AJ40" i="5" s="1"/>
  <c r="AL50" i="5"/>
  <c r="AA48" i="5"/>
  <c r="AM50" i="5"/>
  <c r="AE52" i="5"/>
  <c r="AP52" i="5" s="1"/>
  <c r="AE53" i="5"/>
  <c r="AM53" i="5" s="1"/>
  <c r="AO53" i="5"/>
  <c r="AP55" i="5"/>
  <c r="AJ70" i="5"/>
  <c r="AM65" i="5"/>
  <c r="AQ65" i="5"/>
  <c r="AM67" i="5"/>
  <c r="AM69" i="5"/>
  <c r="AQ69" i="5"/>
  <c r="AQ71" i="5"/>
  <c r="BN10" i="5"/>
  <c r="BN14" i="5"/>
  <c r="Y64" i="5"/>
  <c r="AN65" i="5"/>
  <c r="AN67" i="5"/>
  <c r="AL68" i="5"/>
  <c r="AN69" i="5"/>
  <c r="AL70" i="5"/>
  <c r="AP70" i="5"/>
  <c r="CM14" i="4"/>
  <c r="CN10" i="4"/>
  <c r="CR8" i="4"/>
  <c r="CT9" i="4"/>
  <c r="CR13" i="4"/>
  <c r="AE68" i="4"/>
  <c r="AR68" i="4" s="1"/>
  <c r="CR7" i="4"/>
  <c r="CR10" i="4"/>
  <c r="CT11" i="4"/>
  <c r="CT13" i="4"/>
  <c r="CP11" i="4"/>
  <c r="CN9" i="4"/>
  <c r="CN14" i="4"/>
  <c r="X7" i="4"/>
  <c r="CN7" i="4" s="1"/>
  <c r="CM13" i="4"/>
  <c r="CN8" i="4"/>
  <c r="CM9" i="4"/>
  <c r="CO13" i="4"/>
  <c r="CO9" i="4"/>
  <c r="CO12" i="4"/>
  <c r="CO14" i="4"/>
  <c r="Y7" i="4"/>
  <c r="AD48" i="4"/>
  <c r="CU11" i="4"/>
  <c r="CU13" i="4"/>
  <c r="CU8" i="4"/>
  <c r="CU14" i="4"/>
  <c r="CU9" i="4"/>
  <c r="AE50" i="4"/>
  <c r="AN50" i="4" s="1"/>
  <c r="AR70" i="4"/>
  <c r="Y37" i="4"/>
  <c r="AK37" i="4" s="1"/>
  <c r="AL34" i="4"/>
  <c r="Y35" i="4"/>
  <c r="AK35" i="4" s="1"/>
  <c r="CO8" i="4"/>
  <c r="Z9" i="4"/>
  <c r="AM9" i="4" s="1"/>
  <c r="CU10" i="4"/>
  <c r="CQ12" i="4"/>
  <c r="Z13" i="4"/>
  <c r="AM13" i="4" s="1"/>
  <c r="AK26" i="4"/>
  <c r="AK23" i="4"/>
  <c r="AM23" i="4" s="1"/>
  <c r="W20" i="4"/>
  <c r="Y24" i="4"/>
  <c r="AL24" i="4" s="1"/>
  <c r="Y25" i="4"/>
  <c r="AK25" i="4" s="1"/>
  <c r="Y21" i="4"/>
  <c r="AK21" i="4" s="1"/>
  <c r="Y27" i="4"/>
  <c r="AL27" i="4" s="1"/>
  <c r="X33" i="4"/>
  <c r="Y38" i="4"/>
  <c r="AL38" i="4" s="1"/>
  <c r="Z48" i="4"/>
  <c r="CP14" i="4"/>
  <c r="CP10" i="4"/>
  <c r="CP13" i="4"/>
  <c r="CP9" i="4"/>
  <c r="CP8" i="4"/>
  <c r="AE49" i="4"/>
  <c r="AP49" i="4" s="1"/>
  <c r="AE51" i="4"/>
  <c r="AN70" i="4"/>
  <c r="Z14" i="4"/>
  <c r="AK14" i="4" s="1"/>
  <c r="CM11" i="4"/>
  <c r="Z10" i="4"/>
  <c r="Z11" i="4"/>
  <c r="AL11" i="4" s="1"/>
  <c r="CM10" i="4"/>
  <c r="CM8" i="4"/>
  <c r="CM12" i="4"/>
  <c r="Z12" i="4"/>
  <c r="AL12" i="4" s="1"/>
  <c r="Z8" i="4"/>
  <c r="AL8" i="4" s="1"/>
  <c r="W7" i="4"/>
  <c r="CO11" i="4"/>
  <c r="CU12" i="4"/>
  <c r="CQ13" i="4"/>
  <c r="CO10" i="4"/>
  <c r="CQ11" i="4"/>
  <c r="CQ14" i="4"/>
  <c r="CQ9" i="4"/>
  <c r="CQ8" i="4"/>
  <c r="AL26" i="4"/>
  <c r="X20" i="4"/>
  <c r="CQ10" i="4"/>
  <c r="Y22" i="4"/>
  <c r="AK22" i="4" s="1"/>
  <c r="Y39" i="4"/>
  <c r="AL39" i="4" s="1"/>
  <c r="CN13" i="4"/>
  <c r="W48" i="4"/>
  <c r="CS13" i="4"/>
  <c r="CR12" i="4"/>
  <c r="CS9" i="4"/>
  <c r="AE54" i="4"/>
  <c r="AL54" i="4" s="1"/>
  <c r="AE55" i="4"/>
  <c r="AM55" i="4" s="1"/>
  <c r="W64" i="4"/>
  <c r="AE66" i="4"/>
  <c r="AK66" i="4" s="1"/>
  <c r="AE71" i="4"/>
  <c r="AL70" i="4"/>
  <c r="AE69" i="4"/>
  <c r="AR69" i="4" s="1"/>
  <c r="AE67" i="4"/>
  <c r="AK67" i="4" s="1"/>
  <c r="AE65" i="4"/>
  <c r="AK65" i="4" s="1"/>
  <c r="CN12" i="4"/>
  <c r="CN11" i="4"/>
  <c r="AK34" i="4"/>
  <c r="W33" i="4"/>
  <c r="Y36" i="4"/>
  <c r="AL36" i="4" s="1"/>
  <c r="Y40" i="4"/>
  <c r="AL40" i="4" s="1"/>
  <c r="AA48" i="4"/>
  <c r="AM49" i="4"/>
  <c r="AE52" i="4"/>
  <c r="AE53" i="4"/>
  <c r="AN53" i="4" s="1"/>
  <c r="AO71" i="4"/>
  <c r="AK70" i="4"/>
  <c r="AR65" i="4"/>
  <c r="AR67" i="4"/>
  <c r="AP70" i="4"/>
  <c r="CT10" i="4"/>
  <c r="CT14" i="4"/>
  <c r="Y64" i="4"/>
  <c r="AM70" i="4"/>
  <c r="AQ70" i="4"/>
  <c r="AY8" i="3"/>
  <c r="BK8" i="3" s="1"/>
  <c r="AX33" i="3"/>
  <c r="BI33" i="3" s="1"/>
  <c r="AX27" i="3"/>
  <c r="BI27" i="3" s="1"/>
  <c r="AX20" i="3"/>
  <c r="BJ20" i="3" s="1"/>
  <c r="AX23" i="3"/>
  <c r="AX26" i="3"/>
  <c r="BI26" i="3" s="1"/>
  <c r="AX22" i="3"/>
  <c r="AX25" i="3"/>
  <c r="AX21" i="3"/>
  <c r="BJ21" i="3" s="1"/>
  <c r="AX24" i="3"/>
  <c r="BJ24" i="3" s="1"/>
  <c r="CI11" i="3"/>
  <c r="CL7" i="3"/>
  <c r="CF8" i="3"/>
  <c r="CJ11" i="3"/>
  <c r="CL11" i="3"/>
  <c r="CK7" i="3"/>
  <c r="CM7" i="3"/>
  <c r="CI7" i="3"/>
  <c r="CK11" i="3"/>
  <c r="CM11" i="3"/>
  <c r="CF11" i="3"/>
  <c r="CN7" i="3"/>
  <c r="CF14" i="3"/>
  <c r="CF10" i="3"/>
  <c r="CG14" i="3"/>
  <c r="CG10" i="3"/>
  <c r="CH14" i="3"/>
  <c r="CH10" i="3"/>
  <c r="CI14" i="3"/>
  <c r="CI10" i="3"/>
  <c r="CJ14" i="3"/>
  <c r="CJ10" i="3"/>
  <c r="CK14" i="3"/>
  <c r="CK10" i="3"/>
  <c r="CL14" i="3"/>
  <c r="CL10" i="3"/>
  <c r="CN14" i="3"/>
  <c r="CN10" i="3"/>
  <c r="CM14" i="3"/>
  <c r="CM10" i="3"/>
  <c r="CG11" i="3"/>
  <c r="CN11" i="3"/>
  <c r="CF13" i="3"/>
  <c r="CF9" i="3"/>
  <c r="CG13" i="3"/>
  <c r="CG9" i="3"/>
  <c r="CH13" i="3"/>
  <c r="CH9" i="3"/>
  <c r="CI13" i="3"/>
  <c r="CI9" i="3"/>
  <c r="CJ13" i="3"/>
  <c r="CJ9" i="3"/>
  <c r="CK13" i="3"/>
  <c r="CK9" i="3"/>
  <c r="CL13" i="3"/>
  <c r="CL9" i="3"/>
  <c r="CN13" i="3"/>
  <c r="CN9" i="3"/>
  <c r="CM13" i="3"/>
  <c r="CM9" i="3"/>
  <c r="CG7" i="3"/>
  <c r="CH11" i="3"/>
  <c r="CF12" i="3"/>
  <c r="CG12" i="3"/>
  <c r="CG8" i="3"/>
  <c r="CH12" i="3"/>
  <c r="CH8" i="3"/>
  <c r="CI12" i="3"/>
  <c r="CI8" i="3"/>
  <c r="CJ12" i="3"/>
  <c r="CJ8" i="3"/>
  <c r="CK12" i="3"/>
  <c r="CK8" i="3"/>
  <c r="CL12" i="3"/>
  <c r="CL8" i="3"/>
  <c r="CN12" i="3"/>
  <c r="CN8" i="3"/>
  <c r="CM12" i="3"/>
  <c r="CM8" i="3"/>
  <c r="AY10" i="3"/>
  <c r="BD49" i="3"/>
  <c r="AX38" i="3"/>
  <c r="BJ38" i="3" s="1"/>
  <c r="AY13" i="3"/>
  <c r="BK13" i="3" s="1"/>
  <c r="AY9" i="3"/>
  <c r="BI9" i="3" s="1"/>
  <c r="BD65" i="3"/>
  <c r="AV7" i="3"/>
  <c r="AX37" i="3"/>
  <c r="BI37" i="3" s="1"/>
  <c r="BD68" i="3"/>
  <c r="BK68" i="3" s="1"/>
  <c r="BD55" i="3"/>
  <c r="BD51" i="3"/>
  <c r="BN51" i="3" s="1"/>
  <c r="AX40" i="3"/>
  <c r="BJ40" i="3" s="1"/>
  <c r="AX36" i="3"/>
  <c r="AY11" i="3"/>
  <c r="BD71" i="3"/>
  <c r="BJ71" i="3" s="1"/>
  <c r="BD67" i="3"/>
  <c r="BI67" i="3" s="1"/>
  <c r="BD53" i="3"/>
  <c r="AX34" i="3"/>
  <c r="BJ34" i="3" s="1"/>
  <c r="BD69" i="3"/>
  <c r="BJ69" i="3" s="1"/>
  <c r="BD52" i="3"/>
  <c r="BN52" i="3" s="1"/>
  <c r="AY12" i="3"/>
  <c r="BJ12" i="3" s="1"/>
  <c r="BD54" i="3"/>
  <c r="BD50" i="3"/>
  <c r="BI50" i="3" s="1"/>
  <c r="AX39" i="3"/>
  <c r="BI39" i="3" s="1"/>
  <c r="AX35" i="3"/>
  <c r="BJ35" i="3" s="1"/>
  <c r="AY14" i="3"/>
  <c r="BK14" i="3" s="1"/>
  <c r="BD70" i="3"/>
  <c r="BI70" i="3" s="1"/>
  <c r="BD66" i="3"/>
  <c r="BJ66" i="3" s="1"/>
  <c r="AZ48" i="3"/>
  <c r="AV64" i="3"/>
  <c r="AX64" i="3"/>
  <c r="AK38" i="4" l="1"/>
  <c r="AQ49" i="4"/>
  <c r="AN68" i="4"/>
  <c r="AN65" i="4"/>
  <c r="AK40" i="4"/>
  <c r="AL22" i="4"/>
  <c r="AM22" i="4" s="1"/>
  <c r="AO65" i="4"/>
  <c r="AL68" i="4"/>
  <c r="AP53" i="4"/>
  <c r="AK54" i="4"/>
  <c r="AP68" i="4"/>
  <c r="AK68" i="4"/>
  <c r="AL35" i="4"/>
  <c r="AM26" i="4"/>
  <c r="AL49" i="4"/>
  <c r="AO49" i="4"/>
  <c r="AL25" i="4"/>
  <c r="AK49" i="4"/>
  <c r="AN49" i="4"/>
  <c r="AK13" i="4"/>
  <c r="AN69" i="4"/>
  <c r="AK9" i="4"/>
  <c r="AQ66" i="4"/>
  <c r="AM50" i="4"/>
  <c r="AM34" i="4"/>
  <c r="AL13" i="4"/>
  <c r="AO53" i="4"/>
  <c r="AK11" i="4"/>
  <c r="AL37" i="4"/>
  <c r="AR49" i="4"/>
  <c r="AO69" i="4"/>
  <c r="AM66" i="4"/>
  <c r="AM35" i="4"/>
  <c r="AK71" i="6"/>
  <c r="AL71" i="6"/>
  <c r="AM71" i="6"/>
  <c r="AK13" i="6"/>
  <c r="AM55" i="6"/>
  <c r="AO55" i="6"/>
  <c r="AQ55" i="6"/>
  <c r="AL68" i="6"/>
  <c r="AQ69" i="6"/>
  <c r="AL69" i="6"/>
  <c r="AJ27" i="6"/>
  <c r="AL27" i="6" s="1"/>
  <c r="AM69" i="6"/>
  <c r="AP70" i="6"/>
  <c r="AO70" i="6"/>
  <c r="AP71" i="6"/>
  <c r="AQ53" i="6"/>
  <c r="AK14" i="6"/>
  <c r="AM14" i="6" s="1"/>
  <c r="AL51" i="6"/>
  <c r="AP55" i="6"/>
  <c r="AL37" i="6"/>
  <c r="AL53" i="6"/>
  <c r="AQ71" i="6"/>
  <c r="AN71" i="6"/>
  <c r="AJ39" i="6"/>
  <c r="AL39" i="6" s="1"/>
  <c r="AM65" i="6"/>
  <c r="AP65" i="6"/>
  <c r="AJ12" i="6"/>
  <c r="AN65" i="6"/>
  <c r="AL65" i="6"/>
  <c r="AK65" i="6"/>
  <c r="AK12" i="6"/>
  <c r="AK25" i="6"/>
  <c r="AL25" i="6" s="1"/>
  <c r="AQ67" i="6"/>
  <c r="AK52" i="6"/>
  <c r="AJ65" i="6"/>
  <c r="AM53" i="6"/>
  <c r="BO69" i="3"/>
  <c r="BL51" i="3"/>
  <c r="BM52" i="3"/>
  <c r="BJ26" i="3"/>
  <c r="BK26" i="3" s="1"/>
  <c r="BI69" i="3"/>
  <c r="BN50" i="3"/>
  <c r="BK50" i="3"/>
  <c r="BJ70" i="3"/>
  <c r="BL70" i="3"/>
  <c r="BM71" i="3"/>
  <c r="BJ27" i="3"/>
  <c r="BK27" i="3" s="1"/>
  <c r="BK70" i="3"/>
  <c r="BO50" i="3"/>
  <c r="BL66" i="3"/>
  <c r="BP70" i="3"/>
  <c r="BP51" i="3"/>
  <c r="BM69" i="3"/>
  <c r="BM50" i="3"/>
  <c r="BN70" i="3"/>
  <c r="BJ51" i="3"/>
  <c r="BI20" i="3"/>
  <c r="BK66" i="3"/>
  <c r="BO70" i="3"/>
  <c r="BK51" i="3"/>
  <c r="BP66" i="3"/>
  <c r="BL71" i="3"/>
  <c r="BP52" i="3"/>
  <c r="BI13" i="3"/>
  <c r="BM70" i="3"/>
  <c r="BI51" i="3"/>
  <c r="BN71" i="3"/>
  <c r="BJ52" i="3"/>
  <c r="BJ33" i="3"/>
  <c r="BK33" i="3" s="1"/>
  <c r="BO71" i="3"/>
  <c r="BI24" i="3"/>
  <c r="BK24" i="3" s="1"/>
  <c r="BL69" i="3"/>
  <c r="BP50" i="3"/>
  <c r="BJ37" i="3"/>
  <c r="BK37" i="3" s="1"/>
  <c r="BI71" i="3"/>
  <c r="BM51" i="3"/>
  <c r="BN69" i="3"/>
  <c r="BJ50" i="3"/>
  <c r="BI54" i="3"/>
  <c r="BL54" i="3"/>
  <c r="BI11" i="3"/>
  <c r="BK11" i="3"/>
  <c r="BJ11" i="3"/>
  <c r="BN55" i="3"/>
  <c r="BO55" i="3"/>
  <c r="BJ55" i="3"/>
  <c r="BM55" i="3"/>
  <c r="BP55" i="3"/>
  <c r="BK55" i="3"/>
  <c r="BJ65" i="3"/>
  <c r="BP65" i="3"/>
  <c r="BM65" i="3"/>
  <c r="BL65" i="3"/>
  <c r="BN49" i="3"/>
  <c r="BK49" i="3"/>
  <c r="BJ49" i="3"/>
  <c r="BM49" i="3"/>
  <c r="BP49" i="3"/>
  <c r="BJ23" i="3"/>
  <c r="BI23" i="3"/>
  <c r="BO65" i="3"/>
  <c r="BK54" i="3"/>
  <c r="BL55" i="3"/>
  <c r="BI49" i="3"/>
  <c r="BN65" i="3"/>
  <c r="BN53" i="3"/>
  <c r="BO53" i="3"/>
  <c r="BJ53" i="3"/>
  <c r="BM53" i="3"/>
  <c r="BP53" i="3"/>
  <c r="BK53" i="3"/>
  <c r="BJ36" i="3"/>
  <c r="BI36" i="3"/>
  <c r="BI68" i="3"/>
  <c r="BN68" i="3"/>
  <c r="BK9" i="3"/>
  <c r="BJ9" i="3"/>
  <c r="BI10" i="3"/>
  <c r="BK10" i="3"/>
  <c r="BJ10" i="3"/>
  <c r="BJ25" i="3"/>
  <c r="BI25" i="3"/>
  <c r="BK20" i="3"/>
  <c r="BO68" i="3"/>
  <c r="BO54" i="3"/>
  <c r="BL49" i="3"/>
  <c r="BM68" i="3"/>
  <c r="BI53" i="3"/>
  <c r="BI34" i="3"/>
  <c r="BK34" i="3" s="1"/>
  <c r="BI8" i="3"/>
  <c r="BJ8" i="3"/>
  <c r="BO49" i="3"/>
  <c r="BI66" i="3"/>
  <c r="BN66" i="3"/>
  <c r="BI52" i="3"/>
  <c r="BL52" i="3"/>
  <c r="BJ67" i="3"/>
  <c r="BP67" i="3"/>
  <c r="BK67" i="3"/>
  <c r="BM67" i="3"/>
  <c r="BL67" i="3"/>
  <c r="BI22" i="3"/>
  <c r="BJ22" i="3"/>
  <c r="BO66" i="3"/>
  <c r="BK52" i="3"/>
  <c r="BI35" i="3"/>
  <c r="BK35" i="3" s="1"/>
  <c r="BK12" i="3"/>
  <c r="BL68" i="3"/>
  <c r="BL53" i="3"/>
  <c r="BJ39" i="3"/>
  <c r="BK39" i="3" s="1"/>
  <c r="BJ14" i="3"/>
  <c r="BM54" i="3"/>
  <c r="BI40" i="3"/>
  <c r="BK40" i="3" s="1"/>
  <c r="BI12" i="3"/>
  <c r="BN67" i="3"/>
  <c r="BJ54" i="3"/>
  <c r="BI65" i="3"/>
  <c r="BO67" i="3"/>
  <c r="BO52" i="3"/>
  <c r="BI14" i="3"/>
  <c r="BP68" i="3"/>
  <c r="BP54" i="3"/>
  <c r="BM66" i="3"/>
  <c r="BI55" i="3"/>
  <c r="BI21" i="3"/>
  <c r="BK21" i="3" s="1"/>
  <c r="BJ13" i="3"/>
  <c r="BJ68" i="3"/>
  <c r="BN54" i="3"/>
  <c r="BK65" i="3"/>
  <c r="AY7" i="3"/>
  <c r="BI7" i="3"/>
  <c r="BK69" i="3"/>
  <c r="BK71" i="3"/>
  <c r="BO51" i="3"/>
  <c r="BP69" i="3"/>
  <c r="BP71" i="3"/>
  <c r="BL50" i="3"/>
  <c r="BI38" i="3"/>
  <c r="BK38" i="3" s="1"/>
  <c r="AL70" i="6"/>
  <c r="AN67" i="6"/>
  <c r="AM67" i="6"/>
  <c r="AN68" i="6"/>
  <c r="AK68" i="6"/>
  <c r="AJ67" i="6"/>
  <c r="AN70" i="6"/>
  <c r="AP67" i="6"/>
  <c r="AJ68" i="6"/>
  <c r="AP68" i="6"/>
  <c r="AP69" i="6"/>
  <c r="AP52" i="6"/>
  <c r="AM51" i="6"/>
  <c r="AO51" i="6"/>
  <c r="AK51" i="6"/>
  <c r="AM49" i="6"/>
  <c r="AO49" i="6"/>
  <c r="AL55" i="6"/>
  <c r="AO52" i="6"/>
  <c r="AQ49" i="6"/>
  <c r="AK55" i="6"/>
  <c r="AL54" i="6"/>
  <c r="AQ51" i="6"/>
  <c r="AJ53" i="6"/>
  <c r="AP51" i="6"/>
  <c r="AK34" i="6"/>
  <c r="AL34" i="6" s="1"/>
  <c r="AK23" i="6"/>
  <c r="AL23" i="6" s="1"/>
  <c r="CU8" i="6"/>
  <c r="AK10" i="6"/>
  <c r="AL9" i="6"/>
  <c r="AM9" i="6" s="1"/>
  <c r="CU14" i="6"/>
  <c r="AK11" i="6"/>
  <c r="CU12" i="6"/>
  <c r="AE64" i="6"/>
  <c r="AL64" i="6" s="1"/>
  <c r="AO66" i="6"/>
  <c r="AN66" i="6"/>
  <c r="AJ38" i="6"/>
  <c r="AL38" i="6" s="1"/>
  <c r="AJ66" i="6"/>
  <c r="AO53" i="6"/>
  <c r="AL11" i="6"/>
  <c r="AL13" i="6"/>
  <c r="AK40" i="6"/>
  <c r="AL40" i="6" s="1"/>
  <c r="CT7" i="6"/>
  <c r="AE48" i="6"/>
  <c r="AL48" i="6" s="1"/>
  <c r="AJ55" i="6"/>
  <c r="Y20" i="6"/>
  <c r="AJ20" i="6" s="1"/>
  <c r="AJ24" i="6"/>
  <c r="AL24" i="6" s="1"/>
  <c r="CM7" i="6"/>
  <c r="AN49" i="6"/>
  <c r="AN53" i="6"/>
  <c r="Y33" i="6"/>
  <c r="AK33" i="6" s="1"/>
  <c r="CU10" i="6"/>
  <c r="AM54" i="6"/>
  <c r="AQ54" i="6"/>
  <c r="AP66" i="6"/>
  <c r="AJ35" i="6"/>
  <c r="AL35" i="6" s="1"/>
  <c r="CN7" i="6"/>
  <c r="AM50" i="6"/>
  <c r="AQ50" i="6"/>
  <c r="AJ69" i="6"/>
  <c r="AQ52" i="6"/>
  <c r="AM52" i="6"/>
  <c r="AL49" i="6"/>
  <c r="AL50" i="6"/>
  <c r="CP7" i="6"/>
  <c r="CU11" i="6"/>
  <c r="AK36" i="6"/>
  <c r="AL36" i="6" s="1"/>
  <c r="AJ50" i="6"/>
  <c r="AJ49" i="6"/>
  <c r="AJ21" i="6"/>
  <c r="AL21" i="6" s="1"/>
  <c r="AP49" i="6"/>
  <c r="AP53" i="6"/>
  <c r="AP50" i="6"/>
  <c r="AP54" i="6"/>
  <c r="AK69" i="6"/>
  <c r="CU9" i="6"/>
  <c r="AQ66" i="6"/>
  <c r="AM66" i="6"/>
  <c r="AK8" i="6"/>
  <c r="AL66" i="6"/>
  <c r="AQ70" i="6"/>
  <c r="AM70" i="6"/>
  <c r="AO54" i="6"/>
  <c r="CO7" i="6"/>
  <c r="Z7" i="6"/>
  <c r="AK7" i="6" s="1"/>
  <c r="CL7" i="6"/>
  <c r="AM68" i="6"/>
  <c r="AQ68" i="6"/>
  <c r="AJ70" i="6"/>
  <c r="AK67" i="6"/>
  <c r="AO67" i="6"/>
  <c r="AJ71" i="6"/>
  <c r="AL52" i="6"/>
  <c r="AL8" i="6"/>
  <c r="CU13" i="6"/>
  <c r="AK54" i="6"/>
  <c r="AK50" i="6"/>
  <c r="AJ52" i="6"/>
  <c r="AJ51" i="6"/>
  <c r="AJ22" i="6"/>
  <c r="AL22" i="6" s="1"/>
  <c r="AJ26" i="6"/>
  <c r="AL26" i="6" s="1"/>
  <c r="AL10" i="6"/>
  <c r="AN50" i="6"/>
  <c r="AN54" i="6"/>
  <c r="AJ66" i="5"/>
  <c r="AP66" i="5"/>
  <c r="AK68" i="5"/>
  <c r="AN68" i="5"/>
  <c r="AR68" i="5" s="1"/>
  <c r="AK66" i="5"/>
  <c r="AO66" i="5"/>
  <c r="AP68" i="5"/>
  <c r="AO68" i="5"/>
  <c r="AP54" i="5"/>
  <c r="AP49" i="5"/>
  <c r="AN55" i="5"/>
  <c r="AK55" i="5"/>
  <c r="AM51" i="5"/>
  <c r="AM55" i="5"/>
  <c r="AN54" i="5"/>
  <c r="AK49" i="5"/>
  <c r="AQ51" i="5"/>
  <c r="AQ49" i="5"/>
  <c r="AJ35" i="5"/>
  <c r="AJ37" i="5"/>
  <c r="AL37" i="5" s="1"/>
  <c r="AL25" i="5"/>
  <c r="AJ21" i="5"/>
  <c r="AJ22" i="5"/>
  <c r="AL22" i="5" s="1"/>
  <c r="AL35" i="5"/>
  <c r="AR51" i="5"/>
  <c r="BK7" i="5"/>
  <c r="AJ26" i="5"/>
  <c r="AL26" i="5" s="1"/>
  <c r="AJ8" i="5"/>
  <c r="AM8" i="5" s="1"/>
  <c r="AL53" i="5"/>
  <c r="AP53" i="5"/>
  <c r="AK53" i="5"/>
  <c r="AJ36" i="5"/>
  <c r="AL36" i="5" s="1"/>
  <c r="AN70" i="5"/>
  <c r="AQ70" i="5"/>
  <c r="AM70" i="5"/>
  <c r="AR70" i="5" s="1"/>
  <c r="AJ64" i="5"/>
  <c r="AE64" i="5"/>
  <c r="AJ53" i="5"/>
  <c r="AP71" i="5"/>
  <c r="AO71" i="5"/>
  <c r="AL71" i="5"/>
  <c r="AK71" i="5"/>
  <c r="AJ23" i="5"/>
  <c r="AL23" i="5" s="1"/>
  <c r="BP9" i="5"/>
  <c r="AQ53" i="5"/>
  <c r="AK40" i="5"/>
  <c r="AL40" i="5" s="1"/>
  <c r="BP13" i="5"/>
  <c r="AL64" i="5"/>
  <c r="AM71" i="5"/>
  <c r="AO54" i="5"/>
  <c r="AN52" i="5"/>
  <c r="AL52" i="5"/>
  <c r="Y33" i="5"/>
  <c r="AJ33" i="5" s="1"/>
  <c r="AK13" i="5"/>
  <c r="AM13" i="5" s="1"/>
  <c r="AK12" i="5"/>
  <c r="AM12" i="5" s="1"/>
  <c r="AM54" i="5"/>
  <c r="BJ7" i="5"/>
  <c r="AO55" i="5"/>
  <c r="AM52" i="5"/>
  <c r="AE48" i="5"/>
  <c r="AM48" i="5" s="1"/>
  <c r="AJ55" i="5"/>
  <c r="AQ55" i="5"/>
  <c r="Y20" i="5"/>
  <c r="AK20" i="5" s="1"/>
  <c r="AJ24" i="5"/>
  <c r="AL24" i="5" s="1"/>
  <c r="BP14" i="5"/>
  <c r="AO50" i="5"/>
  <c r="AJ50" i="5"/>
  <c r="AN50" i="5"/>
  <c r="AQ50" i="5"/>
  <c r="AQ54" i="5"/>
  <c r="AJ14" i="5"/>
  <c r="AM14" i="5" s="1"/>
  <c r="BP12" i="5"/>
  <c r="BP10" i="5"/>
  <c r="AJ11" i="5"/>
  <c r="AM11" i="5" s="1"/>
  <c r="AL11" i="5"/>
  <c r="AL13" i="5"/>
  <c r="AL39" i="5"/>
  <c r="AL8" i="5"/>
  <c r="AP67" i="5"/>
  <c r="AL67" i="5"/>
  <c r="AO67" i="5"/>
  <c r="AK67" i="5"/>
  <c r="AJ71" i="5"/>
  <c r="AK14" i="5"/>
  <c r="BP8" i="5"/>
  <c r="AK34" i="5"/>
  <c r="AL34" i="5" s="1"/>
  <c r="AO70" i="5"/>
  <c r="AQ67" i="5"/>
  <c r="AN71" i="5"/>
  <c r="AJ54" i="5"/>
  <c r="AK52" i="5"/>
  <c r="AJ52" i="5"/>
  <c r="AO52" i="5"/>
  <c r="AL54" i="5"/>
  <c r="AJ38" i="5"/>
  <c r="AL38" i="5" s="1"/>
  <c r="AO49" i="5"/>
  <c r="AM49" i="5"/>
  <c r="AQ66" i="5"/>
  <c r="AN66" i="5"/>
  <c r="AM66" i="5"/>
  <c r="AN49" i="5"/>
  <c r="AN53" i="5"/>
  <c r="AJ49" i="5"/>
  <c r="AL65" i="5"/>
  <c r="AP65" i="5"/>
  <c r="AO65" i="5"/>
  <c r="AR65" i="5" s="1"/>
  <c r="AL69" i="5"/>
  <c r="AP69" i="5"/>
  <c r="AO69" i="5"/>
  <c r="AJ67" i="5"/>
  <c r="AL21" i="5"/>
  <c r="Z7" i="5"/>
  <c r="AK7" i="5" s="1"/>
  <c r="AJ7" i="5"/>
  <c r="BP11" i="5"/>
  <c r="BI7" i="5"/>
  <c r="AQ68" i="4"/>
  <c r="AL69" i="4"/>
  <c r="AO68" i="4"/>
  <c r="AM68" i="4"/>
  <c r="AP66" i="4"/>
  <c r="AN55" i="4"/>
  <c r="AQ55" i="4"/>
  <c r="AL55" i="4"/>
  <c r="AP55" i="4"/>
  <c r="AK55" i="4"/>
  <c r="CV9" i="4"/>
  <c r="CV14" i="4"/>
  <c r="AM40" i="4"/>
  <c r="AM37" i="4"/>
  <c r="AK27" i="4"/>
  <c r="AM27" i="4" s="1"/>
  <c r="AL21" i="4"/>
  <c r="AM21" i="4" s="1"/>
  <c r="AM25" i="4"/>
  <c r="AK12" i="4"/>
  <c r="CV13" i="4"/>
  <c r="AM11" i="4"/>
  <c r="AK36" i="4"/>
  <c r="AM36" i="4" s="1"/>
  <c r="AQ71" i="4"/>
  <c r="AP71" i="4"/>
  <c r="AM71" i="4"/>
  <c r="AL71" i="4"/>
  <c r="AE64" i="4"/>
  <c r="AM64" i="4" s="1"/>
  <c r="AK8" i="4"/>
  <c r="AM8" i="4"/>
  <c r="AN67" i="4"/>
  <c r="AL50" i="4"/>
  <c r="CQ7" i="4"/>
  <c r="AL10" i="4"/>
  <c r="AK10" i="4"/>
  <c r="AQ51" i="4"/>
  <c r="AL51" i="4"/>
  <c r="AP51" i="4"/>
  <c r="AR50" i="4"/>
  <c r="CO7" i="4"/>
  <c r="AM14" i="4"/>
  <c r="AO67" i="4"/>
  <c r="AR71" i="4"/>
  <c r="AS70" i="4"/>
  <c r="AM53" i="4"/>
  <c r="AQ53" i="4"/>
  <c r="AL53" i="4"/>
  <c r="AM54" i="4"/>
  <c r="AM38" i="4"/>
  <c r="AM65" i="4"/>
  <c r="AQ65" i="4"/>
  <c r="AP65" i="4"/>
  <c r="AM69" i="4"/>
  <c r="AQ69" i="4"/>
  <c r="AP69" i="4"/>
  <c r="AR66" i="4"/>
  <c r="AO66" i="4"/>
  <c r="AN66" i="4"/>
  <c r="AQ50" i="4"/>
  <c r="AQ54" i="4"/>
  <c r="AK51" i="4"/>
  <c r="AL9" i="4"/>
  <c r="AR55" i="4"/>
  <c r="AM12" i="4"/>
  <c r="AN12" i="4" s="1"/>
  <c r="CV12" i="4"/>
  <c r="CV10" i="4"/>
  <c r="CP7" i="4"/>
  <c r="Y20" i="4"/>
  <c r="AL20" i="4" s="1"/>
  <c r="AK24" i="4"/>
  <c r="AM24" i="4" s="1"/>
  <c r="AR53" i="4"/>
  <c r="AR51" i="4"/>
  <c r="AM10" i="4"/>
  <c r="AL52" i="4"/>
  <c r="AP52" i="4"/>
  <c r="AK52" i="4"/>
  <c r="AQ67" i="4"/>
  <c r="AP67" i="4"/>
  <c r="AM67" i="4"/>
  <c r="AL67" i="4"/>
  <c r="AK71" i="4"/>
  <c r="AQ52" i="4"/>
  <c r="AE48" i="4"/>
  <c r="AN48" i="4" s="1"/>
  <c r="AP50" i="4"/>
  <c r="AK50" i="4"/>
  <c r="AO50" i="4"/>
  <c r="AM52" i="4"/>
  <c r="Y33" i="4"/>
  <c r="AK33" i="4" s="1"/>
  <c r="AL14" i="4"/>
  <c r="CV8" i="4"/>
  <c r="AM51" i="4"/>
  <c r="AR52" i="4"/>
  <c r="AN71" i="4"/>
  <c r="AP54" i="4"/>
  <c r="AO52" i="4"/>
  <c r="AK39" i="4"/>
  <c r="AM39" i="4" s="1"/>
  <c r="AL66" i="4"/>
  <c r="AK69" i="4"/>
  <c r="AL65" i="4"/>
  <c r="AO54" i="4"/>
  <c r="AO51" i="4"/>
  <c r="AO55" i="4"/>
  <c r="AK53" i="4"/>
  <c r="Z7" i="4"/>
  <c r="AL7" i="4" s="1"/>
  <c r="CM7" i="4"/>
  <c r="CV11" i="4"/>
  <c r="AN54" i="4"/>
  <c r="AN52" i="4"/>
  <c r="AN51" i="4"/>
  <c r="AR54" i="4"/>
  <c r="CU7" i="4"/>
  <c r="CO11" i="3"/>
  <c r="CO12" i="3"/>
  <c r="CO8" i="3"/>
  <c r="CO9" i="3"/>
  <c r="CO10" i="3"/>
  <c r="CO13" i="3"/>
  <c r="CO14" i="3"/>
  <c r="CH7" i="3"/>
  <c r="CJ7" i="3"/>
  <c r="CF7" i="3"/>
  <c r="BD48" i="3"/>
  <c r="BM48" i="3" s="1"/>
  <c r="BD64" i="3"/>
  <c r="AN11" i="4" l="1"/>
  <c r="AL33" i="4"/>
  <c r="AS49" i="4"/>
  <c r="AS55" i="4"/>
  <c r="AN13" i="4"/>
  <c r="AO48" i="4"/>
  <c r="AK7" i="4"/>
  <c r="AN9" i="4"/>
  <c r="AS65" i="4"/>
  <c r="AS66" i="4"/>
  <c r="AS67" i="4"/>
  <c r="AS68" i="4"/>
  <c r="AS54" i="4"/>
  <c r="AM13" i="6"/>
  <c r="AR65" i="6"/>
  <c r="AR71" i="6"/>
  <c r="AM8" i="6"/>
  <c r="AR53" i="6"/>
  <c r="AM10" i="6"/>
  <c r="AM12" i="6"/>
  <c r="BL13" i="3"/>
  <c r="BL9" i="3"/>
  <c r="BK36" i="3"/>
  <c r="BQ71" i="3"/>
  <c r="BQ70" i="3"/>
  <c r="BK23" i="3"/>
  <c r="BQ51" i="3"/>
  <c r="BL12" i="3"/>
  <c r="BQ50" i="3"/>
  <c r="BQ67" i="3"/>
  <c r="BQ52" i="3"/>
  <c r="BQ69" i="3"/>
  <c r="BQ53" i="3"/>
  <c r="BJ64" i="3"/>
  <c r="BP64" i="3"/>
  <c r="BN64" i="3"/>
  <c r="BL64" i="3"/>
  <c r="BO64" i="3"/>
  <c r="BM64" i="3"/>
  <c r="BK64" i="3"/>
  <c r="BI64" i="3"/>
  <c r="BI48" i="3"/>
  <c r="BJ48" i="3"/>
  <c r="BP48" i="3"/>
  <c r="BK48" i="3"/>
  <c r="BL48" i="3"/>
  <c r="BO48" i="3"/>
  <c r="BN48" i="3"/>
  <c r="BQ65" i="3"/>
  <c r="BK22" i="3"/>
  <c r="BL11" i="3"/>
  <c r="BQ55" i="3"/>
  <c r="BL14" i="3"/>
  <c r="BL8" i="3"/>
  <c r="BQ49" i="3"/>
  <c r="BJ7" i="3"/>
  <c r="BK7" i="3"/>
  <c r="BQ66" i="3"/>
  <c r="BK25" i="3"/>
  <c r="BL10" i="3"/>
  <c r="BQ68" i="3"/>
  <c r="BQ54" i="3"/>
  <c r="AR68" i="6"/>
  <c r="AR67" i="6"/>
  <c r="AR70" i="6"/>
  <c r="AR51" i="6"/>
  <c r="AR54" i="6"/>
  <c r="AR55" i="6"/>
  <c r="AK20" i="6"/>
  <c r="AL20" i="6" s="1"/>
  <c r="AM11" i="6"/>
  <c r="AJ7" i="6"/>
  <c r="AM7" i="6" s="1"/>
  <c r="CU7" i="6"/>
  <c r="AR69" i="6"/>
  <c r="AL7" i="6"/>
  <c r="AN48" i="6"/>
  <c r="AJ48" i="6"/>
  <c r="AQ64" i="6"/>
  <c r="AM64" i="6"/>
  <c r="AN64" i="6"/>
  <c r="AP64" i="6"/>
  <c r="AK64" i="6"/>
  <c r="AO64" i="6"/>
  <c r="AR50" i="6"/>
  <c r="AJ33" i="6"/>
  <c r="AL33" i="6" s="1"/>
  <c r="AJ64" i="6"/>
  <c r="AK48" i="6"/>
  <c r="AP48" i="6"/>
  <c r="AO48" i="6"/>
  <c r="AR52" i="6"/>
  <c r="AM48" i="6"/>
  <c r="AR49" i="6"/>
  <c r="AQ48" i="6"/>
  <c r="AR66" i="6"/>
  <c r="AR69" i="5"/>
  <c r="AR66" i="5"/>
  <c r="AR71" i="5"/>
  <c r="AR49" i="5"/>
  <c r="AQ48" i="5"/>
  <c r="AK33" i="5"/>
  <c r="AL33" i="5" s="1"/>
  <c r="AJ20" i="5"/>
  <c r="AL20" i="5" s="1"/>
  <c r="AR67" i="5"/>
  <c r="AR54" i="5"/>
  <c r="AR55" i="5"/>
  <c r="AL7" i="5"/>
  <c r="AM7" i="5" s="1"/>
  <c r="BP7" i="5"/>
  <c r="AR50" i="5"/>
  <c r="AJ48" i="5"/>
  <c r="AN64" i="5"/>
  <c r="AM64" i="5"/>
  <c r="AQ64" i="5"/>
  <c r="AP64" i="5"/>
  <c r="AK64" i="5"/>
  <c r="AO64" i="5"/>
  <c r="AR53" i="5"/>
  <c r="AR52" i="5"/>
  <c r="AL48" i="5"/>
  <c r="AK48" i="5"/>
  <c r="AP48" i="5"/>
  <c r="AO48" i="5"/>
  <c r="AN48" i="5"/>
  <c r="AS71" i="4"/>
  <c r="AM33" i="4"/>
  <c r="AN14" i="4"/>
  <c r="AN10" i="4"/>
  <c r="AS53" i="4"/>
  <c r="AS52" i="4"/>
  <c r="AK20" i="4"/>
  <c r="AM20" i="4" s="1"/>
  <c r="CV7" i="4"/>
  <c r="AS69" i="4"/>
  <c r="AS50" i="4"/>
  <c r="AK48" i="4"/>
  <c r="AM7" i="4"/>
  <c r="AO64" i="4"/>
  <c r="AN64" i="4"/>
  <c r="AR64" i="4"/>
  <c r="AP64" i="4"/>
  <c r="AQ64" i="4"/>
  <c r="AL64" i="4"/>
  <c r="AQ48" i="4"/>
  <c r="AP48" i="4"/>
  <c r="AM48" i="4"/>
  <c r="AL48" i="4"/>
  <c r="AS51" i="4"/>
  <c r="AR48" i="4"/>
  <c r="AN8" i="4"/>
  <c r="AK64" i="4"/>
  <c r="CO7" i="3"/>
  <c r="AN7" i="4" l="1"/>
  <c r="BQ64" i="3"/>
  <c r="BL7" i="3"/>
  <c r="BQ48" i="3"/>
  <c r="AR64" i="6"/>
  <c r="AR48" i="6"/>
  <c r="AR64" i="5"/>
  <c r="AR48" i="5"/>
  <c r="AS64" i="4"/>
  <c r="AS4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<sst xmlns="http://schemas.openxmlformats.org/spreadsheetml/2006/main" count="2325" uniqueCount="116">
  <si>
    <t>Año</t>
  </si>
  <si>
    <t>Diésel</t>
  </si>
  <si>
    <t>Gasolina</t>
  </si>
  <si>
    <t>Electricidad</t>
  </si>
  <si>
    <t>Gas Natural</t>
  </si>
  <si>
    <t>Leña</t>
  </si>
  <si>
    <t>AGR</t>
  </si>
  <si>
    <t>GLP</t>
  </si>
  <si>
    <t>TER</t>
  </si>
  <si>
    <t>RES</t>
  </si>
  <si>
    <t>Kerosene-Jet</t>
  </si>
  <si>
    <t>Carbón Mineral</t>
  </si>
  <si>
    <t>Bagazo</t>
  </si>
  <si>
    <t>Fuel Oil</t>
  </si>
  <si>
    <t>Petróleo</t>
  </si>
  <si>
    <t>Residuos</t>
  </si>
  <si>
    <t>Coque</t>
  </si>
  <si>
    <t>Carbón de Leña</t>
  </si>
  <si>
    <t>Hidrógeno</t>
  </si>
  <si>
    <t>IND</t>
  </si>
  <si>
    <t>AVGAS</t>
  </si>
  <si>
    <t>TRA</t>
  </si>
  <si>
    <t>same fuels for other scenarios</t>
  </si>
  <si>
    <t>same fuels for other scenarios + H2</t>
  </si>
  <si>
    <t>Petróleo y Derivados</t>
  </si>
  <si>
    <t>Petróleo y Derivados (Imp)</t>
  </si>
  <si>
    <t>Carbón Mineral y coque</t>
  </si>
  <si>
    <t>Gas Natural (Imp)</t>
  </si>
  <si>
    <t>Biomasas, residuos y biocombustibles</t>
  </si>
  <si>
    <t>FNCER</t>
  </si>
  <si>
    <t>Hidroenergía</t>
  </si>
  <si>
    <t>Nuclear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</si>
  <si>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</si>
  <si>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</si>
  <si>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</si>
  <si>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</si>
  <si>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</si>
  <si>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</si>
  <si>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</si>
  <si>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Totales</t>
  </si>
  <si>
    <t>UPGRADING</t>
  </si>
  <si>
    <t>INFLECTION</t>
  </si>
  <si>
    <t>UPDATING</t>
  </si>
  <si>
    <t>Diesel</t>
  </si>
  <si>
    <t>Gasoline</t>
  </si>
  <si>
    <t>Natural Gas</t>
  </si>
  <si>
    <t>LPG</t>
  </si>
  <si>
    <t>Crude Oil</t>
  </si>
  <si>
    <t>Hydrogen</t>
  </si>
  <si>
    <t>DISRUPTIVE</t>
  </si>
  <si>
    <t>ACA SE PEGA EL ESCENARIO QUE QUIERO ANALIZAR</t>
  </si>
  <si>
    <t>Updating</t>
  </si>
  <si>
    <t>Upgrading</t>
  </si>
  <si>
    <t>Inflection</t>
  </si>
  <si>
    <t>Disruptive</t>
  </si>
  <si>
    <t>Consolidado</t>
  </si>
  <si>
    <t>Scenario</t>
  </si>
  <si>
    <t>Total</t>
  </si>
  <si>
    <t>O&amp;G</t>
  </si>
  <si>
    <t>% O&amp;G</t>
  </si>
  <si>
    <t>Total energy</t>
  </si>
  <si>
    <t>Petroleo</t>
  </si>
  <si>
    <t>Hidrogeno</t>
  </si>
  <si>
    <t>Just O&amp;G + Electricity + H2</t>
  </si>
  <si>
    <t>Electricity</t>
  </si>
  <si>
    <t>H2</t>
  </si>
  <si>
    <t>Just O&amp;G +  H2</t>
  </si>
  <si>
    <t>Electricity, %</t>
  </si>
  <si>
    <t>Just O&amp;G</t>
  </si>
  <si>
    <t>Transporte</t>
  </si>
  <si>
    <t>Industria</t>
  </si>
  <si>
    <t>Residencial</t>
  </si>
  <si>
    <t>Terciario</t>
  </si>
  <si>
    <t>Agricultura, Construcción y Minería</t>
  </si>
  <si>
    <t>No especificado</t>
  </si>
  <si>
    <t>No energético</t>
  </si>
  <si>
    <t>Total Emissions</t>
  </si>
  <si>
    <t>Emissions in Transport</t>
  </si>
  <si>
    <t>Emissions in Industry</t>
  </si>
  <si>
    <t>Emissions in Residential</t>
  </si>
  <si>
    <t>Emissions in Tertiary</t>
  </si>
  <si>
    <t>Emissions in AGR</t>
  </si>
  <si>
    <t>Total Electricity, kt</t>
  </si>
  <si>
    <t>kt/PJ</t>
  </si>
  <si>
    <t>Total Emissions, kt</t>
  </si>
  <si>
    <t>Total Diesel, kt</t>
  </si>
  <si>
    <t>Total Gasolina,  kt</t>
  </si>
  <si>
    <t>Total demand, PJ</t>
  </si>
  <si>
    <t>Electricity demand, PJ</t>
  </si>
  <si>
    <t>Diesel demand, PJ</t>
  </si>
  <si>
    <t>Gasoline demand, PJ</t>
  </si>
  <si>
    <t>S2</t>
  </si>
  <si>
    <t>S1</t>
  </si>
  <si>
    <t>S3</t>
  </si>
  <si>
    <t>Demand</t>
  </si>
  <si>
    <t>Supply</t>
  </si>
  <si>
    <t>LPG scenario</t>
  </si>
  <si>
    <t>Conversion</t>
  </si>
  <si>
    <t>Prices of fuels</t>
  </si>
  <si>
    <t>Blending with biofuels</t>
  </si>
  <si>
    <t>Final consumption in 2050, PJ</t>
  </si>
  <si>
    <t>Total Emissions in 2050, Mt CO2-eq</t>
  </si>
  <si>
    <t>Final consumption of fossil fuels in 2050, PJ</t>
  </si>
  <si>
    <t>Fossil fuels</t>
  </si>
  <si>
    <t>Total fossil fuels Emissions, kt</t>
  </si>
  <si>
    <t>Medium</t>
  </si>
  <si>
    <t>High</t>
  </si>
  <si>
    <t>Yet to find resources scenario</t>
  </si>
  <si>
    <t>Low</t>
  </si>
  <si>
    <t>Reserves scenario</t>
  </si>
  <si>
    <t xml:space="preserve">Low </t>
  </si>
  <si>
    <t>Reference scenario - AEO2020</t>
  </si>
  <si>
    <t>New thermal plants</t>
  </si>
  <si>
    <t xml:space="preserve">New renewable capacities </t>
  </si>
  <si>
    <t>Yes (GAS-CT, GAS-CC, GAS-CC-CCS, Diesel and Fuel Oil)</t>
  </si>
  <si>
    <t>Yes (Solar-PV and Land-Based Wind 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</si>
</sst>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00000%"/>
    <numFmt numFmtId="165" formatCode="0.0"/>
    <numFmt numFmtId="166" formatCode="0.0000"/>
    <numFmt numFmtId="167" formatCode="0.0000000"/>
    <numFmt numFmtId="168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/>
    <xf numFmtId="0" fontId="0" fillId="0" borderId="0" xfId="0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9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65" fontId="0" fillId="0" borderId="6" xfId="0" applyNumberFormat="1" applyBorder="1"/>
    <xf numFmtId="0" fontId="0" fillId="4" borderId="0" xfId="0" applyFill="1"/>
    <xf numFmtId="0" fontId="5" fillId="5" borderId="13" xfId="2" applyFont="1" applyFill="1" applyBorder="1" applyAlignment="1">
      <alignment horizontal="left"/>
    </xf>
    <xf numFmtId="0" fontId="0" fillId="6" borderId="0" xfId="0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wrapText="1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right" wrapText="1"/>
    </xf>
    <xf numFmtId="9" fontId="0" fillId="0" borderId="0" xfId="1" applyFont="1"/>
    <xf numFmtId="9" fontId="0" fillId="6" borderId="0" xfId="1" applyFon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right" wrapText="1"/>
    </xf>
    <xf numFmtId="0" fontId="0" fillId="7" borderId="0" xfId="0" applyFill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right" wrapText="1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right" wrapText="1"/>
    </xf>
    <xf numFmtId="0" fontId="0" fillId="8" borderId="0" xfId="0" applyFill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right" wrapText="1"/>
    </xf>
    <xf numFmtId="0" fontId="0" fillId="8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right" wrapText="1"/>
    </xf>
    <xf numFmtId="0" fontId="7" fillId="0" borderId="0" xfId="0" applyFont="1"/>
    <xf numFmtId="0" fontId="2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wrapText="1"/>
    </xf>
    <xf numFmtId="2" fontId="0" fillId="6" borderId="14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9" borderId="0" xfId="0" applyFill="1"/>
    <xf numFmtId="0" fontId="2" fillId="9" borderId="14" xfId="0" applyFont="1" applyFill="1" applyBorder="1" applyAlignment="1">
      <alignment horizontal="center" wrapText="1"/>
    </xf>
    <xf numFmtId="0" fontId="2" fillId="9" borderId="14" xfId="0" applyFont="1" applyFill="1" applyBorder="1" applyAlignment="1">
      <alignment horizontal="center" vertical="center" wrapText="1"/>
    </xf>
    <xf numFmtId="2" fontId="0" fillId="9" borderId="14" xfId="0" applyNumberFormat="1" applyFill="1" applyBorder="1" applyAlignment="1">
      <alignment horizontal="center"/>
    </xf>
    <xf numFmtId="0" fontId="7" fillId="9" borderId="0" xfId="0" applyFont="1" applyFill="1"/>
    <xf numFmtId="2" fontId="0" fillId="9" borderId="15" xfId="0" applyNumberFormat="1" applyFill="1" applyBorder="1" applyAlignment="1">
      <alignment horizontal="center"/>
    </xf>
    <xf numFmtId="0" fontId="8" fillId="3" borderId="0" xfId="0" applyFont="1" applyFill="1"/>
    <xf numFmtId="2" fontId="7" fillId="0" borderId="0" xfId="0" applyNumberFormat="1" applyFont="1"/>
    <xf numFmtId="0" fontId="0" fillId="10" borderId="0" xfId="0" applyFill="1"/>
    <xf numFmtId="0" fontId="0" fillId="11" borderId="0" xfId="0" applyFill="1"/>
    <xf numFmtId="165" fontId="0" fillId="0" borderId="0" xfId="0" applyNumberFormat="1"/>
    <xf numFmtId="0" fontId="2" fillId="0" borderId="4" xfId="0" applyFont="1" applyBorder="1" applyAlignment="1">
      <alignment horizontal="right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wrapText="1"/>
    </xf>
    <xf numFmtId="2" fontId="0" fillId="0" borderId="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9" xfId="1" applyFont="1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9" fontId="0" fillId="0" borderId="12" xfId="1" applyFont="1" applyBorder="1"/>
    <xf numFmtId="165" fontId="0" fillId="9" borderId="0" xfId="0" applyNumberFormat="1" applyFill="1" applyAlignment="1">
      <alignment horizontal="center"/>
    </xf>
    <xf numFmtId="165" fontId="0" fillId="9" borderId="0" xfId="0" applyNumberFormat="1" applyFill="1"/>
    <xf numFmtId="1" fontId="0" fillId="9" borderId="0" xfId="0" applyNumberFormat="1" applyFill="1"/>
    <xf numFmtId="0" fontId="2" fillId="0" borderId="3" xfId="0" applyFont="1" applyBorder="1" applyAlignment="1">
      <alignment horizontal="center" vertical="center" wrapText="1"/>
    </xf>
    <xf numFmtId="1" fontId="0" fillId="9" borderId="0" xfId="0" applyNumberFormat="1" applyFill="1" applyAlignment="1">
      <alignment horizontal="center"/>
    </xf>
    <xf numFmtId="9" fontId="0" fillId="9" borderId="0" xfId="1" applyFont="1" applyFill="1" applyAlignment="1">
      <alignment horizontal="center"/>
    </xf>
    <xf numFmtId="9" fontId="0" fillId="9" borderId="0" xfId="1" applyFont="1" applyFill="1"/>
    <xf numFmtId="0" fontId="9" fillId="9" borderId="0" xfId="0" applyFont="1" applyFill="1"/>
    <xf numFmtId="1" fontId="9" fillId="9" borderId="0" xfId="0" applyNumberFormat="1" applyFont="1" applyFill="1"/>
    <xf numFmtId="9" fontId="9" fillId="9" borderId="0" xfId="1" applyFont="1" applyFill="1"/>
    <xf numFmtId="166" fontId="0" fillId="9" borderId="0" xfId="0" applyNumberFormat="1" applyFill="1"/>
    <xf numFmtId="167" fontId="0" fillId="0" borderId="0" xfId="0" applyNumberFormat="1"/>
    <xf numFmtId="168" fontId="0" fillId="9" borderId="0" xfId="3" applyNumberFormat="1" applyFont="1" applyFill="1"/>
    <xf numFmtId="43" fontId="0" fillId="0" borderId="0" xfId="3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</cellXfs>
  <cellStyles count="4">
    <cellStyle name="Millares" xfId="3" builtinId="3"/>
    <cellStyle name="Normal" xfId="0" builtinId="0"/>
    <cellStyle name="Normal 2" xfId="2" xr:uid="{BA0A1B04-F68A-489E-831F-11130ABCF783}"/>
    <cellStyle name="Porcentaje" xfId="1" builtinId="5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(BAU)'!$D$6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(BAU)'!$D$7:$D$14</c:f>
              <c:numCache>
                <c:formatCode>General</c:formatCode>
                <c:ptCount val="8"/>
                <c:pt idx="0">
                  <c:v>22.321113539999999</c:v>
                </c:pt>
                <c:pt idx="1">
                  <c:v>19.90012076</c:v>
                </c:pt>
                <c:pt idx="2">
                  <c:v>24.783513330000002</c:v>
                </c:pt>
                <c:pt idx="3">
                  <c:v>29.696907920000001</c:v>
                </c:pt>
                <c:pt idx="4">
                  <c:v>35.081304770000003</c:v>
                </c:pt>
                <c:pt idx="5">
                  <c:v>41.037057400000002</c:v>
                </c:pt>
                <c:pt idx="6">
                  <c:v>47.72948255</c:v>
                </c:pt>
                <c:pt idx="7">
                  <c:v>55.080663819999998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(BAU)'!$E$6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(BAU)'!$E$7:$E$14</c:f>
              <c:numCache>
                <c:formatCode>General</c:formatCode>
                <c:ptCount val="8"/>
                <c:pt idx="0">
                  <c:v>0.21185863160000001</c:v>
                </c:pt>
                <c:pt idx="1">
                  <c:v>0.19832779210000001</c:v>
                </c:pt>
                <c:pt idx="2">
                  <c:v>0.23876406859999999</c:v>
                </c:pt>
                <c:pt idx="3">
                  <c:v>0.27824046089999999</c:v>
                </c:pt>
                <c:pt idx="4">
                  <c:v>0.3220478987</c:v>
                </c:pt>
                <c:pt idx="5">
                  <c:v>0.37178098879999999</c:v>
                </c:pt>
                <c:pt idx="6">
                  <c:v>0.42926308229999999</c:v>
                </c:pt>
                <c:pt idx="7">
                  <c:v>0.49417979309999999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(BAU)'!$F$6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(BAU)'!$F$7:$F$14</c:f>
              <c:numCache>
                <c:formatCode>General</c:formatCode>
                <c:ptCount val="8"/>
                <c:pt idx="0">
                  <c:v>21.579546189999999</c:v>
                </c:pt>
                <c:pt idx="1">
                  <c:v>18.670094649999999</c:v>
                </c:pt>
                <c:pt idx="2">
                  <c:v>23.079574390000001</c:v>
                </c:pt>
                <c:pt idx="3">
                  <c:v>27.187411669999999</c:v>
                </c:pt>
                <c:pt idx="4">
                  <c:v>31.7875154</c:v>
                </c:pt>
                <c:pt idx="5">
                  <c:v>37.074858130000003</c:v>
                </c:pt>
                <c:pt idx="6">
                  <c:v>43.25428161</c:v>
                </c:pt>
                <c:pt idx="7">
                  <c:v>50.32087241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ser>
          <c:idx val="3"/>
          <c:order val="3"/>
          <c:tx>
            <c:strRef>
              <c:f>'Updating (BAU)'!$G$6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(BAU)'!$G$7:$G$14</c:f>
              <c:numCache>
                <c:formatCode>General</c:formatCode>
                <c:ptCount val="8"/>
                <c:pt idx="0">
                  <c:v>9.1315762589999991</c:v>
                </c:pt>
                <c:pt idx="1">
                  <c:v>7.7753440610000002</c:v>
                </c:pt>
                <c:pt idx="2">
                  <c:v>9.6659128729999999</c:v>
                </c:pt>
                <c:pt idx="3">
                  <c:v>11.41274102</c:v>
                </c:pt>
                <c:pt idx="4">
                  <c:v>13.37201213</c:v>
                </c:pt>
                <c:pt idx="5">
                  <c:v>15.62870245</c:v>
                </c:pt>
                <c:pt idx="6">
                  <c:v>18.270971750000001</c:v>
                </c:pt>
                <c:pt idx="7">
                  <c:v>21.298823949999999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6-4C5F-98F1-6498CE22A658}"/>
            </c:ext>
          </c:extLst>
        </c:ser>
        <c:ser>
          <c:idx val="4"/>
          <c:order val="4"/>
          <c:tx>
            <c:strRef>
              <c:f>'Updating (BAU)'!$H$6</c:f>
              <c:strCache>
                <c:ptCount val="1"/>
                <c:pt idx="0">
                  <c:v>Leña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(BAU)'!$H$7:$H$14</c:f>
              <c:numCache>
                <c:formatCode>General</c:formatCode>
                <c:ptCount val="8"/>
                <c:pt idx="0">
                  <c:v>12.483049319999999</c:v>
                </c:pt>
                <c:pt idx="1">
                  <c:v>12.069118449999999</c:v>
                </c:pt>
                <c:pt idx="2">
                  <c:v>14.36032076</c:v>
                </c:pt>
                <c:pt idx="3">
                  <c:v>16.63471066</c:v>
                </c:pt>
                <c:pt idx="4">
                  <c:v>19.152290709999999</c:v>
                </c:pt>
                <c:pt idx="5">
                  <c:v>22.002672799999999</c:v>
                </c:pt>
                <c:pt idx="6">
                  <c:v>25.290185059999999</c:v>
                </c:pt>
                <c:pt idx="7">
                  <c:v>28.992189790000001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Demanda de Agricultura, Construcción y Minería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'Updating (BAU)'!$AV$6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(BAU)'!$AV$7:$AV$14</c:f>
              <c:numCache>
                <c:formatCode>General</c:formatCode>
                <c:ptCount val="8"/>
                <c:pt idx="0">
                  <c:v>22.321100000000001</c:v>
                </c:pt>
                <c:pt idx="1">
                  <c:v>19.900099999999998</c:v>
                </c:pt>
                <c:pt idx="2">
                  <c:v>24.7835</c:v>
                </c:pt>
                <c:pt idx="3">
                  <c:v>29.696899999999999</c:v>
                </c:pt>
                <c:pt idx="4">
                  <c:v>35.081299999999999</c:v>
                </c:pt>
                <c:pt idx="5">
                  <c:v>41.037100000000002</c:v>
                </c:pt>
                <c:pt idx="6">
                  <c:v>47.729500000000002</c:v>
                </c:pt>
                <c:pt idx="7">
                  <c:v>55.0807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6-4C5F-98F1-6498CE22A658}"/>
            </c:ext>
          </c:extLst>
        </c:ser>
        <c:ser>
          <c:idx val="1"/>
          <c:order val="1"/>
          <c:tx>
            <c:strRef>
              <c:f>'Updating (BAU)'!$AW$6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(BAU)'!$AW$7:$AW$14</c:f>
              <c:numCache>
                <c:formatCode>General</c:formatCode>
                <c:ptCount val="8"/>
                <c:pt idx="0">
                  <c:v>0.21190000000000001</c:v>
                </c:pt>
                <c:pt idx="1">
                  <c:v>0.1983</c:v>
                </c:pt>
                <c:pt idx="2">
                  <c:v>0.23880000000000001</c:v>
                </c:pt>
                <c:pt idx="3">
                  <c:v>0.2782</c:v>
                </c:pt>
                <c:pt idx="4">
                  <c:v>0.32200000000000001</c:v>
                </c:pt>
                <c:pt idx="5">
                  <c:v>0.37180000000000002</c:v>
                </c:pt>
                <c:pt idx="6">
                  <c:v>0.42930000000000001</c:v>
                </c:pt>
                <c:pt idx="7">
                  <c:v>0.49419999999999997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6-4C5F-98F1-6498CE22A658}"/>
            </c:ext>
          </c:extLst>
        </c:ser>
        <c:ser>
          <c:idx val="2"/>
          <c:order val="2"/>
          <c:tx>
            <c:strRef>
              <c:f>'Updating (BAU)'!$AX$6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'Updating (BAU)'!$C$7:$C$14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'Updating (BAU)'!$AX$7:$AX$14</c:f>
              <c:numCache>
                <c:formatCode>General</c:formatCode>
                <c:ptCount val="8"/>
                <c:pt idx="0">
                  <c:v>9.1316000000000006</c:v>
                </c:pt>
                <c:pt idx="1">
                  <c:v>7.7752999999999997</c:v>
                </c:pt>
                <c:pt idx="2">
                  <c:v>9.6659000000000006</c:v>
                </c:pt>
                <c:pt idx="3">
                  <c:v>11.412699999999999</c:v>
                </c:pt>
                <c:pt idx="4">
                  <c:v>13.372</c:v>
                </c:pt>
                <c:pt idx="5">
                  <c:v>15.6287</c:v>
                </c:pt>
                <c:pt idx="6">
                  <c:v>18.271000000000001</c:v>
                </c:pt>
                <c:pt idx="7">
                  <c:v>21.2988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6-4C5F-98F1-6498CE22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233088"/>
        <c:axId val="1679230592"/>
      </c:barChart>
      <c:catAx>
        <c:axId val="16792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0592"/>
        <c:crosses val="autoZero"/>
        <c:auto val="1"/>
        <c:lblAlgn val="ctr"/>
        <c:lblOffset val="100"/>
        <c:noMultiLvlLbl val="0"/>
      </c:catAx>
      <c:valAx>
        <c:axId val="16792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792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Upgrading!$BG$7:$BO$7</c:f>
              <c:numCache>
                <c:formatCode>General</c:formatCode>
                <c:ptCount val="9"/>
                <c:pt idx="0">
                  <c:v>269.4325</c:v>
                </c:pt>
                <c:pt idx="1">
                  <c:v>249.2398</c:v>
                </c:pt>
                <c:pt idx="2">
                  <c:v>198.04650000000001</c:v>
                </c:pt>
                <c:pt idx="3">
                  <c:v>59.134499999999996</c:v>
                </c:pt>
                <c:pt idx="4">
                  <c:v>25.486199999999997</c:v>
                </c:pt>
                <c:pt idx="5">
                  <c:v>1.1855</c:v>
                </c:pt>
                <c:pt idx="6">
                  <c:v>7.3300000000000004E-2</c:v>
                </c:pt>
                <c:pt idx="7">
                  <c:v>0.52449999999999997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4-4F9A-8873-8337404E9F4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Upgrading!$BG$8:$BO$8</c:f>
              <c:numCache>
                <c:formatCode>General</c:formatCode>
                <c:ptCount val="9"/>
                <c:pt idx="0">
                  <c:v>276.59010000000001</c:v>
                </c:pt>
                <c:pt idx="1">
                  <c:v>255.935</c:v>
                </c:pt>
                <c:pt idx="2">
                  <c:v>188.04939999999999</c:v>
                </c:pt>
                <c:pt idx="3">
                  <c:v>45.445099999999996</c:v>
                </c:pt>
                <c:pt idx="4">
                  <c:v>24.891199999999998</c:v>
                </c:pt>
                <c:pt idx="5">
                  <c:v>1.2101</c:v>
                </c:pt>
                <c:pt idx="6">
                  <c:v>6.7500000000000004E-2</c:v>
                </c:pt>
                <c:pt idx="7">
                  <c:v>0.40310000000000001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4-4F9A-8873-8337404E9F4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Upgrading!$BG$9:$BO$9</c:f>
              <c:numCache>
                <c:formatCode>General</c:formatCode>
                <c:ptCount val="9"/>
                <c:pt idx="0">
                  <c:v>314.93689999999998</c:v>
                </c:pt>
                <c:pt idx="1">
                  <c:v>284.399</c:v>
                </c:pt>
                <c:pt idx="2">
                  <c:v>213.59859999999998</c:v>
                </c:pt>
                <c:pt idx="3">
                  <c:v>55.558199999999999</c:v>
                </c:pt>
                <c:pt idx="4">
                  <c:v>27.540999999999997</c:v>
                </c:pt>
                <c:pt idx="5">
                  <c:v>1.4651999999999998</c:v>
                </c:pt>
                <c:pt idx="6">
                  <c:v>7.9399999999999998E-2</c:v>
                </c:pt>
                <c:pt idx="7">
                  <c:v>0.49280000000000002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4-4F9A-8873-8337404E9F4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Upgrading!$BG$10:$BO$10</c:f>
              <c:numCache>
                <c:formatCode>General</c:formatCode>
                <c:ptCount val="9"/>
                <c:pt idx="0">
                  <c:v>339.30149999999998</c:v>
                </c:pt>
                <c:pt idx="1">
                  <c:v>294.86289999999997</c:v>
                </c:pt>
                <c:pt idx="2">
                  <c:v>237.36509999999998</c:v>
                </c:pt>
                <c:pt idx="3">
                  <c:v>66.1357</c:v>
                </c:pt>
                <c:pt idx="4">
                  <c:v>29.036500000000004</c:v>
                </c:pt>
                <c:pt idx="5">
                  <c:v>1.6974</c:v>
                </c:pt>
                <c:pt idx="6">
                  <c:v>8.3500000000000005E-2</c:v>
                </c:pt>
                <c:pt idx="7">
                  <c:v>0.58660000000000001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74-4F9A-8873-8337404E9F4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Upgrading!$BG$11:$BO$11</c:f>
              <c:numCache>
                <c:formatCode>General</c:formatCode>
                <c:ptCount val="9"/>
                <c:pt idx="0">
                  <c:v>345.96500000000003</c:v>
                </c:pt>
                <c:pt idx="1">
                  <c:v>281.85309999999998</c:v>
                </c:pt>
                <c:pt idx="2">
                  <c:v>265.6078</c:v>
                </c:pt>
                <c:pt idx="3">
                  <c:v>77.808199999999999</c:v>
                </c:pt>
                <c:pt idx="4">
                  <c:v>29.7972</c:v>
                </c:pt>
                <c:pt idx="5">
                  <c:v>1.927</c:v>
                </c:pt>
                <c:pt idx="6">
                  <c:v>8.0799999999999997E-2</c:v>
                </c:pt>
                <c:pt idx="7">
                  <c:v>0.69020000000000004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74-4F9A-8873-8337404E9F4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Upgrading!$BG$12:$BO$12</c:f>
              <c:numCache>
                <c:formatCode>General</c:formatCode>
                <c:ptCount val="9"/>
                <c:pt idx="0">
                  <c:v>338.44069999999999</c:v>
                </c:pt>
                <c:pt idx="1">
                  <c:v>251.41230000000002</c:v>
                </c:pt>
                <c:pt idx="2">
                  <c:v>322.4033</c:v>
                </c:pt>
                <c:pt idx="3">
                  <c:v>90.902299999999997</c:v>
                </c:pt>
                <c:pt idx="4">
                  <c:v>33.748400000000004</c:v>
                </c:pt>
                <c:pt idx="5">
                  <c:v>2.2016</c:v>
                </c:pt>
                <c:pt idx="6">
                  <c:v>8.2600000000000007E-2</c:v>
                </c:pt>
                <c:pt idx="7">
                  <c:v>0.80630000000000002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74-4F9A-8873-8337404E9F4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Upgrading!$BG$13:$BO$13</c:f>
              <c:numCache>
                <c:formatCode>General</c:formatCode>
                <c:ptCount val="9"/>
                <c:pt idx="0">
                  <c:v>316.21010000000001</c:v>
                </c:pt>
                <c:pt idx="1">
                  <c:v>219.87620000000001</c:v>
                </c:pt>
                <c:pt idx="2">
                  <c:v>399.91829999999999</c:v>
                </c:pt>
                <c:pt idx="3">
                  <c:v>105.8455</c:v>
                </c:pt>
                <c:pt idx="4">
                  <c:v>39.4846</c:v>
                </c:pt>
                <c:pt idx="5">
                  <c:v>2.5369999999999999</c:v>
                </c:pt>
                <c:pt idx="6">
                  <c:v>9.0700000000000003E-2</c:v>
                </c:pt>
                <c:pt idx="7">
                  <c:v>0.93889999999999996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74-4F9A-8873-8337404E9F4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Upgrading!$BG$6:$BO$6</c:f>
              <c:strCache>
                <c:ptCount val="9"/>
                <c:pt idx="0">
                  <c:v>Diésel</c:v>
                </c:pt>
                <c:pt idx="1">
                  <c:v>Gasolina</c:v>
                </c:pt>
                <c:pt idx="2">
                  <c:v>Gas Natural</c:v>
                </c:pt>
                <c:pt idx="3">
                  <c:v>Kerosene-Jet</c:v>
                </c:pt>
                <c:pt idx="4">
                  <c:v>GLP</c:v>
                </c:pt>
                <c:pt idx="5">
                  <c:v>Fuel Oil</c:v>
                </c:pt>
                <c:pt idx="6">
                  <c:v>Petróleo</c:v>
                </c:pt>
                <c:pt idx="7">
                  <c:v>AVGAS</c:v>
                </c:pt>
                <c:pt idx="8">
                  <c:v>Hidrógeno</c:v>
                </c:pt>
              </c:strCache>
            </c:strRef>
          </c:cat>
          <c:val>
            <c:numRef>
              <c:f>Upgrading!$BG$14:$BO$14</c:f>
              <c:numCache>
                <c:formatCode>General</c:formatCode>
                <c:ptCount val="9"/>
                <c:pt idx="0">
                  <c:v>292.51279999999997</c:v>
                </c:pt>
                <c:pt idx="1">
                  <c:v>193.11799999999999</c:v>
                </c:pt>
                <c:pt idx="2">
                  <c:v>488.17589999999996</c:v>
                </c:pt>
                <c:pt idx="3">
                  <c:v>122.53870000000001</c:v>
                </c:pt>
                <c:pt idx="4">
                  <c:v>45.620599999999996</c:v>
                </c:pt>
                <c:pt idx="5">
                  <c:v>2.9178000000000002</c:v>
                </c:pt>
                <c:pt idx="6">
                  <c:v>0.10150000000000001</c:v>
                </c:pt>
                <c:pt idx="7">
                  <c:v>1.0869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74-4F9A-8873-8337404E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264960"/>
        <c:axId val="1804274944"/>
      </c:barChart>
      <c:catAx>
        <c:axId val="180426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74944"/>
        <c:crosses val="autoZero"/>
        <c:auto val="1"/>
        <c:lblAlgn val="ctr"/>
        <c:lblOffset val="100"/>
        <c:noMultiLvlLbl val="0"/>
      </c:catAx>
      <c:valAx>
        <c:axId val="18042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426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Ofertan, BAU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'Oferta Primaria BUA'!$D$3</c:f>
              <c:strCache>
                <c:ptCount val="1"/>
                <c:pt idx="0">
                  <c:v>Petróleo y Derivados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BUA'!$D$4:$D$11</c:f>
              <c:numCache>
                <c:formatCode>General</c:formatCode>
                <c:ptCount val="8"/>
                <c:pt idx="0">
                  <c:v>605.88</c:v>
                </c:pt>
                <c:pt idx="1">
                  <c:v>601.91999999999996</c:v>
                </c:pt>
                <c:pt idx="2">
                  <c:v>732.97</c:v>
                </c:pt>
                <c:pt idx="3">
                  <c:v>740.69</c:v>
                </c:pt>
                <c:pt idx="4">
                  <c:v>742.62</c:v>
                </c:pt>
                <c:pt idx="5">
                  <c:v>635.37</c:v>
                </c:pt>
                <c:pt idx="6">
                  <c:v>398.54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EB4-BFC8-713553316E3A}"/>
            </c:ext>
          </c:extLst>
        </c:ser>
        <c:ser>
          <c:idx val="1"/>
          <c:order val="1"/>
          <c:tx>
            <c:strRef>
              <c:f>'Oferta Primaria BUA'!$E$3</c:f>
              <c:strCache>
                <c:ptCount val="1"/>
                <c:pt idx="0">
                  <c:v>Petróleo y Derivados (Imp)</c:v>
                </c:pt>
              </c:strCache>
            </c:strRef>
          </c:tx>
          <c:spPr>
            <a:solidFill>
              <a:srgbClr val="9966FF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BUA'!$E$4:$E$11</c:f>
              <c:numCache>
                <c:formatCode>General</c:formatCode>
                <c:ptCount val="8"/>
                <c:pt idx="0">
                  <c:v>-253.56</c:v>
                </c:pt>
                <c:pt idx="1">
                  <c:v>-194.29</c:v>
                </c:pt>
                <c:pt idx="2">
                  <c:v>-183.26</c:v>
                </c:pt>
                <c:pt idx="3">
                  <c:v>-236</c:v>
                </c:pt>
                <c:pt idx="4">
                  <c:v>-274.58</c:v>
                </c:pt>
                <c:pt idx="5">
                  <c:v>-405.9</c:v>
                </c:pt>
                <c:pt idx="6">
                  <c:v>-656.32</c:v>
                </c:pt>
                <c:pt idx="7">
                  <c:v>-1074.22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EB4-BFC8-713553316E3A}"/>
            </c:ext>
          </c:extLst>
        </c:ser>
        <c:ser>
          <c:idx val="2"/>
          <c:order val="2"/>
          <c:tx>
            <c:strRef>
              <c:f>'Oferta Primaria BUA'!$F$3</c:f>
              <c:strCache>
                <c:ptCount val="1"/>
                <c:pt idx="0">
                  <c:v>Carbón Mineral y coque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BUA'!$F$4:$F$11</c:f>
              <c:numCache>
                <c:formatCode>General</c:formatCode>
                <c:ptCount val="8"/>
                <c:pt idx="0">
                  <c:v>182.36</c:v>
                </c:pt>
                <c:pt idx="1">
                  <c:v>161.63</c:v>
                </c:pt>
                <c:pt idx="2">
                  <c:v>143.04</c:v>
                </c:pt>
                <c:pt idx="3">
                  <c:v>158.47999999999999</c:v>
                </c:pt>
                <c:pt idx="4">
                  <c:v>160.83000000000001</c:v>
                </c:pt>
                <c:pt idx="5">
                  <c:v>156.47</c:v>
                </c:pt>
                <c:pt idx="6">
                  <c:v>151.65</c:v>
                </c:pt>
                <c:pt idx="7">
                  <c:v>174.18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F-4EB4-BFC8-713553316E3A}"/>
            </c:ext>
          </c:extLst>
        </c:ser>
        <c:ser>
          <c:idx val="3"/>
          <c:order val="3"/>
          <c:tx>
            <c:strRef>
              <c:f>'Oferta Primaria BUA'!$G$3</c:f>
              <c:strCache>
                <c:ptCount val="1"/>
                <c:pt idx="0">
                  <c:v>Gas Natural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BUA'!$G$4:$G$11</c:f>
              <c:numCache>
                <c:formatCode>General</c:formatCode>
                <c:ptCount val="8"/>
                <c:pt idx="0">
                  <c:v>377.24</c:v>
                </c:pt>
                <c:pt idx="1">
                  <c:v>323.97000000000003</c:v>
                </c:pt>
                <c:pt idx="2">
                  <c:v>135.99</c:v>
                </c:pt>
                <c:pt idx="3">
                  <c:v>25.05</c:v>
                </c:pt>
                <c:pt idx="4">
                  <c:v>42.95</c:v>
                </c:pt>
                <c:pt idx="5">
                  <c:v>15.92</c:v>
                </c:pt>
                <c:pt idx="6">
                  <c:v>5.9</c:v>
                </c:pt>
                <c:pt idx="7">
                  <c:v>2.19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F-4EB4-BFC8-713553316E3A}"/>
            </c:ext>
          </c:extLst>
        </c:ser>
        <c:ser>
          <c:idx val="4"/>
          <c:order val="4"/>
          <c:tx>
            <c:strRef>
              <c:f>'Oferta Primaria BUA'!$H$3</c:f>
              <c:strCache>
                <c:ptCount val="1"/>
                <c:pt idx="0">
                  <c:v>Gas Natural (Imp)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BUA'!$H$4:$H$11</c:f>
              <c:numCache>
                <c:formatCode>General</c:formatCode>
                <c:ptCount val="8"/>
                <c:pt idx="0">
                  <c:v>-0.52</c:v>
                </c:pt>
                <c:pt idx="1">
                  <c:v>-19.96</c:v>
                </c:pt>
                <c:pt idx="2">
                  <c:v>-179.63</c:v>
                </c:pt>
                <c:pt idx="3">
                  <c:v>-305.58999999999997</c:v>
                </c:pt>
                <c:pt idx="4">
                  <c:v>-313.89999999999998</c:v>
                </c:pt>
                <c:pt idx="5">
                  <c:v>-362.18</c:v>
                </c:pt>
                <c:pt idx="6">
                  <c:v>-427.27</c:v>
                </c:pt>
                <c:pt idx="7">
                  <c:v>-506.59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1F-4EB4-BFC8-713553316E3A}"/>
            </c:ext>
          </c:extLst>
        </c:ser>
        <c:ser>
          <c:idx val="5"/>
          <c:order val="5"/>
          <c:tx>
            <c:strRef>
              <c:f>'Oferta Primaria BUA'!$I$3</c:f>
              <c:strCache>
                <c:ptCount val="1"/>
                <c:pt idx="0">
                  <c:v>Biomasas, residuos y biocombustibles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BUA'!$I$4:$I$11</c:f>
              <c:numCache>
                <c:formatCode>General</c:formatCode>
                <c:ptCount val="8"/>
                <c:pt idx="0">
                  <c:v>246.77</c:v>
                </c:pt>
                <c:pt idx="1">
                  <c:v>223.58</c:v>
                </c:pt>
                <c:pt idx="2">
                  <c:v>233.82</c:v>
                </c:pt>
                <c:pt idx="3">
                  <c:v>240.04</c:v>
                </c:pt>
                <c:pt idx="4">
                  <c:v>246.1</c:v>
                </c:pt>
                <c:pt idx="5">
                  <c:v>255.41</c:v>
                </c:pt>
                <c:pt idx="6">
                  <c:v>256.5</c:v>
                </c:pt>
                <c:pt idx="7">
                  <c:v>264.77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1F-4EB4-BFC8-713553316E3A}"/>
            </c:ext>
          </c:extLst>
        </c:ser>
        <c:ser>
          <c:idx val="6"/>
          <c:order val="6"/>
          <c:tx>
            <c:strRef>
              <c:f>'Oferta Primaria BUA'!$J$3</c:f>
              <c:strCache>
                <c:ptCount val="1"/>
                <c:pt idx="0">
                  <c:v>FNCER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BUA'!$J$4:$J$11</c:f>
              <c:numCache>
                <c:formatCode>General</c:formatCode>
                <c:ptCount val="8"/>
                <c:pt idx="0">
                  <c:v>0.33</c:v>
                </c:pt>
                <c:pt idx="1">
                  <c:v>0.3</c:v>
                </c:pt>
                <c:pt idx="2">
                  <c:v>30.82</c:v>
                </c:pt>
                <c:pt idx="3">
                  <c:v>46.07</c:v>
                </c:pt>
                <c:pt idx="4">
                  <c:v>72.53</c:v>
                </c:pt>
                <c:pt idx="5">
                  <c:v>95.87</c:v>
                </c:pt>
                <c:pt idx="6">
                  <c:v>134.66999999999999</c:v>
                </c:pt>
                <c:pt idx="7">
                  <c:v>154.94999999999999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1F-4EB4-BFC8-713553316E3A}"/>
            </c:ext>
          </c:extLst>
        </c:ser>
        <c:ser>
          <c:idx val="7"/>
          <c:order val="7"/>
          <c:tx>
            <c:strRef>
              <c:f>'Oferta Primaria BUA'!$K$3</c:f>
              <c:strCache>
                <c:ptCount val="1"/>
                <c:pt idx="0">
                  <c:v>Hidroenergía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BUA'!$K$4:$K$11</c:f>
              <c:numCache>
                <c:formatCode>General</c:formatCode>
                <c:ptCount val="8"/>
                <c:pt idx="0">
                  <c:v>210.1</c:v>
                </c:pt>
                <c:pt idx="1">
                  <c:v>190.14</c:v>
                </c:pt>
                <c:pt idx="2">
                  <c:v>213.86</c:v>
                </c:pt>
                <c:pt idx="3">
                  <c:v>218.47</c:v>
                </c:pt>
                <c:pt idx="4">
                  <c:v>206.94</c:v>
                </c:pt>
                <c:pt idx="5">
                  <c:v>200.53</c:v>
                </c:pt>
                <c:pt idx="6">
                  <c:v>191.42</c:v>
                </c:pt>
                <c:pt idx="7">
                  <c:v>201.79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1F-4EB4-BFC8-713553316E3A}"/>
            </c:ext>
          </c:extLst>
        </c:ser>
        <c:ser>
          <c:idx val="8"/>
          <c:order val="8"/>
          <c:tx>
            <c:strRef>
              <c:f>'Oferta Primaria BUA'!$L$3</c:f>
              <c:strCache>
                <c:ptCount val="1"/>
                <c:pt idx="0">
                  <c:v>Hidrógeno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91F-4EB4-BFC8-713553316E3A}"/>
            </c:ext>
          </c:extLst>
        </c:ser>
        <c:ser>
          <c:idx val="9"/>
          <c:order val="9"/>
          <c:tx>
            <c:strRef>
              <c:f>'Oferta Primaria BUA'!$M$3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'Oferta Primaria BUA'!$C$4:$C$11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'Oferta Primaria BUA'!$M$4:$M$11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91F-4EB4-BFC8-71355331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385408"/>
        <c:axId val="581387072"/>
      </c:barChart>
      <c:catAx>
        <c:axId val="5813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7072"/>
        <c:crossesAt val="-2000"/>
        <c:auto val="1"/>
        <c:lblAlgn val="ctr"/>
        <c:lblOffset val="100"/>
        <c:noMultiLvlLbl val="0"/>
      </c:catAx>
      <c:valAx>
        <c:axId val="58138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13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848394840324672E-2"/>
          <c:y val="0.79257772134302251"/>
          <c:w val="0.91978193117319396"/>
          <c:h val="0.19840565505592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Disruptive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'Comparacion de totales'!$R$47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totales'!$R$48:$R$55</c:f>
              <c:numCache>
                <c:formatCode>0.00</c:formatCode>
                <c:ptCount val="8"/>
                <c:pt idx="0">
                  <c:v>269.4325</c:v>
                </c:pt>
                <c:pt idx="1">
                  <c:v>276.8707</c:v>
                </c:pt>
                <c:pt idx="2">
                  <c:v>315.48719999999997</c:v>
                </c:pt>
                <c:pt idx="3">
                  <c:v>339.81630000000001</c:v>
                </c:pt>
                <c:pt idx="4">
                  <c:v>345.11529999999999</c:v>
                </c:pt>
                <c:pt idx="5">
                  <c:v>335.4393</c:v>
                </c:pt>
                <c:pt idx="6">
                  <c:v>311.55669999999998</c:v>
                </c:pt>
                <c:pt idx="7">
                  <c:v>286.83690000000001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0-46D6-AD64-BF32602A79D3}"/>
            </c:ext>
          </c:extLst>
        </c:ser>
        <c:ser>
          <c:idx val="1"/>
          <c:order val="1"/>
          <c:tx>
            <c:strRef>
              <c:f>'Comparacion de totales'!$S$47</c:f>
              <c:strCache>
                <c:ptCount val="1"/>
                <c:pt idx="0">
                  <c:v>Gasoline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totales'!$S$48:$S$55</c:f>
              <c:numCache>
                <c:formatCode>0.00</c:formatCode>
                <c:ptCount val="8"/>
                <c:pt idx="0">
                  <c:v>249.2398</c:v>
                </c:pt>
                <c:pt idx="1">
                  <c:v>256.16829999999999</c:v>
                </c:pt>
                <c:pt idx="2">
                  <c:v>284.00439999999998</c:v>
                </c:pt>
                <c:pt idx="3">
                  <c:v>291.98900000000003</c:v>
                </c:pt>
                <c:pt idx="4">
                  <c:v>269.5668</c:v>
                </c:pt>
                <c:pt idx="5">
                  <c:v>230.60240000000002</c:v>
                </c:pt>
                <c:pt idx="6">
                  <c:v>191.50209999999998</c:v>
                </c:pt>
                <c:pt idx="7">
                  <c:v>157.34479999999999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D0-46D6-AD64-BF32602A79D3}"/>
            </c:ext>
          </c:extLst>
        </c:ser>
        <c:ser>
          <c:idx val="2"/>
          <c:order val="2"/>
          <c:tx>
            <c:strRef>
              <c:f>'Comparacion de totales'!$T$47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totales'!$T$48:$T$55</c:f>
              <c:numCache>
                <c:formatCode>0.00</c:formatCode>
                <c:ptCount val="8"/>
                <c:pt idx="0">
                  <c:v>238.81580000000002</c:v>
                </c:pt>
                <c:pt idx="1">
                  <c:v>224.8836</c:v>
                </c:pt>
                <c:pt idx="2">
                  <c:v>241.3869</c:v>
                </c:pt>
                <c:pt idx="3">
                  <c:v>241.7321</c:v>
                </c:pt>
                <c:pt idx="4">
                  <c:v>254.61250000000001</c:v>
                </c:pt>
                <c:pt idx="5">
                  <c:v>304.50749999999999</c:v>
                </c:pt>
                <c:pt idx="6">
                  <c:v>375.49279999999999</c:v>
                </c:pt>
                <c:pt idx="7">
                  <c:v>463.04579999999999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D0-46D6-AD64-BF32602A79D3}"/>
            </c:ext>
          </c:extLst>
        </c:ser>
        <c:ser>
          <c:idx val="3"/>
          <c:order val="3"/>
          <c:tx>
            <c:strRef>
              <c:f>'Comparacion de totales'!$U$47</c:f>
              <c:strCache>
                <c:ptCount val="1"/>
                <c:pt idx="0">
                  <c:v>Kerosene-Jet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totales'!$U$48:$U$55</c:f>
              <c:numCache>
                <c:formatCode>0.00</c:formatCode>
                <c:ptCount val="8"/>
                <c:pt idx="0">
                  <c:v>59.134499999999996</c:v>
                </c:pt>
                <c:pt idx="1">
                  <c:v>47.282299999999999</c:v>
                </c:pt>
                <c:pt idx="2">
                  <c:v>57.954999999999998</c:v>
                </c:pt>
                <c:pt idx="3">
                  <c:v>69.259900000000002</c:v>
                </c:pt>
                <c:pt idx="4">
                  <c:v>82.877399999999994</c:v>
                </c:pt>
                <c:pt idx="5">
                  <c:v>99.271299999999997</c:v>
                </c:pt>
                <c:pt idx="6">
                  <c:v>119.0154</c:v>
                </c:pt>
                <c:pt idx="7">
                  <c:v>142.80629999999999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0-46D6-AD64-BF32602A79D3}"/>
            </c:ext>
          </c:extLst>
        </c:ser>
        <c:ser>
          <c:idx val="4"/>
          <c:order val="4"/>
          <c:tx>
            <c:strRef>
              <c:f>'Comparacion de totales'!$V$47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totales'!$V$48:$V$55</c:f>
              <c:numCache>
                <c:formatCode>0.00</c:formatCode>
                <c:ptCount val="8"/>
                <c:pt idx="0">
                  <c:v>25.486199999999997</c:v>
                </c:pt>
                <c:pt idx="1">
                  <c:v>25.277399999999997</c:v>
                </c:pt>
                <c:pt idx="2">
                  <c:v>25.729300000000002</c:v>
                </c:pt>
                <c:pt idx="3">
                  <c:v>22.879499999999997</c:v>
                </c:pt>
                <c:pt idx="4">
                  <c:v>17.072600000000001</c:v>
                </c:pt>
                <c:pt idx="5">
                  <c:v>13.000500000000001</c:v>
                </c:pt>
                <c:pt idx="6">
                  <c:v>13.325699999999999</c:v>
                </c:pt>
                <c:pt idx="7">
                  <c:v>13.5265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D0-46D6-AD64-BF32602A79D3}"/>
            </c:ext>
          </c:extLst>
        </c:ser>
        <c:ser>
          <c:idx val="5"/>
          <c:order val="5"/>
          <c:tx>
            <c:strRef>
              <c:f>'Comparacion de totales'!$W$47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totales'!$W$48:$W$55</c:f>
              <c:numCache>
                <c:formatCode>0.00</c:formatCode>
                <c:ptCount val="8"/>
                <c:pt idx="0">
                  <c:v>1.1855</c:v>
                </c:pt>
                <c:pt idx="1">
                  <c:v>1.2453000000000001</c:v>
                </c:pt>
                <c:pt idx="2">
                  <c:v>1.4498</c:v>
                </c:pt>
                <c:pt idx="3">
                  <c:v>1.6289</c:v>
                </c:pt>
                <c:pt idx="4">
                  <c:v>1.8557999999999999</c:v>
                </c:pt>
                <c:pt idx="5">
                  <c:v>2.1528</c:v>
                </c:pt>
                <c:pt idx="6">
                  <c:v>2.5693000000000001</c:v>
                </c:pt>
                <c:pt idx="7" formatCode="General">
                  <c:v>3.0705999999999998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D0-46D6-AD64-BF32602A79D3}"/>
            </c:ext>
          </c:extLst>
        </c:ser>
        <c:ser>
          <c:idx val="6"/>
          <c:order val="6"/>
          <c:tx>
            <c:strRef>
              <c:f>'Comparacion de totales'!$X$47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totales'!$X$48:$X$55</c:f>
              <c:numCache>
                <c:formatCode>0.00</c:formatCode>
                <c:ptCount val="8"/>
                <c:pt idx="0">
                  <c:v>7.3300000000000004E-2</c:v>
                </c:pt>
                <c:pt idx="1">
                  <c:v>6.9099999999999995E-2</c:v>
                </c:pt>
                <c:pt idx="2">
                  <c:v>5.8700000000000002E-2</c:v>
                </c:pt>
                <c:pt idx="3">
                  <c:v>3.85E-2</c:v>
                </c:pt>
                <c:pt idx="4">
                  <c:v>1.89E-2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D0-46D6-AD64-BF32602A79D3}"/>
            </c:ext>
          </c:extLst>
        </c:ser>
        <c:ser>
          <c:idx val="7"/>
          <c:order val="7"/>
          <c:tx>
            <c:strRef>
              <c:f>'Comparacion de totales'!$Y$47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totales'!$Y$48:$Y$55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D0-46D6-AD64-BF32602A79D3}"/>
            </c:ext>
          </c:extLst>
        </c:ser>
        <c:ser>
          <c:idx val="8"/>
          <c:order val="8"/>
          <c:tx>
            <c:strRef>
              <c:f>'Comparacion de totales'!$Z$47</c:f>
              <c:strCache>
                <c:ptCount val="1"/>
                <c:pt idx="0">
                  <c:v>AVGAS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'Comparacion de totales'!$Q$48:$Q$55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'Comparacion de totales'!$Z$48:$Z$55</c:f>
              <c:numCache>
                <c:formatCode>0.00</c:formatCode>
                <c:ptCount val="8"/>
                <c:pt idx="0">
                  <c:v>0.52449999999999997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D0-46D6-AD64-BF32602A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2242208"/>
        <c:axId val="1802243040"/>
      </c:barChart>
      <c:catAx>
        <c:axId val="18022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3040"/>
        <c:crosses val="autoZero"/>
        <c:auto val="1"/>
        <c:lblAlgn val="ctr"/>
        <c:lblOffset val="100"/>
        <c:noMultiLvlLbl val="0"/>
      </c:catAx>
      <c:valAx>
        <c:axId val="18022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2242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157162</xdr:rowOff>
    </xdr:from>
    <xdr:to>
      <xdr:col>16</xdr:col>
      <xdr:colOff>0</xdr:colOff>
      <xdr:row>24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83906D-F3B2-352F-039E-3F65E630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11486</xdr:rowOff>
    </xdr:from>
    <xdr:to>
      <xdr:col>15</xdr:col>
      <xdr:colOff>509307</xdr:colOff>
      <xdr:row>25</xdr:row>
      <xdr:rowOff>40061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8B09F0-C4FD-F061-7BF4-748603D5C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171450</xdr:colOff>
      <xdr:row>18</xdr:row>
      <xdr:rowOff>300037</xdr:rowOff>
    </xdr:from>
    <xdr:to>
      <xdr:col>65</xdr:col>
      <xdr:colOff>476250</xdr:colOff>
      <xdr:row>31</xdr:row>
      <xdr:rowOff>328612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A9668E-5545-E1A6-72B4-084FD740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142874</xdr:colOff>
      <xdr:row>2</xdr:row>
      <xdr:rowOff>423862</xdr:rowOff>
    </xdr:from>
    <xdr:to>
      <xdr:col>29</xdr:col>
      <xdr:colOff>419100</xdr:colOff>
      <xdr:row>29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B579-A04C-418B-9032-B2BCE4963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321866</xdr:colOff>
      <xdr:row>66</xdr:row>
      <xdr:rowOff>112729</xdr:rowOff>
    </xdr:from>
    <xdr:to>
      <xdr:col>26</xdr:col>
      <xdr:colOff>124039</xdr:colOff>
      <xdr:row>95</xdr:row>
      <xdr:rowOff>125488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0E838F-012D-C5DC-986F-2E81FF51E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448235</xdr:colOff>
      <xdr:row>6</xdr:row>
      <xdr:rowOff>116541</xdr:rowOff>
    </xdr:from>
    <xdr:to>
      <xdr:col>29</xdr:col>
      <xdr:colOff>215153</xdr:colOff>
      <xdr:row>8</xdr:row>
      <xdr:rowOff>44824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CF36775D-9D92-D9FC-7093-4859090BD54A}"/>
            </a:ext>
          </a:extLst>
        </xdr:cNvPr>
        <xdr:cNvSpPr/>
      </xdr:nvSpPr>
      <xdr:spPr>
        <a:xfrm>
          <a:off x="22537270" y="1210235"/>
          <a:ext cx="555812" cy="4213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78B-DBFE-4A0F-8DDF-4721015064E4}">
  <dimension ref="A4:N15"/>
  <sheetViews>
    <sheetView showGridLines="0" workbookViewId="0">
      <selection activeCell="A4" sqref="A4:E15"/>
    </sheetView>
  </sheetViews>
  <sheetFormatPr baseColWidth="10" defaultRowHeight="14.4" x14ac:dyDescent="0.3"/>
  <cols>
    <col min="1" max="1" width="13.21875" customWidth="1"/>
    <col min="2" max="2" width="39.109375" customWidth="1"/>
    <col min="3" max="3" width="21.109375" customWidth="1"/>
  </cols>
  <sheetData>
    <row r="4" spans="1:14" x14ac:dyDescent="0.3">
      <c r="A4" s="106"/>
      <c r="B4" s="106"/>
      <c r="C4" s="106" t="s">
        <v>92</v>
      </c>
      <c r="D4" s="106" t="s">
        <v>91</v>
      </c>
      <c r="E4" s="106" t="s">
        <v>93</v>
      </c>
    </row>
    <row r="5" spans="1:14" x14ac:dyDescent="0.3">
      <c r="A5" s="106" t="s">
        <v>94</v>
      </c>
      <c r="B5" s="106" t="s">
        <v>56</v>
      </c>
      <c r="C5" s="106" t="s">
        <v>51</v>
      </c>
      <c r="D5" s="106" t="s">
        <v>52</v>
      </c>
      <c r="E5" s="106" t="s">
        <v>53</v>
      </c>
    </row>
    <row r="6" spans="1:14" x14ac:dyDescent="0.3">
      <c r="A6" s="106"/>
      <c r="B6" s="22" t="s">
        <v>100</v>
      </c>
      <c r="C6" s="107">
        <f>'Final Demand'!C15</f>
        <v>1905.0820676195549</v>
      </c>
      <c r="D6" s="107">
        <f>'Final Demand'!D15</f>
        <v>1685.3506492718971</v>
      </c>
      <c r="E6" s="107">
        <f>'Final Demand'!E15</f>
        <v>1667.6817818353086</v>
      </c>
    </row>
    <row r="7" spans="1:14" x14ac:dyDescent="0.3">
      <c r="A7" s="106"/>
      <c r="B7" s="22" t="s">
        <v>102</v>
      </c>
      <c r="C7" s="107" t="str">
        <f>ROUND('Final Demand'!AG15,0)&amp;" ("&amp;L8&amp;"%)"</f>
        <v>1291 (68%)</v>
      </c>
      <c r="D7" s="107" t="str">
        <f>ROUND('Final Demand'!AH15,0)&amp;" ("&amp;M8&amp;"%)"</f>
        <v>1146 (68%)</v>
      </c>
      <c r="E7" s="107" t="str">
        <f>ROUND('Final Demand'!AI15,0)&amp;" ("&amp;N8&amp;"%)"</f>
        <v>1013 (61%)</v>
      </c>
    </row>
    <row r="8" spans="1:14" x14ac:dyDescent="0.3">
      <c r="A8" s="106"/>
      <c r="B8" s="22" t="s">
        <v>101</v>
      </c>
      <c r="C8" s="107">
        <f>'Emissions Sectors'!N14</f>
        <v>90.008174882999995</v>
      </c>
      <c r="D8" s="107">
        <f>'Emissions Sectors'!O14</f>
        <v>75.674189053000006</v>
      </c>
      <c r="E8" s="107">
        <f>'Emissions Sectors'!P14</f>
        <v>69.458210730199994</v>
      </c>
      <c r="I8" s="35" t="e">
        <f>ROUND(C7/C6,2)</f>
        <v>#VALUE!</v>
      </c>
      <c r="J8" s="35" t="e">
        <f>ROUND(D7/D6,2)</f>
        <v>#VALUE!</v>
      </c>
      <c r="K8" s="35" t="e">
        <f>ROUND(E7/E6,2)</f>
        <v>#VALUE!</v>
      </c>
      <c r="L8" s="105">
        <f>0.68*100</f>
        <v>68</v>
      </c>
      <c r="M8" s="105">
        <f>0.68*100</f>
        <v>68</v>
      </c>
      <c r="N8" s="105">
        <f>0.61*100</f>
        <v>61</v>
      </c>
    </row>
    <row r="9" spans="1:14" x14ac:dyDescent="0.3">
      <c r="A9" s="106" t="s">
        <v>95</v>
      </c>
      <c r="B9" s="22" t="s">
        <v>109</v>
      </c>
      <c r="C9" s="106" t="s">
        <v>105</v>
      </c>
      <c r="D9" s="106" t="s">
        <v>110</v>
      </c>
      <c r="E9" s="106"/>
    </row>
    <row r="10" spans="1:14" x14ac:dyDescent="0.3">
      <c r="A10" s="106"/>
      <c r="B10" s="22" t="s">
        <v>107</v>
      </c>
      <c r="C10" s="106" t="s">
        <v>105</v>
      </c>
      <c r="D10" s="106" t="s">
        <v>108</v>
      </c>
      <c r="E10" s="106"/>
    </row>
    <row r="11" spans="1:14" x14ac:dyDescent="0.3">
      <c r="A11" s="106"/>
      <c r="B11" s="22" t="s">
        <v>96</v>
      </c>
      <c r="C11" s="106" t="s">
        <v>105</v>
      </c>
      <c r="D11" s="106" t="s">
        <v>106</v>
      </c>
      <c r="E11" s="106"/>
    </row>
    <row r="12" spans="1:14" x14ac:dyDescent="0.3">
      <c r="A12" s="106" t="s">
        <v>97</v>
      </c>
      <c r="B12" s="22" t="s">
        <v>112</v>
      </c>
      <c r="C12" s="106" t="s">
        <v>114</v>
      </c>
      <c r="D12" s="106"/>
      <c r="E12" s="106"/>
    </row>
    <row r="13" spans="1:14" x14ac:dyDescent="0.3">
      <c r="A13" s="106"/>
      <c r="B13" s="22" t="s">
        <v>113</v>
      </c>
      <c r="C13" s="106" t="s">
        <v>115</v>
      </c>
      <c r="D13" s="106"/>
      <c r="E13" s="106"/>
    </row>
    <row r="14" spans="1:14" x14ac:dyDescent="0.3">
      <c r="B14" s="22" t="s">
        <v>98</v>
      </c>
      <c r="C14" t="s">
        <v>111</v>
      </c>
    </row>
    <row r="15" spans="1:14" x14ac:dyDescent="0.3">
      <c r="B15" s="22" t="s">
        <v>99</v>
      </c>
      <c r="C15" s="108">
        <v>0.1</v>
      </c>
      <c r="D15" s="108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F56C-E767-4CB4-AD45-30ECB4E79F4C}">
  <sheetPr>
    <tabColor theme="0"/>
  </sheetPr>
  <dimension ref="A1:Q165"/>
  <sheetViews>
    <sheetView showGridLines="0" zoomScale="70" zoomScaleNormal="70" workbookViewId="0">
      <selection activeCell="C1" sqref="C1:F1"/>
    </sheetView>
  </sheetViews>
  <sheetFormatPr baseColWidth="10" defaultRowHeight="14.4" x14ac:dyDescent="0.3"/>
  <sheetData>
    <row r="1" spans="1:17" ht="40.799999999999997" thickBot="1" x14ac:dyDescent="0.35">
      <c r="A1" t="s">
        <v>56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0" t="s">
        <v>57</v>
      </c>
    </row>
    <row r="2" spans="1:17" ht="15" thickBot="1" x14ac:dyDescent="0.35">
      <c r="A2" t="s">
        <v>51</v>
      </c>
      <c r="B2" s="1">
        <v>2010</v>
      </c>
      <c r="C2" s="2">
        <v>25.94443012</v>
      </c>
      <c r="D2" s="2">
        <v>14.289507260000001</v>
      </c>
      <c r="E2" s="2">
        <v>2.6881934420000002</v>
      </c>
      <c r="F2" s="2">
        <v>0.84551004829999998</v>
      </c>
      <c r="G2" s="2">
        <v>1.657044438</v>
      </c>
      <c r="H2" s="2">
        <v>0</v>
      </c>
      <c r="I2" s="2">
        <v>0</v>
      </c>
      <c r="J2">
        <f>SUM(C2:I2)</f>
        <v>45.424685308299999</v>
      </c>
    </row>
    <row r="3" spans="1:17" ht="15" thickBot="1" x14ac:dyDescent="0.35">
      <c r="A3" t="s">
        <v>51</v>
      </c>
      <c r="B3" s="1">
        <v>2011</v>
      </c>
      <c r="C3" s="2">
        <v>27.85957762</v>
      </c>
      <c r="D3" s="2">
        <v>13.90104043</v>
      </c>
      <c r="E3" s="2">
        <v>2.871258659</v>
      </c>
      <c r="F3" s="2">
        <v>0.86448491309999997</v>
      </c>
      <c r="G3" s="2">
        <v>1.799252254</v>
      </c>
      <c r="H3" s="2">
        <v>0</v>
      </c>
      <c r="I3" s="2">
        <v>0</v>
      </c>
      <c r="J3">
        <f t="shared" ref="J3:J66" si="0">SUM(C3:I3)</f>
        <v>47.295613876099999</v>
      </c>
    </row>
    <row r="4" spans="1:17" ht="15" thickBot="1" x14ac:dyDescent="0.35">
      <c r="A4" t="s">
        <v>51</v>
      </c>
      <c r="B4" s="1">
        <v>2012</v>
      </c>
      <c r="C4" s="2">
        <v>29.769079420000001</v>
      </c>
      <c r="D4" s="2">
        <v>14.737219980000001</v>
      </c>
      <c r="E4" s="2">
        <v>3.0358121200000001</v>
      </c>
      <c r="F4" s="2">
        <v>0.92281895189999996</v>
      </c>
      <c r="G4" s="2">
        <v>1.850474899</v>
      </c>
      <c r="H4" s="2">
        <v>0</v>
      </c>
      <c r="I4" s="2">
        <v>0</v>
      </c>
      <c r="J4">
        <f t="shared" si="0"/>
        <v>50.315405370900002</v>
      </c>
      <c r="M4" s="71"/>
      <c r="N4" s="71" t="s">
        <v>76</v>
      </c>
      <c r="O4" s="71"/>
      <c r="P4" s="71"/>
      <c r="Q4" s="71"/>
    </row>
    <row r="5" spans="1:17" ht="15" thickBot="1" x14ac:dyDescent="0.35">
      <c r="A5" t="s">
        <v>51</v>
      </c>
      <c r="B5" s="1">
        <v>2013</v>
      </c>
      <c r="C5" s="2">
        <v>33.199701830000002</v>
      </c>
      <c r="D5" s="2">
        <v>14.6025361</v>
      </c>
      <c r="E5" s="2">
        <v>3.2493829110000001</v>
      </c>
      <c r="F5" s="2">
        <v>0.97077533449999998</v>
      </c>
      <c r="G5" s="2">
        <v>1.8937207069999999</v>
      </c>
      <c r="H5" s="2">
        <v>0</v>
      </c>
      <c r="I5" s="2">
        <v>0</v>
      </c>
      <c r="J5">
        <f t="shared" si="0"/>
        <v>53.916116882499999</v>
      </c>
      <c r="M5" s="71"/>
      <c r="N5" s="71"/>
      <c r="O5" s="71"/>
      <c r="P5" s="71"/>
      <c r="Q5" s="71"/>
    </row>
    <row r="6" spans="1:17" ht="15" thickBot="1" x14ac:dyDescent="0.35">
      <c r="A6" t="s">
        <v>51</v>
      </c>
      <c r="B6" s="1">
        <v>2014</v>
      </c>
      <c r="C6" s="2">
        <v>35.04537062</v>
      </c>
      <c r="D6" s="2">
        <v>14.457347240000001</v>
      </c>
      <c r="E6" s="2">
        <v>3.3736240770000001</v>
      </c>
      <c r="F6" s="2">
        <v>1.0201030980000001</v>
      </c>
      <c r="G6" s="2">
        <v>1.9868392109999999</v>
      </c>
      <c r="H6" s="2">
        <v>0</v>
      </c>
      <c r="I6" s="2">
        <v>0</v>
      </c>
      <c r="J6">
        <f t="shared" si="0"/>
        <v>55.883284246000009</v>
      </c>
      <c r="M6" s="71"/>
      <c r="N6" s="71" t="s">
        <v>51</v>
      </c>
      <c r="O6" s="71" t="s">
        <v>52</v>
      </c>
      <c r="P6" s="71" t="s">
        <v>53</v>
      </c>
      <c r="Q6" s="71" t="s">
        <v>54</v>
      </c>
    </row>
    <row r="7" spans="1:17" ht="15" thickBot="1" x14ac:dyDescent="0.35">
      <c r="A7" t="s">
        <v>51</v>
      </c>
      <c r="B7" s="1">
        <v>2015</v>
      </c>
      <c r="C7" s="2">
        <v>36.364712480000001</v>
      </c>
      <c r="D7" s="2">
        <v>13.10588038</v>
      </c>
      <c r="E7" s="2">
        <v>3.6270407709999999</v>
      </c>
      <c r="F7" s="2">
        <v>1.0020359999999999</v>
      </c>
      <c r="G7" s="2">
        <v>1.9614863440000001</v>
      </c>
      <c r="H7" s="2">
        <v>0</v>
      </c>
      <c r="I7" s="2">
        <v>0</v>
      </c>
      <c r="J7">
        <f t="shared" si="0"/>
        <v>56.061155974999998</v>
      </c>
      <c r="M7" s="71">
        <v>2019</v>
      </c>
      <c r="N7" s="94">
        <f>SUMIFS($J$2:$J$165,$B$2:$B$165,$M7,$A$2:$A$165,N$6)</f>
        <v>63.197254701999995</v>
      </c>
      <c r="O7" s="94">
        <f t="shared" ref="O7:Q14" si="1">SUMIFS($J$2:$J$165,$B$2:$B$165,$M7,$A$2:$A$165,O$6)</f>
        <v>63.197254701999995</v>
      </c>
      <c r="P7" s="94">
        <f t="shared" si="1"/>
        <v>63.197254701999995</v>
      </c>
      <c r="Q7" s="94">
        <f t="shared" si="1"/>
        <v>63.197254701999995</v>
      </c>
    </row>
    <row r="8" spans="1:17" ht="15" thickBot="1" x14ac:dyDescent="0.35">
      <c r="A8" t="s">
        <v>51</v>
      </c>
      <c r="B8" s="1">
        <v>2016</v>
      </c>
      <c r="C8" s="2">
        <v>37.401321529999997</v>
      </c>
      <c r="D8" s="2">
        <v>14.808356059999999</v>
      </c>
      <c r="E8" s="2">
        <v>3.7032472250000001</v>
      </c>
      <c r="F8" s="2">
        <v>1.031716474</v>
      </c>
      <c r="G8" s="2">
        <v>1.9799487689999999</v>
      </c>
      <c r="H8" s="2">
        <v>0</v>
      </c>
      <c r="I8" s="2">
        <v>0</v>
      </c>
      <c r="J8">
        <f t="shared" si="0"/>
        <v>58.924590057999993</v>
      </c>
      <c r="M8" s="71">
        <v>2020</v>
      </c>
      <c r="N8" s="94">
        <f t="shared" ref="N8:N14" si="2">SUMIFS($J$2:$J$165,$B$2:$B$165,$M8,$A$2:$A$165,N$6)</f>
        <v>61.522658270999997</v>
      </c>
      <c r="O8" s="94">
        <f t="shared" si="1"/>
        <v>60.452084593999999</v>
      </c>
      <c r="P8" s="94">
        <f t="shared" si="1"/>
        <v>60.987248918999995</v>
      </c>
      <c r="Q8" s="94">
        <f t="shared" si="1"/>
        <v>60.972922294999996</v>
      </c>
    </row>
    <row r="9" spans="1:17" ht="15" thickBot="1" x14ac:dyDescent="0.35">
      <c r="A9" t="s">
        <v>51</v>
      </c>
      <c r="B9" s="1">
        <v>2017</v>
      </c>
      <c r="C9" s="2">
        <v>38.308339570000001</v>
      </c>
      <c r="D9" s="2">
        <v>14.820277949999999</v>
      </c>
      <c r="E9" s="2">
        <v>3.6954235049999999</v>
      </c>
      <c r="F9" s="2">
        <v>1.125647979</v>
      </c>
      <c r="G9" s="2">
        <v>2.0195521410000001</v>
      </c>
      <c r="H9" s="2">
        <v>0</v>
      </c>
      <c r="I9" s="2">
        <v>0</v>
      </c>
      <c r="J9">
        <f t="shared" si="0"/>
        <v>59.969241144999998</v>
      </c>
      <c r="M9" s="71">
        <v>2025</v>
      </c>
      <c r="N9" s="94">
        <f t="shared" si="2"/>
        <v>69.883041699999993</v>
      </c>
      <c r="O9" s="94">
        <f t="shared" si="1"/>
        <v>67.904017096000018</v>
      </c>
      <c r="P9" s="94">
        <f t="shared" si="1"/>
        <v>67.547975288999993</v>
      </c>
      <c r="Q9" s="94">
        <f t="shared" si="1"/>
        <v>63.201722995999994</v>
      </c>
    </row>
    <row r="10" spans="1:17" ht="15" thickBot="1" x14ac:dyDescent="0.35">
      <c r="A10" t="s">
        <v>51</v>
      </c>
      <c r="B10" s="1">
        <v>2018</v>
      </c>
      <c r="C10" s="2">
        <v>39.38985289</v>
      </c>
      <c r="D10" s="2">
        <v>15.39712199</v>
      </c>
      <c r="E10" s="2">
        <v>3.9324126810000002</v>
      </c>
      <c r="F10" s="2">
        <v>1.133604995</v>
      </c>
      <c r="G10" s="2">
        <v>2.1268451759999998</v>
      </c>
      <c r="H10" s="2">
        <v>0</v>
      </c>
      <c r="I10" s="2">
        <v>0</v>
      </c>
      <c r="J10">
        <f t="shared" si="0"/>
        <v>61.979837732000007</v>
      </c>
      <c r="M10" s="71">
        <v>2030</v>
      </c>
      <c r="N10" s="94">
        <f t="shared" si="2"/>
        <v>75.850249339000001</v>
      </c>
      <c r="O10" s="94">
        <f t="shared" si="1"/>
        <v>72.066472043000019</v>
      </c>
      <c r="P10" s="94">
        <f t="shared" si="1"/>
        <v>69.914685036999998</v>
      </c>
      <c r="Q10" s="94">
        <f t="shared" si="1"/>
        <v>58.922400684999992</v>
      </c>
    </row>
    <row r="11" spans="1:17" ht="15" thickBot="1" x14ac:dyDescent="0.35">
      <c r="A11" t="s">
        <v>51</v>
      </c>
      <c r="B11" s="1">
        <v>2019</v>
      </c>
      <c r="C11" s="2">
        <v>40.688390939999998</v>
      </c>
      <c r="D11" s="2">
        <v>15.043263899999999</v>
      </c>
      <c r="E11" s="2">
        <v>4.0622206209999998</v>
      </c>
      <c r="F11" s="2">
        <v>1.2260293309999999</v>
      </c>
      <c r="G11" s="2">
        <v>2.1773499100000002</v>
      </c>
      <c r="H11" s="2">
        <v>0</v>
      </c>
      <c r="I11" s="2">
        <v>0</v>
      </c>
      <c r="J11">
        <f t="shared" si="0"/>
        <v>63.197254701999995</v>
      </c>
      <c r="M11" s="71">
        <v>2035</v>
      </c>
      <c r="N11" s="94">
        <f t="shared" si="2"/>
        <v>79.884674155000013</v>
      </c>
      <c r="O11" s="94">
        <f t="shared" si="1"/>
        <v>73.131512552000004</v>
      </c>
      <c r="P11" s="94">
        <f t="shared" si="1"/>
        <v>69.325704529999996</v>
      </c>
      <c r="Q11" s="94">
        <f t="shared" si="1"/>
        <v>56.390069522999994</v>
      </c>
    </row>
    <row r="12" spans="1:17" ht="15" thickBot="1" x14ac:dyDescent="0.35">
      <c r="A12" t="s">
        <v>51</v>
      </c>
      <c r="B12" s="1">
        <v>2020</v>
      </c>
      <c r="C12" s="2">
        <v>41.766336680000002</v>
      </c>
      <c r="D12" s="2">
        <v>12.600888619999999</v>
      </c>
      <c r="E12" s="2">
        <v>4.1582662839999998</v>
      </c>
      <c r="F12" s="2">
        <v>1.0757034379999999</v>
      </c>
      <c r="G12" s="2">
        <v>1.9214632490000001</v>
      </c>
      <c r="H12" s="2">
        <v>0</v>
      </c>
      <c r="I12" s="2">
        <v>0</v>
      </c>
      <c r="J12">
        <f t="shared" si="0"/>
        <v>61.522658270999997</v>
      </c>
      <c r="M12" s="71">
        <v>2040</v>
      </c>
      <c r="N12" s="94">
        <f t="shared" si="2"/>
        <v>83.177017633000006</v>
      </c>
      <c r="O12" s="94">
        <f t="shared" si="1"/>
        <v>73.638089037</v>
      </c>
      <c r="P12" s="94">
        <f t="shared" si="1"/>
        <v>68.716379359000001</v>
      </c>
      <c r="Q12" s="94">
        <f t="shared" si="1"/>
        <v>54.211489884100011</v>
      </c>
    </row>
    <row r="13" spans="1:17" ht="15" thickBot="1" x14ac:dyDescent="0.35">
      <c r="A13" t="s">
        <v>51</v>
      </c>
      <c r="B13" s="1">
        <v>2021</v>
      </c>
      <c r="C13" s="2">
        <v>42.923087780000003</v>
      </c>
      <c r="D13" s="2">
        <v>12.945484889999999</v>
      </c>
      <c r="E13" s="2">
        <v>4.2899768580000002</v>
      </c>
      <c r="F13" s="2">
        <v>1.10966239</v>
      </c>
      <c r="G13" s="2">
        <v>1.990243583</v>
      </c>
      <c r="H13" s="2">
        <v>0</v>
      </c>
      <c r="I13" s="2">
        <v>0</v>
      </c>
      <c r="J13">
        <f t="shared" si="0"/>
        <v>63.258455501000007</v>
      </c>
      <c r="M13" s="71">
        <v>2045</v>
      </c>
      <c r="N13" s="94">
        <f t="shared" si="2"/>
        <v>86.303667441000016</v>
      </c>
      <c r="O13" s="94">
        <f t="shared" si="1"/>
        <v>74.276993739999995</v>
      </c>
      <c r="P13" s="94">
        <f t="shared" si="1"/>
        <v>68.475430039900004</v>
      </c>
      <c r="Q13" s="94">
        <f t="shared" si="1"/>
        <v>53.236999404800002</v>
      </c>
    </row>
    <row r="14" spans="1:17" ht="15" thickBot="1" x14ac:dyDescent="0.35">
      <c r="A14" t="s">
        <v>51</v>
      </c>
      <c r="B14" s="1">
        <v>2022</v>
      </c>
      <c r="C14" s="2">
        <v>44.073756959999997</v>
      </c>
      <c r="D14" s="2">
        <v>13.588645189999999</v>
      </c>
      <c r="E14" s="2">
        <v>4.3986530659999996</v>
      </c>
      <c r="F14" s="2">
        <v>1.1694780119999999</v>
      </c>
      <c r="G14" s="2">
        <v>2.1395398430000001</v>
      </c>
      <c r="H14" s="2">
        <v>0</v>
      </c>
      <c r="I14" s="2">
        <v>0</v>
      </c>
      <c r="J14">
        <f t="shared" si="0"/>
        <v>65.370073070999993</v>
      </c>
      <c r="M14" s="71">
        <v>2050</v>
      </c>
      <c r="N14" s="94">
        <f t="shared" si="2"/>
        <v>90.008174882999995</v>
      </c>
      <c r="O14" s="94">
        <f t="shared" si="1"/>
        <v>75.674189053000006</v>
      </c>
      <c r="P14" s="94">
        <f t="shared" si="1"/>
        <v>69.458210730199994</v>
      </c>
      <c r="Q14" s="94">
        <f t="shared" si="1"/>
        <v>53.247016129999992</v>
      </c>
    </row>
    <row r="15" spans="1:17" ht="15" thickBot="1" x14ac:dyDescent="0.35">
      <c r="A15" t="s">
        <v>51</v>
      </c>
      <c r="B15" s="1">
        <v>2023</v>
      </c>
      <c r="C15" s="2">
        <v>45.162438090000002</v>
      </c>
      <c r="D15" s="2">
        <v>13.821316899999999</v>
      </c>
      <c r="E15" s="2">
        <v>4.5044272809999999</v>
      </c>
      <c r="F15" s="2">
        <v>1.2152370509999999</v>
      </c>
      <c r="G15" s="2">
        <v>2.2202412360000001</v>
      </c>
      <c r="H15" s="2">
        <v>0</v>
      </c>
      <c r="I15" s="2">
        <v>0</v>
      </c>
      <c r="J15">
        <f t="shared" si="0"/>
        <v>66.923660558000009</v>
      </c>
    </row>
    <row r="16" spans="1:17" ht="15" thickBot="1" x14ac:dyDescent="0.35">
      <c r="A16" t="s">
        <v>51</v>
      </c>
      <c r="B16" s="1">
        <v>2024</v>
      </c>
      <c r="C16" s="2">
        <v>46.198798179999997</v>
      </c>
      <c r="D16" s="2">
        <v>14.05986146</v>
      </c>
      <c r="E16" s="2">
        <v>4.6078019980000002</v>
      </c>
      <c r="F16" s="2">
        <v>1.26245864</v>
      </c>
      <c r="G16" s="2">
        <v>2.3045516140000002</v>
      </c>
      <c r="H16" s="2">
        <v>0</v>
      </c>
      <c r="I16" s="2">
        <v>0</v>
      </c>
      <c r="J16">
        <f t="shared" si="0"/>
        <v>68.433471892000014</v>
      </c>
    </row>
    <row r="17" spans="1:17" ht="15" thickBot="1" x14ac:dyDescent="0.35">
      <c r="A17" t="s">
        <v>51</v>
      </c>
      <c r="B17" s="1">
        <v>2025</v>
      </c>
      <c r="C17" s="2">
        <v>47.169305209999997</v>
      </c>
      <c r="D17" s="2">
        <v>14.29884448</v>
      </c>
      <c r="E17" s="2">
        <v>4.7128571480000003</v>
      </c>
      <c r="F17" s="2">
        <v>1.3105373979999999</v>
      </c>
      <c r="G17" s="2">
        <v>2.391497464</v>
      </c>
      <c r="H17" s="2">
        <v>0</v>
      </c>
      <c r="I17" s="2">
        <v>0</v>
      </c>
      <c r="J17">
        <f t="shared" si="0"/>
        <v>69.883041699999993</v>
      </c>
    </row>
    <row r="18" spans="1:17" ht="15" thickBot="1" x14ac:dyDescent="0.35">
      <c r="A18" t="s">
        <v>51</v>
      </c>
      <c r="B18" s="1">
        <v>2026</v>
      </c>
      <c r="C18" s="2">
        <v>48.040490069999997</v>
      </c>
      <c r="D18" s="2">
        <v>14.540828790000001</v>
      </c>
      <c r="E18" s="2">
        <v>4.8203106760000001</v>
      </c>
      <c r="F18" s="2">
        <v>1.3596558320000001</v>
      </c>
      <c r="G18" s="2">
        <v>2.4817410660000001</v>
      </c>
      <c r="H18" s="2">
        <v>0</v>
      </c>
      <c r="I18" s="2">
        <v>0</v>
      </c>
      <c r="J18">
        <f t="shared" si="0"/>
        <v>71.243026434000001</v>
      </c>
    </row>
    <row r="19" spans="1:17" ht="15" thickBot="1" x14ac:dyDescent="0.35">
      <c r="A19" t="s">
        <v>51</v>
      </c>
      <c r="B19" s="1">
        <v>2027</v>
      </c>
      <c r="C19" s="2">
        <v>48.851747439999997</v>
      </c>
      <c r="D19" s="2">
        <v>14.7715044</v>
      </c>
      <c r="E19" s="2">
        <v>4.9278276840000004</v>
      </c>
      <c r="F19" s="2">
        <v>1.408205076</v>
      </c>
      <c r="G19" s="2">
        <v>2.5726975809999999</v>
      </c>
      <c r="H19" s="2">
        <v>0</v>
      </c>
      <c r="I19" s="2">
        <v>0</v>
      </c>
      <c r="J19">
        <f t="shared" si="0"/>
        <v>72.531982180999989</v>
      </c>
      <c r="M19" s="71"/>
      <c r="N19" s="71" t="s">
        <v>77</v>
      </c>
      <c r="O19" s="71"/>
      <c r="P19" s="71"/>
      <c r="Q19" s="71"/>
    </row>
    <row r="20" spans="1:17" ht="15" thickBot="1" x14ac:dyDescent="0.35">
      <c r="A20" t="s">
        <v>51</v>
      </c>
      <c r="B20" s="1">
        <v>2028</v>
      </c>
      <c r="C20" s="2">
        <v>49.580122350000003</v>
      </c>
      <c r="D20" s="2">
        <v>14.993180990000001</v>
      </c>
      <c r="E20" s="2">
        <v>5.0329489409999999</v>
      </c>
      <c r="F20" s="2">
        <v>1.4564694899999999</v>
      </c>
      <c r="G20" s="2">
        <v>2.665314693</v>
      </c>
      <c r="H20" s="2">
        <v>0</v>
      </c>
      <c r="I20" s="2">
        <v>0</v>
      </c>
      <c r="J20">
        <f t="shared" si="0"/>
        <v>73.728036464000013</v>
      </c>
      <c r="M20" s="71"/>
      <c r="N20" s="71"/>
      <c r="O20" s="71"/>
      <c r="P20" s="71"/>
      <c r="Q20" s="71"/>
    </row>
    <row r="21" spans="1:17" ht="15" thickBot="1" x14ac:dyDescent="0.35">
      <c r="A21" t="s">
        <v>51</v>
      </c>
      <c r="B21" s="1">
        <v>2029</v>
      </c>
      <c r="C21" s="2">
        <v>50.227671100000002</v>
      </c>
      <c r="D21" s="2">
        <v>15.199874449999999</v>
      </c>
      <c r="E21" s="2">
        <v>5.1319326319999998</v>
      </c>
      <c r="F21" s="2">
        <v>1.503685428</v>
      </c>
      <c r="G21" s="2">
        <v>2.758763933</v>
      </c>
      <c r="H21" s="2">
        <v>0</v>
      </c>
      <c r="I21" s="2">
        <v>0</v>
      </c>
      <c r="J21">
        <f t="shared" si="0"/>
        <v>74.821927543000001</v>
      </c>
      <c r="M21" s="71"/>
      <c r="N21" s="71" t="s">
        <v>51</v>
      </c>
      <c r="O21" s="71" t="s">
        <v>52</v>
      </c>
      <c r="P21" s="71" t="s">
        <v>53</v>
      </c>
      <c r="Q21" s="71" t="s">
        <v>54</v>
      </c>
    </row>
    <row r="22" spans="1:17" ht="15" thickBot="1" x14ac:dyDescent="0.35">
      <c r="A22" t="s">
        <v>51</v>
      </c>
      <c r="B22" s="1">
        <v>2030</v>
      </c>
      <c r="C22" s="2">
        <v>50.820463279999998</v>
      </c>
      <c r="D22" s="2">
        <v>15.401482359999999</v>
      </c>
      <c r="E22" s="2">
        <v>5.2216026859999998</v>
      </c>
      <c r="F22" s="2">
        <v>1.550985297</v>
      </c>
      <c r="G22" s="2">
        <v>2.8557157160000002</v>
      </c>
      <c r="H22" s="2">
        <v>0</v>
      </c>
      <c r="I22" s="2">
        <v>0</v>
      </c>
      <c r="J22">
        <f t="shared" si="0"/>
        <v>75.850249339000001</v>
      </c>
      <c r="M22" s="71">
        <v>2019</v>
      </c>
      <c r="N22" s="94">
        <f>SUMIFS($C$2:$C$165,$B$2:$B$165,$M22,$A$2:$A$165,N$6)</f>
        <v>40.688390939999998</v>
      </c>
      <c r="O22" s="94">
        <f t="shared" ref="O22:Q22" si="3">SUMIFS($C$2:$C$165,$B$2:$B$165,$M22,$A$2:$A$165,O$6)</f>
        <v>40.688390939999998</v>
      </c>
      <c r="P22" s="94">
        <f t="shared" si="3"/>
        <v>40.688390939999998</v>
      </c>
      <c r="Q22" s="94">
        <f t="shared" si="3"/>
        <v>40.688390939999998</v>
      </c>
    </row>
    <row r="23" spans="1:17" ht="15" thickBot="1" x14ac:dyDescent="0.35">
      <c r="A23" t="s">
        <v>51</v>
      </c>
      <c r="B23" s="1">
        <v>2031</v>
      </c>
      <c r="C23" s="2">
        <v>51.33878954</v>
      </c>
      <c r="D23" s="2">
        <v>15.579931589999999</v>
      </c>
      <c r="E23" s="2">
        <v>5.3006493810000004</v>
      </c>
      <c r="F23" s="2">
        <v>1.596353951</v>
      </c>
      <c r="G23" s="2">
        <v>2.9528302769999999</v>
      </c>
      <c r="H23" s="2">
        <v>0</v>
      </c>
      <c r="I23" s="2">
        <v>0</v>
      </c>
      <c r="J23">
        <f t="shared" si="0"/>
        <v>76.768554738999995</v>
      </c>
      <c r="M23" s="71">
        <v>2020</v>
      </c>
      <c r="N23" s="94">
        <f t="shared" ref="N23:Q29" si="4">SUMIFS($C$2:$C$165,$B$2:$B$165,$M23,$A$2:$A$165,N$6)</f>
        <v>41.766336680000002</v>
      </c>
      <c r="O23" s="94">
        <f t="shared" si="4"/>
        <v>40.708469780000001</v>
      </c>
      <c r="P23" s="94">
        <f t="shared" si="4"/>
        <v>40.835612529999999</v>
      </c>
      <c r="Q23" s="94">
        <f t="shared" si="4"/>
        <v>40.851982219999996</v>
      </c>
    </row>
    <row r="24" spans="1:17" ht="15" thickBot="1" x14ac:dyDescent="0.35">
      <c r="A24" t="s">
        <v>51</v>
      </c>
      <c r="B24" s="1">
        <v>2032</v>
      </c>
      <c r="C24" s="2">
        <v>51.816319159999999</v>
      </c>
      <c r="D24" s="2">
        <v>15.745091240000001</v>
      </c>
      <c r="E24" s="2">
        <v>5.3692110250000002</v>
      </c>
      <c r="F24" s="2">
        <v>1.6408830560000001</v>
      </c>
      <c r="G24" s="2">
        <v>3.052453587</v>
      </c>
      <c r="H24" s="2">
        <v>0</v>
      </c>
      <c r="I24" s="2">
        <v>0</v>
      </c>
      <c r="J24">
        <f t="shared" si="0"/>
        <v>77.623958068000007</v>
      </c>
      <c r="M24" s="71">
        <v>2025</v>
      </c>
      <c r="N24" s="94">
        <f t="shared" si="4"/>
        <v>47.169305209999997</v>
      </c>
      <c r="O24" s="94">
        <f t="shared" si="4"/>
        <v>45.438295910000001</v>
      </c>
      <c r="P24" s="94">
        <f t="shared" si="4"/>
        <v>45.593617639999998</v>
      </c>
      <c r="Q24" s="94">
        <f t="shared" si="4"/>
        <v>42.600980419999999</v>
      </c>
    </row>
    <row r="25" spans="1:17" ht="15" thickBot="1" x14ac:dyDescent="0.35">
      <c r="A25" t="s">
        <v>51</v>
      </c>
      <c r="B25" s="1">
        <v>2033</v>
      </c>
      <c r="C25" s="2">
        <v>52.259673620000001</v>
      </c>
      <c r="D25" s="2">
        <v>15.893469680000001</v>
      </c>
      <c r="E25" s="2">
        <v>5.4275573189999999</v>
      </c>
      <c r="F25" s="2">
        <v>1.684092709</v>
      </c>
      <c r="G25" s="2">
        <v>3.1536796150000002</v>
      </c>
      <c r="H25" s="2">
        <v>0</v>
      </c>
      <c r="I25" s="2">
        <v>0</v>
      </c>
      <c r="J25">
        <f t="shared" si="0"/>
        <v>78.418472942999998</v>
      </c>
      <c r="M25" s="71">
        <v>2030</v>
      </c>
      <c r="N25" s="94">
        <f t="shared" si="4"/>
        <v>50.820463279999998</v>
      </c>
      <c r="O25" s="94">
        <f t="shared" si="4"/>
        <v>48.158122599999999</v>
      </c>
      <c r="P25" s="94">
        <f t="shared" si="4"/>
        <v>48.233012680000002</v>
      </c>
      <c r="Q25" s="94">
        <f t="shared" si="4"/>
        <v>41.908378409999997</v>
      </c>
    </row>
    <row r="26" spans="1:17" ht="15" thickBot="1" x14ac:dyDescent="0.35">
      <c r="A26" t="s">
        <v>51</v>
      </c>
      <c r="B26" s="1">
        <v>2034</v>
      </c>
      <c r="C26" s="2">
        <v>52.666794119999999</v>
      </c>
      <c r="D26" s="2">
        <v>16.033408319999999</v>
      </c>
      <c r="E26" s="2">
        <v>5.4770494679999997</v>
      </c>
      <c r="F26" s="2">
        <v>1.7269711780000001</v>
      </c>
      <c r="G26" s="2">
        <v>3.2579389330000001</v>
      </c>
      <c r="H26" s="2">
        <v>0</v>
      </c>
      <c r="I26" s="2">
        <v>0</v>
      </c>
      <c r="J26">
        <f t="shared" si="0"/>
        <v>79.162162019000007</v>
      </c>
      <c r="M26" s="71">
        <v>2035</v>
      </c>
      <c r="N26" s="94">
        <f t="shared" si="4"/>
        <v>53.051248780000002</v>
      </c>
      <c r="O26" s="94">
        <f t="shared" si="4"/>
        <v>48.913620100000003</v>
      </c>
      <c r="P26" s="94">
        <f t="shared" si="4"/>
        <v>48.364891389999997</v>
      </c>
      <c r="Q26" s="94">
        <f t="shared" si="4"/>
        <v>40.114446399999999</v>
      </c>
    </row>
    <row r="27" spans="1:17" ht="15" thickBot="1" x14ac:dyDescent="0.35">
      <c r="A27" t="s">
        <v>51</v>
      </c>
      <c r="B27" s="1">
        <v>2035</v>
      </c>
      <c r="C27" s="2">
        <v>53.051248780000002</v>
      </c>
      <c r="D27" s="2">
        <v>16.17572869</v>
      </c>
      <c r="E27" s="2">
        <v>5.5198773189999999</v>
      </c>
      <c r="F27" s="2">
        <v>1.770852187</v>
      </c>
      <c r="G27" s="2">
        <v>3.366967179</v>
      </c>
      <c r="H27" s="2">
        <v>0</v>
      </c>
      <c r="I27" s="2">
        <v>0</v>
      </c>
      <c r="J27">
        <f t="shared" si="0"/>
        <v>79.884674155000013</v>
      </c>
      <c r="M27" s="71">
        <v>2040</v>
      </c>
      <c r="N27" s="94">
        <f t="shared" si="4"/>
        <v>54.604672290000003</v>
      </c>
      <c r="O27" s="94">
        <f t="shared" si="4"/>
        <v>48.344920799999997</v>
      </c>
      <c r="P27" s="94">
        <f t="shared" si="4"/>
        <v>47.032978149999998</v>
      </c>
      <c r="Q27" s="94">
        <f t="shared" si="4"/>
        <v>37.545076870000003</v>
      </c>
    </row>
    <row r="28" spans="1:17" ht="15" thickBot="1" x14ac:dyDescent="0.35">
      <c r="A28" t="s">
        <v>51</v>
      </c>
      <c r="B28" s="1">
        <v>2036</v>
      </c>
      <c r="C28" s="2">
        <v>53.403238880000004</v>
      </c>
      <c r="D28" s="2">
        <v>16.298500310000001</v>
      </c>
      <c r="E28" s="2">
        <v>5.5586000259999997</v>
      </c>
      <c r="F28" s="2">
        <v>1.8127623159999999</v>
      </c>
      <c r="G28" s="2">
        <v>3.4740203319999998</v>
      </c>
      <c r="H28" s="2">
        <v>0</v>
      </c>
      <c r="I28" s="2">
        <v>0</v>
      </c>
      <c r="J28">
        <f t="shared" si="0"/>
        <v>80.547121864000005</v>
      </c>
      <c r="M28" s="71">
        <v>2045</v>
      </c>
      <c r="N28" s="94">
        <f t="shared" si="4"/>
        <v>55.367811000000003</v>
      </c>
      <c r="O28" s="94">
        <f t="shared" si="4"/>
        <v>46.889298619999998</v>
      </c>
      <c r="P28" s="94">
        <f t="shared" si="4"/>
        <v>44.965857939999999</v>
      </c>
      <c r="Q28" s="94">
        <f t="shared" si="4"/>
        <v>34.448773529999997</v>
      </c>
    </row>
    <row r="29" spans="1:17" ht="15" thickBot="1" x14ac:dyDescent="0.35">
      <c r="A29" t="s">
        <v>51</v>
      </c>
      <c r="B29" s="1">
        <v>2037</v>
      </c>
      <c r="C29" s="2">
        <v>53.737553030000001</v>
      </c>
      <c r="D29" s="2">
        <v>16.429828059999998</v>
      </c>
      <c r="E29" s="2">
        <v>5.5959257429999996</v>
      </c>
      <c r="F29" s="2">
        <v>1.8563002829999999</v>
      </c>
      <c r="G29" s="2">
        <v>3.5846806519999999</v>
      </c>
      <c r="H29" s="2">
        <v>0</v>
      </c>
      <c r="I29" s="2">
        <v>0</v>
      </c>
      <c r="J29">
        <f t="shared" si="0"/>
        <v>81.204287767999986</v>
      </c>
      <c r="M29" s="71">
        <v>2050</v>
      </c>
      <c r="N29" s="94">
        <f t="shared" si="4"/>
        <v>56.230750479999998</v>
      </c>
      <c r="O29" s="94">
        <f t="shared" si="4"/>
        <v>45.788145360000001</v>
      </c>
      <c r="P29" s="94">
        <f t="shared" si="4"/>
        <v>43.480972629999997</v>
      </c>
      <c r="Q29" s="94">
        <f t="shared" si="4"/>
        <v>31.988006630000001</v>
      </c>
    </row>
    <row r="30" spans="1:17" ht="15" thickBot="1" x14ac:dyDescent="0.35">
      <c r="A30" t="s">
        <v>51</v>
      </c>
      <c r="B30" s="1">
        <v>2038</v>
      </c>
      <c r="C30" s="2">
        <v>54.051081869999997</v>
      </c>
      <c r="D30" s="2">
        <v>16.573290889999999</v>
      </c>
      <c r="E30" s="2">
        <v>5.6343655010000004</v>
      </c>
      <c r="F30" s="2">
        <v>1.9019456889999999</v>
      </c>
      <c r="G30" s="2">
        <v>3.6987048680000001</v>
      </c>
      <c r="H30" s="2">
        <v>0</v>
      </c>
      <c r="I30" s="2">
        <v>0</v>
      </c>
      <c r="J30">
        <f t="shared" si="0"/>
        <v>81.859388818000014</v>
      </c>
    </row>
    <row r="31" spans="1:17" ht="15" thickBot="1" x14ac:dyDescent="0.35">
      <c r="A31" t="s">
        <v>51</v>
      </c>
      <c r="B31" s="1">
        <v>2039</v>
      </c>
      <c r="C31" s="2">
        <v>54.33192683</v>
      </c>
      <c r="D31" s="2">
        <v>16.732589149999999</v>
      </c>
      <c r="E31" s="2">
        <v>5.6758621150000002</v>
      </c>
      <c r="F31" s="2">
        <v>1.950230911</v>
      </c>
      <c r="G31" s="2">
        <v>3.8161650599999999</v>
      </c>
      <c r="H31" s="2">
        <v>0</v>
      </c>
      <c r="I31" s="2">
        <v>0</v>
      </c>
      <c r="J31">
        <f t="shared" si="0"/>
        <v>82.506774066000006</v>
      </c>
    </row>
    <row r="32" spans="1:17" ht="15" thickBot="1" x14ac:dyDescent="0.35">
      <c r="A32" t="s">
        <v>51</v>
      </c>
      <c r="B32" s="1">
        <v>2040</v>
      </c>
      <c r="C32" s="2">
        <v>54.604672290000003</v>
      </c>
      <c r="D32" s="2">
        <v>16.911474800000001</v>
      </c>
      <c r="E32" s="2">
        <v>5.7216160079999998</v>
      </c>
      <c r="F32" s="2">
        <v>2.001734103</v>
      </c>
      <c r="G32" s="2">
        <v>3.9375204319999999</v>
      </c>
      <c r="H32" s="2">
        <v>0</v>
      </c>
      <c r="I32" s="2">
        <v>0</v>
      </c>
      <c r="J32">
        <f t="shared" si="0"/>
        <v>83.177017633000006</v>
      </c>
      <c r="M32" s="71"/>
      <c r="N32" s="71" t="s">
        <v>78</v>
      </c>
      <c r="O32" s="71"/>
      <c r="P32" s="71"/>
      <c r="Q32" s="71"/>
    </row>
    <row r="33" spans="1:17" ht="15" thickBot="1" x14ac:dyDescent="0.35">
      <c r="A33" t="s">
        <v>51</v>
      </c>
      <c r="B33" s="1">
        <v>2041</v>
      </c>
      <c r="C33" s="2">
        <v>54.760288199999998</v>
      </c>
      <c r="D33" s="2">
        <v>17.112167459999998</v>
      </c>
      <c r="E33" s="2">
        <v>5.772099173</v>
      </c>
      <c r="F33" s="2">
        <v>2.0568600620000002</v>
      </c>
      <c r="G33" s="2">
        <v>4.0631920079999997</v>
      </c>
      <c r="H33" s="2">
        <v>0</v>
      </c>
      <c r="I33" s="2">
        <v>0</v>
      </c>
      <c r="J33">
        <f t="shared" si="0"/>
        <v>83.764606903000001</v>
      </c>
      <c r="M33" s="71"/>
      <c r="N33" s="71"/>
      <c r="O33" s="71"/>
      <c r="P33" s="71"/>
      <c r="Q33" s="71"/>
    </row>
    <row r="34" spans="1:17" ht="15" thickBot="1" x14ac:dyDescent="0.35">
      <c r="A34" t="s">
        <v>51</v>
      </c>
      <c r="B34" s="1">
        <v>2042</v>
      </c>
      <c r="C34" s="2">
        <v>54.912248069999997</v>
      </c>
      <c r="D34" s="2">
        <v>17.315186969999999</v>
      </c>
      <c r="E34" s="2">
        <v>5.8272181850000004</v>
      </c>
      <c r="F34" s="2">
        <v>2.1129172729999999</v>
      </c>
      <c r="G34" s="2">
        <v>4.1877311290000003</v>
      </c>
      <c r="H34" s="2">
        <v>0</v>
      </c>
      <c r="I34" s="2">
        <v>0</v>
      </c>
      <c r="J34">
        <f t="shared" si="0"/>
        <v>84.355301626999989</v>
      </c>
      <c r="M34" s="71"/>
      <c r="N34" s="71" t="s">
        <v>51</v>
      </c>
      <c r="O34" s="71" t="s">
        <v>52</v>
      </c>
      <c r="P34" s="71" t="s">
        <v>53</v>
      </c>
      <c r="Q34" s="71" t="s">
        <v>54</v>
      </c>
    </row>
    <row r="35" spans="1:17" ht="15" thickBot="1" x14ac:dyDescent="0.35">
      <c r="A35" t="s">
        <v>51</v>
      </c>
      <c r="B35" s="1">
        <v>2043</v>
      </c>
      <c r="C35" s="2">
        <v>55.054906430000003</v>
      </c>
      <c r="D35" s="2">
        <v>17.53771875</v>
      </c>
      <c r="E35" s="2">
        <v>5.8865435359999996</v>
      </c>
      <c r="F35" s="2">
        <v>2.1724328719999999</v>
      </c>
      <c r="G35" s="2">
        <v>4.3161698099999999</v>
      </c>
      <c r="H35" s="2">
        <v>0</v>
      </c>
      <c r="I35" s="2">
        <v>0</v>
      </c>
      <c r="J35">
        <f t="shared" si="0"/>
        <v>84.967771398000011</v>
      </c>
      <c r="M35" s="71">
        <v>2019</v>
      </c>
      <c r="N35" s="94">
        <f>SUMIFS($D$2:$D$165,$B$2:$B$165,$M35,$A$2:$A$165,N$6)</f>
        <v>15.043263899999999</v>
      </c>
      <c r="O35" s="94">
        <f t="shared" ref="O35:Q42" si="5">SUMIFS($D$2:$D$165,$B$2:$B$165,$M35,$A$2:$A$165,O$6)</f>
        <v>15.043263899999999</v>
      </c>
      <c r="P35" s="94">
        <f t="shared" si="5"/>
        <v>15.043263899999999</v>
      </c>
      <c r="Q35" s="94">
        <f t="shared" si="5"/>
        <v>15.043263899999999</v>
      </c>
    </row>
    <row r="36" spans="1:17" ht="15" thickBot="1" x14ac:dyDescent="0.35">
      <c r="A36" t="s">
        <v>51</v>
      </c>
      <c r="B36" s="1">
        <v>2044</v>
      </c>
      <c r="C36" s="2">
        <v>55.186537420000001</v>
      </c>
      <c r="D36" s="2">
        <v>17.777854250000001</v>
      </c>
      <c r="E36" s="2">
        <v>5.9494168609999996</v>
      </c>
      <c r="F36" s="2">
        <v>2.2352596880000002</v>
      </c>
      <c r="G36" s="2">
        <v>4.4483971990000004</v>
      </c>
      <c r="H36" s="2">
        <v>0</v>
      </c>
      <c r="I36" s="2">
        <v>0</v>
      </c>
      <c r="J36">
        <f t="shared" si="0"/>
        <v>85.597465417999999</v>
      </c>
      <c r="M36" s="71">
        <v>2020</v>
      </c>
      <c r="N36" s="94">
        <f t="shared" ref="N36:N42" si="6">SUMIFS($D$2:$D$165,$B$2:$B$165,$M36,$A$2:$A$165,N$6)</f>
        <v>12.600888619999999</v>
      </c>
      <c r="O36" s="94">
        <f t="shared" si="5"/>
        <v>12.593108020000001</v>
      </c>
      <c r="P36" s="94">
        <f t="shared" si="5"/>
        <v>12.85001097</v>
      </c>
      <c r="Q36" s="94">
        <f t="shared" si="5"/>
        <v>12.847546250000001</v>
      </c>
    </row>
    <row r="37" spans="1:17" ht="15" thickBot="1" x14ac:dyDescent="0.35">
      <c r="A37" t="s">
        <v>51</v>
      </c>
      <c r="B37" s="1">
        <v>2045</v>
      </c>
      <c r="C37" s="2">
        <v>55.367811000000003</v>
      </c>
      <c r="D37" s="2">
        <v>18.034722720000001</v>
      </c>
      <c r="E37" s="2">
        <v>6.0150794449999996</v>
      </c>
      <c r="F37" s="2">
        <v>2.3013967019999999</v>
      </c>
      <c r="G37" s="2">
        <v>4.5846575740000004</v>
      </c>
      <c r="H37" s="2">
        <v>0</v>
      </c>
      <c r="I37" s="2">
        <v>0</v>
      </c>
      <c r="J37">
        <f t="shared" si="0"/>
        <v>86.303667441000016</v>
      </c>
      <c r="M37" s="71">
        <v>2025</v>
      </c>
      <c r="N37" s="94">
        <f t="shared" si="6"/>
        <v>14.29884448</v>
      </c>
      <c r="O37" s="94">
        <f t="shared" si="5"/>
        <v>14.100967969999999</v>
      </c>
      <c r="P37" s="94">
        <f t="shared" si="5"/>
        <v>13.82943339</v>
      </c>
      <c r="Q37" s="94">
        <f t="shared" si="5"/>
        <v>13.02859091</v>
      </c>
    </row>
    <row r="38" spans="1:17" ht="15" thickBot="1" x14ac:dyDescent="0.35">
      <c r="A38" t="s">
        <v>51</v>
      </c>
      <c r="B38" s="1">
        <v>2046</v>
      </c>
      <c r="C38" s="2">
        <v>55.514183330000002</v>
      </c>
      <c r="D38" s="2">
        <v>18.289575070000001</v>
      </c>
      <c r="E38" s="2">
        <v>6.0827519089999997</v>
      </c>
      <c r="F38" s="2">
        <v>2.3680980900000002</v>
      </c>
      <c r="G38" s="2">
        <v>4.7197613939999998</v>
      </c>
      <c r="H38" s="2">
        <v>0</v>
      </c>
      <c r="I38" s="2">
        <v>0</v>
      </c>
      <c r="J38">
        <f t="shared" si="0"/>
        <v>86.974369793000008</v>
      </c>
      <c r="M38" s="71">
        <v>2030</v>
      </c>
      <c r="N38" s="94">
        <f t="shared" si="6"/>
        <v>15.401482359999999</v>
      </c>
      <c r="O38" s="94">
        <f t="shared" si="5"/>
        <v>14.615316699999999</v>
      </c>
      <c r="P38" s="94">
        <f t="shared" si="5"/>
        <v>13.64681019</v>
      </c>
      <c r="Q38" s="94">
        <f t="shared" si="5"/>
        <v>10.608307030000001</v>
      </c>
    </row>
    <row r="39" spans="1:17" ht="15" thickBot="1" x14ac:dyDescent="0.35">
      <c r="A39" t="s">
        <v>51</v>
      </c>
      <c r="B39" s="1">
        <v>2047</v>
      </c>
      <c r="C39" s="2">
        <v>55.666713819999998</v>
      </c>
      <c r="D39" s="2">
        <v>18.558544040000001</v>
      </c>
      <c r="E39" s="2">
        <v>6.1516764369999999</v>
      </c>
      <c r="F39" s="2">
        <v>2.4378777149999999</v>
      </c>
      <c r="G39" s="2">
        <v>4.8589704740000004</v>
      </c>
      <c r="H39" s="2">
        <v>0</v>
      </c>
      <c r="I39" s="2">
        <v>0</v>
      </c>
      <c r="J39">
        <f t="shared" si="0"/>
        <v>87.673782486000007</v>
      </c>
      <c r="M39" s="71">
        <v>2035</v>
      </c>
      <c r="N39" s="94">
        <f t="shared" si="6"/>
        <v>16.17572869</v>
      </c>
      <c r="O39" s="94">
        <f t="shared" si="5"/>
        <v>14.430753340000001</v>
      </c>
      <c r="P39" s="94">
        <f t="shared" si="5"/>
        <v>13.521857560000001</v>
      </c>
      <c r="Q39" s="94">
        <f t="shared" si="5"/>
        <v>10.36808896</v>
      </c>
    </row>
    <row r="40" spans="1:17" ht="15" thickBot="1" x14ac:dyDescent="0.35">
      <c r="A40" t="s">
        <v>51</v>
      </c>
      <c r="B40" s="1">
        <v>2048</v>
      </c>
      <c r="C40" s="2">
        <v>55.83637839</v>
      </c>
      <c r="D40" s="2">
        <v>18.84055936</v>
      </c>
      <c r="E40" s="2">
        <v>6.2211473379999997</v>
      </c>
      <c r="F40" s="2">
        <v>2.5106786080000001</v>
      </c>
      <c r="G40" s="2">
        <v>5.0024170000000003</v>
      </c>
      <c r="H40" s="2">
        <v>0</v>
      </c>
      <c r="I40" s="2">
        <v>0</v>
      </c>
      <c r="J40">
        <f t="shared" si="0"/>
        <v>88.411180696000002</v>
      </c>
      <c r="M40" s="71">
        <v>2040</v>
      </c>
      <c r="N40" s="94">
        <f t="shared" si="6"/>
        <v>16.911474800000001</v>
      </c>
      <c r="O40" s="94">
        <f t="shared" si="5"/>
        <v>14.711079079999999</v>
      </c>
      <c r="P40" s="94">
        <f t="shared" si="5"/>
        <v>14.35260502</v>
      </c>
      <c r="Q40" s="94">
        <f t="shared" si="5"/>
        <v>10.40084839</v>
      </c>
    </row>
    <row r="41" spans="1:17" ht="15" thickBot="1" x14ac:dyDescent="0.35">
      <c r="A41" t="s">
        <v>51</v>
      </c>
      <c r="B41" s="1">
        <v>2049</v>
      </c>
      <c r="C41" s="2">
        <v>56.027972689999999</v>
      </c>
      <c r="D41" s="2">
        <v>19.134725700000001</v>
      </c>
      <c r="E41" s="2">
        <v>6.2905325410000001</v>
      </c>
      <c r="F41" s="2">
        <v>2.5864627200000001</v>
      </c>
      <c r="G41" s="2">
        <v>5.1502380959999998</v>
      </c>
      <c r="H41" s="2">
        <v>0</v>
      </c>
      <c r="I41" s="2">
        <v>0</v>
      </c>
      <c r="J41">
        <f t="shared" si="0"/>
        <v>89.189931747000003</v>
      </c>
      <c r="M41" s="71">
        <v>2045</v>
      </c>
      <c r="N41" s="94">
        <f t="shared" si="6"/>
        <v>18.034722720000001</v>
      </c>
      <c r="O41" s="94">
        <f t="shared" si="5"/>
        <v>15.602593130000001</v>
      </c>
      <c r="P41" s="94">
        <f t="shared" si="5"/>
        <v>15.68146026</v>
      </c>
      <c r="Q41" s="94">
        <f t="shared" si="5"/>
        <v>11.372503890000001</v>
      </c>
    </row>
    <row r="42" spans="1:17" ht="15" thickBot="1" x14ac:dyDescent="0.35">
      <c r="A42" t="s">
        <v>51</v>
      </c>
      <c r="B42" s="1">
        <v>2050</v>
      </c>
      <c r="C42" s="2">
        <v>56.230750479999998</v>
      </c>
      <c r="D42" s="2">
        <v>19.446536989999998</v>
      </c>
      <c r="E42" s="2">
        <v>6.3622245150000003</v>
      </c>
      <c r="F42" s="2">
        <v>2.6660876870000001</v>
      </c>
      <c r="G42" s="2">
        <v>5.3025752109999997</v>
      </c>
      <c r="H42" s="2">
        <v>0</v>
      </c>
      <c r="I42" s="2">
        <v>0</v>
      </c>
      <c r="J42">
        <f t="shared" si="0"/>
        <v>90.008174882999995</v>
      </c>
      <c r="M42" s="71">
        <v>2050</v>
      </c>
      <c r="N42" s="94">
        <f t="shared" si="6"/>
        <v>19.446536989999998</v>
      </c>
      <c r="O42" s="94">
        <f t="shared" si="5"/>
        <v>16.717194790000001</v>
      </c>
      <c r="P42" s="94">
        <f t="shared" si="5"/>
        <v>17.207071890000002</v>
      </c>
      <c r="Q42" s="94">
        <f t="shared" si="5"/>
        <v>12.48887377</v>
      </c>
    </row>
    <row r="43" spans="1:17" ht="15" thickBot="1" x14ac:dyDescent="0.35">
      <c r="A43" t="s">
        <v>52</v>
      </c>
      <c r="B43" s="1">
        <v>2010</v>
      </c>
      <c r="C43" s="2">
        <v>25.94443012</v>
      </c>
      <c r="D43" s="2">
        <v>14.289507260000001</v>
      </c>
      <c r="E43" s="2">
        <v>2.6881934420000002</v>
      </c>
      <c r="F43" s="2">
        <v>0.84551004829999998</v>
      </c>
      <c r="G43" s="2">
        <v>1.657044438</v>
      </c>
      <c r="H43" s="2">
        <v>0</v>
      </c>
      <c r="I43" s="2">
        <v>0</v>
      </c>
      <c r="J43">
        <f t="shared" si="0"/>
        <v>45.424685308299999</v>
      </c>
    </row>
    <row r="44" spans="1:17" ht="15" thickBot="1" x14ac:dyDescent="0.35">
      <c r="A44" t="s">
        <v>52</v>
      </c>
      <c r="B44" s="1">
        <v>2011</v>
      </c>
      <c r="C44" s="2">
        <v>27.85957762</v>
      </c>
      <c r="D44" s="2">
        <v>13.90104043</v>
      </c>
      <c r="E44" s="2">
        <v>2.871258659</v>
      </c>
      <c r="F44" s="2">
        <v>0.86448491309999997</v>
      </c>
      <c r="G44" s="2">
        <v>1.799252254</v>
      </c>
      <c r="H44" s="2">
        <v>0</v>
      </c>
      <c r="I44" s="2">
        <v>0</v>
      </c>
      <c r="J44">
        <f t="shared" si="0"/>
        <v>47.295613876099999</v>
      </c>
    </row>
    <row r="45" spans="1:17" ht="15" thickBot="1" x14ac:dyDescent="0.35">
      <c r="A45" t="s">
        <v>52</v>
      </c>
      <c r="B45" s="1">
        <v>2012</v>
      </c>
      <c r="C45" s="2">
        <v>29.769079420000001</v>
      </c>
      <c r="D45" s="2">
        <v>14.737219980000001</v>
      </c>
      <c r="E45" s="2">
        <v>3.0358121200000001</v>
      </c>
      <c r="F45" s="2">
        <v>0.92281895189999996</v>
      </c>
      <c r="G45" s="2">
        <v>1.850474899</v>
      </c>
      <c r="H45" s="2">
        <v>0</v>
      </c>
      <c r="I45" s="2">
        <v>0</v>
      </c>
      <c r="J45">
        <f t="shared" si="0"/>
        <v>50.315405370900002</v>
      </c>
      <c r="M45" s="71"/>
      <c r="N45" s="71" t="s">
        <v>79</v>
      </c>
      <c r="O45" s="71"/>
      <c r="P45" s="71"/>
      <c r="Q45" s="71"/>
    </row>
    <row r="46" spans="1:17" ht="15" thickBot="1" x14ac:dyDescent="0.35">
      <c r="A46" t="s">
        <v>52</v>
      </c>
      <c r="B46" s="1">
        <v>2013</v>
      </c>
      <c r="C46" s="2">
        <v>33.199701830000002</v>
      </c>
      <c r="D46" s="2">
        <v>14.6025361</v>
      </c>
      <c r="E46" s="2">
        <v>3.2493829110000001</v>
      </c>
      <c r="F46" s="2">
        <v>0.97077533449999998</v>
      </c>
      <c r="G46" s="2">
        <v>1.8937207069999999</v>
      </c>
      <c r="H46" s="2">
        <v>0</v>
      </c>
      <c r="I46" s="2">
        <v>0</v>
      </c>
      <c r="J46">
        <f t="shared" si="0"/>
        <v>53.916116882499999</v>
      </c>
      <c r="M46" s="71"/>
      <c r="N46" s="71"/>
      <c r="O46" s="71"/>
      <c r="P46" s="71"/>
      <c r="Q46" s="71"/>
    </row>
    <row r="47" spans="1:17" ht="15" thickBot="1" x14ac:dyDescent="0.35">
      <c r="A47" t="s">
        <v>52</v>
      </c>
      <c r="B47" s="1">
        <v>2014</v>
      </c>
      <c r="C47" s="2">
        <v>35.04537062</v>
      </c>
      <c r="D47" s="2">
        <v>14.457347240000001</v>
      </c>
      <c r="E47" s="2">
        <v>3.3736240770000001</v>
      </c>
      <c r="F47" s="2">
        <v>1.0201030980000001</v>
      </c>
      <c r="G47" s="2">
        <v>1.9868392109999999</v>
      </c>
      <c r="H47" s="2">
        <v>0</v>
      </c>
      <c r="I47" s="2">
        <v>0</v>
      </c>
      <c r="J47">
        <f t="shared" si="0"/>
        <v>55.883284246000009</v>
      </c>
      <c r="M47" s="71"/>
      <c r="N47" s="71" t="s">
        <v>51</v>
      </c>
      <c r="O47" s="71" t="s">
        <v>52</v>
      </c>
      <c r="P47" s="71" t="s">
        <v>53</v>
      </c>
      <c r="Q47" s="71" t="s">
        <v>54</v>
      </c>
    </row>
    <row r="48" spans="1:17" ht="15" thickBot="1" x14ac:dyDescent="0.35">
      <c r="A48" t="s">
        <v>52</v>
      </c>
      <c r="B48" s="1">
        <v>2015</v>
      </c>
      <c r="C48" s="2">
        <v>36.364712480000001</v>
      </c>
      <c r="D48" s="2">
        <v>13.10588038</v>
      </c>
      <c r="E48" s="2">
        <v>3.6270407709999999</v>
      </c>
      <c r="F48" s="2">
        <v>1.0020359999999999</v>
      </c>
      <c r="G48" s="2">
        <v>1.9614863440000001</v>
      </c>
      <c r="H48" s="2">
        <v>0</v>
      </c>
      <c r="I48" s="2">
        <v>0</v>
      </c>
      <c r="J48">
        <f t="shared" si="0"/>
        <v>56.061155974999998</v>
      </c>
      <c r="M48" s="71">
        <v>2019</v>
      </c>
      <c r="N48" s="94">
        <f>SUMIFS($E$2:$E$165,$B$2:$B$165,$M48,$A$2:$A$165,N$6)</f>
        <v>4.0622206209999998</v>
      </c>
      <c r="O48" s="94">
        <f t="shared" ref="O48:Q55" si="7">SUMIFS($E$2:$E$165,$B$2:$B$165,$M48,$A$2:$A$165,O$6)</f>
        <v>4.0622206209999998</v>
      </c>
      <c r="P48" s="94">
        <f t="shared" si="7"/>
        <v>4.0622206209999998</v>
      </c>
      <c r="Q48" s="94">
        <f t="shared" si="7"/>
        <v>4.0622206209999998</v>
      </c>
    </row>
    <row r="49" spans="1:17" ht="15" thickBot="1" x14ac:dyDescent="0.35">
      <c r="A49" t="s">
        <v>52</v>
      </c>
      <c r="B49" s="1">
        <v>2016</v>
      </c>
      <c r="C49" s="2">
        <v>37.401321529999997</v>
      </c>
      <c r="D49" s="2">
        <v>14.808356059999999</v>
      </c>
      <c r="E49" s="2">
        <v>3.7032472250000001</v>
      </c>
      <c r="F49" s="2">
        <v>1.031716474</v>
      </c>
      <c r="G49" s="2">
        <v>1.9799487689999999</v>
      </c>
      <c r="H49" s="2">
        <v>0</v>
      </c>
      <c r="I49" s="2">
        <v>0</v>
      </c>
      <c r="J49">
        <f t="shared" si="0"/>
        <v>58.924590057999993</v>
      </c>
      <c r="M49" s="71">
        <v>2020</v>
      </c>
      <c r="N49" s="94">
        <f t="shared" ref="N49:N55" si="8">SUMIFS($E$2:$E$165,$B$2:$B$165,$M49,$A$2:$A$165,N$6)</f>
        <v>4.1582662839999998</v>
      </c>
      <c r="O49" s="94">
        <f t="shared" si="7"/>
        <v>4.153794188</v>
      </c>
      <c r="P49" s="94">
        <f t="shared" si="7"/>
        <v>4.1239975930000004</v>
      </c>
      <c r="Q49" s="94">
        <f t="shared" si="7"/>
        <v>4.0960498279999999</v>
      </c>
    </row>
    <row r="50" spans="1:17" ht="15" thickBot="1" x14ac:dyDescent="0.35">
      <c r="A50" t="s">
        <v>52</v>
      </c>
      <c r="B50" s="1">
        <v>2017</v>
      </c>
      <c r="C50" s="2">
        <v>38.308339570000001</v>
      </c>
      <c r="D50" s="2">
        <v>14.820277949999999</v>
      </c>
      <c r="E50" s="2">
        <v>3.6954235049999999</v>
      </c>
      <c r="F50" s="2">
        <v>1.125647979</v>
      </c>
      <c r="G50" s="2">
        <v>2.0195521410000001</v>
      </c>
      <c r="H50" s="2">
        <v>0</v>
      </c>
      <c r="I50" s="2">
        <v>0</v>
      </c>
      <c r="J50">
        <f t="shared" si="0"/>
        <v>59.969241144999998</v>
      </c>
      <c r="M50" s="71">
        <v>2025</v>
      </c>
      <c r="N50" s="94">
        <f t="shared" si="8"/>
        <v>4.7128571480000003</v>
      </c>
      <c r="O50" s="94">
        <f t="shared" si="7"/>
        <v>4.6705234679999998</v>
      </c>
      <c r="P50" s="94">
        <f t="shared" si="7"/>
        <v>4.2296641509999997</v>
      </c>
      <c r="Q50" s="94">
        <f t="shared" si="7"/>
        <v>3.7129577870000001</v>
      </c>
    </row>
    <row r="51" spans="1:17" ht="15" thickBot="1" x14ac:dyDescent="0.35">
      <c r="A51" t="s">
        <v>52</v>
      </c>
      <c r="B51" s="1">
        <v>2018</v>
      </c>
      <c r="C51" s="2">
        <v>39.38985289</v>
      </c>
      <c r="D51" s="2">
        <v>15.39712199</v>
      </c>
      <c r="E51" s="2">
        <v>3.9324126810000002</v>
      </c>
      <c r="F51" s="2">
        <v>1.133604995</v>
      </c>
      <c r="G51" s="2">
        <v>2.1268451759999998</v>
      </c>
      <c r="H51" s="2">
        <v>0</v>
      </c>
      <c r="I51" s="2">
        <v>0</v>
      </c>
      <c r="J51">
        <f t="shared" si="0"/>
        <v>61.979837732000007</v>
      </c>
      <c r="M51" s="71">
        <v>2030</v>
      </c>
      <c r="N51" s="94">
        <f t="shared" si="8"/>
        <v>5.2216026859999998</v>
      </c>
      <c r="O51" s="94">
        <f t="shared" si="7"/>
        <v>4.9334797840000002</v>
      </c>
      <c r="P51" s="94">
        <f t="shared" si="7"/>
        <v>3.5104915380000001</v>
      </c>
      <c r="Q51" s="94">
        <f t="shared" si="7"/>
        <v>2.211379296</v>
      </c>
    </row>
    <row r="52" spans="1:17" ht="15" thickBot="1" x14ac:dyDescent="0.35">
      <c r="A52" t="s">
        <v>52</v>
      </c>
      <c r="B52" s="1">
        <v>2019</v>
      </c>
      <c r="C52" s="2">
        <v>40.688390939999998</v>
      </c>
      <c r="D52" s="2">
        <v>15.043263899999999</v>
      </c>
      <c r="E52" s="2">
        <v>4.0622206209999998</v>
      </c>
      <c r="F52" s="2">
        <v>1.2260293309999999</v>
      </c>
      <c r="G52" s="2">
        <v>2.1773499100000002</v>
      </c>
      <c r="H52" s="2">
        <v>0</v>
      </c>
      <c r="I52" s="2">
        <v>0</v>
      </c>
      <c r="J52">
        <f t="shared" si="0"/>
        <v>63.197254701999995</v>
      </c>
      <c r="M52" s="71">
        <v>2035</v>
      </c>
      <c r="N52" s="94">
        <f t="shared" si="8"/>
        <v>5.5198773189999999</v>
      </c>
      <c r="O52" s="94">
        <f t="shared" si="7"/>
        <v>4.7680916870000001</v>
      </c>
      <c r="P52" s="94">
        <f t="shared" si="7"/>
        <v>2.4016463180000001</v>
      </c>
      <c r="Q52" s="94">
        <f t="shared" si="7"/>
        <v>1.1233822790000001</v>
      </c>
    </row>
    <row r="53" spans="1:17" ht="15" thickBot="1" x14ac:dyDescent="0.35">
      <c r="A53" t="s">
        <v>52</v>
      </c>
      <c r="B53" s="1">
        <v>2020</v>
      </c>
      <c r="C53" s="2">
        <v>40.708469780000001</v>
      </c>
      <c r="D53" s="2">
        <v>12.593108020000001</v>
      </c>
      <c r="E53" s="2">
        <v>4.153794188</v>
      </c>
      <c r="F53" s="2">
        <v>1.0752493569999999</v>
      </c>
      <c r="G53" s="2">
        <v>1.9214632490000001</v>
      </c>
      <c r="H53" s="2">
        <v>0</v>
      </c>
      <c r="I53" s="2">
        <v>0</v>
      </c>
      <c r="J53">
        <f t="shared" si="0"/>
        <v>60.452084593999999</v>
      </c>
      <c r="M53" s="71">
        <v>2040</v>
      </c>
      <c r="N53" s="94">
        <f t="shared" si="8"/>
        <v>5.7216160079999998</v>
      </c>
      <c r="O53" s="94">
        <f t="shared" si="7"/>
        <v>4.786057961</v>
      </c>
      <c r="P53" s="94">
        <f t="shared" si="7"/>
        <v>1.563099204</v>
      </c>
      <c r="Q53" s="94">
        <f t="shared" si="7"/>
        <v>0.53117659210000001</v>
      </c>
    </row>
    <row r="54" spans="1:17" ht="15" thickBot="1" x14ac:dyDescent="0.35">
      <c r="A54" t="s">
        <v>52</v>
      </c>
      <c r="B54" s="1">
        <v>2021</v>
      </c>
      <c r="C54" s="2">
        <v>41.735767729999999</v>
      </c>
      <c r="D54" s="2">
        <v>12.91737172</v>
      </c>
      <c r="E54" s="2">
        <v>4.286753783</v>
      </c>
      <c r="F54" s="2">
        <v>1.1089143770000001</v>
      </c>
      <c r="G54" s="2">
        <v>1.990187809</v>
      </c>
      <c r="H54" s="2">
        <v>0</v>
      </c>
      <c r="I54" s="2">
        <v>0</v>
      </c>
      <c r="J54">
        <f t="shared" si="0"/>
        <v>62.038995418999995</v>
      </c>
      <c r="M54" s="71">
        <v>2045</v>
      </c>
      <c r="N54" s="94">
        <f t="shared" si="8"/>
        <v>6.0150794449999996</v>
      </c>
      <c r="O54" s="94">
        <f t="shared" si="7"/>
        <v>5.0464709619999999</v>
      </c>
      <c r="P54" s="94">
        <f t="shared" si="7"/>
        <v>0.94068337690000003</v>
      </c>
      <c r="Q54" s="94">
        <f t="shared" si="7"/>
        <v>0.53113817880000003</v>
      </c>
    </row>
    <row r="55" spans="1:17" ht="15" thickBot="1" x14ac:dyDescent="0.35">
      <c r="A55" t="s">
        <v>52</v>
      </c>
      <c r="B55" s="1">
        <v>2022</v>
      </c>
      <c r="C55" s="2">
        <v>42.82370615</v>
      </c>
      <c r="D55" s="2">
        <v>13.522001810000001</v>
      </c>
      <c r="E55" s="2">
        <v>4.387035225</v>
      </c>
      <c r="F55" s="2">
        <v>1.167449966</v>
      </c>
      <c r="G55" s="2">
        <v>2.1394192699999999</v>
      </c>
      <c r="H55" s="2">
        <v>0</v>
      </c>
      <c r="I55" s="2">
        <v>0</v>
      </c>
      <c r="J55">
        <f t="shared" si="0"/>
        <v>64.039612421000001</v>
      </c>
      <c r="M55" s="71">
        <v>2050</v>
      </c>
      <c r="N55" s="94">
        <f t="shared" si="8"/>
        <v>6.3622245150000003</v>
      </c>
      <c r="O55" s="94">
        <f t="shared" si="7"/>
        <v>5.3594487849999997</v>
      </c>
      <c r="P55" s="94">
        <f t="shared" si="7"/>
        <v>0.50382289719999995</v>
      </c>
      <c r="Q55" s="94">
        <f t="shared" si="7"/>
        <v>0.50381188300000002</v>
      </c>
    </row>
    <row r="56" spans="1:17" ht="15" thickBot="1" x14ac:dyDescent="0.35">
      <c r="A56" t="s">
        <v>52</v>
      </c>
      <c r="B56" s="1">
        <v>2023</v>
      </c>
      <c r="C56" s="2">
        <v>43.753562500000001</v>
      </c>
      <c r="D56" s="2">
        <v>13.720518139999999</v>
      </c>
      <c r="E56" s="2">
        <v>4.4870357429999999</v>
      </c>
      <c r="F56" s="2">
        <v>1.212078322</v>
      </c>
      <c r="G56" s="2">
        <v>2.220054696</v>
      </c>
      <c r="H56" s="2">
        <v>0</v>
      </c>
      <c r="I56" s="2">
        <v>0</v>
      </c>
      <c r="J56">
        <f t="shared" si="0"/>
        <v>65.393249401000006</v>
      </c>
    </row>
    <row r="57" spans="1:17" ht="15" thickBot="1" x14ac:dyDescent="0.35">
      <c r="A57" t="s">
        <v>52</v>
      </c>
      <c r="B57" s="1">
        <v>2024</v>
      </c>
      <c r="C57" s="2">
        <v>44.634476229999997</v>
      </c>
      <c r="D57" s="2">
        <v>13.91637031</v>
      </c>
      <c r="E57" s="2">
        <v>4.5807733940000004</v>
      </c>
      <c r="F57" s="2">
        <v>1.2575744959999999</v>
      </c>
      <c r="G57" s="2">
        <v>2.304294965</v>
      </c>
      <c r="H57" s="2">
        <v>0</v>
      </c>
      <c r="I57" s="2">
        <v>0</v>
      </c>
      <c r="J57">
        <f t="shared" si="0"/>
        <v>66.693489394999986</v>
      </c>
    </row>
    <row r="58" spans="1:17" ht="15" thickBot="1" x14ac:dyDescent="0.35">
      <c r="A58" t="s">
        <v>52</v>
      </c>
      <c r="B58" s="1">
        <v>2025</v>
      </c>
      <c r="C58" s="2">
        <v>45.438295910000001</v>
      </c>
      <c r="D58" s="2">
        <v>14.100967969999999</v>
      </c>
      <c r="E58" s="2">
        <v>4.6705234679999998</v>
      </c>
      <c r="F58" s="2">
        <v>1.303063324</v>
      </c>
      <c r="G58" s="2">
        <v>2.3911664240000001</v>
      </c>
      <c r="H58" s="2">
        <v>0</v>
      </c>
      <c r="I58" s="2">
        <v>0</v>
      </c>
      <c r="J58">
        <f t="shared" si="0"/>
        <v>67.904017096000018</v>
      </c>
      <c r="M58" s="71"/>
      <c r="N58" s="71" t="s">
        <v>80</v>
      </c>
      <c r="O58" s="71"/>
      <c r="P58" s="71"/>
      <c r="Q58" s="71"/>
    </row>
    <row r="59" spans="1:17" ht="15" thickBot="1" x14ac:dyDescent="0.35">
      <c r="A59" t="s">
        <v>52</v>
      </c>
      <c r="B59" s="1">
        <v>2026</v>
      </c>
      <c r="C59" s="2">
        <v>46.168568829999998</v>
      </c>
      <c r="D59" s="2">
        <v>14.272771110000001</v>
      </c>
      <c r="E59" s="2">
        <v>4.7546883260000001</v>
      </c>
      <c r="F59" s="2">
        <v>1.3483719160000001</v>
      </c>
      <c r="G59" s="2">
        <v>2.4813310209999999</v>
      </c>
      <c r="H59" s="2">
        <v>0</v>
      </c>
      <c r="I59" s="2">
        <v>0</v>
      </c>
      <c r="J59">
        <f t="shared" si="0"/>
        <v>69.025731203000007</v>
      </c>
      <c r="M59" s="71"/>
      <c r="N59" s="71"/>
      <c r="O59" s="71"/>
      <c r="P59" s="71"/>
      <c r="Q59" s="71"/>
    </row>
    <row r="60" spans="1:17" ht="15" thickBot="1" x14ac:dyDescent="0.35">
      <c r="A60" t="s">
        <v>52</v>
      </c>
      <c r="B60" s="1">
        <v>2027</v>
      </c>
      <c r="C60" s="2">
        <v>46.820650720000003</v>
      </c>
      <c r="D60" s="2">
        <v>14.413131780000001</v>
      </c>
      <c r="E60" s="2">
        <v>4.8282320920000004</v>
      </c>
      <c r="F60" s="2">
        <v>1.39148377</v>
      </c>
      <c r="G60" s="2">
        <v>2.5722041670000002</v>
      </c>
      <c r="H60" s="2">
        <v>0</v>
      </c>
      <c r="I60" s="2">
        <v>0</v>
      </c>
      <c r="J60">
        <f t="shared" si="0"/>
        <v>70.025702528999986</v>
      </c>
      <c r="M60" s="71"/>
      <c r="N60" s="71" t="s">
        <v>51</v>
      </c>
      <c r="O60" s="71" t="s">
        <v>52</v>
      </c>
      <c r="P60" s="71" t="s">
        <v>53</v>
      </c>
      <c r="Q60" s="71" t="s">
        <v>54</v>
      </c>
    </row>
    <row r="61" spans="1:17" ht="15" thickBot="1" x14ac:dyDescent="0.35">
      <c r="A61" t="s">
        <v>52</v>
      </c>
      <c r="B61" s="1">
        <v>2028</v>
      </c>
      <c r="C61" s="2">
        <v>47.362071460000003</v>
      </c>
      <c r="D61" s="2">
        <v>14.519845289999999</v>
      </c>
      <c r="E61" s="2">
        <v>4.8859683049999996</v>
      </c>
      <c r="F61" s="2">
        <v>1.4322548429999999</v>
      </c>
      <c r="G61" s="2">
        <v>2.6647333249999998</v>
      </c>
      <c r="H61" s="2">
        <v>0</v>
      </c>
      <c r="I61" s="2">
        <v>0</v>
      </c>
      <c r="J61">
        <f t="shared" si="0"/>
        <v>70.864873223000004</v>
      </c>
      <c r="M61" s="71">
        <v>2019</v>
      </c>
      <c r="N61" s="94">
        <f>SUMIFS($F$2:$F$165,$B$2:$B$165,$M61,$A$2:$A$165,N$6)</f>
        <v>1.2260293309999999</v>
      </c>
      <c r="O61" s="94">
        <f t="shared" ref="O61:Q68" si="9">SUMIFS($F$2:$F$165,$B$2:$B$165,$M61,$A$2:$A$165,O$6)</f>
        <v>1.2260293309999999</v>
      </c>
      <c r="P61" s="94">
        <f t="shared" si="9"/>
        <v>1.2260293309999999</v>
      </c>
      <c r="Q61" s="94">
        <f t="shared" si="9"/>
        <v>1.2260293309999999</v>
      </c>
    </row>
    <row r="62" spans="1:17" ht="15" thickBot="1" x14ac:dyDescent="0.35">
      <c r="A62" t="s">
        <v>52</v>
      </c>
      <c r="B62" s="1">
        <v>2029</v>
      </c>
      <c r="C62" s="2">
        <v>47.802778439999997</v>
      </c>
      <c r="D62" s="2">
        <v>14.584085079999999</v>
      </c>
      <c r="E62" s="2">
        <v>4.9221784790000003</v>
      </c>
      <c r="F62" s="2">
        <v>1.4696124719999999</v>
      </c>
      <c r="G62" s="2">
        <v>2.7580901139999998</v>
      </c>
      <c r="H62" s="2">
        <v>0</v>
      </c>
      <c r="I62" s="2">
        <v>0</v>
      </c>
      <c r="J62">
        <f t="shared" si="0"/>
        <v>71.536744584999994</v>
      </c>
      <c r="M62" s="71">
        <v>2020</v>
      </c>
      <c r="N62" s="94">
        <f t="shared" ref="N62:N68" si="10">SUMIFS($F$2:$F$165,$B$2:$B$165,$M62,$A$2:$A$165,N$6)</f>
        <v>1.0757034379999999</v>
      </c>
      <c r="O62" s="94">
        <f t="shared" si="9"/>
        <v>1.0752493569999999</v>
      </c>
      <c r="P62" s="94">
        <f t="shared" si="9"/>
        <v>1.0987048020000001</v>
      </c>
      <c r="Q62" s="94">
        <f t="shared" si="9"/>
        <v>1.0984209730000001</v>
      </c>
    </row>
    <row r="63" spans="1:17" ht="15" thickBot="1" x14ac:dyDescent="0.35">
      <c r="A63" t="s">
        <v>52</v>
      </c>
      <c r="B63" s="1">
        <v>2030</v>
      </c>
      <c r="C63" s="2">
        <v>48.158122599999999</v>
      </c>
      <c r="D63" s="2">
        <v>14.615316699999999</v>
      </c>
      <c r="E63" s="2">
        <v>4.9334797840000002</v>
      </c>
      <c r="F63" s="2">
        <v>1.50460879</v>
      </c>
      <c r="G63" s="2">
        <v>2.8549441689999999</v>
      </c>
      <c r="H63" s="2">
        <v>0</v>
      </c>
      <c r="I63" s="2">
        <v>0</v>
      </c>
      <c r="J63">
        <f t="shared" si="0"/>
        <v>72.066472043000019</v>
      </c>
      <c r="M63" s="71">
        <v>2025</v>
      </c>
      <c r="N63" s="94">
        <f t="shared" si="10"/>
        <v>1.3105373979999999</v>
      </c>
      <c r="O63" s="94">
        <f t="shared" si="9"/>
        <v>1.303063324</v>
      </c>
      <c r="P63" s="94">
        <f t="shared" si="9"/>
        <v>1.3231414100000001</v>
      </c>
      <c r="Q63" s="94">
        <f t="shared" si="9"/>
        <v>1.2870751810000001</v>
      </c>
    </row>
    <row r="64" spans="1:17" ht="15" thickBot="1" x14ac:dyDescent="0.35">
      <c r="A64" t="s">
        <v>52</v>
      </c>
      <c r="B64" s="1">
        <v>2031</v>
      </c>
      <c r="C64" s="2">
        <v>48.471286480000003</v>
      </c>
      <c r="D64" s="2">
        <v>14.601371690000001</v>
      </c>
      <c r="E64" s="2">
        <v>4.9210036529999996</v>
      </c>
      <c r="F64" s="2">
        <v>1.5356588799999999</v>
      </c>
      <c r="G64" s="2">
        <v>2.9520358409999998</v>
      </c>
      <c r="H64" s="2">
        <v>0</v>
      </c>
      <c r="I64" s="2">
        <v>0</v>
      </c>
      <c r="J64">
        <f t="shared" si="0"/>
        <v>72.481356543999993</v>
      </c>
      <c r="M64" s="71">
        <v>2030</v>
      </c>
      <c r="N64" s="94">
        <f t="shared" si="10"/>
        <v>1.550985297</v>
      </c>
      <c r="O64" s="94">
        <f t="shared" si="9"/>
        <v>1.50460879</v>
      </c>
      <c r="P64" s="94">
        <f t="shared" si="9"/>
        <v>1.443743553</v>
      </c>
      <c r="Q64" s="94">
        <f t="shared" si="9"/>
        <v>1.113708873</v>
      </c>
    </row>
    <row r="65" spans="1:17" ht="15" thickBot="1" x14ac:dyDescent="0.35">
      <c r="A65" t="s">
        <v>52</v>
      </c>
      <c r="B65" s="1">
        <v>2032</v>
      </c>
      <c r="C65" s="2">
        <v>48.693734069999998</v>
      </c>
      <c r="D65" s="2">
        <v>14.56150442</v>
      </c>
      <c r="E65" s="2">
        <v>4.8901890100000003</v>
      </c>
      <c r="F65" s="2">
        <v>1.564687685</v>
      </c>
      <c r="G65" s="2">
        <v>3.0516355640000001</v>
      </c>
      <c r="H65" s="2">
        <v>0</v>
      </c>
      <c r="I65" s="2">
        <v>0</v>
      </c>
      <c r="J65">
        <f t="shared" si="0"/>
        <v>72.761750748999987</v>
      </c>
      <c r="M65" s="71">
        <v>2035</v>
      </c>
      <c r="N65" s="94">
        <f t="shared" si="10"/>
        <v>1.770852187</v>
      </c>
      <c r="O65" s="94">
        <f t="shared" si="9"/>
        <v>1.6529732690000001</v>
      </c>
      <c r="P65" s="94">
        <f t="shared" si="9"/>
        <v>1.344974814</v>
      </c>
      <c r="Q65" s="94">
        <f t="shared" si="9"/>
        <v>1.0918174359999999</v>
      </c>
    </row>
    <row r="66" spans="1:17" ht="15" thickBot="1" x14ac:dyDescent="0.35">
      <c r="A66" t="s">
        <v>52</v>
      </c>
      <c r="B66" s="1">
        <v>2033</v>
      </c>
      <c r="C66" s="2">
        <v>48.83488535</v>
      </c>
      <c r="D66" s="2">
        <v>14.505952219999999</v>
      </c>
      <c r="E66" s="2">
        <v>4.8486594590000003</v>
      </c>
      <c r="F66" s="2">
        <v>1.5924482680000001</v>
      </c>
      <c r="G66" s="2">
        <v>3.1528375610000001</v>
      </c>
      <c r="H66" s="2">
        <v>0</v>
      </c>
      <c r="I66" s="2">
        <v>0</v>
      </c>
      <c r="J66">
        <f t="shared" si="0"/>
        <v>72.934782857999991</v>
      </c>
      <c r="M66" s="71">
        <v>2040</v>
      </c>
      <c r="N66" s="94">
        <f t="shared" si="10"/>
        <v>2.001734103</v>
      </c>
      <c r="O66" s="94">
        <f t="shared" si="9"/>
        <v>1.859541694</v>
      </c>
      <c r="P66" s="94">
        <f t="shared" si="9"/>
        <v>1.3420780539999999</v>
      </c>
      <c r="Q66" s="94">
        <f t="shared" si="9"/>
        <v>1.308769101</v>
      </c>
    </row>
    <row r="67" spans="1:17" ht="15" thickBot="1" x14ac:dyDescent="0.35">
      <c r="A67" t="s">
        <v>52</v>
      </c>
      <c r="B67" s="1">
        <v>2034</v>
      </c>
      <c r="C67" s="2">
        <v>48.897473009999999</v>
      </c>
      <c r="D67" s="2">
        <v>14.4557935</v>
      </c>
      <c r="E67" s="2">
        <v>4.8052987429999998</v>
      </c>
      <c r="F67" s="2">
        <v>1.621136731</v>
      </c>
      <c r="G67" s="2">
        <v>3.257072032</v>
      </c>
      <c r="H67" s="2">
        <v>0</v>
      </c>
      <c r="I67" s="2">
        <v>0</v>
      </c>
      <c r="J67">
        <f t="shared" ref="J67:J130" si="11">SUM(C67:I67)</f>
        <v>73.036774015999981</v>
      </c>
      <c r="M67" s="71">
        <v>2045</v>
      </c>
      <c r="N67" s="94">
        <f t="shared" si="10"/>
        <v>2.3013967019999999</v>
      </c>
      <c r="O67" s="94">
        <f t="shared" si="9"/>
        <v>2.1551637779999999</v>
      </c>
      <c r="P67" s="94">
        <f t="shared" si="9"/>
        <v>1.5828374080000001</v>
      </c>
      <c r="Q67" s="94">
        <f t="shared" si="9"/>
        <v>1.579992751</v>
      </c>
    </row>
    <row r="68" spans="1:17" ht="15" thickBot="1" x14ac:dyDescent="0.35">
      <c r="A68" t="s">
        <v>52</v>
      </c>
      <c r="B68" s="1">
        <v>2035</v>
      </c>
      <c r="C68" s="2">
        <v>48.913620100000003</v>
      </c>
      <c r="D68" s="2">
        <v>14.430753340000001</v>
      </c>
      <c r="E68" s="2">
        <v>4.7680916870000001</v>
      </c>
      <c r="F68" s="2">
        <v>1.6529732690000001</v>
      </c>
      <c r="G68" s="2">
        <v>3.3660741559999998</v>
      </c>
      <c r="H68" s="2">
        <v>0</v>
      </c>
      <c r="I68" s="2">
        <v>0</v>
      </c>
      <c r="J68">
        <f t="shared" si="11"/>
        <v>73.131512552000004</v>
      </c>
      <c r="M68" s="71">
        <v>2050</v>
      </c>
      <c r="N68" s="94">
        <f t="shared" si="10"/>
        <v>2.6660876870000001</v>
      </c>
      <c r="O68" s="94">
        <f t="shared" si="9"/>
        <v>2.5081952420000002</v>
      </c>
      <c r="P68" s="94">
        <f t="shared" si="9"/>
        <v>1.908043054</v>
      </c>
      <c r="Q68" s="94">
        <f t="shared" si="9"/>
        <v>1.908023588</v>
      </c>
    </row>
    <row r="69" spans="1:17" ht="15" thickBot="1" x14ac:dyDescent="0.35">
      <c r="A69" t="s">
        <v>52</v>
      </c>
      <c r="B69" s="1">
        <v>2036</v>
      </c>
      <c r="C69" s="2">
        <v>48.876459259999997</v>
      </c>
      <c r="D69" s="2">
        <v>14.416980730000001</v>
      </c>
      <c r="E69" s="2">
        <v>4.7426022269999999</v>
      </c>
      <c r="F69" s="2">
        <v>1.685685994</v>
      </c>
      <c r="G69" s="2">
        <v>3.4731016760000002</v>
      </c>
      <c r="H69" s="2">
        <v>0</v>
      </c>
      <c r="I69" s="2">
        <v>0</v>
      </c>
      <c r="J69">
        <f t="shared" si="11"/>
        <v>73.194829886999997</v>
      </c>
    </row>
    <row r="70" spans="1:17" ht="15" thickBot="1" x14ac:dyDescent="0.35">
      <c r="A70" t="s">
        <v>52</v>
      </c>
      <c r="B70" s="1">
        <v>2037</v>
      </c>
      <c r="C70" s="2">
        <v>48.802272270000003</v>
      </c>
      <c r="D70" s="2">
        <v>14.439251029999999</v>
      </c>
      <c r="E70" s="2">
        <v>4.7317374919999997</v>
      </c>
      <c r="F70" s="2">
        <v>1.722653123</v>
      </c>
      <c r="G70" s="2">
        <v>3.5837353649999999</v>
      </c>
      <c r="H70" s="2">
        <v>0</v>
      </c>
      <c r="I70" s="2">
        <v>0</v>
      </c>
      <c r="J70">
        <f t="shared" si="11"/>
        <v>73.279649280000001</v>
      </c>
    </row>
    <row r="71" spans="1:17" ht="15" thickBot="1" x14ac:dyDescent="0.35">
      <c r="A71" t="s">
        <v>52</v>
      </c>
      <c r="B71" s="1">
        <v>2038</v>
      </c>
      <c r="C71" s="2">
        <v>48.690920509999998</v>
      </c>
      <c r="D71" s="2">
        <v>14.497155660000001</v>
      </c>
      <c r="E71" s="2">
        <v>4.7361551830000002</v>
      </c>
      <c r="F71" s="2">
        <v>1.7639728800000001</v>
      </c>
      <c r="G71" s="2">
        <v>3.6977320219999998</v>
      </c>
      <c r="H71" s="2">
        <v>0</v>
      </c>
      <c r="I71" s="2">
        <v>0</v>
      </c>
      <c r="J71">
        <f t="shared" si="11"/>
        <v>73.38593625499999</v>
      </c>
      <c r="M71" s="71"/>
      <c r="N71" s="71" t="s">
        <v>81</v>
      </c>
      <c r="O71" s="71"/>
      <c r="P71" s="71"/>
      <c r="Q71" s="71"/>
    </row>
    <row r="72" spans="1:17" ht="15" thickBot="1" x14ac:dyDescent="0.35">
      <c r="A72" t="s">
        <v>52</v>
      </c>
      <c r="B72" s="1">
        <v>2039</v>
      </c>
      <c r="C72" s="2">
        <v>48.529358899999998</v>
      </c>
      <c r="D72" s="2">
        <v>14.58857969</v>
      </c>
      <c r="E72" s="2">
        <v>4.754897057</v>
      </c>
      <c r="F72" s="2">
        <v>1.809611004</v>
      </c>
      <c r="G72" s="2">
        <v>3.815163707</v>
      </c>
      <c r="H72" s="2">
        <v>0</v>
      </c>
      <c r="I72" s="2">
        <v>0</v>
      </c>
      <c r="J72">
        <f t="shared" si="11"/>
        <v>73.497610357999989</v>
      </c>
      <c r="M72" s="71"/>
      <c r="N72" s="71"/>
      <c r="O72" s="71"/>
      <c r="P72" s="71"/>
      <c r="Q72" s="71"/>
    </row>
    <row r="73" spans="1:17" ht="15" thickBot="1" x14ac:dyDescent="0.35">
      <c r="A73" t="s">
        <v>52</v>
      </c>
      <c r="B73" s="1">
        <v>2040</v>
      </c>
      <c r="C73" s="2">
        <v>48.344920799999997</v>
      </c>
      <c r="D73" s="2">
        <v>14.711079079999999</v>
      </c>
      <c r="E73" s="2">
        <v>4.786057961</v>
      </c>
      <c r="F73" s="2">
        <v>1.859541694</v>
      </c>
      <c r="G73" s="2">
        <v>3.9364895020000001</v>
      </c>
      <c r="H73" s="2">
        <v>0</v>
      </c>
      <c r="I73" s="2">
        <v>0</v>
      </c>
      <c r="J73">
        <f t="shared" si="11"/>
        <v>73.638089037</v>
      </c>
      <c r="M73" s="71"/>
      <c r="N73" s="71" t="s">
        <v>51</v>
      </c>
      <c r="O73" s="71" t="s">
        <v>52</v>
      </c>
      <c r="P73" s="71" t="s">
        <v>53</v>
      </c>
      <c r="Q73" s="71" t="s">
        <v>54</v>
      </c>
    </row>
    <row r="74" spans="1:17" ht="15" thickBot="1" x14ac:dyDescent="0.35">
      <c r="A74" t="s">
        <v>52</v>
      </c>
      <c r="B74" s="1">
        <v>2041</v>
      </c>
      <c r="C74" s="2">
        <v>48.069680220000002</v>
      </c>
      <c r="D74" s="2">
        <v>14.86145179</v>
      </c>
      <c r="E74" s="2">
        <v>4.8252700649999998</v>
      </c>
      <c r="F74" s="2">
        <v>1.9136394489999999</v>
      </c>
      <c r="G74" s="2">
        <v>4.0621303209999997</v>
      </c>
      <c r="H74" s="2">
        <v>0</v>
      </c>
      <c r="I74" s="2">
        <v>0</v>
      </c>
      <c r="J74">
        <f t="shared" si="11"/>
        <v>73.732171844999996</v>
      </c>
      <c r="M74" s="71">
        <v>2019</v>
      </c>
      <c r="N74" s="94">
        <f>SUMIFS($G$2:$G$165,$B$2:$B$165,$M74,$A$2:$A$165,N$6)</f>
        <v>2.1773499100000002</v>
      </c>
      <c r="O74" s="94">
        <f t="shared" ref="O74:Q81" si="12">SUMIFS($G$2:$G$165,$B$2:$B$165,$M74,$A$2:$A$165,O$6)</f>
        <v>2.1773499100000002</v>
      </c>
      <c r="P74" s="94">
        <f t="shared" si="12"/>
        <v>2.1773499100000002</v>
      </c>
      <c r="Q74" s="94">
        <f t="shared" si="12"/>
        <v>2.1773499100000002</v>
      </c>
    </row>
    <row r="75" spans="1:17" ht="15" thickBot="1" x14ac:dyDescent="0.35">
      <c r="A75" t="s">
        <v>52</v>
      </c>
      <c r="B75" s="1">
        <v>2042</v>
      </c>
      <c r="C75" s="2">
        <v>47.775154860000001</v>
      </c>
      <c r="D75" s="2">
        <v>15.01913867</v>
      </c>
      <c r="E75" s="2">
        <v>4.8722276170000001</v>
      </c>
      <c r="F75" s="2">
        <v>1.9689982319999999</v>
      </c>
      <c r="G75" s="2">
        <v>4.1866389100000001</v>
      </c>
      <c r="H75" s="2">
        <v>0</v>
      </c>
      <c r="I75" s="2">
        <v>0</v>
      </c>
      <c r="J75">
        <f t="shared" si="11"/>
        <v>73.822158289000001</v>
      </c>
      <c r="M75" s="71">
        <v>2020</v>
      </c>
      <c r="N75" s="94">
        <f t="shared" ref="N75:N81" si="13">SUMIFS($G$2:$G$165,$B$2:$B$165,$M75,$A$2:$A$165,N$6)</f>
        <v>1.9214632490000001</v>
      </c>
      <c r="O75" s="94">
        <f t="shared" si="12"/>
        <v>1.9214632490000001</v>
      </c>
      <c r="P75" s="94">
        <f t="shared" si="12"/>
        <v>2.0789230239999998</v>
      </c>
      <c r="Q75" s="94">
        <f t="shared" si="12"/>
        <v>2.0789230239999998</v>
      </c>
    </row>
    <row r="76" spans="1:17" ht="15" thickBot="1" x14ac:dyDescent="0.35">
      <c r="A76" t="s">
        <v>52</v>
      </c>
      <c r="B76" s="1">
        <v>2043</v>
      </c>
      <c r="C76" s="2">
        <v>47.471571419999997</v>
      </c>
      <c r="D76" s="2">
        <v>15.195601569999999</v>
      </c>
      <c r="E76" s="2">
        <v>4.9248553519999998</v>
      </c>
      <c r="F76" s="2">
        <v>2.0276772040000002</v>
      </c>
      <c r="G76" s="2">
        <v>4.3150459699999999</v>
      </c>
      <c r="H76" s="2">
        <v>0</v>
      </c>
      <c r="I76" s="2">
        <v>0</v>
      </c>
      <c r="J76">
        <f t="shared" si="11"/>
        <v>73.934751515999992</v>
      </c>
      <c r="M76" s="71">
        <v>2025</v>
      </c>
      <c r="N76" s="94">
        <f t="shared" si="13"/>
        <v>2.391497464</v>
      </c>
      <c r="O76" s="94">
        <f t="shared" si="12"/>
        <v>2.3911664240000001</v>
      </c>
      <c r="P76" s="94">
        <f t="shared" si="12"/>
        <v>2.5721186980000001</v>
      </c>
      <c r="Q76" s="94">
        <f t="shared" si="12"/>
        <v>2.5721186980000001</v>
      </c>
    </row>
    <row r="77" spans="1:17" ht="15" thickBot="1" x14ac:dyDescent="0.35">
      <c r="A77" t="s">
        <v>52</v>
      </c>
      <c r="B77" s="1">
        <v>2044</v>
      </c>
      <c r="C77" s="2">
        <v>47.155108769999998</v>
      </c>
      <c r="D77" s="2">
        <v>15.387083990000001</v>
      </c>
      <c r="E77" s="2">
        <v>4.9813823230000001</v>
      </c>
      <c r="F77" s="2">
        <v>2.089349812</v>
      </c>
      <c r="G77" s="2">
        <v>4.447240678</v>
      </c>
      <c r="H77" s="2">
        <v>0</v>
      </c>
      <c r="I77" s="2">
        <v>0</v>
      </c>
      <c r="J77">
        <f t="shared" si="11"/>
        <v>74.060165572999992</v>
      </c>
      <c r="M77" s="71">
        <v>2030</v>
      </c>
      <c r="N77" s="94">
        <f t="shared" si="13"/>
        <v>2.8557157160000002</v>
      </c>
      <c r="O77" s="94">
        <f t="shared" si="12"/>
        <v>2.8549441689999999</v>
      </c>
      <c r="P77" s="94">
        <f t="shared" si="12"/>
        <v>3.0806270759999999</v>
      </c>
      <c r="Q77" s="94">
        <f t="shared" si="12"/>
        <v>3.0806270759999999</v>
      </c>
    </row>
    <row r="78" spans="1:17" ht="15" thickBot="1" x14ac:dyDescent="0.35">
      <c r="A78" t="s">
        <v>52</v>
      </c>
      <c r="B78" s="1">
        <v>2045</v>
      </c>
      <c r="C78" s="2">
        <v>46.889298619999998</v>
      </c>
      <c r="D78" s="2">
        <v>15.602593130000001</v>
      </c>
      <c r="E78" s="2">
        <v>5.0464709619999999</v>
      </c>
      <c r="F78" s="2">
        <v>2.1551637779999999</v>
      </c>
      <c r="G78" s="2">
        <v>4.58346725</v>
      </c>
      <c r="H78" s="2">
        <v>0</v>
      </c>
      <c r="I78" s="2">
        <v>0</v>
      </c>
      <c r="J78">
        <f t="shared" si="11"/>
        <v>74.276993739999995</v>
      </c>
      <c r="M78" s="71">
        <v>2035</v>
      </c>
      <c r="N78" s="94">
        <f t="shared" si="13"/>
        <v>3.366967179</v>
      </c>
      <c r="O78" s="94">
        <f t="shared" si="12"/>
        <v>3.3660741559999998</v>
      </c>
      <c r="P78" s="94">
        <f t="shared" si="12"/>
        <v>3.692334448</v>
      </c>
      <c r="Q78" s="94">
        <f t="shared" si="12"/>
        <v>3.692334448</v>
      </c>
    </row>
    <row r="79" spans="1:17" ht="15" thickBot="1" x14ac:dyDescent="0.35">
      <c r="A79" t="s">
        <v>52</v>
      </c>
      <c r="B79" s="1">
        <v>2046</v>
      </c>
      <c r="C79" s="2">
        <v>46.6276188</v>
      </c>
      <c r="D79" s="2">
        <v>15.811698160000001</v>
      </c>
      <c r="E79" s="2">
        <v>5.1113534679999999</v>
      </c>
      <c r="F79" s="2">
        <v>2.2209617920000002</v>
      </c>
      <c r="G79" s="2">
        <v>4.7185374600000003</v>
      </c>
      <c r="H79" s="2">
        <v>0</v>
      </c>
      <c r="I79" s="2">
        <v>0</v>
      </c>
      <c r="J79">
        <f t="shared" si="11"/>
        <v>74.490169680000008</v>
      </c>
      <c r="M79" s="71">
        <v>2040</v>
      </c>
      <c r="N79" s="94">
        <f t="shared" si="13"/>
        <v>3.9375204319999999</v>
      </c>
      <c r="O79" s="94">
        <f t="shared" si="12"/>
        <v>3.9364895020000001</v>
      </c>
      <c r="P79" s="94">
        <f t="shared" si="12"/>
        <v>4.4256189309999998</v>
      </c>
      <c r="Q79" s="94">
        <f t="shared" si="12"/>
        <v>4.4256189309999998</v>
      </c>
    </row>
    <row r="80" spans="1:17" ht="15" thickBot="1" x14ac:dyDescent="0.35">
      <c r="A80" t="s">
        <v>52</v>
      </c>
      <c r="B80" s="1">
        <v>2047</v>
      </c>
      <c r="C80" s="2">
        <v>46.378714299999999</v>
      </c>
      <c r="D80" s="2">
        <v>16.028188459999999</v>
      </c>
      <c r="E80" s="2">
        <v>5.1754712109999996</v>
      </c>
      <c r="F80" s="2">
        <v>2.2891430260000001</v>
      </c>
      <c r="G80" s="2">
        <v>4.8577117730000001</v>
      </c>
      <c r="H80" s="2">
        <v>0</v>
      </c>
      <c r="I80" s="2">
        <v>0</v>
      </c>
      <c r="J80">
        <f t="shared" si="11"/>
        <v>74.729228770000006</v>
      </c>
      <c r="M80" s="71">
        <v>2045</v>
      </c>
      <c r="N80" s="94">
        <f t="shared" si="13"/>
        <v>4.5846575740000004</v>
      </c>
      <c r="O80" s="94">
        <f t="shared" si="12"/>
        <v>4.58346725</v>
      </c>
      <c r="P80" s="94">
        <f t="shared" si="12"/>
        <v>5.3045910550000004</v>
      </c>
      <c r="Q80" s="94">
        <f t="shared" si="12"/>
        <v>5.3045910550000004</v>
      </c>
    </row>
    <row r="81" spans="1:17" ht="15" thickBot="1" x14ac:dyDescent="0.35">
      <c r="A81" t="s">
        <v>52</v>
      </c>
      <c r="B81" s="1">
        <v>2048</v>
      </c>
      <c r="C81" s="2">
        <v>46.154946940000002</v>
      </c>
      <c r="D81" s="2">
        <v>16.25149596</v>
      </c>
      <c r="E81" s="2">
        <v>5.2383975810000001</v>
      </c>
      <c r="F81" s="2">
        <v>2.3597182010000002</v>
      </c>
      <c r="G81" s="2">
        <v>5.001122337</v>
      </c>
      <c r="H81" s="2">
        <v>0</v>
      </c>
      <c r="I81" s="2">
        <v>0</v>
      </c>
      <c r="J81">
        <f t="shared" si="11"/>
        <v>75.005681019000008</v>
      </c>
      <c r="M81" s="71">
        <v>2050</v>
      </c>
      <c r="N81" s="94">
        <f t="shared" si="13"/>
        <v>5.3025752109999997</v>
      </c>
      <c r="O81" s="94">
        <f t="shared" si="12"/>
        <v>5.3012048759999999</v>
      </c>
      <c r="P81" s="94">
        <f t="shared" si="12"/>
        <v>6.358300259</v>
      </c>
      <c r="Q81" s="94">
        <f t="shared" si="12"/>
        <v>6.358300259</v>
      </c>
    </row>
    <row r="82" spans="1:17" ht="15" thickBot="1" x14ac:dyDescent="0.35">
      <c r="A82" t="s">
        <v>52</v>
      </c>
      <c r="B82" s="1">
        <v>2049</v>
      </c>
      <c r="C82" s="2">
        <v>45.96163198</v>
      </c>
      <c r="D82" s="2">
        <v>16.481244740000001</v>
      </c>
      <c r="E82" s="2">
        <v>5.2998040560000002</v>
      </c>
      <c r="F82" s="2">
        <v>2.4327194219999999</v>
      </c>
      <c r="G82" s="2">
        <v>5.1489062350000001</v>
      </c>
      <c r="H82" s="2">
        <v>0</v>
      </c>
      <c r="I82" s="2">
        <v>0</v>
      </c>
      <c r="J82">
        <f t="shared" si="11"/>
        <v>75.324306433000004</v>
      </c>
    </row>
    <row r="83" spans="1:17" ht="15" thickBot="1" x14ac:dyDescent="0.35">
      <c r="A83" t="s">
        <v>52</v>
      </c>
      <c r="B83" s="1">
        <v>2050</v>
      </c>
      <c r="C83" s="2">
        <v>45.788145360000001</v>
      </c>
      <c r="D83" s="2">
        <v>16.717194790000001</v>
      </c>
      <c r="E83" s="2">
        <v>5.3594487849999997</v>
      </c>
      <c r="F83" s="2">
        <v>2.5081952420000002</v>
      </c>
      <c r="G83" s="2">
        <v>5.3012048759999999</v>
      </c>
      <c r="H83" s="2">
        <v>0</v>
      </c>
      <c r="I83" s="2">
        <v>0</v>
      </c>
      <c r="J83">
        <f t="shared" si="11"/>
        <v>75.674189053000006</v>
      </c>
    </row>
    <row r="84" spans="1:17" ht="15" thickBot="1" x14ac:dyDescent="0.35">
      <c r="A84" t="s">
        <v>53</v>
      </c>
      <c r="B84" s="1">
        <v>2010</v>
      </c>
      <c r="C84" s="2">
        <v>25.94443012</v>
      </c>
      <c r="D84" s="2">
        <v>14.289507260000001</v>
      </c>
      <c r="E84" s="2">
        <v>2.6881934420000002</v>
      </c>
      <c r="F84" s="2">
        <v>0.84551004829999998</v>
      </c>
      <c r="G84" s="2">
        <v>1.657044438</v>
      </c>
      <c r="H84" s="2">
        <v>0</v>
      </c>
      <c r="I84" s="2">
        <v>0</v>
      </c>
      <c r="J84">
        <f t="shared" si="11"/>
        <v>45.424685308299999</v>
      </c>
    </row>
    <row r="85" spans="1:17" ht="15" thickBot="1" x14ac:dyDescent="0.35">
      <c r="A85" t="s">
        <v>53</v>
      </c>
      <c r="B85" s="1">
        <v>2011</v>
      </c>
      <c r="C85" s="2">
        <v>27.85957762</v>
      </c>
      <c r="D85" s="2">
        <v>13.90104043</v>
      </c>
      <c r="E85" s="2">
        <v>2.871258659</v>
      </c>
      <c r="F85" s="2">
        <v>0.86448491309999997</v>
      </c>
      <c r="G85" s="2">
        <v>1.799252254</v>
      </c>
      <c r="H85" s="2">
        <v>0</v>
      </c>
      <c r="I85" s="2">
        <v>0</v>
      </c>
      <c r="J85">
        <f t="shared" si="11"/>
        <v>47.295613876099999</v>
      </c>
    </row>
    <row r="86" spans="1:17" ht="15" thickBot="1" x14ac:dyDescent="0.35">
      <c r="A86" t="s">
        <v>53</v>
      </c>
      <c r="B86" s="1">
        <v>2012</v>
      </c>
      <c r="C86" s="2">
        <v>29.769079420000001</v>
      </c>
      <c r="D86" s="2">
        <v>14.737219980000001</v>
      </c>
      <c r="E86" s="2">
        <v>3.0358121200000001</v>
      </c>
      <c r="F86" s="2">
        <v>0.92281895189999996</v>
      </c>
      <c r="G86" s="2">
        <v>1.850474899</v>
      </c>
      <c r="H86" s="2">
        <v>0</v>
      </c>
      <c r="I86" s="2">
        <v>0</v>
      </c>
      <c r="J86">
        <f t="shared" si="11"/>
        <v>50.315405370900002</v>
      </c>
    </row>
    <row r="87" spans="1:17" ht="15" thickBot="1" x14ac:dyDescent="0.35">
      <c r="A87" t="s">
        <v>53</v>
      </c>
      <c r="B87" s="1">
        <v>2013</v>
      </c>
      <c r="C87" s="2">
        <v>33.199701830000002</v>
      </c>
      <c r="D87" s="2">
        <v>14.6025361</v>
      </c>
      <c r="E87" s="2">
        <v>3.2493829110000001</v>
      </c>
      <c r="F87" s="2">
        <v>0.97077533449999998</v>
      </c>
      <c r="G87" s="2">
        <v>1.8937207069999999</v>
      </c>
      <c r="H87" s="2">
        <v>0</v>
      </c>
      <c r="I87" s="2">
        <v>0</v>
      </c>
      <c r="J87">
        <f t="shared" si="11"/>
        <v>53.916116882499999</v>
      </c>
    </row>
    <row r="88" spans="1:17" ht="15" thickBot="1" x14ac:dyDescent="0.35">
      <c r="A88" t="s">
        <v>53</v>
      </c>
      <c r="B88" s="1">
        <v>2014</v>
      </c>
      <c r="C88" s="2">
        <v>35.04537062</v>
      </c>
      <c r="D88" s="2">
        <v>14.457347240000001</v>
      </c>
      <c r="E88" s="2">
        <v>3.3736240770000001</v>
      </c>
      <c r="F88" s="2">
        <v>1.0201030980000001</v>
      </c>
      <c r="G88" s="2">
        <v>1.9868392109999999</v>
      </c>
      <c r="H88" s="2">
        <v>0</v>
      </c>
      <c r="I88" s="2">
        <v>0</v>
      </c>
      <c r="J88">
        <f t="shared" si="11"/>
        <v>55.883284246000009</v>
      </c>
    </row>
    <row r="89" spans="1:17" ht="15" thickBot="1" x14ac:dyDescent="0.35">
      <c r="A89" t="s">
        <v>53</v>
      </c>
      <c r="B89" s="1">
        <v>2015</v>
      </c>
      <c r="C89" s="2">
        <v>36.364712480000001</v>
      </c>
      <c r="D89" s="2">
        <v>13.10588038</v>
      </c>
      <c r="E89" s="2">
        <v>3.6270407709999999</v>
      </c>
      <c r="F89" s="2">
        <v>1.0020359999999999</v>
      </c>
      <c r="G89" s="2">
        <v>1.9614863440000001</v>
      </c>
      <c r="H89" s="2">
        <v>0</v>
      </c>
      <c r="I89" s="2">
        <v>0</v>
      </c>
      <c r="J89">
        <f t="shared" si="11"/>
        <v>56.061155974999998</v>
      </c>
    </row>
    <row r="90" spans="1:17" ht="15" thickBot="1" x14ac:dyDescent="0.35">
      <c r="A90" t="s">
        <v>53</v>
      </c>
      <c r="B90" s="1">
        <v>2016</v>
      </c>
      <c r="C90" s="2">
        <v>37.401321529999997</v>
      </c>
      <c r="D90" s="2">
        <v>14.808356059999999</v>
      </c>
      <c r="E90" s="2">
        <v>3.7032472250000001</v>
      </c>
      <c r="F90" s="2">
        <v>1.031716474</v>
      </c>
      <c r="G90" s="2">
        <v>1.9799487689999999</v>
      </c>
      <c r="H90" s="2">
        <v>0</v>
      </c>
      <c r="I90" s="2">
        <v>0</v>
      </c>
      <c r="J90">
        <f t="shared" si="11"/>
        <v>58.924590057999993</v>
      </c>
    </row>
    <row r="91" spans="1:17" ht="15" thickBot="1" x14ac:dyDescent="0.35">
      <c r="A91" t="s">
        <v>53</v>
      </c>
      <c r="B91" s="1">
        <v>2017</v>
      </c>
      <c r="C91" s="2">
        <v>38.308339570000001</v>
      </c>
      <c r="D91" s="2">
        <v>14.820277949999999</v>
      </c>
      <c r="E91" s="2">
        <v>3.6954235049999999</v>
      </c>
      <c r="F91" s="2">
        <v>1.125647979</v>
      </c>
      <c r="G91" s="2">
        <v>2.0195521410000001</v>
      </c>
      <c r="H91" s="2">
        <v>0</v>
      </c>
      <c r="I91" s="2">
        <v>0</v>
      </c>
      <c r="J91">
        <f t="shared" si="11"/>
        <v>59.969241144999998</v>
      </c>
    </row>
    <row r="92" spans="1:17" ht="15" thickBot="1" x14ac:dyDescent="0.35">
      <c r="A92" t="s">
        <v>53</v>
      </c>
      <c r="B92" s="1">
        <v>2018</v>
      </c>
      <c r="C92" s="2">
        <v>39.38985289</v>
      </c>
      <c r="D92" s="2">
        <v>15.39712199</v>
      </c>
      <c r="E92" s="2">
        <v>3.9324126810000002</v>
      </c>
      <c r="F92" s="2">
        <v>1.133604995</v>
      </c>
      <c r="G92" s="2">
        <v>2.1268451759999998</v>
      </c>
      <c r="H92" s="2">
        <v>0</v>
      </c>
      <c r="I92" s="2">
        <v>0</v>
      </c>
      <c r="J92">
        <f t="shared" si="11"/>
        <v>61.979837732000007</v>
      </c>
    </row>
    <row r="93" spans="1:17" ht="15" thickBot="1" x14ac:dyDescent="0.35">
      <c r="A93" t="s">
        <v>53</v>
      </c>
      <c r="B93" s="1">
        <v>2019</v>
      </c>
      <c r="C93" s="2">
        <v>40.688390939999998</v>
      </c>
      <c r="D93" s="2">
        <v>15.043263899999999</v>
      </c>
      <c r="E93" s="2">
        <v>4.0622206209999998</v>
      </c>
      <c r="F93" s="2">
        <v>1.2260293309999999</v>
      </c>
      <c r="G93" s="2">
        <v>2.1773499100000002</v>
      </c>
      <c r="H93" s="2">
        <v>0</v>
      </c>
      <c r="I93" s="2">
        <v>0</v>
      </c>
      <c r="J93">
        <f t="shared" si="11"/>
        <v>63.197254701999995</v>
      </c>
    </row>
    <row r="94" spans="1:17" ht="15" thickBot="1" x14ac:dyDescent="0.35">
      <c r="A94" t="s">
        <v>53</v>
      </c>
      <c r="B94" s="1">
        <v>2020</v>
      </c>
      <c r="C94" s="2">
        <v>40.835612529999999</v>
      </c>
      <c r="D94" s="2">
        <v>12.85001097</v>
      </c>
      <c r="E94" s="2">
        <v>4.1239975930000004</v>
      </c>
      <c r="F94" s="2">
        <v>1.0987048020000001</v>
      </c>
      <c r="G94" s="2">
        <v>2.0789230239999998</v>
      </c>
      <c r="H94" s="2">
        <v>0</v>
      </c>
      <c r="I94" s="2">
        <v>0</v>
      </c>
      <c r="J94">
        <f t="shared" si="11"/>
        <v>60.987248918999995</v>
      </c>
    </row>
    <row r="95" spans="1:17" ht="15" thickBot="1" x14ac:dyDescent="0.35">
      <c r="A95" t="s">
        <v>53</v>
      </c>
      <c r="B95" s="1">
        <v>2021</v>
      </c>
      <c r="C95" s="2">
        <v>41.929263110000001</v>
      </c>
      <c r="D95" s="2">
        <v>13.262698779999999</v>
      </c>
      <c r="E95" s="2">
        <v>4.1990664100000004</v>
      </c>
      <c r="F95" s="2">
        <v>1.146177349</v>
      </c>
      <c r="G95" s="2">
        <v>2.2081332069999999</v>
      </c>
      <c r="H95" s="2">
        <v>0</v>
      </c>
      <c r="I95" s="2">
        <v>0</v>
      </c>
      <c r="J95">
        <f t="shared" si="11"/>
        <v>62.745338856000004</v>
      </c>
    </row>
    <row r="96" spans="1:17" ht="15" thickBot="1" x14ac:dyDescent="0.35">
      <c r="A96" t="s">
        <v>53</v>
      </c>
      <c r="B96" s="1">
        <v>2022</v>
      </c>
      <c r="C96" s="2">
        <v>42.95356889</v>
      </c>
      <c r="D96" s="2">
        <v>13.443475790000001</v>
      </c>
      <c r="E96" s="2">
        <v>4.2361969000000004</v>
      </c>
      <c r="F96" s="2">
        <v>1.193189831</v>
      </c>
      <c r="G96" s="2">
        <v>2.3004696870000001</v>
      </c>
      <c r="H96" s="2">
        <v>0</v>
      </c>
      <c r="I96" s="2">
        <v>0</v>
      </c>
      <c r="J96">
        <f t="shared" si="11"/>
        <v>64.126901098000005</v>
      </c>
    </row>
    <row r="97" spans="1:10" ht="15" thickBot="1" x14ac:dyDescent="0.35">
      <c r="A97" t="s">
        <v>53</v>
      </c>
      <c r="B97" s="1">
        <v>2023</v>
      </c>
      <c r="C97" s="2">
        <v>43.902375589999998</v>
      </c>
      <c r="D97" s="2">
        <v>13.59249533</v>
      </c>
      <c r="E97" s="2">
        <v>4.2598021670000001</v>
      </c>
      <c r="F97" s="2">
        <v>1.2375485399999999</v>
      </c>
      <c r="G97" s="2">
        <v>2.3875867560000001</v>
      </c>
      <c r="H97" s="2">
        <v>0</v>
      </c>
      <c r="I97" s="2">
        <v>0</v>
      </c>
      <c r="J97">
        <f t="shared" si="11"/>
        <v>65.379808382999997</v>
      </c>
    </row>
    <row r="98" spans="1:10" ht="15" thickBot="1" x14ac:dyDescent="0.35">
      <c r="A98" t="s">
        <v>53</v>
      </c>
      <c r="B98" s="1">
        <v>2024</v>
      </c>
      <c r="C98" s="2">
        <v>44.787415549999999</v>
      </c>
      <c r="D98" s="2">
        <v>13.72589662</v>
      </c>
      <c r="E98" s="2">
        <v>4.2586021430000001</v>
      </c>
      <c r="F98" s="2">
        <v>1.281433118</v>
      </c>
      <c r="G98" s="2">
        <v>2.4784702329999999</v>
      </c>
      <c r="H98" s="2">
        <v>0</v>
      </c>
      <c r="I98" s="2">
        <v>0</v>
      </c>
      <c r="J98">
        <f t="shared" si="11"/>
        <v>66.531817663999988</v>
      </c>
    </row>
    <row r="99" spans="1:10" ht="15" thickBot="1" x14ac:dyDescent="0.35">
      <c r="A99" t="s">
        <v>53</v>
      </c>
      <c r="B99" s="1">
        <v>2025</v>
      </c>
      <c r="C99" s="2">
        <v>45.593617639999998</v>
      </c>
      <c r="D99" s="2">
        <v>13.82943339</v>
      </c>
      <c r="E99" s="2">
        <v>4.2296641509999997</v>
      </c>
      <c r="F99" s="2">
        <v>1.3231414100000001</v>
      </c>
      <c r="G99" s="2">
        <v>2.5721186980000001</v>
      </c>
      <c r="H99" s="2">
        <v>0</v>
      </c>
      <c r="I99" s="2">
        <v>0</v>
      </c>
      <c r="J99">
        <f t="shared" si="11"/>
        <v>67.547975288999993</v>
      </c>
    </row>
    <row r="100" spans="1:10" ht="15" thickBot="1" x14ac:dyDescent="0.35">
      <c r="A100" t="s">
        <v>53</v>
      </c>
      <c r="B100" s="1">
        <v>2026</v>
      </c>
      <c r="C100" s="2">
        <v>46.323690929999998</v>
      </c>
      <c r="D100" s="2">
        <v>13.89511879</v>
      </c>
      <c r="E100" s="2">
        <v>4.1665813590000003</v>
      </c>
      <c r="F100" s="2">
        <v>1.3615101220000001</v>
      </c>
      <c r="G100" s="2">
        <v>2.6692241980000002</v>
      </c>
      <c r="H100" s="2">
        <v>0</v>
      </c>
      <c r="I100" s="2">
        <v>0</v>
      </c>
      <c r="J100">
        <f t="shared" si="11"/>
        <v>68.416125398999995</v>
      </c>
    </row>
    <row r="101" spans="1:10" ht="15" thickBot="1" x14ac:dyDescent="0.35">
      <c r="A101" t="s">
        <v>53</v>
      </c>
      <c r="B101" s="1">
        <v>2027</v>
      </c>
      <c r="C101" s="2">
        <v>46.969743749999999</v>
      </c>
      <c r="D101" s="2">
        <v>13.90102738</v>
      </c>
      <c r="E101" s="2">
        <v>4.0620885180000004</v>
      </c>
      <c r="F101" s="2">
        <v>1.3933596640000001</v>
      </c>
      <c r="G101" s="2">
        <v>2.7670189889999999</v>
      </c>
      <c r="H101" s="2">
        <v>0</v>
      </c>
      <c r="I101" s="2">
        <v>0</v>
      </c>
      <c r="J101">
        <f t="shared" si="11"/>
        <v>69.093238301</v>
      </c>
    </row>
    <row r="102" spans="1:10" ht="15" thickBot="1" x14ac:dyDescent="0.35">
      <c r="A102" t="s">
        <v>53</v>
      </c>
      <c r="B102" s="1">
        <v>2028</v>
      </c>
      <c r="C102" s="2">
        <v>47.491810450000003</v>
      </c>
      <c r="D102" s="2">
        <v>13.84809898</v>
      </c>
      <c r="E102" s="2">
        <v>3.9138158010000001</v>
      </c>
      <c r="F102" s="2">
        <v>1.4175915610000001</v>
      </c>
      <c r="G102" s="2">
        <v>2.8665758549999998</v>
      </c>
      <c r="H102" s="2">
        <v>0</v>
      </c>
      <c r="I102" s="2">
        <v>0</v>
      </c>
      <c r="J102">
        <f t="shared" si="11"/>
        <v>69.537892646999993</v>
      </c>
    </row>
    <row r="103" spans="1:10" ht="15" thickBot="1" x14ac:dyDescent="0.35">
      <c r="A103" t="s">
        <v>53</v>
      </c>
      <c r="B103" s="1">
        <v>2029</v>
      </c>
      <c r="C103" s="2">
        <v>47.914073569999999</v>
      </c>
      <c r="D103" s="2">
        <v>13.75465361</v>
      </c>
      <c r="E103" s="2">
        <v>3.7259636220000001</v>
      </c>
      <c r="F103" s="2">
        <v>1.434363074</v>
      </c>
      <c r="G103" s="2">
        <v>2.9705604249999999</v>
      </c>
      <c r="H103" s="2">
        <v>0</v>
      </c>
      <c r="I103" s="2">
        <v>0</v>
      </c>
      <c r="J103">
        <f t="shared" si="11"/>
        <v>69.799614301000005</v>
      </c>
    </row>
    <row r="104" spans="1:10" ht="15" thickBot="1" x14ac:dyDescent="0.35">
      <c r="A104" t="s">
        <v>53</v>
      </c>
      <c r="B104" s="1">
        <v>2030</v>
      </c>
      <c r="C104" s="2">
        <v>48.233012680000002</v>
      </c>
      <c r="D104" s="2">
        <v>13.64681019</v>
      </c>
      <c r="E104" s="2">
        <v>3.5104915380000001</v>
      </c>
      <c r="F104" s="2">
        <v>1.443743553</v>
      </c>
      <c r="G104" s="2">
        <v>3.0806270759999999</v>
      </c>
      <c r="H104" s="2">
        <v>0</v>
      </c>
      <c r="I104" s="2">
        <v>0</v>
      </c>
      <c r="J104">
        <f t="shared" si="11"/>
        <v>69.914685036999998</v>
      </c>
    </row>
    <row r="105" spans="1:10" ht="15" thickBot="1" x14ac:dyDescent="0.35">
      <c r="A105" t="s">
        <v>53</v>
      </c>
      <c r="B105" s="1">
        <v>2031</v>
      </c>
      <c r="C105" s="2">
        <v>48.485964269999997</v>
      </c>
      <c r="D105" s="2">
        <v>13.54811615</v>
      </c>
      <c r="E105" s="2">
        <v>3.2674853449999999</v>
      </c>
      <c r="F105" s="2">
        <v>1.4446562709999999</v>
      </c>
      <c r="G105" s="2">
        <v>3.1962367939999998</v>
      </c>
      <c r="H105" s="2">
        <v>0</v>
      </c>
      <c r="I105" s="2">
        <v>0</v>
      </c>
      <c r="J105">
        <f t="shared" si="11"/>
        <v>69.942458829999993</v>
      </c>
    </row>
    <row r="106" spans="1:10" ht="15" thickBot="1" x14ac:dyDescent="0.35">
      <c r="A106" t="s">
        <v>53</v>
      </c>
      <c r="B106" s="1">
        <v>2032</v>
      </c>
      <c r="C106" s="2">
        <v>48.603362009999998</v>
      </c>
      <c r="D106" s="2">
        <v>13.47551693</v>
      </c>
      <c r="E106" s="2">
        <v>3.0306439549999999</v>
      </c>
      <c r="F106" s="2">
        <v>1.4347405230000001</v>
      </c>
      <c r="G106" s="2">
        <v>3.3151646289999999</v>
      </c>
      <c r="H106" s="2">
        <v>0</v>
      </c>
      <c r="I106" s="2">
        <v>0</v>
      </c>
      <c r="J106">
        <f t="shared" si="11"/>
        <v>69.859428046999994</v>
      </c>
    </row>
    <row r="107" spans="1:10" ht="15" thickBot="1" x14ac:dyDescent="0.35">
      <c r="A107" t="s">
        <v>53</v>
      </c>
      <c r="B107" s="1">
        <v>2033</v>
      </c>
      <c r="C107" s="2">
        <v>48.610021690000004</v>
      </c>
      <c r="D107" s="2">
        <v>13.44154981</v>
      </c>
      <c r="E107" s="2">
        <v>2.8067945980000002</v>
      </c>
      <c r="F107" s="2">
        <v>1.4125514269999999</v>
      </c>
      <c r="G107" s="2">
        <v>3.4364331749999999</v>
      </c>
      <c r="H107" s="2">
        <v>0</v>
      </c>
      <c r="I107" s="2">
        <v>0</v>
      </c>
      <c r="J107">
        <f t="shared" si="11"/>
        <v>69.707350700000006</v>
      </c>
    </row>
    <row r="108" spans="1:10" ht="15" thickBot="1" x14ac:dyDescent="0.35">
      <c r="A108" t="s">
        <v>53</v>
      </c>
      <c r="B108" s="1">
        <v>2034</v>
      </c>
      <c r="C108" s="2">
        <v>48.518017579999999</v>
      </c>
      <c r="D108" s="2">
        <v>13.456050940000001</v>
      </c>
      <c r="E108" s="2">
        <v>2.5975928170000002</v>
      </c>
      <c r="F108" s="2">
        <v>1.3803492310000001</v>
      </c>
      <c r="G108" s="2">
        <v>3.5615170649999999</v>
      </c>
      <c r="H108" s="2">
        <v>0</v>
      </c>
      <c r="I108" s="2">
        <v>0</v>
      </c>
      <c r="J108">
        <f t="shared" si="11"/>
        <v>69.51352763300001</v>
      </c>
    </row>
    <row r="109" spans="1:10" ht="15" thickBot="1" x14ac:dyDescent="0.35">
      <c r="A109" t="s">
        <v>53</v>
      </c>
      <c r="B109" s="1">
        <v>2035</v>
      </c>
      <c r="C109" s="2">
        <v>48.364891389999997</v>
      </c>
      <c r="D109" s="2">
        <v>13.521857560000001</v>
      </c>
      <c r="E109" s="2">
        <v>2.4016463180000001</v>
      </c>
      <c r="F109" s="2">
        <v>1.344974814</v>
      </c>
      <c r="G109" s="2">
        <v>3.692334448</v>
      </c>
      <c r="H109" s="2">
        <v>0</v>
      </c>
      <c r="I109" s="2">
        <v>0</v>
      </c>
      <c r="J109">
        <f t="shared" si="11"/>
        <v>69.325704529999996</v>
      </c>
    </row>
    <row r="110" spans="1:10" ht="15" thickBot="1" x14ac:dyDescent="0.35">
      <c r="A110" t="s">
        <v>53</v>
      </c>
      <c r="B110" s="1">
        <v>2036</v>
      </c>
      <c r="C110" s="2">
        <v>48.173064459999999</v>
      </c>
      <c r="D110" s="2">
        <v>13.633184249999999</v>
      </c>
      <c r="E110" s="2">
        <v>2.216602704</v>
      </c>
      <c r="F110" s="2">
        <v>1.3156001020000001</v>
      </c>
      <c r="G110" s="2">
        <v>3.82936459</v>
      </c>
      <c r="H110" s="2">
        <v>0</v>
      </c>
      <c r="I110" s="2">
        <v>0</v>
      </c>
      <c r="J110">
        <f t="shared" si="11"/>
        <v>69.167816106000004</v>
      </c>
    </row>
    <row r="111" spans="1:10" ht="15" thickBot="1" x14ac:dyDescent="0.35">
      <c r="A111" t="s">
        <v>53</v>
      </c>
      <c r="B111" s="1">
        <v>2037</v>
      </c>
      <c r="C111" s="2">
        <v>47.944324440000003</v>
      </c>
      <c r="D111" s="2">
        <v>13.779241020000001</v>
      </c>
      <c r="E111" s="2">
        <v>2.0405863790000001</v>
      </c>
      <c r="F111" s="2">
        <v>1.2994727939999999</v>
      </c>
      <c r="G111" s="2">
        <v>3.9717427440000002</v>
      </c>
      <c r="H111" s="2">
        <v>0</v>
      </c>
      <c r="I111" s="2">
        <v>0</v>
      </c>
      <c r="J111">
        <f t="shared" si="11"/>
        <v>69.035367377</v>
      </c>
    </row>
    <row r="112" spans="1:10" ht="15" thickBot="1" x14ac:dyDescent="0.35">
      <c r="A112" t="s">
        <v>53</v>
      </c>
      <c r="B112" s="1">
        <v>2038</v>
      </c>
      <c r="C112" s="2">
        <v>47.677248640000002</v>
      </c>
      <c r="D112" s="2">
        <v>13.949235420000001</v>
      </c>
      <c r="E112" s="2">
        <v>1.872705485</v>
      </c>
      <c r="F112" s="2">
        <v>1.2992846689999999</v>
      </c>
      <c r="G112" s="2">
        <v>4.1183538180000001</v>
      </c>
      <c r="H112" s="2">
        <v>0</v>
      </c>
      <c r="I112" s="2">
        <v>0</v>
      </c>
      <c r="J112">
        <f t="shared" si="11"/>
        <v>68.916828031999998</v>
      </c>
    </row>
    <row r="113" spans="1:10" ht="15" thickBot="1" x14ac:dyDescent="0.35">
      <c r="A113" t="s">
        <v>53</v>
      </c>
      <c r="B113" s="1">
        <v>2039</v>
      </c>
      <c r="C113" s="2">
        <v>47.365182230000002</v>
      </c>
      <c r="D113" s="2">
        <v>14.136860479999999</v>
      </c>
      <c r="E113" s="2">
        <v>1.7128211849999999</v>
      </c>
      <c r="F113" s="2">
        <v>1.3140214180000001</v>
      </c>
      <c r="G113" s="2">
        <v>4.2691888489999998</v>
      </c>
      <c r="H113" s="2">
        <v>0</v>
      </c>
      <c r="I113" s="2">
        <v>0</v>
      </c>
      <c r="J113">
        <f t="shared" si="11"/>
        <v>68.798074162000006</v>
      </c>
    </row>
    <row r="114" spans="1:10" ht="15" thickBot="1" x14ac:dyDescent="0.35">
      <c r="A114" t="s">
        <v>53</v>
      </c>
      <c r="B114" s="1">
        <v>2040</v>
      </c>
      <c r="C114" s="2">
        <v>47.032978149999998</v>
      </c>
      <c r="D114" s="2">
        <v>14.35260502</v>
      </c>
      <c r="E114" s="2">
        <v>1.563099204</v>
      </c>
      <c r="F114" s="2">
        <v>1.3420780539999999</v>
      </c>
      <c r="G114" s="2">
        <v>4.4256189309999998</v>
      </c>
      <c r="H114" s="2">
        <v>0</v>
      </c>
      <c r="I114" s="2">
        <v>0</v>
      </c>
      <c r="J114">
        <f t="shared" si="11"/>
        <v>68.716379359000001</v>
      </c>
    </row>
    <row r="115" spans="1:10" ht="15" thickBot="1" x14ac:dyDescent="0.35">
      <c r="A115" t="s">
        <v>53</v>
      </c>
      <c r="B115" s="1">
        <v>2041</v>
      </c>
      <c r="C115" s="2">
        <v>46.615890450000002</v>
      </c>
      <c r="D115" s="2">
        <v>14.600947</v>
      </c>
      <c r="E115" s="2">
        <v>1.4262909969999999</v>
      </c>
      <c r="F115" s="2">
        <v>1.3795247310000001</v>
      </c>
      <c r="G115" s="2">
        <v>4.5888689060000001</v>
      </c>
      <c r="H115" s="2">
        <v>0</v>
      </c>
      <c r="I115" s="2">
        <v>0</v>
      </c>
      <c r="J115">
        <f t="shared" si="11"/>
        <v>68.611522084000001</v>
      </c>
    </row>
    <row r="116" spans="1:10" ht="15" thickBot="1" x14ac:dyDescent="0.35">
      <c r="A116" t="s">
        <v>53</v>
      </c>
      <c r="B116" s="1">
        <v>2042</v>
      </c>
      <c r="C116" s="2">
        <v>46.196134710000003</v>
      </c>
      <c r="D116" s="2">
        <v>14.860474569999999</v>
      </c>
      <c r="E116" s="2">
        <v>1.295460045</v>
      </c>
      <c r="F116" s="2">
        <v>1.4239145470000001</v>
      </c>
      <c r="G116" s="2">
        <v>4.7588767399999998</v>
      </c>
      <c r="H116" s="2">
        <v>0</v>
      </c>
      <c r="I116" s="2">
        <v>0</v>
      </c>
      <c r="J116">
        <f t="shared" si="11"/>
        <v>68.534860612000003</v>
      </c>
    </row>
    <row r="117" spans="1:10" ht="15" thickBot="1" x14ac:dyDescent="0.35">
      <c r="A117" t="s">
        <v>53</v>
      </c>
      <c r="B117" s="1">
        <v>2043</v>
      </c>
      <c r="C117" s="2">
        <v>45.770542079999998</v>
      </c>
      <c r="D117" s="2">
        <v>15.12795247</v>
      </c>
      <c r="E117" s="2">
        <v>1.17050068</v>
      </c>
      <c r="F117" s="2">
        <v>1.473313804</v>
      </c>
      <c r="G117" s="2">
        <v>4.9349210899999996</v>
      </c>
      <c r="H117" s="2">
        <v>0</v>
      </c>
      <c r="I117" s="2">
        <v>0</v>
      </c>
      <c r="J117">
        <f t="shared" si="11"/>
        <v>68.477230124000002</v>
      </c>
    </row>
    <row r="118" spans="1:10" ht="15" thickBot="1" x14ac:dyDescent="0.35">
      <c r="A118" t="s">
        <v>53</v>
      </c>
      <c r="B118" s="1">
        <v>2044</v>
      </c>
      <c r="C118" s="2">
        <v>45.341760409999999</v>
      </c>
      <c r="D118" s="2">
        <v>15.401470489999999</v>
      </c>
      <c r="E118" s="2">
        <v>1.0519700080000001</v>
      </c>
      <c r="F118" s="2">
        <v>1.5264805130000001</v>
      </c>
      <c r="G118" s="2">
        <v>5.1166620729999996</v>
      </c>
      <c r="H118" s="2">
        <v>0</v>
      </c>
      <c r="I118" s="2">
        <v>0</v>
      </c>
      <c r="J118">
        <f t="shared" si="11"/>
        <v>68.438343493999994</v>
      </c>
    </row>
    <row r="119" spans="1:10" ht="15" thickBot="1" x14ac:dyDescent="0.35">
      <c r="A119" t="s">
        <v>53</v>
      </c>
      <c r="B119" s="1">
        <v>2045</v>
      </c>
      <c r="C119" s="2">
        <v>44.965857939999999</v>
      </c>
      <c r="D119" s="2">
        <v>15.68146026</v>
      </c>
      <c r="E119" s="2">
        <v>0.94068337690000003</v>
      </c>
      <c r="F119" s="2">
        <v>1.5828374080000001</v>
      </c>
      <c r="G119" s="2">
        <v>5.3045910550000004</v>
      </c>
      <c r="H119" s="2">
        <v>0</v>
      </c>
      <c r="I119" s="2">
        <v>0</v>
      </c>
      <c r="J119">
        <f t="shared" si="11"/>
        <v>68.475430039900004</v>
      </c>
    </row>
    <row r="120" spans="1:10" ht="15" thickBot="1" x14ac:dyDescent="0.35">
      <c r="A120" t="s">
        <v>53</v>
      </c>
      <c r="B120" s="1">
        <v>2046</v>
      </c>
      <c r="C120" s="2">
        <v>44.61157189</v>
      </c>
      <c r="D120" s="2">
        <v>15.969902279999999</v>
      </c>
      <c r="E120" s="2">
        <v>0.83727134810000003</v>
      </c>
      <c r="F120" s="2">
        <v>1.6422649970000001</v>
      </c>
      <c r="G120" s="2">
        <v>5.4997903800000003</v>
      </c>
      <c r="H120" s="2">
        <v>0</v>
      </c>
      <c r="I120" s="2">
        <v>0</v>
      </c>
      <c r="J120">
        <f t="shared" si="11"/>
        <v>68.560800895100002</v>
      </c>
    </row>
    <row r="121" spans="1:10" ht="15" thickBot="1" x14ac:dyDescent="0.35">
      <c r="A121" t="s">
        <v>53</v>
      </c>
      <c r="B121" s="1">
        <v>2047</v>
      </c>
      <c r="C121" s="2">
        <v>44.278587960000003</v>
      </c>
      <c r="D121" s="2">
        <v>16.267834090000001</v>
      </c>
      <c r="E121" s="2">
        <v>0.74201538310000004</v>
      </c>
      <c r="F121" s="2">
        <v>1.7047104790000001</v>
      </c>
      <c r="G121" s="2">
        <v>5.7029757349999999</v>
      </c>
      <c r="H121" s="2">
        <v>0</v>
      </c>
      <c r="I121" s="2">
        <v>0</v>
      </c>
      <c r="J121">
        <f t="shared" si="11"/>
        <v>68.696123647099995</v>
      </c>
    </row>
    <row r="122" spans="1:10" ht="15" thickBot="1" x14ac:dyDescent="0.35">
      <c r="A122" t="s">
        <v>53</v>
      </c>
      <c r="B122" s="1">
        <v>2048</v>
      </c>
      <c r="C122" s="2">
        <v>43.978863939999997</v>
      </c>
      <c r="D122" s="2">
        <v>16.574119849999999</v>
      </c>
      <c r="E122" s="2">
        <v>0.6548789076</v>
      </c>
      <c r="F122" s="2">
        <v>1.769959694</v>
      </c>
      <c r="G122" s="2">
        <v>5.9139514670000004</v>
      </c>
      <c r="H122" s="2">
        <v>0</v>
      </c>
      <c r="I122" s="2">
        <v>0</v>
      </c>
      <c r="J122">
        <f t="shared" si="11"/>
        <v>68.891773858600004</v>
      </c>
    </row>
    <row r="123" spans="1:10" ht="15" thickBot="1" x14ac:dyDescent="0.35">
      <c r="A123" t="s">
        <v>53</v>
      </c>
      <c r="B123" s="1">
        <v>2049</v>
      </c>
      <c r="C123" s="2">
        <v>43.71655243</v>
      </c>
      <c r="D123" s="2">
        <v>16.88722486</v>
      </c>
      <c r="E123" s="2">
        <v>0.57559227319999995</v>
      </c>
      <c r="F123" s="2">
        <v>1.8378053130000001</v>
      </c>
      <c r="G123" s="2">
        <v>6.1323207320000002</v>
      </c>
      <c r="H123" s="2">
        <v>0</v>
      </c>
      <c r="I123" s="2">
        <v>0</v>
      </c>
      <c r="J123">
        <f t="shared" si="11"/>
        <v>69.149495608199999</v>
      </c>
    </row>
    <row r="124" spans="1:10" ht="15" thickBot="1" x14ac:dyDescent="0.35">
      <c r="A124" t="s">
        <v>53</v>
      </c>
      <c r="B124" s="1">
        <v>2050</v>
      </c>
      <c r="C124" s="2">
        <v>43.480972629999997</v>
      </c>
      <c r="D124" s="2">
        <v>17.207071890000002</v>
      </c>
      <c r="E124" s="2">
        <v>0.50382289719999995</v>
      </c>
      <c r="F124" s="2">
        <v>1.908043054</v>
      </c>
      <c r="G124" s="2">
        <v>6.358300259</v>
      </c>
      <c r="H124" s="2">
        <v>0</v>
      </c>
      <c r="I124" s="2">
        <v>0</v>
      </c>
      <c r="J124">
        <f t="shared" si="11"/>
        <v>69.458210730199994</v>
      </c>
    </row>
    <row r="125" spans="1:10" ht="15" thickBot="1" x14ac:dyDescent="0.35">
      <c r="A125" t="s">
        <v>54</v>
      </c>
      <c r="B125" s="1">
        <v>2010</v>
      </c>
      <c r="C125" s="2">
        <v>25.94443012</v>
      </c>
      <c r="D125" s="2">
        <v>14.289507260000001</v>
      </c>
      <c r="E125" s="2">
        <v>2.6881934420000002</v>
      </c>
      <c r="F125" s="2">
        <v>0.84551004829999998</v>
      </c>
      <c r="G125" s="2">
        <v>1.657044438</v>
      </c>
      <c r="H125" s="2">
        <v>0</v>
      </c>
      <c r="I125" s="2">
        <v>0</v>
      </c>
      <c r="J125">
        <f t="shared" si="11"/>
        <v>45.424685308299999</v>
      </c>
    </row>
    <row r="126" spans="1:10" ht="15" thickBot="1" x14ac:dyDescent="0.35">
      <c r="A126" t="s">
        <v>54</v>
      </c>
      <c r="B126" s="1">
        <v>2011</v>
      </c>
      <c r="C126" s="2">
        <v>27.85957762</v>
      </c>
      <c r="D126" s="2">
        <v>13.90104043</v>
      </c>
      <c r="E126" s="2">
        <v>2.871258659</v>
      </c>
      <c r="F126" s="2">
        <v>0.86448491309999997</v>
      </c>
      <c r="G126" s="2">
        <v>1.799252254</v>
      </c>
      <c r="H126" s="2">
        <v>0</v>
      </c>
      <c r="I126" s="2">
        <v>0</v>
      </c>
      <c r="J126">
        <f t="shared" si="11"/>
        <v>47.295613876099999</v>
      </c>
    </row>
    <row r="127" spans="1:10" ht="15" thickBot="1" x14ac:dyDescent="0.35">
      <c r="A127" t="s">
        <v>54</v>
      </c>
      <c r="B127" s="1">
        <v>2012</v>
      </c>
      <c r="C127" s="2">
        <v>29.769079420000001</v>
      </c>
      <c r="D127" s="2">
        <v>14.737219980000001</v>
      </c>
      <c r="E127" s="2">
        <v>3.0358121200000001</v>
      </c>
      <c r="F127" s="2">
        <v>0.92281895189999996</v>
      </c>
      <c r="G127" s="2">
        <v>1.850474899</v>
      </c>
      <c r="H127" s="2">
        <v>0</v>
      </c>
      <c r="I127" s="2">
        <v>0</v>
      </c>
      <c r="J127">
        <f t="shared" si="11"/>
        <v>50.315405370900002</v>
      </c>
    </row>
    <row r="128" spans="1:10" ht="15" thickBot="1" x14ac:dyDescent="0.35">
      <c r="A128" t="s">
        <v>54</v>
      </c>
      <c r="B128" s="1">
        <v>2013</v>
      </c>
      <c r="C128" s="2">
        <v>33.199701830000002</v>
      </c>
      <c r="D128" s="2">
        <v>14.6025361</v>
      </c>
      <c r="E128" s="2">
        <v>3.2493829110000001</v>
      </c>
      <c r="F128" s="2">
        <v>0.97077533449999998</v>
      </c>
      <c r="G128" s="2">
        <v>1.8937207069999999</v>
      </c>
      <c r="H128" s="2">
        <v>0</v>
      </c>
      <c r="I128" s="2">
        <v>0</v>
      </c>
      <c r="J128">
        <f t="shared" si="11"/>
        <v>53.916116882499999</v>
      </c>
    </row>
    <row r="129" spans="1:10" ht="15" thickBot="1" x14ac:dyDescent="0.35">
      <c r="A129" t="s">
        <v>54</v>
      </c>
      <c r="B129" s="1">
        <v>2014</v>
      </c>
      <c r="C129" s="2">
        <v>35.04537062</v>
      </c>
      <c r="D129" s="2">
        <v>14.457347240000001</v>
      </c>
      <c r="E129" s="2">
        <v>3.3736240770000001</v>
      </c>
      <c r="F129" s="2">
        <v>1.0201030980000001</v>
      </c>
      <c r="G129" s="2">
        <v>1.9868392109999999</v>
      </c>
      <c r="H129" s="2">
        <v>0</v>
      </c>
      <c r="I129" s="2">
        <v>0</v>
      </c>
      <c r="J129">
        <f t="shared" si="11"/>
        <v>55.883284246000009</v>
      </c>
    </row>
    <row r="130" spans="1:10" ht="15" thickBot="1" x14ac:dyDescent="0.35">
      <c r="A130" t="s">
        <v>54</v>
      </c>
      <c r="B130" s="1">
        <v>2015</v>
      </c>
      <c r="C130" s="2">
        <v>36.364712480000001</v>
      </c>
      <c r="D130" s="2">
        <v>13.10588038</v>
      </c>
      <c r="E130" s="2">
        <v>3.6270407709999999</v>
      </c>
      <c r="F130" s="2">
        <v>1.0020359999999999</v>
      </c>
      <c r="G130" s="2">
        <v>1.9614863440000001</v>
      </c>
      <c r="H130" s="2">
        <v>0</v>
      </c>
      <c r="I130" s="2">
        <v>0</v>
      </c>
      <c r="J130">
        <f t="shared" si="11"/>
        <v>56.061155974999998</v>
      </c>
    </row>
    <row r="131" spans="1:10" ht="15" thickBot="1" x14ac:dyDescent="0.35">
      <c r="A131" t="s">
        <v>54</v>
      </c>
      <c r="B131" s="1">
        <v>2016</v>
      </c>
      <c r="C131" s="2">
        <v>37.401321529999997</v>
      </c>
      <c r="D131" s="2">
        <v>14.808356059999999</v>
      </c>
      <c r="E131" s="2">
        <v>3.7032472250000001</v>
      </c>
      <c r="F131" s="2">
        <v>1.031716474</v>
      </c>
      <c r="G131" s="2">
        <v>1.9799487689999999</v>
      </c>
      <c r="H131" s="2">
        <v>0</v>
      </c>
      <c r="I131" s="2">
        <v>0</v>
      </c>
      <c r="J131">
        <f t="shared" ref="J131:J165" si="14">SUM(C131:I131)</f>
        <v>58.924590057999993</v>
      </c>
    </row>
    <row r="132" spans="1:10" ht="15" thickBot="1" x14ac:dyDescent="0.35">
      <c r="A132" t="s">
        <v>54</v>
      </c>
      <c r="B132" s="1">
        <v>2017</v>
      </c>
      <c r="C132" s="2">
        <v>38.308339570000001</v>
      </c>
      <c r="D132" s="2">
        <v>14.820277949999999</v>
      </c>
      <c r="E132" s="2">
        <v>3.6954235049999999</v>
      </c>
      <c r="F132" s="2">
        <v>1.125647979</v>
      </c>
      <c r="G132" s="2">
        <v>2.0195521410000001</v>
      </c>
      <c r="H132" s="2">
        <v>0</v>
      </c>
      <c r="I132" s="2">
        <v>0</v>
      </c>
      <c r="J132">
        <f t="shared" si="14"/>
        <v>59.969241144999998</v>
      </c>
    </row>
    <row r="133" spans="1:10" ht="15" thickBot="1" x14ac:dyDescent="0.35">
      <c r="A133" t="s">
        <v>54</v>
      </c>
      <c r="B133" s="1">
        <v>2018</v>
      </c>
      <c r="C133" s="2">
        <v>39.38985289</v>
      </c>
      <c r="D133" s="2">
        <v>15.39712199</v>
      </c>
      <c r="E133" s="2">
        <v>3.9324126810000002</v>
      </c>
      <c r="F133" s="2">
        <v>1.133604995</v>
      </c>
      <c r="G133" s="2">
        <v>2.1268451759999998</v>
      </c>
      <c r="H133" s="2">
        <v>0</v>
      </c>
      <c r="I133" s="2">
        <v>0</v>
      </c>
      <c r="J133">
        <f t="shared" si="14"/>
        <v>61.979837732000007</v>
      </c>
    </row>
    <row r="134" spans="1:10" ht="15" thickBot="1" x14ac:dyDescent="0.35">
      <c r="A134" t="s">
        <v>54</v>
      </c>
      <c r="B134" s="1">
        <v>2019</v>
      </c>
      <c r="C134" s="2">
        <v>40.688390939999998</v>
      </c>
      <c r="D134" s="2">
        <v>15.043263899999999</v>
      </c>
      <c r="E134" s="2">
        <v>4.0622206209999998</v>
      </c>
      <c r="F134" s="2">
        <v>1.2260293309999999</v>
      </c>
      <c r="G134" s="2">
        <v>2.1773499100000002</v>
      </c>
      <c r="H134" s="2">
        <v>0</v>
      </c>
      <c r="I134" s="2">
        <v>0</v>
      </c>
      <c r="J134">
        <f t="shared" si="14"/>
        <v>63.197254701999995</v>
      </c>
    </row>
    <row r="135" spans="1:10" ht="15" thickBot="1" x14ac:dyDescent="0.35">
      <c r="A135" t="s">
        <v>54</v>
      </c>
      <c r="B135" s="1">
        <v>2020</v>
      </c>
      <c r="C135" s="2">
        <v>40.851982219999996</v>
      </c>
      <c r="D135" s="2">
        <v>12.847546250000001</v>
      </c>
      <c r="E135" s="2">
        <v>4.0960498279999999</v>
      </c>
      <c r="F135" s="2">
        <v>1.0984209730000001</v>
      </c>
      <c r="G135" s="2">
        <v>2.0789230239999998</v>
      </c>
      <c r="H135" s="2">
        <v>0</v>
      </c>
      <c r="I135" s="2">
        <v>0</v>
      </c>
      <c r="J135">
        <f t="shared" si="14"/>
        <v>60.972922294999996</v>
      </c>
    </row>
    <row r="136" spans="1:10" ht="15" thickBot="1" x14ac:dyDescent="0.35">
      <c r="A136" t="s">
        <v>54</v>
      </c>
      <c r="B136" s="1">
        <v>2021</v>
      </c>
      <c r="C136" s="2">
        <v>41.934887660000001</v>
      </c>
      <c r="D136" s="2">
        <v>13.162289319999999</v>
      </c>
      <c r="E136" s="2">
        <v>4.1268785799999996</v>
      </c>
      <c r="F136" s="2">
        <v>1.1451587329999999</v>
      </c>
      <c r="G136" s="2">
        <v>2.2081332069999999</v>
      </c>
      <c r="H136" s="2">
        <v>0</v>
      </c>
      <c r="I136" s="2">
        <v>0</v>
      </c>
      <c r="J136">
        <f t="shared" si="14"/>
        <v>62.577347500000002</v>
      </c>
    </row>
    <row r="137" spans="1:10" ht="15" thickBot="1" x14ac:dyDescent="0.35">
      <c r="A137" t="s">
        <v>54</v>
      </c>
      <c r="B137" s="1">
        <v>2022</v>
      </c>
      <c r="C137" s="2">
        <v>42.541378700000003</v>
      </c>
      <c r="D137" s="2">
        <v>13.221227349999999</v>
      </c>
      <c r="E137" s="2">
        <v>4.0969667239999996</v>
      </c>
      <c r="F137" s="2">
        <v>1.1895606379999999</v>
      </c>
      <c r="G137" s="2">
        <v>2.3004696870000001</v>
      </c>
      <c r="H137" s="2">
        <v>0</v>
      </c>
      <c r="I137" s="2">
        <v>0</v>
      </c>
      <c r="J137">
        <f t="shared" si="14"/>
        <v>63.349603099000007</v>
      </c>
    </row>
    <row r="138" spans="1:10" ht="15" thickBot="1" x14ac:dyDescent="0.35">
      <c r="A138" t="s">
        <v>54</v>
      </c>
      <c r="B138" s="1">
        <v>2023</v>
      </c>
      <c r="C138" s="2">
        <v>42.621834210000003</v>
      </c>
      <c r="D138" s="2">
        <v>13.2247447</v>
      </c>
      <c r="E138" s="2">
        <v>4.0293709020000001</v>
      </c>
      <c r="F138" s="2">
        <v>1.2290282880000001</v>
      </c>
      <c r="G138" s="2">
        <v>2.3875867560000001</v>
      </c>
      <c r="H138" s="2">
        <v>0</v>
      </c>
      <c r="I138" s="2">
        <v>0</v>
      </c>
      <c r="J138">
        <f t="shared" si="14"/>
        <v>63.492564856000001</v>
      </c>
    </row>
    <row r="139" spans="1:10" ht="15" thickBot="1" x14ac:dyDescent="0.35">
      <c r="A139" t="s">
        <v>54</v>
      </c>
      <c r="B139" s="1">
        <v>2024</v>
      </c>
      <c r="C139" s="2">
        <v>42.623834479999999</v>
      </c>
      <c r="D139" s="2">
        <v>13.169230689999999</v>
      </c>
      <c r="E139" s="2">
        <v>3.9037577300000001</v>
      </c>
      <c r="F139" s="2">
        <v>1.263183027</v>
      </c>
      <c r="G139" s="2">
        <v>2.4784702329999999</v>
      </c>
      <c r="H139" s="2">
        <v>0</v>
      </c>
      <c r="I139" s="2">
        <v>0</v>
      </c>
      <c r="J139">
        <f t="shared" si="14"/>
        <v>63.43847616</v>
      </c>
    </row>
    <row r="140" spans="1:10" ht="15" thickBot="1" x14ac:dyDescent="0.35">
      <c r="A140" t="s">
        <v>54</v>
      </c>
      <c r="B140" s="1">
        <v>2025</v>
      </c>
      <c r="C140" s="2">
        <v>42.600980419999999</v>
      </c>
      <c r="D140" s="2">
        <v>13.02859091</v>
      </c>
      <c r="E140" s="2">
        <v>3.7129577870000001</v>
      </c>
      <c r="F140" s="2">
        <v>1.2870751810000001</v>
      </c>
      <c r="G140" s="2">
        <v>2.5721186980000001</v>
      </c>
      <c r="H140" s="2">
        <v>0</v>
      </c>
      <c r="I140" s="2">
        <v>0</v>
      </c>
      <c r="J140">
        <f t="shared" si="14"/>
        <v>63.201722995999994</v>
      </c>
    </row>
    <row r="141" spans="1:10" ht="15" thickBot="1" x14ac:dyDescent="0.35">
      <c r="A141" t="s">
        <v>54</v>
      </c>
      <c r="B141" s="1">
        <v>2026</v>
      </c>
      <c r="C141" s="2">
        <v>42.558761449999999</v>
      </c>
      <c r="D141" s="2">
        <v>12.801602430000001</v>
      </c>
      <c r="E141" s="2">
        <v>3.4510677300000001</v>
      </c>
      <c r="F141" s="2">
        <v>1.295750242</v>
      </c>
      <c r="G141" s="2">
        <v>2.6692241980000002</v>
      </c>
      <c r="H141" s="2">
        <v>0</v>
      </c>
      <c r="I141" s="2">
        <v>0</v>
      </c>
      <c r="J141">
        <f t="shared" si="14"/>
        <v>62.776406049999999</v>
      </c>
    </row>
    <row r="142" spans="1:10" ht="15" thickBot="1" x14ac:dyDescent="0.35">
      <c r="A142" t="s">
        <v>54</v>
      </c>
      <c r="B142" s="1">
        <v>2027</v>
      </c>
      <c r="C142" s="2">
        <v>42.487323369999999</v>
      </c>
      <c r="D142" s="2">
        <v>12.50348149</v>
      </c>
      <c r="E142" s="2">
        <v>3.1413279520000001</v>
      </c>
      <c r="F142" s="2">
        <v>1.2826619130000001</v>
      </c>
      <c r="G142" s="2">
        <v>2.7670189889999999</v>
      </c>
      <c r="H142" s="2">
        <v>0</v>
      </c>
      <c r="I142" s="2">
        <v>0</v>
      </c>
      <c r="J142">
        <f t="shared" si="14"/>
        <v>62.181813713999993</v>
      </c>
    </row>
    <row r="143" spans="1:10" ht="15" thickBot="1" x14ac:dyDescent="0.35">
      <c r="A143" t="s">
        <v>54</v>
      </c>
      <c r="B143" s="1">
        <v>2028</v>
      </c>
      <c r="C143" s="2">
        <v>42.343304689999997</v>
      </c>
      <c r="D143" s="2">
        <v>12.1938336</v>
      </c>
      <c r="E143" s="2">
        <v>2.8154789789999999</v>
      </c>
      <c r="F143" s="2">
        <v>1.2442952629999999</v>
      </c>
      <c r="G143" s="2">
        <v>2.8665758549999998</v>
      </c>
      <c r="H143" s="2">
        <v>0</v>
      </c>
      <c r="I143" s="2">
        <v>0</v>
      </c>
      <c r="J143">
        <f t="shared" si="14"/>
        <v>61.463488386999991</v>
      </c>
    </row>
    <row r="144" spans="1:10" ht="15" thickBot="1" x14ac:dyDescent="0.35">
      <c r="A144" t="s">
        <v>54</v>
      </c>
      <c r="B144" s="1">
        <v>2029</v>
      </c>
      <c r="C144" s="2">
        <v>42.147382139999998</v>
      </c>
      <c r="D144" s="2">
        <v>11.93591361</v>
      </c>
      <c r="E144" s="2">
        <v>2.5011943049999998</v>
      </c>
      <c r="F144" s="2">
        <v>1.182869199</v>
      </c>
      <c r="G144" s="2">
        <v>2.9705604249999999</v>
      </c>
      <c r="H144" s="2">
        <v>0</v>
      </c>
      <c r="I144" s="2">
        <v>0</v>
      </c>
      <c r="J144">
        <f t="shared" si="14"/>
        <v>60.737919679000001</v>
      </c>
    </row>
    <row r="145" spans="1:10" ht="15" thickBot="1" x14ac:dyDescent="0.35">
      <c r="A145" t="s">
        <v>54</v>
      </c>
      <c r="B145" s="1">
        <v>2030</v>
      </c>
      <c r="C145" s="2">
        <v>41.908378409999997</v>
      </c>
      <c r="D145" s="2">
        <v>10.608307030000001</v>
      </c>
      <c r="E145" s="2">
        <v>2.211379296</v>
      </c>
      <c r="F145" s="2">
        <v>1.113708873</v>
      </c>
      <c r="G145" s="2">
        <v>3.0806270759999999</v>
      </c>
      <c r="H145" s="2">
        <v>0</v>
      </c>
      <c r="I145" s="2">
        <v>0</v>
      </c>
      <c r="J145">
        <f t="shared" si="14"/>
        <v>58.922400684999992</v>
      </c>
    </row>
    <row r="146" spans="1:10" ht="15" thickBot="1" x14ac:dyDescent="0.35">
      <c r="A146" t="s">
        <v>54</v>
      </c>
      <c r="B146" s="1">
        <v>2031</v>
      </c>
      <c r="C146" s="2">
        <v>41.658396740000001</v>
      </c>
      <c r="D146" s="2">
        <v>10.4921963</v>
      </c>
      <c r="E146" s="2">
        <v>1.9470231280000001</v>
      </c>
      <c r="F146" s="2">
        <v>1.060986507</v>
      </c>
      <c r="G146" s="2">
        <v>3.1962367939999998</v>
      </c>
      <c r="H146" s="2">
        <v>0</v>
      </c>
      <c r="I146" s="2">
        <v>0</v>
      </c>
      <c r="J146">
        <f t="shared" si="14"/>
        <v>58.354839469000005</v>
      </c>
    </row>
    <row r="147" spans="1:10" ht="15" thickBot="1" x14ac:dyDescent="0.35">
      <c r="A147" t="s">
        <v>54</v>
      </c>
      <c r="B147" s="1">
        <v>2032</v>
      </c>
      <c r="C147" s="2">
        <v>41.346297730000003</v>
      </c>
      <c r="D147" s="2">
        <v>10.42368533</v>
      </c>
      <c r="E147" s="2">
        <v>1.708643777</v>
      </c>
      <c r="F147" s="2">
        <v>1.037567978</v>
      </c>
      <c r="G147" s="2">
        <v>3.3151646289999999</v>
      </c>
      <c r="H147" s="2">
        <v>0</v>
      </c>
      <c r="I147" s="2">
        <v>0</v>
      </c>
      <c r="J147">
        <f t="shared" si="14"/>
        <v>57.831359444</v>
      </c>
    </row>
    <row r="148" spans="1:10" ht="15" thickBot="1" x14ac:dyDescent="0.35">
      <c r="A148" t="s">
        <v>54</v>
      </c>
      <c r="B148" s="1">
        <v>2033</v>
      </c>
      <c r="C148" s="2">
        <v>40.983006670000002</v>
      </c>
      <c r="D148" s="2">
        <v>10.384438980000001</v>
      </c>
      <c r="E148" s="2">
        <v>1.4926398030000001</v>
      </c>
      <c r="F148" s="2">
        <v>1.040128363</v>
      </c>
      <c r="G148" s="2">
        <v>3.4364331749999999</v>
      </c>
      <c r="H148" s="2">
        <v>0</v>
      </c>
      <c r="I148" s="2">
        <v>0</v>
      </c>
      <c r="J148">
        <f t="shared" si="14"/>
        <v>57.336646991000002</v>
      </c>
    </row>
    <row r="149" spans="1:10" ht="15" thickBot="1" x14ac:dyDescent="0.35">
      <c r="A149" t="s">
        <v>54</v>
      </c>
      <c r="B149" s="1">
        <v>2034</v>
      </c>
      <c r="C149" s="2">
        <v>40.564004449999999</v>
      </c>
      <c r="D149" s="2">
        <v>10.364468889999999</v>
      </c>
      <c r="E149" s="2">
        <v>1.297087047</v>
      </c>
      <c r="F149" s="2">
        <v>1.0601450720000001</v>
      </c>
      <c r="G149" s="2">
        <v>3.5615170649999999</v>
      </c>
      <c r="H149" s="2">
        <v>0</v>
      </c>
      <c r="I149" s="2">
        <v>0</v>
      </c>
      <c r="J149">
        <f t="shared" si="14"/>
        <v>56.847222523999989</v>
      </c>
    </row>
    <row r="150" spans="1:10" ht="15" thickBot="1" x14ac:dyDescent="0.35">
      <c r="A150" t="s">
        <v>54</v>
      </c>
      <c r="B150" s="1">
        <v>2035</v>
      </c>
      <c r="C150" s="2">
        <v>40.114446399999999</v>
      </c>
      <c r="D150" s="2">
        <v>10.36808896</v>
      </c>
      <c r="E150" s="2">
        <v>1.1233822790000001</v>
      </c>
      <c r="F150" s="2">
        <v>1.0918174359999999</v>
      </c>
      <c r="G150" s="2">
        <v>3.692334448</v>
      </c>
      <c r="H150" s="2">
        <v>0</v>
      </c>
      <c r="I150" s="2">
        <v>0</v>
      </c>
      <c r="J150">
        <f t="shared" si="14"/>
        <v>56.390069522999994</v>
      </c>
    </row>
    <row r="151" spans="1:10" ht="15" thickBot="1" x14ac:dyDescent="0.35">
      <c r="A151" t="s">
        <v>54</v>
      </c>
      <c r="B151" s="1">
        <v>2036</v>
      </c>
      <c r="C151" s="2">
        <v>39.646785340000001</v>
      </c>
      <c r="D151" s="2">
        <v>10.381818900000001</v>
      </c>
      <c r="E151" s="2">
        <v>0.96800882349999995</v>
      </c>
      <c r="F151" s="2">
        <v>1.1296653409999999</v>
      </c>
      <c r="G151" s="2">
        <v>3.82936459</v>
      </c>
      <c r="H151" s="2">
        <v>0</v>
      </c>
      <c r="I151" s="2">
        <v>0</v>
      </c>
      <c r="J151">
        <f t="shared" si="14"/>
        <v>55.955642994499996</v>
      </c>
    </row>
    <row r="152" spans="1:10" ht="15" thickBot="1" x14ac:dyDescent="0.35">
      <c r="A152" t="s">
        <v>54</v>
      </c>
      <c r="B152" s="1">
        <v>2037</v>
      </c>
      <c r="C152" s="2">
        <v>39.157474319999999</v>
      </c>
      <c r="D152" s="2">
        <v>10.39459885</v>
      </c>
      <c r="E152" s="2">
        <v>0.83150007820000005</v>
      </c>
      <c r="F152" s="2">
        <v>1.1712760069999999</v>
      </c>
      <c r="G152" s="2">
        <v>3.9717427440000002</v>
      </c>
      <c r="H152" s="2">
        <v>0</v>
      </c>
      <c r="I152" s="2">
        <v>0</v>
      </c>
      <c r="J152">
        <f t="shared" si="14"/>
        <v>55.526591999200008</v>
      </c>
    </row>
    <row r="153" spans="1:10" ht="15" thickBot="1" x14ac:dyDescent="0.35">
      <c r="A153" t="s">
        <v>54</v>
      </c>
      <c r="B153" s="1">
        <v>2038</v>
      </c>
      <c r="C153" s="2">
        <v>38.644258659999998</v>
      </c>
      <c r="D153" s="2">
        <v>10.40236749</v>
      </c>
      <c r="E153" s="2">
        <v>0.7138320453</v>
      </c>
      <c r="F153" s="2">
        <v>1.2152524339999999</v>
      </c>
      <c r="G153" s="2">
        <v>4.1183538180000001</v>
      </c>
      <c r="H153" s="2">
        <v>0</v>
      </c>
      <c r="I153" s="2">
        <v>0</v>
      </c>
      <c r="J153">
        <f t="shared" si="14"/>
        <v>55.094064447299999</v>
      </c>
    </row>
    <row r="154" spans="1:10" ht="15" thickBot="1" x14ac:dyDescent="0.35">
      <c r="A154" t="s">
        <v>54</v>
      </c>
      <c r="B154" s="1">
        <v>2039</v>
      </c>
      <c r="C154" s="2">
        <v>38.099250249999997</v>
      </c>
      <c r="D154" s="2">
        <v>10.40393347</v>
      </c>
      <c r="E154" s="2">
        <v>0.61429965850000001</v>
      </c>
      <c r="F154" s="2">
        <v>1.2610780690000001</v>
      </c>
      <c r="G154" s="2">
        <v>4.2691888489999998</v>
      </c>
      <c r="H154" s="2">
        <v>0</v>
      </c>
      <c r="I154" s="2">
        <v>0</v>
      </c>
      <c r="J154">
        <f t="shared" si="14"/>
        <v>54.6477502965</v>
      </c>
    </row>
    <row r="155" spans="1:10" ht="15" thickBot="1" x14ac:dyDescent="0.35">
      <c r="A155" t="s">
        <v>54</v>
      </c>
      <c r="B155" s="1">
        <v>2040</v>
      </c>
      <c r="C155" s="2">
        <v>37.545076870000003</v>
      </c>
      <c r="D155" s="2">
        <v>10.40084839</v>
      </c>
      <c r="E155" s="2">
        <v>0.53117659210000001</v>
      </c>
      <c r="F155" s="2">
        <v>1.308769101</v>
      </c>
      <c r="G155" s="2">
        <v>4.4256189309999998</v>
      </c>
      <c r="H155" s="2">
        <v>0</v>
      </c>
      <c r="I155" s="2">
        <v>0</v>
      </c>
      <c r="J155">
        <f t="shared" si="14"/>
        <v>54.211489884100011</v>
      </c>
    </row>
    <row r="156" spans="1:10" ht="15" thickBot="1" x14ac:dyDescent="0.35">
      <c r="A156" t="s">
        <v>54</v>
      </c>
      <c r="B156" s="1">
        <v>2041</v>
      </c>
      <c r="C156" s="2">
        <v>36.914860560000001</v>
      </c>
      <c r="D156" s="2">
        <v>10.58415507</v>
      </c>
      <c r="E156" s="2">
        <v>0.53434815719999995</v>
      </c>
      <c r="F156" s="2">
        <v>1.3589548069999999</v>
      </c>
      <c r="G156" s="2">
        <v>4.5888689060000001</v>
      </c>
      <c r="H156" s="2">
        <v>0</v>
      </c>
      <c r="I156" s="2">
        <v>0</v>
      </c>
      <c r="J156">
        <f t="shared" si="14"/>
        <v>53.981187500200008</v>
      </c>
    </row>
    <row r="157" spans="1:10" ht="15" thickBot="1" x14ac:dyDescent="0.35">
      <c r="A157" t="s">
        <v>54</v>
      </c>
      <c r="B157" s="1">
        <v>2042</v>
      </c>
      <c r="C157" s="2">
        <v>36.287873920000003</v>
      </c>
      <c r="D157" s="2">
        <v>10.774123940000001</v>
      </c>
      <c r="E157" s="2">
        <v>0.53647799860000001</v>
      </c>
      <c r="F157" s="2">
        <v>1.4113069149999999</v>
      </c>
      <c r="G157" s="2">
        <v>4.7588767399999998</v>
      </c>
      <c r="H157" s="2">
        <v>0</v>
      </c>
      <c r="I157" s="2">
        <v>0</v>
      </c>
      <c r="J157">
        <f t="shared" si="14"/>
        <v>53.768659513599999</v>
      </c>
    </row>
    <row r="158" spans="1:10" ht="15" thickBot="1" x14ac:dyDescent="0.35">
      <c r="A158" t="s">
        <v>54</v>
      </c>
      <c r="B158" s="1">
        <v>2043</v>
      </c>
      <c r="C158" s="2">
        <v>35.657717509999998</v>
      </c>
      <c r="D158" s="2">
        <v>10.96918651</v>
      </c>
      <c r="E158" s="2">
        <v>0.53660131160000002</v>
      </c>
      <c r="F158" s="2">
        <v>1.465621157</v>
      </c>
      <c r="G158" s="2">
        <v>4.9349210899999996</v>
      </c>
      <c r="H158" s="2">
        <v>0</v>
      </c>
      <c r="I158" s="2">
        <v>0</v>
      </c>
      <c r="J158">
        <f t="shared" si="14"/>
        <v>53.564047578599997</v>
      </c>
    </row>
    <row r="159" spans="1:10" ht="15" thickBot="1" x14ac:dyDescent="0.35">
      <c r="A159" t="s">
        <v>54</v>
      </c>
      <c r="B159" s="1">
        <v>2044</v>
      </c>
      <c r="C159" s="2">
        <v>35.026314650000003</v>
      </c>
      <c r="D159" s="2">
        <v>11.16846044</v>
      </c>
      <c r="E159" s="2">
        <v>0.53466484189999997</v>
      </c>
      <c r="F159" s="2">
        <v>1.521799254</v>
      </c>
      <c r="G159" s="2">
        <v>5.1166620729999996</v>
      </c>
      <c r="H159" s="2">
        <v>0</v>
      </c>
      <c r="I159" s="2">
        <v>0</v>
      </c>
      <c r="J159">
        <f t="shared" si="14"/>
        <v>53.367901258900012</v>
      </c>
    </row>
    <row r="160" spans="1:10" ht="15" thickBot="1" x14ac:dyDescent="0.35">
      <c r="A160" t="s">
        <v>54</v>
      </c>
      <c r="B160" s="1">
        <v>2045</v>
      </c>
      <c r="C160" s="2">
        <v>34.448773529999997</v>
      </c>
      <c r="D160" s="2">
        <v>11.372503890000001</v>
      </c>
      <c r="E160" s="2">
        <v>0.53113817880000003</v>
      </c>
      <c r="F160" s="2">
        <v>1.579992751</v>
      </c>
      <c r="G160" s="2">
        <v>5.3045910550000004</v>
      </c>
      <c r="H160" s="2">
        <v>0</v>
      </c>
      <c r="I160" s="2">
        <v>0</v>
      </c>
      <c r="J160">
        <f t="shared" si="14"/>
        <v>53.236999404800002</v>
      </c>
    </row>
    <row r="161" spans="1:10" ht="15" thickBot="1" x14ac:dyDescent="0.35">
      <c r="A161" t="s">
        <v>54</v>
      </c>
      <c r="B161" s="1">
        <v>2046</v>
      </c>
      <c r="C161" s="2">
        <v>33.894166349999999</v>
      </c>
      <c r="D161" s="2">
        <v>11.58283943</v>
      </c>
      <c r="E161" s="2">
        <v>0.52655543940000005</v>
      </c>
      <c r="F161" s="2">
        <v>1.640537363</v>
      </c>
      <c r="G161" s="2">
        <v>5.4997903800000003</v>
      </c>
      <c r="H161" s="2">
        <v>0</v>
      </c>
      <c r="I161" s="2">
        <v>0</v>
      </c>
      <c r="J161">
        <f t="shared" si="14"/>
        <v>53.143888962399998</v>
      </c>
    </row>
    <row r="162" spans="1:10" ht="15" thickBot="1" x14ac:dyDescent="0.35">
      <c r="A162" t="s">
        <v>54</v>
      </c>
      <c r="B162" s="1">
        <v>2047</v>
      </c>
      <c r="C162" s="2">
        <v>33.362508310000003</v>
      </c>
      <c r="D162" s="2">
        <v>11.800313360000001</v>
      </c>
      <c r="E162" s="2">
        <v>0.52131644310000003</v>
      </c>
      <c r="F162" s="2">
        <v>1.703661318</v>
      </c>
      <c r="G162" s="2">
        <v>5.7029757349999999</v>
      </c>
      <c r="H162" s="2">
        <v>0</v>
      </c>
      <c r="I162" s="2">
        <v>0</v>
      </c>
      <c r="J162">
        <f t="shared" si="14"/>
        <v>53.090775166100002</v>
      </c>
    </row>
    <row r="163" spans="1:10" ht="15" thickBot="1" x14ac:dyDescent="0.35">
      <c r="A163" t="s">
        <v>54</v>
      </c>
      <c r="B163" s="1">
        <v>2048</v>
      </c>
      <c r="C163" s="2">
        <v>32.868028240000001</v>
      </c>
      <c r="D163" s="2">
        <v>12.02427816</v>
      </c>
      <c r="E163" s="2">
        <v>0.51567430739999998</v>
      </c>
      <c r="F163" s="2">
        <v>1.769322501</v>
      </c>
      <c r="G163" s="2">
        <v>5.9139514670000004</v>
      </c>
      <c r="H163" s="2">
        <v>0</v>
      </c>
      <c r="I163" s="2">
        <v>0</v>
      </c>
      <c r="J163">
        <f t="shared" si="14"/>
        <v>53.091254675399995</v>
      </c>
    </row>
    <row r="164" spans="1:10" ht="15" thickBot="1" x14ac:dyDescent="0.35">
      <c r="A164" t="s">
        <v>54</v>
      </c>
      <c r="B164" s="1">
        <v>2049</v>
      </c>
      <c r="C164" s="2">
        <v>32.41377086</v>
      </c>
      <c r="D164" s="2">
        <v>12.253790479999999</v>
      </c>
      <c r="E164" s="2">
        <v>0.50977595109999996</v>
      </c>
      <c r="F164" s="2">
        <v>1.8374182720000001</v>
      </c>
      <c r="G164" s="2">
        <v>6.1323207320000002</v>
      </c>
      <c r="H164" s="2">
        <v>0</v>
      </c>
      <c r="I164" s="2">
        <v>0</v>
      </c>
      <c r="J164">
        <f t="shared" si="14"/>
        <v>53.147076295100007</v>
      </c>
    </row>
    <row r="165" spans="1:10" ht="15" thickBot="1" x14ac:dyDescent="0.35">
      <c r="A165" t="s">
        <v>54</v>
      </c>
      <c r="B165" s="1">
        <v>2050</v>
      </c>
      <c r="C165" s="2">
        <v>31.988006630000001</v>
      </c>
      <c r="D165" s="2">
        <v>12.48887377</v>
      </c>
      <c r="E165" s="2">
        <v>0.50381188300000002</v>
      </c>
      <c r="F165" s="2">
        <v>1.908023588</v>
      </c>
      <c r="G165" s="2">
        <v>6.358300259</v>
      </c>
      <c r="H165" s="2">
        <v>0</v>
      </c>
      <c r="I165" s="2">
        <v>0</v>
      </c>
      <c r="J165">
        <f t="shared" si="14"/>
        <v>53.247016129999992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E6AB-A4A4-46F7-A9F6-46EAE2BB0664}">
  <sheetPr>
    <tabColor theme="0"/>
  </sheetPr>
  <dimension ref="A1:AK165"/>
  <sheetViews>
    <sheetView showGridLines="0" topLeftCell="G3" zoomScale="70" zoomScaleNormal="70" workbookViewId="0">
      <selection activeCell="AC15" sqref="AC15"/>
    </sheetView>
  </sheetViews>
  <sheetFormatPr baseColWidth="10" defaultRowHeight="14.4" x14ac:dyDescent="0.3"/>
  <cols>
    <col min="23" max="23" width="16.21875" customWidth="1"/>
  </cols>
  <sheetData>
    <row r="1" spans="1:37" ht="27.6" thickBot="1" x14ac:dyDescent="0.3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7</v>
      </c>
      <c r="L1" s="1" t="s">
        <v>13</v>
      </c>
      <c r="M1" s="1" t="s">
        <v>14</v>
      </c>
      <c r="N1" s="1" t="s">
        <v>20</v>
      </c>
      <c r="O1" s="1" t="s">
        <v>16</v>
      </c>
      <c r="P1" s="1" t="s">
        <v>17</v>
      </c>
      <c r="Q1" s="1" t="s">
        <v>18</v>
      </c>
      <c r="R1" s="10" t="s">
        <v>57</v>
      </c>
      <c r="S1" s="10" t="s">
        <v>103</v>
      </c>
    </row>
    <row r="2" spans="1:37" ht="15" thickBot="1" x14ac:dyDescent="0.35">
      <c r="A2" t="s">
        <v>51</v>
      </c>
      <c r="B2" s="1">
        <v>2010</v>
      </c>
      <c r="C2" s="2">
        <v>12.963461369999999</v>
      </c>
      <c r="D2" s="2">
        <v>10.81604329</v>
      </c>
      <c r="E2" s="2">
        <v>0.63233738490000002</v>
      </c>
      <c r="F2" s="2">
        <v>8.2281007089999996</v>
      </c>
      <c r="G2" s="2">
        <v>2.18754669</v>
      </c>
      <c r="H2" s="2">
        <v>7.3222155960000004</v>
      </c>
      <c r="I2" s="2">
        <v>0</v>
      </c>
      <c r="J2" s="2">
        <v>0</v>
      </c>
      <c r="K2" s="2">
        <v>1.214818859</v>
      </c>
      <c r="L2" s="2">
        <v>0.3019997015</v>
      </c>
      <c r="M2" s="2">
        <v>0.12704443030000001</v>
      </c>
      <c r="N2" s="2">
        <v>1.7980867479999999E-2</v>
      </c>
      <c r="O2" s="2">
        <v>1.613136417</v>
      </c>
      <c r="P2" s="2">
        <v>0</v>
      </c>
      <c r="Q2" s="2">
        <v>0</v>
      </c>
      <c r="R2">
        <f>SUM(C2:Q2)</f>
        <v>45.42468531518</v>
      </c>
      <c r="S2">
        <f>R2-E2-H2-I2-J2-O2-P2-Q2</f>
        <v>35.856995917280003</v>
      </c>
    </row>
    <row r="3" spans="1:37" ht="15" thickBot="1" x14ac:dyDescent="0.35">
      <c r="A3" t="s">
        <v>51</v>
      </c>
      <c r="B3" s="1">
        <v>2011</v>
      </c>
      <c r="C3" s="2">
        <v>14.149644139999999</v>
      </c>
      <c r="D3" s="2">
        <v>11.51868028</v>
      </c>
      <c r="E3" s="2">
        <v>0.57379870170000002</v>
      </c>
      <c r="F3" s="2">
        <v>8.5786767069999996</v>
      </c>
      <c r="G3" s="2">
        <v>2.304075251</v>
      </c>
      <c r="H3" s="2">
        <v>6.7508739909999997</v>
      </c>
      <c r="I3" s="2">
        <v>0</v>
      </c>
      <c r="J3" s="2">
        <v>0</v>
      </c>
      <c r="K3" s="2">
        <v>1.247345463</v>
      </c>
      <c r="L3" s="2">
        <v>0.31390684219999998</v>
      </c>
      <c r="M3" s="2">
        <v>0.1328946003</v>
      </c>
      <c r="N3" s="2">
        <v>1.7802007290000001E-2</v>
      </c>
      <c r="O3" s="2">
        <v>1.707915903</v>
      </c>
      <c r="P3" s="2">
        <v>0</v>
      </c>
      <c r="Q3" s="2">
        <v>0</v>
      </c>
      <c r="R3">
        <f t="shared" ref="R3:R66" si="0">SUM(C3:Q3)</f>
        <v>47.295613886489996</v>
      </c>
      <c r="S3">
        <f t="shared" ref="S3:S66" si="1">R3-E3-H3-I3-J3-O3-P3-Q3</f>
        <v>38.263025290789997</v>
      </c>
    </row>
    <row r="4" spans="1:37" ht="15" thickBot="1" x14ac:dyDescent="0.35">
      <c r="A4" t="s">
        <v>51</v>
      </c>
      <c r="B4" s="1">
        <v>2012</v>
      </c>
      <c r="C4" s="2">
        <v>15.11615649</v>
      </c>
      <c r="D4" s="2">
        <v>12.3251767</v>
      </c>
      <c r="E4" s="2">
        <v>0.55883613850000002</v>
      </c>
      <c r="F4" s="2">
        <v>8.927741911</v>
      </c>
      <c r="G4" s="2">
        <v>2.464174431</v>
      </c>
      <c r="H4" s="2">
        <v>8.2614939710000002</v>
      </c>
      <c r="I4" s="2">
        <v>0</v>
      </c>
      <c r="J4" s="2">
        <v>0</v>
      </c>
      <c r="K4" s="2">
        <v>1.3145317569999999</v>
      </c>
      <c r="L4" s="2">
        <v>7.6387937259999997E-2</v>
      </c>
      <c r="M4" s="2">
        <v>8.8515298950000001E-2</v>
      </c>
      <c r="N4" s="2">
        <v>1.5770027450000002E-2</v>
      </c>
      <c r="O4" s="2">
        <v>1.1666207120000001</v>
      </c>
      <c r="P4" s="2">
        <v>0</v>
      </c>
      <c r="Q4" s="2">
        <v>0</v>
      </c>
      <c r="R4">
        <f t="shared" si="0"/>
        <v>50.315405374159994</v>
      </c>
      <c r="S4">
        <f t="shared" si="1"/>
        <v>40.328454552659998</v>
      </c>
    </row>
    <row r="5" spans="1:37" ht="15" thickBot="1" x14ac:dyDescent="0.35">
      <c r="A5" t="s">
        <v>51</v>
      </c>
      <c r="B5" s="1">
        <v>2013</v>
      </c>
      <c r="C5" s="2">
        <v>16.756826159999999</v>
      </c>
      <c r="D5" s="2">
        <v>14.048555139999999</v>
      </c>
      <c r="E5" s="2">
        <v>0.49962870850000002</v>
      </c>
      <c r="F5" s="2">
        <v>9.6479093999999996</v>
      </c>
      <c r="G5" s="2">
        <v>2.5699036240000002</v>
      </c>
      <c r="H5" s="2">
        <v>7.4453930440000002</v>
      </c>
      <c r="I5" s="2">
        <v>0</v>
      </c>
      <c r="J5" s="2">
        <v>0</v>
      </c>
      <c r="K5" s="2">
        <v>1.4662463960000001</v>
      </c>
      <c r="L5" s="2">
        <v>6.5727531470000003E-2</v>
      </c>
      <c r="M5" s="2">
        <v>4.8213512540000003E-2</v>
      </c>
      <c r="N5" s="2">
        <v>1.7646290259999999E-2</v>
      </c>
      <c r="O5" s="2">
        <v>1.350067076</v>
      </c>
      <c r="P5" s="2">
        <v>0</v>
      </c>
      <c r="Q5" s="2">
        <v>0</v>
      </c>
      <c r="R5">
        <f t="shared" si="0"/>
        <v>53.916116882770005</v>
      </c>
      <c r="S5">
        <f t="shared" si="1"/>
        <v>44.621028054270006</v>
      </c>
      <c r="V5" s="71"/>
      <c r="W5" s="71" t="s">
        <v>84</v>
      </c>
      <c r="X5" s="71"/>
      <c r="Y5" s="71"/>
      <c r="Z5" s="71"/>
      <c r="AB5" s="71"/>
      <c r="AC5" s="71" t="s">
        <v>104</v>
      </c>
      <c r="AD5" s="71"/>
      <c r="AE5" s="71"/>
      <c r="AF5" s="71"/>
    </row>
    <row r="6" spans="1:37" ht="15" thickBot="1" x14ac:dyDescent="0.35">
      <c r="A6" t="s">
        <v>51</v>
      </c>
      <c r="B6" s="1">
        <v>2014</v>
      </c>
      <c r="C6" s="2">
        <v>17.458644039999999</v>
      </c>
      <c r="D6" s="2">
        <v>14.39311026</v>
      </c>
      <c r="E6" s="2">
        <v>0.58358384379999995</v>
      </c>
      <c r="F6" s="2">
        <v>9.2285793209999998</v>
      </c>
      <c r="G6" s="2">
        <v>3.2593527070000001</v>
      </c>
      <c r="H6" s="2">
        <v>7.6932669000000002</v>
      </c>
      <c r="I6" s="2">
        <v>0</v>
      </c>
      <c r="J6" s="2">
        <v>4.1988948419999998E-4</v>
      </c>
      <c r="K6" s="2">
        <v>1.5184488970000001</v>
      </c>
      <c r="L6" s="2">
        <v>0.3433450616</v>
      </c>
      <c r="M6" s="2">
        <v>3.8745686940000003E-2</v>
      </c>
      <c r="N6" s="2">
        <v>2.8028033559999999E-2</v>
      </c>
      <c r="O6" s="2">
        <v>1.337759608</v>
      </c>
      <c r="P6" s="2">
        <v>0</v>
      </c>
      <c r="Q6" s="2">
        <v>0</v>
      </c>
      <c r="R6">
        <f t="shared" si="0"/>
        <v>55.883284248384186</v>
      </c>
      <c r="S6">
        <f t="shared" si="1"/>
        <v>46.268254007099991</v>
      </c>
      <c r="V6" s="71"/>
      <c r="W6" s="71"/>
      <c r="X6" s="71"/>
      <c r="Y6" s="71"/>
      <c r="Z6" s="71"/>
      <c r="AB6" s="71"/>
      <c r="AC6" s="71"/>
      <c r="AD6" s="71"/>
      <c r="AE6" s="71"/>
      <c r="AF6" s="71"/>
    </row>
    <row r="7" spans="1:37" ht="15" thickBot="1" x14ac:dyDescent="0.35">
      <c r="A7" t="s">
        <v>51</v>
      </c>
      <c r="B7" s="1">
        <v>2015</v>
      </c>
      <c r="C7" s="2">
        <v>18.185837930000002</v>
      </c>
      <c r="D7" s="2">
        <v>14.57603772</v>
      </c>
      <c r="E7" s="2">
        <v>0.60153968570000005</v>
      </c>
      <c r="F7" s="2">
        <v>9.6723920359999997</v>
      </c>
      <c r="G7" s="2">
        <v>3.5305345259999998</v>
      </c>
      <c r="H7" s="2">
        <v>6.7794699200000004</v>
      </c>
      <c r="I7" s="2">
        <v>0</v>
      </c>
      <c r="J7" s="2">
        <v>1.008647565E-3</v>
      </c>
      <c r="K7" s="2">
        <v>1.9219137310000001</v>
      </c>
      <c r="L7" s="2">
        <v>0.52799873679999998</v>
      </c>
      <c r="M7" s="2">
        <v>3.5332256559999997E-2</v>
      </c>
      <c r="N7" s="2">
        <v>2.6380876330000001E-2</v>
      </c>
      <c r="O7" s="2">
        <v>0.2027099098</v>
      </c>
      <c r="P7" s="2">
        <v>0</v>
      </c>
      <c r="Q7" s="2">
        <v>0</v>
      </c>
      <c r="R7">
        <f t="shared" si="0"/>
        <v>56.061155975755</v>
      </c>
      <c r="S7">
        <f t="shared" si="1"/>
        <v>48.476427812689998</v>
      </c>
      <c r="V7" s="71"/>
      <c r="W7" s="71" t="s">
        <v>51</v>
      </c>
      <c r="X7" s="71" t="s">
        <v>52</v>
      </c>
      <c r="Y7" s="71" t="s">
        <v>53</v>
      </c>
      <c r="Z7" s="71" t="s">
        <v>54</v>
      </c>
      <c r="AB7" s="71"/>
      <c r="AC7" s="71" t="s">
        <v>51</v>
      </c>
      <c r="AD7" s="71" t="s">
        <v>52</v>
      </c>
      <c r="AE7" s="71" t="s">
        <v>53</v>
      </c>
      <c r="AF7" s="71" t="s">
        <v>54</v>
      </c>
    </row>
    <row r="8" spans="1:37" ht="15" thickBot="1" x14ac:dyDescent="0.35">
      <c r="A8" t="s">
        <v>51</v>
      </c>
      <c r="B8" s="1">
        <v>2016</v>
      </c>
      <c r="C8" s="2">
        <v>18.625978979999999</v>
      </c>
      <c r="D8" s="2">
        <v>15.22143032</v>
      </c>
      <c r="E8" s="2">
        <v>0.32881724410000002</v>
      </c>
      <c r="F8" s="2">
        <v>11.251426560000001</v>
      </c>
      <c r="G8" s="2">
        <v>3.5427063240000001</v>
      </c>
      <c r="H8" s="2">
        <v>7.2982281599999999</v>
      </c>
      <c r="I8" s="2">
        <v>0</v>
      </c>
      <c r="J8" s="2">
        <v>1.8408198399999999E-3</v>
      </c>
      <c r="K8" s="2">
        <v>1.9788930170000001</v>
      </c>
      <c r="L8" s="2">
        <v>0.60124215989999996</v>
      </c>
      <c r="M8" s="2">
        <v>2.0028637370000002E-3</v>
      </c>
      <c r="N8" s="2">
        <v>2.61830581E-2</v>
      </c>
      <c r="O8" s="2">
        <v>4.5840548010000003E-2</v>
      </c>
      <c r="P8" s="2">
        <v>0</v>
      </c>
      <c r="Q8" s="2">
        <v>0</v>
      </c>
      <c r="R8">
        <f t="shared" si="0"/>
        <v>58.924590054686988</v>
      </c>
      <c r="S8">
        <f t="shared" si="1"/>
        <v>51.249863282736989</v>
      </c>
      <c r="V8" s="71">
        <v>2019</v>
      </c>
      <c r="W8" s="104">
        <f>SUMIFS($R$2:$R$165,$B$2:$B$165,$V8,$A$2:$A$165,W$7)*1000</f>
        <v>63197.254705022999</v>
      </c>
      <c r="X8" s="104">
        <f t="shared" ref="X8:Z15" si="2">SUMIFS($R$2:$R$165,$B$2:$B$165,$V8,$A$2:$A$165,X$7)*1000</f>
        <v>63197.254705022999</v>
      </c>
      <c r="Y8" s="104">
        <f t="shared" si="2"/>
        <v>63197.254705022999</v>
      </c>
      <c r="Z8" s="104">
        <f t="shared" si="2"/>
        <v>63197.254705022999</v>
      </c>
      <c r="AB8" s="71">
        <v>2019</v>
      </c>
      <c r="AC8" s="104">
        <f>SUMIFS($S$2:$S$165,$B$2:$B$165,$V8,$A$2:$A$165,AC$7)*1000</f>
        <v>54149.180292008998</v>
      </c>
      <c r="AD8" s="104">
        <f t="shared" ref="AD8:AF15" si="3">SUMIFS($S$2:$S$165,$B$2:$B$165,$V8,$A$2:$A$165,AD$7)*1000</f>
        <v>54149.180292008998</v>
      </c>
      <c r="AE8" s="104">
        <f t="shared" si="3"/>
        <v>54149.180292008998</v>
      </c>
      <c r="AF8" s="104">
        <f t="shared" si="3"/>
        <v>54149.180292008998</v>
      </c>
      <c r="AH8" s="98">
        <f>AC8/W8</f>
        <v>0.85682804648324629</v>
      </c>
      <c r="AI8" s="98">
        <f t="shared" ref="AI8:AK8" si="4">AD8/X8</f>
        <v>0.85682804648324629</v>
      </c>
      <c r="AJ8" s="98">
        <f t="shared" si="4"/>
        <v>0.85682804648324629</v>
      </c>
      <c r="AK8" s="98">
        <f t="shared" si="4"/>
        <v>0.85682804648324629</v>
      </c>
    </row>
    <row r="9" spans="1:37" ht="15" thickBot="1" x14ac:dyDescent="0.35">
      <c r="A9" t="s">
        <v>51</v>
      </c>
      <c r="B9" s="1">
        <v>2017</v>
      </c>
      <c r="C9" s="2">
        <v>18.75687306</v>
      </c>
      <c r="D9" s="2">
        <v>16.125196930000001</v>
      </c>
      <c r="E9" s="2">
        <v>0.29499913379999998</v>
      </c>
      <c r="F9" s="2">
        <v>11.373451559999999</v>
      </c>
      <c r="G9" s="2">
        <v>3.5154215029999998</v>
      </c>
      <c r="H9" s="2">
        <v>7.8721149669999999</v>
      </c>
      <c r="I9" s="2">
        <v>0</v>
      </c>
      <c r="J9" s="2">
        <v>8.4282164590000004E-4</v>
      </c>
      <c r="K9" s="2">
        <v>1.4174909529999999</v>
      </c>
      <c r="L9" s="2">
        <v>0.50070933490000002</v>
      </c>
      <c r="M9" s="2">
        <v>4.9283293819999997E-3</v>
      </c>
      <c r="N9" s="2">
        <v>2.447845689E-2</v>
      </c>
      <c r="O9" s="2">
        <v>8.2734083769999994E-2</v>
      </c>
      <c r="P9" s="2">
        <v>0</v>
      </c>
      <c r="Q9" s="2">
        <v>0</v>
      </c>
      <c r="R9">
        <f t="shared" si="0"/>
        <v>59.969241133387897</v>
      </c>
      <c r="S9">
        <f t="shared" si="1"/>
        <v>51.718550127172001</v>
      </c>
      <c r="V9" s="71">
        <v>2020</v>
      </c>
      <c r="W9" s="104">
        <f t="shared" ref="W9:W15" si="5">SUMIFS($R$2:$R$165,$B$2:$B$165,$V9,$A$2:$A$165,W$7)*1000</f>
        <v>61522.658270579203</v>
      </c>
      <c r="X9" s="104">
        <f t="shared" si="2"/>
        <v>60452.08460488249</v>
      </c>
      <c r="Y9" s="104">
        <f t="shared" si="2"/>
        <v>60987.248929025503</v>
      </c>
      <c r="Z9" s="104">
        <f t="shared" si="2"/>
        <v>60972.922294401309</v>
      </c>
      <c r="AB9" s="71">
        <v>2020</v>
      </c>
      <c r="AC9" s="104">
        <f t="shared" ref="AC9:AC15" si="6">SUMIFS($S$2:$S$165,$B$2:$B$165,$V9,$A$2:$A$165,AC$7)*1000</f>
        <v>54414.992948578001</v>
      </c>
      <c r="AD9" s="104">
        <f t="shared" si="3"/>
        <v>53349.932010628989</v>
      </c>
      <c r="AE9" s="104">
        <f t="shared" si="3"/>
        <v>53717.205898910004</v>
      </c>
      <c r="AF9" s="104">
        <f t="shared" si="3"/>
        <v>53704.122945876006</v>
      </c>
      <c r="AH9" s="98">
        <f t="shared" ref="AH9:AH15" si="7">AC9/W9</f>
        <v>0.88447077025278398</v>
      </c>
      <c r="AI9" s="98">
        <f t="shared" ref="AI9:AI15" si="8">AD9/X9</f>
        <v>0.88251600187696611</v>
      </c>
      <c r="AJ9" s="98">
        <f t="shared" ref="AJ9:AJ15" si="9">AE9/Y9</f>
        <v>0.88079404862849153</v>
      </c>
      <c r="AK9" s="98">
        <f t="shared" ref="AK9:AK15" si="10">AF9/Z9</f>
        <v>0.88078643642125809</v>
      </c>
    </row>
    <row r="10" spans="1:37" ht="15" thickBot="1" x14ac:dyDescent="0.35">
      <c r="A10" t="s">
        <v>51</v>
      </c>
      <c r="B10" s="1">
        <v>2018</v>
      </c>
      <c r="C10" s="2">
        <v>19.290882360000001</v>
      </c>
      <c r="D10" s="2">
        <v>16.55979138</v>
      </c>
      <c r="E10" s="2">
        <v>0.41515932210000001</v>
      </c>
      <c r="F10" s="2">
        <v>11.283759269999999</v>
      </c>
      <c r="G10" s="2">
        <v>4.0268393869999999</v>
      </c>
      <c r="H10" s="2">
        <v>8.5580030449999995</v>
      </c>
      <c r="I10" s="2">
        <v>0</v>
      </c>
      <c r="J10" s="2">
        <v>1.054287727E-3</v>
      </c>
      <c r="K10" s="2">
        <v>1.63720625</v>
      </c>
      <c r="L10" s="2">
        <v>0.14839232860000001</v>
      </c>
      <c r="M10" s="2">
        <v>5.9299862830000001E-3</v>
      </c>
      <c r="N10" s="2">
        <v>2.2550270260000001E-2</v>
      </c>
      <c r="O10" s="2">
        <v>3.02698359E-2</v>
      </c>
      <c r="P10" s="2">
        <v>0</v>
      </c>
      <c r="Q10" s="2">
        <v>0</v>
      </c>
      <c r="R10">
        <f t="shared" si="0"/>
        <v>61.979837722870009</v>
      </c>
      <c r="S10">
        <f t="shared" si="1"/>
        <v>52.975351232143005</v>
      </c>
      <c r="V10" s="71">
        <v>2025</v>
      </c>
      <c r="W10" s="104">
        <f t="shared" si="5"/>
        <v>69883.041695642605</v>
      </c>
      <c r="X10" s="104">
        <f t="shared" si="2"/>
        <v>67904.017100911908</v>
      </c>
      <c r="Y10" s="104">
        <f t="shared" si="2"/>
        <v>67547.975283461099</v>
      </c>
      <c r="Z10" s="104">
        <f t="shared" si="2"/>
        <v>63201.722996510201</v>
      </c>
      <c r="AB10" s="71">
        <v>2025</v>
      </c>
      <c r="AC10" s="104">
        <f t="shared" si="6"/>
        <v>61878.314019614001</v>
      </c>
      <c r="AD10" s="104">
        <f t="shared" si="3"/>
        <v>60109.541918990995</v>
      </c>
      <c r="AE10" s="104">
        <f t="shared" si="3"/>
        <v>59900.544396721998</v>
      </c>
      <c r="AF10" s="104">
        <f t="shared" si="3"/>
        <v>56595.997219728997</v>
      </c>
      <c r="AH10" s="98">
        <f t="shared" si="7"/>
        <v>0.88545536253428825</v>
      </c>
      <c r="AI10" s="98">
        <f t="shared" si="8"/>
        <v>0.88521334208641045</v>
      </c>
      <c r="AJ10" s="98">
        <f t="shared" si="9"/>
        <v>0.88678519445405868</v>
      </c>
      <c r="AK10" s="98">
        <f t="shared" si="10"/>
        <v>0.89548187195551687</v>
      </c>
    </row>
    <row r="11" spans="1:37" ht="15" thickBot="1" x14ac:dyDescent="0.35">
      <c r="A11" t="s">
        <v>51</v>
      </c>
      <c r="B11" s="1">
        <v>2019</v>
      </c>
      <c r="C11" s="2">
        <v>20.000894859999999</v>
      </c>
      <c r="D11" s="2">
        <v>16.940562150000002</v>
      </c>
      <c r="E11" s="2">
        <v>0.49507659900000001</v>
      </c>
      <c r="F11" s="2">
        <v>10.99931776</v>
      </c>
      <c r="G11" s="2">
        <v>4.3723855980000002</v>
      </c>
      <c r="H11" s="2">
        <v>8.5222392249999999</v>
      </c>
      <c r="I11" s="2">
        <v>0</v>
      </c>
      <c r="J11" s="2">
        <v>1.035483754E-3</v>
      </c>
      <c r="K11" s="2">
        <v>1.7114702420000001</v>
      </c>
      <c r="L11" s="2">
        <v>8.9294262070000005E-2</v>
      </c>
      <c r="M11" s="2">
        <v>5.7057248590000002E-3</v>
      </c>
      <c r="N11" s="2">
        <v>2.9549695080000001E-2</v>
      </c>
      <c r="O11" s="2">
        <v>2.972310526E-2</v>
      </c>
      <c r="P11" s="2">
        <v>0</v>
      </c>
      <c r="Q11" s="2">
        <v>0</v>
      </c>
      <c r="R11">
        <f t="shared" si="0"/>
        <v>63.197254705022999</v>
      </c>
      <c r="S11">
        <f t="shared" si="1"/>
        <v>54.149180292009</v>
      </c>
      <c r="V11" s="71">
        <v>2030</v>
      </c>
      <c r="W11" s="104">
        <f t="shared" si="5"/>
        <v>75850.249339166112</v>
      </c>
      <c r="X11" s="104">
        <f t="shared" si="2"/>
        <v>72066.472048320386</v>
      </c>
      <c r="Y11" s="104">
        <f t="shared" si="2"/>
        <v>69914.685033411224</v>
      </c>
      <c r="Z11" s="104">
        <f t="shared" si="2"/>
        <v>58922.400686029032</v>
      </c>
      <c r="AB11" s="71">
        <v>2030</v>
      </c>
      <c r="AC11" s="104">
        <f t="shared" si="6"/>
        <v>67446.48264804401</v>
      </c>
      <c r="AD11" s="104">
        <f t="shared" si="3"/>
        <v>64352.914871569992</v>
      </c>
      <c r="AE11" s="104">
        <f t="shared" si="3"/>
        <v>62756.610361919018</v>
      </c>
      <c r="AF11" s="104">
        <f t="shared" si="3"/>
        <v>54562.847064199996</v>
      </c>
      <c r="AH11" s="98">
        <f t="shared" si="7"/>
        <v>0.88920581323939396</v>
      </c>
      <c r="AI11" s="98">
        <f t="shared" si="8"/>
        <v>0.89296607760154445</v>
      </c>
      <c r="AJ11" s="98">
        <f t="shared" si="9"/>
        <v>0.89761700752751061</v>
      </c>
      <c r="AK11" s="98">
        <f t="shared" si="10"/>
        <v>0.92601194840890588</v>
      </c>
    </row>
    <row r="12" spans="1:37" ht="15" thickBot="1" x14ac:dyDescent="0.35">
      <c r="A12" t="s">
        <v>51</v>
      </c>
      <c r="B12" s="1">
        <v>2020</v>
      </c>
      <c r="C12" s="2">
        <v>20.41512865</v>
      </c>
      <c r="D12" s="2">
        <v>17.388199790000002</v>
      </c>
      <c r="E12" s="2">
        <v>4.600304372E-4</v>
      </c>
      <c r="F12" s="2">
        <v>10.400400080000001</v>
      </c>
      <c r="G12" s="2">
        <v>4.4130542510000001</v>
      </c>
      <c r="H12" s="2">
        <v>7.0777360710000004</v>
      </c>
      <c r="I12" s="2">
        <v>0</v>
      </c>
      <c r="J12" s="2">
        <v>1.1758617540000001E-3</v>
      </c>
      <c r="K12" s="2">
        <v>1.6728742700000001</v>
      </c>
      <c r="L12" s="2">
        <v>9.0249847780000003E-2</v>
      </c>
      <c r="M12" s="2">
        <v>5.2608373380000004E-3</v>
      </c>
      <c r="N12" s="2">
        <v>2.9825222459999998E-2</v>
      </c>
      <c r="O12" s="2">
        <v>2.8293358809999999E-2</v>
      </c>
      <c r="P12" s="2">
        <v>0</v>
      </c>
      <c r="Q12" s="2">
        <v>0</v>
      </c>
      <c r="R12">
        <f t="shared" si="0"/>
        <v>61.5226582705792</v>
      </c>
      <c r="S12">
        <f t="shared" si="1"/>
        <v>54.414992948578004</v>
      </c>
      <c r="V12" s="71">
        <v>2035</v>
      </c>
      <c r="W12" s="104">
        <f t="shared" si="5"/>
        <v>79884.674147683792</v>
      </c>
      <c r="X12" s="104">
        <f t="shared" si="2"/>
        <v>73131.512554608911</v>
      </c>
      <c r="Y12" s="104">
        <f t="shared" si="2"/>
        <v>69325.704533110402</v>
      </c>
      <c r="Z12" s="104">
        <f t="shared" si="2"/>
        <v>56390.069522331803</v>
      </c>
      <c r="AB12" s="71">
        <v>2035</v>
      </c>
      <c r="AC12" s="104">
        <f t="shared" si="6"/>
        <v>71377.604560366992</v>
      </c>
      <c r="AD12" s="104">
        <f t="shared" si="3"/>
        <v>66014.767351447997</v>
      </c>
      <c r="AE12" s="104">
        <f t="shared" si="3"/>
        <v>62672.541584160994</v>
      </c>
      <c r="AF12" s="104">
        <f t="shared" si="3"/>
        <v>52412.437457499997</v>
      </c>
      <c r="AH12" s="98">
        <f t="shared" si="7"/>
        <v>0.89350811431502275</v>
      </c>
      <c r="AI12" s="98">
        <f t="shared" si="8"/>
        <v>0.90268565554627789</v>
      </c>
      <c r="AJ12" s="98">
        <f t="shared" si="9"/>
        <v>0.90403035939184995</v>
      </c>
      <c r="AK12" s="98">
        <f t="shared" si="10"/>
        <v>0.92946218902502731</v>
      </c>
    </row>
    <row r="13" spans="1:37" ht="15" thickBot="1" x14ac:dyDescent="0.35">
      <c r="A13" t="s">
        <v>51</v>
      </c>
      <c r="B13" s="1">
        <v>2021</v>
      </c>
      <c r="C13" s="2">
        <v>21.026578260000001</v>
      </c>
      <c r="D13" s="2">
        <v>17.831813780000001</v>
      </c>
      <c r="E13" s="2">
        <v>4.658458832E-4</v>
      </c>
      <c r="F13" s="2">
        <v>10.63485917</v>
      </c>
      <c r="G13" s="2">
        <v>4.6195490870000002</v>
      </c>
      <c r="H13" s="2">
        <v>7.2676945489999998</v>
      </c>
      <c r="I13" s="2">
        <v>0</v>
      </c>
      <c r="J13" s="2">
        <v>1.1758617540000001E-3</v>
      </c>
      <c r="K13" s="2">
        <v>1.7165885750000001</v>
      </c>
      <c r="L13" s="2">
        <v>9.3664825179999994E-2</v>
      </c>
      <c r="M13" s="2">
        <v>5.4608129760000002E-3</v>
      </c>
      <c r="N13" s="2">
        <v>3.1220830929999999E-2</v>
      </c>
      <c r="O13" s="2">
        <v>2.938390255E-2</v>
      </c>
      <c r="P13" s="2">
        <v>0</v>
      </c>
      <c r="Q13" s="2">
        <v>0</v>
      </c>
      <c r="R13">
        <f t="shared" si="0"/>
        <v>63.2584555002732</v>
      </c>
      <c r="S13">
        <f t="shared" si="1"/>
        <v>55.959735341086002</v>
      </c>
      <c r="V13" s="71">
        <v>2040</v>
      </c>
      <c r="W13" s="104">
        <f t="shared" si="5"/>
        <v>83177.017634485106</v>
      </c>
      <c r="X13" s="104">
        <f t="shared" si="2"/>
        <v>73638.089029149894</v>
      </c>
      <c r="Y13" s="104">
        <f t="shared" si="2"/>
        <v>68716.379365338013</v>
      </c>
      <c r="Z13" s="104">
        <f t="shared" si="2"/>
        <v>54211.489880032263</v>
      </c>
      <c r="AB13" s="71">
        <v>2040</v>
      </c>
      <c r="AC13" s="104">
        <f t="shared" si="6"/>
        <v>74665.212862218003</v>
      </c>
      <c r="AD13" s="104">
        <f t="shared" si="3"/>
        <v>66878.888960854994</v>
      </c>
      <c r="AE13" s="104">
        <f t="shared" si="3"/>
        <v>62038.743489400011</v>
      </c>
      <c r="AF13" s="104">
        <f t="shared" si="3"/>
        <v>50419.171581199989</v>
      </c>
      <c r="AH13" s="98">
        <f t="shared" si="7"/>
        <v>0.89766638652913044</v>
      </c>
      <c r="AI13" s="98">
        <f t="shared" si="8"/>
        <v>0.90821054487686059</v>
      </c>
      <c r="AJ13" s="98">
        <f t="shared" si="9"/>
        <v>0.90282322879039312</v>
      </c>
      <c r="AK13" s="98">
        <f t="shared" si="10"/>
        <v>0.93004585730396794</v>
      </c>
    </row>
    <row r="14" spans="1:37" ht="15" thickBot="1" x14ac:dyDescent="0.35">
      <c r="A14" t="s">
        <v>51</v>
      </c>
      <c r="B14" s="1">
        <v>2022</v>
      </c>
      <c r="C14" s="2">
        <v>21.691817839999999</v>
      </c>
      <c r="D14" s="2">
        <v>18.249554889999999</v>
      </c>
      <c r="E14" s="2">
        <v>4.7482535930000003E-4</v>
      </c>
      <c r="F14" s="2">
        <v>11.005597849999999</v>
      </c>
      <c r="G14" s="2">
        <v>4.8357151900000002</v>
      </c>
      <c r="H14" s="2">
        <v>7.6614109340000001</v>
      </c>
      <c r="I14" s="2">
        <v>0</v>
      </c>
      <c r="J14" s="2">
        <v>1.1758617540000001E-3</v>
      </c>
      <c r="K14" s="2">
        <v>1.7551085319999999</v>
      </c>
      <c r="L14" s="2">
        <v>9.9398231870000006E-2</v>
      </c>
      <c r="M14" s="2">
        <v>5.8166734070000002E-3</v>
      </c>
      <c r="N14" s="2">
        <v>3.2681762259999997E-2</v>
      </c>
      <c r="O14" s="2">
        <v>3.1320477309999997E-2</v>
      </c>
      <c r="P14" s="2">
        <v>0</v>
      </c>
      <c r="Q14" s="2">
        <v>0</v>
      </c>
      <c r="R14">
        <f t="shared" si="0"/>
        <v>65.370073067960291</v>
      </c>
      <c r="S14">
        <f t="shared" si="1"/>
        <v>57.675690969536987</v>
      </c>
      <c r="V14" s="71">
        <v>2045</v>
      </c>
      <c r="W14" s="104">
        <f t="shared" si="5"/>
        <v>86303.66745200321</v>
      </c>
      <c r="X14" s="104">
        <f t="shared" si="2"/>
        <v>74276.99373284122</v>
      </c>
      <c r="Y14" s="104">
        <f t="shared" si="2"/>
        <v>68475.430028232688</v>
      </c>
      <c r="Z14" s="104">
        <f t="shared" si="2"/>
        <v>53236.999399749009</v>
      </c>
      <c r="AB14" s="71">
        <v>2045</v>
      </c>
      <c r="AC14" s="104">
        <f t="shared" si="6"/>
        <v>77632.155540056992</v>
      </c>
      <c r="AD14" s="104">
        <f t="shared" si="3"/>
        <v>67603.719615553011</v>
      </c>
      <c r="AE14" s="104">
        <f t="shared" si="3"/>
        <v>61676.921485899991</v>
      </c>
      <c r="AF14" s="104">
        <f t="shared" si="3"/>
        <v>49095.929336300003</v>
      </c>
      <c r="AH14" s="98">
        <f t="shared" si="7"/>
        <v>0.89952325123646937</v>
      </c>
      <c r="AI14" s="98">
        <f t="shared" si="8"/>
        <v>0.91015691694132672</v>
      </c>
      <c r="AJ14" s="98">
        <f t="shared" si="9"/>
        <v>0.90071608839068784</v>
      </c>
      <c r="AK14" s="98">
        <f t="shared" si="10"/>
        <v>0.92221443525856328</v>
      </c>
    </row>
    <row r="15" spans="1:37" ht="15" thickBot="1" x14ac:dyDescent="0.35">
      <c r="A15" t="s">
        <v>51</v>
      </c>
      <c r="B15" s="1">
        <v>2023</v>
      </c>
      <c r="C15" s="2">
        <v>22.254131210000001</v>
      </c>
      <c r="D15" s="2">
        <v>18.636058349999999</v>
      </c>
      <c r="E15" s="2">
        <v>4.7825203109999999E-4</v>
      </c>
      <c r="F15" s="2">
        <v>11.24244509</v>
      </c>
      <c r="G15" s="2">
        <v>5.0619882450000002</v>
      </c>
      <c r="H15" s="2">
        <v>7.7643061930000004</v>
      </c>
      <c r="I15" s="2">
        <v>0</v>
      </c>
      <c r="J15" s="2">
        <v>1.1758617540000001E-3</v>
      </c>
      <c r="K15" s="2">
        <v>1.7883143480000001</v>
      </c>
      <c r="L15" s="2">
        <v>0.1024872024</v>
      </c>
      <c r="M15" s="2">
        <v>5.9591992719999999E-3</v>
      </c>
      <c r="N15" s="2">
        <v>3.4211064569999998E-2</v>
      </c>
      <c r="O15" s="2">
        <v>3.2105540359999997E-2</v>
      </c>
      <c r="P15" s="2">
        <v>0</v>
      </c>
      <c r="Q15" s="2">
        <v>0</v>
      </c>
      <c r="R15">
        <f t="shared" si="0"/>
        <v>66.923660556387119</v>
      </c>
      <c r="S15">
        <f t="shared" si="1"/>
        <v>59.125594709242016</v>
      </c>
      <c r="V15" s="71">
        <v>2050</v>
      </c>
      <c r="W15" s="104">
        <f t="shared" si="5"/>
        <v>90008.174870917122</v>
      </c>
      <c r="X15" s="104">
        <f t="shared" si="2"/>
        <v>75674.189061353303</v>
      </c>
      <c r="Y15" s="104">
        <f t="shared" si="2"/>
        <v>69458.210716802292</v>
      </c>
      <c r="Z15" s="104">
        <f t="shared" si="2"/>
        <v>53247.016126326889</v>
      </c>
      <c r="AB15" s="71">
        <v>2050</v>
      </c>
      <c r="AC15" s="104">
        <f t="shared" si="6"/>
        <v>81113.557275315005</v>
      </c>
      <c r="AD15" s="104">
        <f t="shared" si="3"/>
        <v>69092.723125834003</v>
      </c>
      <c r="AE15" s="104">
        <f t="shared" si="3"/>
        <v>62632.381689099995</v>
      </c>
      <c r="AF15" s="104">
        <f t="shared" si="3"/>
        <v>48728.719983399991</v>
      </c>
      <c r="AH15" s="98">
        <f t="shared" si="7"/>
        <v>0.90117989162253209</v>
      </c>
      <c r="AI15" s="98">
        <f t="shared" si="8"/>
        <v>0.91302892020179649</v>
      </c>
      <c r="AJ15" s="98">
        <f t="shared" si="9"/>
        <v>0.90172754297497193</v>
      </c>
      <c r="AK15" s="98">
        <f t="shared" si="10"/>
        <v>0.9151446133205402</v>
      </c>
    </row>
    <row r="16" spans="1:37" ht="15" thickBot="1" x14ac:dyDescent="0.35">
      <c r="A16" t="s">
        <v>51</v>
      </c>
      <c r="B16" s="1">
        <v>2024</v>
      </c>
      <c r="C16" s="2">
        <v>22.77911044</v>
      </c>
      <c r="D16" s="2">
        <v>18.995187640000001</v>
      </c>
      <c r="E16" s="2">
        <v>4.814019628E-4</v>
      </c>
      <c r="F16" s="2">
        <v>11.488716999999999</v>
      </c>
      <c r="G16" s="2">
        <v>5.2988527550000004</v>
      </c>
      <c r="H16" s="2">
        <v>7.8682366779999997</v>
      </c>
      <c r="I16" s="2">
        <v>0</v>
      </c>
      <c r="J16" s="2">
        <v>1.1758617540000001E-3</v>
      </c>
      <c r="K16" s="2">
        <v>1.820948794</v>
      </c>
      <c r="L16" s="2">
        <v>0.1059339333</v>
      </c>
      <c r="M16" s="2">
        <v>6.1050858819999996E-3</v>
      </c>
      <c r="N16" s="2">
        <v>3.5811951879999998E-2</v>
      </c>
      <c r="O16" s="2">
        <v>3.291034852E-2</v>
      </c>
      <c r="P16" s="2">
        <v>0</v>
      </c>
      <c r="Q16" s="2">
        <v>0</v>
      </c>
      <c r="R16">
        <f t="shared" si="0"/>
        <v>68.433471890298819</v>
      </c>
      <c r="S16">
        <f t="shared" si="1"/>
        <v>60.530667600062017</v>
      </c>
    </row>
    <row r="17" spans="1:32" ht="15" thickBot="1" x14ac:dyDescent="0.35">
      <c r="A17" t="s">
        <v>51</v>
      </c>
      <c r="B17" s="1">
        <v>2025</v>
      </c>
      <c r="C17" s="2">
        <v>23.29604174</v>
      </c>
      <c r="D17" s="2">
        <v>19.278926070000001</v>
      </c>
      <c r="E17" s="2">
        <v>4.8405230460000001E-4</v>
      </c>
      <c r="F17" s="2">
        <v>11.749283180000001</v>
      </c>
      <c r="G17" s="2">
        <v>5.5467952819999997</v>
      </c>
      <c r="H17" s="2">
        <v>7.9693493459999996</v>
      </c>
      <c r="I17" s="2">
        <v>0</v>
      </c>
      <c r="J17" s="2">
        <v>1.1758617540000001E-3</v>
      </c>
      <c r="K17" s="2">
        <v>1.8540629019999999</v>
      </c>
      <c r="L17" s="2">
        <v>0.1094659763</v>
      </c>
      <c r="M17" s="2">
        <v>6.2511556439999996E-3</v>
      </c>
      <c r="N17" s="2">
        <v>3.7487713669999999E-2</v>
      </c>
      <c r="O17" s="2">
        <v>3.3718415969999999E-2</v>
      </c>
      <c r="P17" s="2">
        <v>0</v>
      </c>
      <c r="Q17" s="2">
        <v>0</v>
      </c>
      <c r="R17">
        <f t="shared" si="0"/>
        <v>69.883041695642603</v>
      </c>
      <c r="S17">
        <f t="shared" si="1"/>
        <v>61.878314019614002</v>
      </c>
    </row>
    <row r="18" spans="1:32" ht="15" thickBot="1" x14ac:dyDescent="0.35">
      <c r="A18" t="s">
        <v>51</v>
      </c>
      <c r="B18" s="1">
        <v>2026</v>
      </c>
      <c r="C18" s="2">
        <v>23.79559463</v>
      </c>
      <c r="D18" s="2">
        <v>19.501776039999999</v>
      </c>
      <c r="E18" s="2">
        <v>4.8606361679999998E-4</v>
      </c>
      <c r="F18" s="2">
        <v>12.023990980000001</v>
      </c>
      <c r="G18" s="2">
        <v>5.7697623230000001</v>
      </c>
      <c r="H18" s="2">
        <v>8.0692915589999998</v>
      </c>
      <c r="I18" s="2">
        <v>0</v>
      </c>
      <c r="J18" s="2">
        <v>1.1758617540000001E-3</v>
      </c>
      <c r="K18" s="2">
        <v>1.8879066229999999</v>
      </c>
      <c r="L18" s="2">
        <v>0.1131134753</v>
      </c>
      <c r="M18" s="2">
        <v>6.3983868930000002E-3</v>
      </c>
      <c r="N18" s="2">
        <v>3.8994669840000003E-2</v>
      </c>
      <c r="O18" s="2">
        <v>3.453581377E-2</v>
      </c>
      <c r="P18" s="2">
        <v>0</v>
      </c>
      <c r="Q18" s="2">
        <v>0</v>
      </c>
      <c r="R18">
        <f t="shared" si="0"/>
        <v>71.243026426173799</v>
      </c>
      <c r="S18">
        <f t="shared" si="1"/>
        <v>63.137537128032996</v>
      </c>
    </row>
    <row r="19" spans="1:32" ht="15" thickBot="1" x14ac:dyDescent="0.35">
      <c r="A19" t="s">
        <v>51</v>
      </c>
      <c r="B19" s="1">
        <v>2027</v>
      </c>
      <c r="C19" s="2">
        <v>24.23940919</v>
      </c>
      <c r="D19" s="2">
        <v>19.705801510000001</v>
      </c>
      <c r="E19" s="2">
        <v>4.869977486E-4</v>
      </c>
      <c r="F19" s="2">
        <v>12.3044183</v>
      </c>
      <c r="G19" s="2">
        <v>6.0016955960000002</v>
      </c>
      <c r="H19" s="2">
        <v>8.1583437720000003</v>
      </c>
      <c r="I19" s="2">
        <v>0</v>
      </c>
      <c r="J19" s="2">
        <v>1.1758617540000001E-3</v>
      </c>
      <c r="K19" s="2">
        <v>1.921475155</v>
      </c>
      <c r="L19" s="2">
        <v>0.1167554772</v>
      </c>
      <c r="M19" s="2">
        <v>6.5386205650000001E-3</v>
      </c>
      <c r="N19" s="2">
        <v>4.0562229300000002E-2</v>
      </c>
      <c r="O19" s="2">
        <v>3.5319462150000001E-2</v>
      </c>
      <c r="P19" s="2">
        <v>0</v>
      </c>
      <c r="Q19" s="2">
        <v>0</v>
      </c>
      <c r="R19">
        <f t="shared" si="0"/>
        <v>72.531982171717601</v>
      </c>
      <c r="S19">
        <f t="shared" si="1"/>
        <v>64.336656078065005</v>
      </c>
    </row>
    <row r="20" spans="1:32" ht="15" thickBot="1" x14ac:dyDescent="0.35">
      <c r="A20" t="s">
        <v>51</v>
      </c>
      <c r="B20" s="1">
        <v>2028</v>
      </c>
      <c r="C20" s="2">
        <v>24.622251609999999</v>
      </c>
      <c r="D20" s="2">
        <v>19.877540809999999</v>
      </c>
      <c r="E20" s="2">
        <v>4.8663155160000001E-4</v>
      </c>
      <c r="F20" s="2">
        <v>12.586004519999999</v>
      </c>
      <c r="G20" s="2">
        <v>6.2429490259999998</v>
      </c>
      <c r="H20" s="2">
        <v>8.2381168939999991</v>
      </c>
      <c r="I20" s="2">
        <v>0</v>
      </c>
      <c r="J20" s="2">
        <v>1.1758617540000001E-3</v>
      </c>
      <c r="K20" s="2">
        <v>1.9541415520000001</v>
      </c>
      <c r="L20" s="2">
        <v>0.12043056620000001</v>
      </c>
      <c r="M20" s="2">
        <v>6.6724649790000003E-3</v>
      </c>
      <c r="N20" s="2">
        <v>4.2192783980000002E-2</v>
      </c>
      <c r="O20" s="2">
        <v>3.607372491E-2</v>
      </c>
      <c r="P20" s="2">
        <v>0</v>
      </c>
      <c r="Q20" s="2">
        <v>0</v>
      </c>
      <c r="R20">
        <f t="shared" si="0"/>
        <v>73.728036445374599</v>
      </c>
      <c r="S20">
        <f t="shared" si="1"/>
        <v>65.452183333158999</v>
      </c>
    </row>
    <row r="21" spans="1:32" ht="15" thickBot="1" x14ac:dyDescent="0.35">
      <c r="A21" t="s">
        <v>51</v>
      </c>
      <c r="B21" s="1">
        <v>2029</v>
      </c>
      <c r="C21" s="2">
        <v>24.95704954</v>
      </c>
      <c r="D21" s="2">
        <v>20.0050016</v>
      </c>
      <c r="E21" s="2">
        <v>4.845929264E-4</v>
      </c>
      <c r="F21" s="2">
        <v>12.86334394</v>
      </c>
      <c r="G21" s="2">
        <v>6.493901954</v>
      </c>
      <c r="H21" s="2">
        <v>8.3046951389999997</v>
      </c>
      <c r="I21" s="2">
        <v>0</v>
      </c>
      <c r="J21" s="2">
        <v>1.1758617540000001E-3</v>
      </c>
      <c r="K21" s="2">
        <v>1.98471566</v>
      </c>
      <c r="L21" s="2">
        <v>0.1240956909</v>
      </c>
      <c r="M21" s="2">
        <v>6.7960100079999999E-3</v>
      </c>
      <c r="N21" s="2">
        <v>4.3888898900000001E-2</v>
      </c>
      <c r="O21" s="2">
        <v>3.6778651340000003E-2</v>
      </c>
      <c r="P21" s="2">
        <v>0</v>
      </c>
      <c r="Q21" s="2">
        <v>0</v>
      </c>
      <c r="R21">
        <f t="shared" si="0"/>
        <v>74.821927538828419</v>
      </c>
      <c r="S21">
        <f t="shared" si="1"/>
        <v>66.47879329380801</v>
      </c>
      <c r="V21" s="71"/>
      <c r="W21" s="71" t="s">
        <v>85</v>
      </c>
      <c r="X21" s="71"/>
      <c r="Y21" s="71"/>
      <c r="Z21" s="71"/>
    </row>
    <row r="22" spans="1:32" ht="15" thickBot="1" x14ac:dyDescent="0.35">
      <c r="A22" t="s">
        <v>51</v>
      </c>
      <c r="B22" s="1">
        <v>2030</v>
      </c>
      <c r="C22" s="2">
        <v>25.258400099999999</v>
      </c>
      <c r="D22" s="2">
        <v>20.098335410000001</v>
      </c>
      <c r="E22" s="2">
        <v>4.8073827809999998E-4</v>
      </c>
      <c r="F22" s="2">
        <v>13.141786659999999</v>
      </c>
      <c r="G22" s="2">
        <v>6.754946736</v>
      </c>
      <c r="H22" s="2">
        <v>8.3646495660000006</v>
      </c>
      <c r="I22" s="2">
        <v>0</v>
      </c>
      <c r="J22" s="2">
        <v>1.1758617540000001E-3</v>
      </c>
      <c r="K22" s="2">
        <v>2.0125822370000002</v>
      </c>
      <c r="L22" s="2">
        <v>0.12786438689999999</v>
      </c>
      <c r="M22" s="2">
        <v>6.9138935340000004E-3</v>
      </c>
      <c r="N22" s="2">
        <v>4.5653224610000001E-2</v>
      </c>
      <c r="O22" s="2">
        <v>3.7460525090000002E-2</v>
      </c>
      <c r="P22" s="2">
        <v>0</v>
      </c>
      <c r="Q22" s="2">
        <v>0</v>
      </c>
      <c r="R22">
        <f t="shared" si="0"/>
        <v>75.850249339166112</v>
      </c>
      <c r="S22">
        <f t="shared" si="1"/>
        <v>67.446482648044011</v>
      </c>
      <c r="V22" s="71"/>
      <c r="W22" s="71"/>
      <c r="X22" s="71"/>
      <c r="Y22" s="71"/>
      <c r="Z22" s="71"/>
      <c r="AC22" t="s">
        <v>83</v>
      </c>
    </row>
    <row r="23" spans="1:32" ht="15" thickBot="1" x14ac:dyDescent="0.35">
      <c r="A23" t="s">
        <v>51</v>
      </c>
      <c r="B23" s="1">
        <v>2031</v>
      </c>
      <c r="C23" s="2">
        <v>25.521737989999998</v>
      </c>
      <c r="D23" s="2">
        <v>20.16279741</v>
      </c>
      <c r="E23" s="2">
        <v>4.7457982000000001E-4</v>
      </c>
      <c r="F23" s="2">
        <v>13.411644770000001</v>
      </c>
      <c r="G23" s="2">
        <v>7.0035163359999997</v>
      </c>
      <c r="H23" s="2">
        <v>8.4062276340000004</v>
      </c>
      <c r="I23" s="2">
        <v>0</v>
      </c>
      <c r="J23" s="2">
        <v>1.1758617540000001E-3</v>
      </c>
      <c r="K23" s="2">
        <v>2.0369863370000001</v>
      </c>
      <c r="L23" s="2">
        <v>0.1315804515</v>
      </c>
      <c r="M23" s="2">
        <v>7.0157808020000004E-3</v>
      </c>
      <c r="N23" s="2">
        <v>4.733323708E-2</v>
      </c>
      <c r="O23" s="2">
        <v>3.8064341129999998E-2</v>
      </c>
      <c r="P23" s="2">
        <v>0</v>
      </c>
      <c r="Q23" s="2">
        <v>0</v>
      </c>
      <c r="R23">
        <f t="shared" si="0"/>
        <v>76.76855472908602</v>
      </c>
      <c r="S23">
        <f t="shared" si="1"/>
        <v>68.32261231238202</v>
      </c>
      <c r="V23" s="71"/>
      <c r="W23" s="71" t="s">
        <v>51</v>
      </c>
      <c r="X23" s="71" t="s">
        <v>52</v>
      </c>
      <c r="Y23" s="71" t="s">
        <v>53</v>
      </c>
      <c r="Z23" s="71" t="s">
        <v>54</v>
      </c>
    </row>
    <row r="24" spans="1:32" ht="15" thickBot="1" x14ac:dyDescent="0.35">
      <c r="A24" t="s">
        <v>51</v>
      </c>
      <c r="B24" s="1">
        <v>2032</v>
      </c>
      <c r="C24" s="2">
        <v>25.75321709</v>
      </c>
      <c r="D24" s="2">
        <v>20.204405529999999</v>
      </c>
      <c r="E24" s="2">
        <v>4.6612987009999999E-4</v>
      </c>
      <c r="F24" s="2">
        <v>13.67905292</v>
      </c>
      <c r="G24" s="2">
        <v>7.2612337140000003</v>
      </c>
      <c r="H24" s="2">
        <v>8.4360175109999993</v>
      </c>
      <c r="I24" s="2">
        <v>0</v>
      </c>
      <c r="J24" s="2">
        <v>1.1758617540000001E-3</v>
      </c>
      <c r="K24" s="2">
        <v>2.0582434080000001</v>
      </c>
      <c r="L24" s="2">
        <v>0.13534665879999999</v>
      </c>
      <c r="M24" s="2">
        <v>7.1066458779999999E-3</v>
      </c>
      <c r="N24" s="2">
        <v>4.9075081E-2</v>
      </c>
      <c r="O24" s="2">
        <v>3.8617511559999998E-2</v>
      </c>
      <c r="P24" s="2">
        <v>0</v>
      </c>
      <c r="Q24" s="2">
        <v>0</v>
      </c>
      <c r="R24">
        <f t="shared" si="0"/>
        <v>77.623958061862098</v>
      </c>
      <c r="S24">
        <f t="shared" si="1"/>
        <v>69.147681047677978</v>
      </c>
      <c r="V24" s="71">
        <v>2019</v>
      </c>
      <c r="W24" s="104">
        <f>SUMIFS($C$2:$C$165,$B$2:$B$165,$V24,$A$2:$A$165,W$7)*1000</f>
        <v>20000.89486</v>
      </c>
      <c r="X24" s="104">
        <f t="shared" ref="X24:Z31" si="11">SUMIFS($C$2:$C$165,$B$2:$B$165,$V24,$A$2:$A$165,X$7)*1000</f>
        <v>20000.89486</v>
      </c>
      <c r="Y24" s="104">
        <f t="shared" si="11"/>
        <v>20000.89486</v>
      </c>
      <c r="Z24" s="104">
        <f t="shared" si="11"/>
        <v>20000.89486</v>
      </c>
      <c r="AC24" s="105">
        <f>W24/'Final Demand'!BO78</f>
        <v>74.233400002131972</v>
      </c>
      <c r="AD24" s="105">
        <f>X24/'Final Demand'!M69</f>
        <v>74.233400002131972</v>
      </c>
      <c r="AE24" s="105">
        <f>Y24/'Final Demand'!W69</f>
        <v>74.233400002131972</v>
      </c>
      <c r="AF24" s="105">
        <f>Z24/'Final Demand'!AG69</f>
        <v>74.233400002131972</v>
      </c>
    </row>
    <row r="25" spans="1:32" ht="15" thickBot="1" x14ac:dyDescent="0.35">
      <c r="A25" t="s">
        <v>51</v>
      </c>
      <c r="B25" s="1">
        <v>2033</v>
      </c>
      <c r="C25" s="2">
        <v>25.950833979999999</v>
      </c>
      <c r="D25" s="2">
        <v>20.229842309999999</v>
      </c>
      <c r="E25" s="2">
        <v>4.553906815E-4</v>
      </c>
      <c r="F25" s="2">
        <v>13.94313792</v>
      </c>
      <c r="G25" s="2">
        <v>7.5284352879999998</v>
      </c>
      <c r="H25" s="2">
        <v>8.4519246270000004</v>
      </c>
      <c r="I25" s="2">
        <v>0</v>
      </c>
      <c r="J25" s="2">
        <v>1.1758617540000001E-3</v>
      </c>
      <c r="K25" s="2">
        <v>2.076368075</v>
      </c>
      <c r="L25" s="2">
        <v>0.13912402939999999</v>
      </c>
      <c r="M25" s="2">
        <v>7.18464931E-3</v>
      </c>
      <c r="N25" s="2">
        <v>5.0881030680000001E-2</v>
      </c>
      <c r="O25" s="2">
        <v>3.9109780050000001E-2</v>
      </c>
      <c r="P25" s="2">
        <v>0</v>
      </c>
      <c r="Q25" s="2">
        <v>0</v>
      </c>
      <c r="R25">
        <f t="shared" si="0"/>
        <v>78.418472941875507</v>
      </c>
      <c r="S25">
        <f t="shared" si="1"/>
        <v>69.925807282390011</v>
      </c>
      <c r="V25" s="71">
        <v>2020</v>
      </c>
      <c r="W25" s="104">
        <f t="shared" ref="W25:W31" si="12">SUMIFS($C$2:$C$165,$B$2:$B$165,$V25,$A$2:$A$165,W$7)*1000</f>
        <v>20415.128649999999</v>
      </c>
      <c r="X25" s="104">
        <f t="shared" si="11"/>
        <v>20417.751840000001</v>
      </c>
      <c r="Y25" s="104">
        <f t="shared" si="11"/>
        <v>20553.053469999999</v>
      </c>
      <c r="Z25" s="104">
        <f t="shared" si="11"/>
        <v>20559.779150000002</v>
      </c>
      <c r="AC25" s="105">
        <f>W25/'Final Demand'!BO79</f>
        <v>74.233400008071754</v>
      </c>
      <c r="AD25" s="105">
        <f>X25/'Final Demand'!M70</f>
        <v>73.819529519246146</v>
      </c>
      <c r="AE25" s="105">
        <f>Y25/'Final Demand'!W70</f>
        <v>74.233400009909886</v>
      </c>
      <c r="AF25" s="105">
        <f>Z25/'Final Demand'!AG70</f>
        <v>74.233400010597776</v>
      </c>
    </row>
    <row r="26" spans="1:32" ht="15" thickBot="1" x14ac:dyDescent="0.35">
      <c r="A26" t="s">
        <v>51</v>
      </c>
      <c r="B26" s="1">
        <v>2034</v>
      </c>
      <c r="C26" s="2">
        <v>26.114086199999999</v>
      </c>
      <c r="D26" s="2">
        <v>20.239757139999998</v>
      </c>
      <c r="E26" s="2">
        <v>4.4271519480000002E-4</v>
      </c>
      <c r="F26" s="2">
        <v>14.207258380000001</v>
      </c>
      <c r="G26" s="2">
        <v>7.8054731019999997</v>
      </c>
      <c r="H26" s="2">
        <v>8.4594340779999992</v>
      </c>
      <c r="I26" s="2">
        <v>0</v>
      </c>
      <c r="J26" s="2">
        <v>1.1758617540000001E-3</v>
      </c>
      <c r="K26" s="2">
        <v>2.091976625</v>
      </c>
      <c r="L26" s="2">
        <v>0.1429822657</v>
      </c>
      <c r="M26" s="2">
        <v>7.254826719E-3</v>
      </c>
      <c r="N26" s="2">
        <v>5.2753464120000003E-2</v>
      </c>
      <c r="O26" s="2">
        <v>3.9567365340000001E-2</v>
      </c>
      <c r="P26" s="2">
        <v>0</v>
      </c>
      <c r="Q26" s="2">
        <v>0</v>
      </c>
      <c r="R26">
        <f t="shared" si="0"/>
        <v>79.162162023827818</v>
      </c>
      <c r="S26">
        <f t="shared" si="1"/>
        <v>70.661542003539012</v>
      </c>
      <c r="V26" s="71">
        <v>2025</v>
      </c>
      <c r="W26" s="104">
        <f t="shared" si="12"/>
        <v>23296.041740000001</v>
      </c>
      <c r="X26" s="104">
        <f t="shared" si="11"/>
        <v>23249.169689999999</v>
      </c>
      <c r="Y26" s="104">
        <f t="shared" si="11"/>
        <v>23419.68849</v>
      </c>
      <c r="Z26" s="104">
        <f t="shared" si="11"/>
        <v>22344.430059999999</v>
      </c>
      <c r="AC26" s="105">
        <f>W26/'Final Demand'!BO80</f>
        <v>74.233399978596267</v>
      </c>
      <c r="AD26" s="105">
        <f>X26/'Final Demand'!M71</f>
        <v>73.821678254937964</v>
      </c>
      <c r="AE26" s="105">
        <f>Y26/'Final Demand'!W71</f>
        <v>74.233399990869643</v>
      </c>
      <c r="AF26" s="105">
        <f>Z26/'Final Demand'!AG71</f>
        <v>74.23339998157914</v>
      </c>
    </row>
    <row r="27" spans="1:32" ht="15" thickBot="1" x14ac:dyDescent="0.35">
      <c r="A27" t="s">
        <v>51</v>
      </c>
      <c r="B27" s="1">
        <v>2035</v>
      </c>
      <c r="C27" s="2">
        <v>26.25084554</v>
      </c>
      <c r="D27" s="2">
        <v>20.24031227</v>
      </c>
      <c r="E27" s="2">
        <v>4.2865896279999999E-4</v>
      </c>
      <c r="F27" s="2">
        <v>14.478751129999999</v>
      </c>
      <c r="G27" s="2">
        <v>8.0926972490000004</v>
      </c>
      <c r="H27" s="2">
        <v>8.4654394560000004</v>
      </c>
      <c r="I27" s="2">
        <v>0</v>
      </c>
      <c r="J27" s="2">
        <v>1.1758617540000001E-3</v>
      </c>
      <c r="K27" s="2">
        <v>2.105971582</v>
      </c>
      <c r="L27" s="2">
        <v>0.14700802169999999</v>
      </c>
      <c r="M27" s="2">
        <v>7.3240220369999998E-3</v>
      </c>
      <c r="N27" s="2">
        <v>5.469474563E-2</v>
      </c>
      <c r="O27" s="2">
        <v>4.0025610599999997E-2</v>
      </c>
      <c r="P27" s="2">
        <v>0</v>
      </c>
      <c r="Q27" s="2">
        <v>0</v>
      </c>
      <c r="R27">
        <f t="shared" si="0"/>
        <v>79.884674147683796</v>
      </c>
      <c r="S27">
        <f t="shared" si="1"/>
        <v>71.37760456036699</v>
      </c>
      <c r="V27" s="71">
        <v>2030</v>
      </c>
      <c r="W27" s="104">
        <f t="shared" si="12"/>
        <v>25258.400099999999</v>
      </c>
      <c r="X27" s="104">
        <f t="shared" si="11"/>
        <v>25024.781019999999</v>
      </c>
      <c r="Y27" s="104">
        <f t="shared" si="11"/>
        <v>25225.722260000002</v>
      </c>
      <c r="Z27" s="104">
        <f t="shared" si="11"/>
        <v>23064.35614</v>
      </c>
      <c r="AC27" s="105">
        <f>W27/'Final Demand'!BO81</f>
        <v>74.233399986359473</v>
      </c>
      <c r="AD27" s="105">
        <f>X27/'Final Demand'!M72</f>
        <v>73.753801853548666</v>
      </c>
      <c r="AE27" s="105">
        <f>Y27/'Final Demand'!W72</f>
        <v>74.233399995253492</v>
      </c>
      <c r="AF27" s="105">
        <f>Z27/'Final Demand'!AG72</f>
        <v>74.233399985625368</v>
      </c>
    </row>
    <row r="28" spans="1:32" ht="15" thickBot="1" x14ac:dyDescent="0.35">
      <c r="A28" t="s">
        <v>51</v>
      </c>
      <c r="B28" s="1">
        <v>2036</v>
      </c>
      <c r="C28" s="2">
        <v>26.354723329999999</v>
      </c>
      <c r="D28" s="2">
        <v>20.239384250000001</v>
      </c>
      <c r="E28" s="2">
        <v>4.1362909760000002E-4</v>
      </c>
      <c r="F28" s="2">
        <v>14.748178510000001</v>
      </c>
      <c r="G28" s="2">
        <v>8.3730480929999995</v>
      </c>
      <c r="H28" s="2">
        <v>8.4564346579999992</v>
      </c>
      <c r="I28" s="2">
        <v>0</v>
      </c>
      <c r="J28" s="2">
        <v>1.1758617540000001E-3</v>
      </c>
      <c r="K28" s="2">
        <v>2.1184456979999999</v>
      </c>
      <c r="L28" s="2">
        <v>0.1509217602</v>
      </c>
      <c r="M28" s="2">
        <v>7.3817854610000004E-3</v>
      </c>
      <c r="N28" s="2">
        <v>5.6589574820000002E-2</v>
      </c>
      <c r="O28" s="2">
        <v>4.0424707380000001E-2</v>
      </c>
      <c r="P28" s="2">
        <v>0</v>
      </c>
      <c r="Q28" s="2">
        <v>0</v>
      </c>
      <c r="R28">
        <f t="shared" si="0"/>
        <v>80.547121857712611</v>
      </c>
      <c r="S28">
        <f t="shared" si="1"/>
        <v>72.048673001481006</v>
      </c>
      <c r="V28" s="71">
        <v>2035</v>
      </c>
      <c r="W28" s="104">
        <f t="shared" si="12"/>
        <v>26250.845540000002</v>
      </c>
      <c r="X28" s="104">
        <f t="shared" si="11"/>
        <v>25443.736130000001</v>
      </c>
      <c r="Y28" s="104">
        <f t="shared" si="11"/>
        <v>25619.084800000001</v>
      </c>
      <c r="Z28" s="104">
        <f t="shared" si="11"/>
        <v>22938.63219</v>
      </c>
      <c r="AC28" s="105">
        <f>W28/'Final Demand'!BO82</f>
        <v>74.233400000107451</v>
      </c>
      <c r="AD28" s="105">
        <f>X28/'Final Demand'!M73</f>
        <v>73.544252259457323</v>
      </c>
      <c r="AE28" s="105">
        <f>Y28/'Final Demand'!W73</f>
        <v>74.233400002434337</v>
      </c>
      <c r="AF28" s="105">
        <f>Z28/'Final Demand'!AG73</f>
        <v>74.233399981758637</v>
      </c>
    </row>
    <row r="29" spans="1:32" ht="15" thickBot="1" x14ac:dyDescent="0.35">
      <c r="A29" t="s">
        <v>51</v>
      </c>
      <c r="B29" s="1">
        <v>2037</v>
      </c>
      <c r="C29" s="2">
        <v>26.426953560000001</v>
      </c>
      <c r="D29" s="2">
        <v>20.239283690000001</v>
      </c>
      <c r="E29" s="2">
        <v>3.9854360889999998E-4</v>
      </c>
      <c r="F29" s="2">
        <v>15.03059204</v>
      </c>
      <c r="G29" s="2">
        <v>8.6631114480000004</v>
      </c>
      <c r="H29" s="2">
        <v>8.4500512879999992</v>
      </c>
      <c r="I29" s="2">
        <v>0</v>
      </c>
      <c r="J29" s="2">
        <v>1.1758617540000001E-3</v>
      </c>
      <c r="K29" s="2">
        <v>2.130890382</v>
      </c>
      <c r="L29" s="2">
        <v>0.15498337200000001</v>
      </c>
      <c r="M29" s="2">
        <v>7.4447720689999998E-3</v>
      </c>
      <c r="N29" s="2">
        <v>5.8550047840000001E-2</v>
      </c>
      <c r="O29" s="2">
        <v>4.0852756359999999E-2</v>
      </c>
      <c r="P29" s="2">
        <v>0</v>
      </c>
      <c r="Q29" s="2">
        <v>0</v>
      </c>
      <c r="R29">
        <f t="shared" si="0"/>
        <v>81.204287761631903</v>
      </c>
      <c r="S29">
        <f t="shared" si="1"/>
        <v>72.711809311909008</v>
      </c>
      <c r="V29" s="71">
        <v>2040</v>
      </c>
      <c r="W29" s="104">
        <f t="shared" si="12"/>
        <v>26536.639889999999</v>
      </c>
      <c r="X29" s="104">
        <f t="shared" si="11"/>
        <v>24762.101890000002</v>
      </c>
      <c r="Y29" s="104">
        <f t="shared" si="11"/>
        <v>24900.792110000002</v>
      </c>
      <c r="Z29" s="104">
        <f t="shared" si="11"/>
        <v>21919.483329999999</v>
      </c>
      <c r="AC29" s="105">
        <f>W29/'Final Demand'!BO83</f>
        <v>74.233400004852001</v>
      </c>
      <c r="AD29" s="105">
        <f>X29/'Final Demand'!M74</f>
        <v>73.165258902587013</v>
      </c>
      <c r="AE29" s="105">
        <f>Y29/'Final Demand'!W74</f>
        <v>74.233400005022247</v>
      </c>
      <c r="AF29" s="105">
        <f>Z29/'Final Demand'!AG74</f>
        <v>74.233399999305078</v>
      </c>
    </row>
    <row r="30" spans="1:32" ht="15" thickBot="1" x14ac:dyDescent="0.35">
      <c r="A30" t="s">
        <v>51</v>
      </c>
      <c r="B30" s="1">
        <v>2038</v>
      </c>
      <c r="C30" s="2">
        <v>26.480883209999998</v>
      </c>
      <c r="D30" s="2">
        <v>20.225037059999998</v>
      </c>
      <c r="E30" s="2">
        <v>3.8401889110000002E-4</v>
      </c>
      <c r="F30" s="2">
        <v>15.32757093</v>
      </c>
      <c r="G30" s="2">
        <v>8.9632201800000004</v>
      </c>
      <c r="H30" s="2">
        <v>8.4484253529999993</v>
      </c>
      <c r="I30" s="2">
        <v>0</v>
      </c>
      <c r="J30" s="2">
        <v>1.1758617540000001E-3</v>
      </c>
      <c r="K30" s="2">
        <v>2.1440760989999998</v>
      </c>
      <c r="L30" s="2">
        <v>0.15919592320000001</v>
      </c>
      <c r="M30" s="2">
        <v>7.5163163330000003E-3</v>
      </c>
      <c r="N30" s="2">
        <v>6.0578413550000001E-2</v>
      </c>
      <c r="O30" s="2">
        <v>4.1325453759999999E-2</v>
      </c>
      <c r="P30" s="2">
        <v>0</v>
      </c>
      <c r="Q30" s="2">
        <v>0</v>
      </c>
      <c r="R30">
        <f t="shared" si="0"/>
        <v>81.859388819488103</v>
      </c>
      <c r="S30">
        <f t="shared" si="1"/>
        <v>73.368078132082999</v>
      </c>
      <c r="V30" s="71">
        <v>2045</v>
      </c>
      <c r="W30" s="104">
        <f t="shared" si="12"/>
        <v>26042.10325</v>
      </c>
      <c r="X30" s="104">
        <f t="shared" si="11"/>
        <v>22936.589529999997</v>
      </c>
      <c r="Y30" s="104">
        <f t="shared" si="11"/>
        <v>23127.915139999997</v>
      </c>
      <c r="Z30" s="104">
        <f t="shared" si="11"/>
        <v>19964.03513</v>
      </c>
      <c r="AC30" s="105">
        <f>W30/'Final Demand'!BO84</f>
        <v>74.233400003696673</v>
      </c>
      <c r="AD30" s="105">
        <f>X30/'Final Demand'!M75</f>
        <v>72.535911706926825</v>
      </c>
      <c r="AE30" s="105">
        <f>Y30/'Final Demand'!W75</f>
        <v>74.233400008086775</v>
      </c>
      <c r="AF30" s="105">
        <f>Z30/'Final Demand'!AG75</f>
        <v>74.233399997757701</v>
      </c>
    </row>
    <row r="31" spans="1:32" ht="15" thickBot="1" x14ac:dyDescent="0.35">
      <c r="A31" t="s">
        <v>51</v>
      </c>
      <c r="B31" s="1">
        <v>2039</v>
      </c>
      <c r="C31" s="2">
        <v>26.519982379999998</v>
      </c>
      <c r="D31" s="2">
        <v>20.183512189999998</v>
      </c>
      <c r="E31" s="2">
        <v>3.7054454660000001E-4</v>
      </c>
      <c r="F31" s="2">
        <v>15.640002000000001</v>
      </c>
      <c r="G31" s="2">
        <v>9.2737314340000001</v>
      </c>
      <c r="H31" s="2">
        <v>8.4536694109999999</v>
      </c>
      <c r="I31" s="2">
        <v>0</v>
      </c>
      <c r="J31" s="2">
        <v>1.1758617540000001E-3</v>
      </c>
      <c r="K31" s="2">
        <v>2.1586224349999998</v>
      </c>
      <c r="L31" s="2">
        <v>0.16357316499999999</v>
      </c>
      <c r="M31" s="2">
        <v>7.5995544660000004E-3</v>
      </c>
      <c r="N31" s="2">
        <v>6.2677084940000002E-2</v>
      </c>
      <c r="O31" s="2">
        <v>4.1857998539999997E-2</v>
      </c>
      <c r="P31" s="2">
        <v>0</v>
      </c>
      <c r="Q31" s="2">
        <v>0</v>
      </c>
      <c r="R31">
        <f t="shared" si="0"/>
        <v>82.506774059246595</v>
      </c>
      <c r="S31">
        <f t="shared" si="1"/>
        <v>74.009700243406002</v>
      </c>
      <c r="V31" s="71">
        <v>2050</v>
      </c>
      <c r="W31" s="104">
        <f t="shared" si="12"/>
        <v>25475.08425</v>
      </c>
      <c r="X31" s="104">
        <f t="shared" si="11"/>
        <v>20923.928090000001</v>
      </c>
      <c r="Y31" s="104">
        <f t="shared" si="11"/>
        <v>21292.875700000001</v>
      </c>
      <c r="Z31" s="104">
        <f t="shared" si="11"/>
        <v>18041.57806</v>
      </c>
      <c r="AC31" s="105">
        <f>W31/'Final Demand'!BO85</f>
        <v>74.233399983882833</v>
      </c>
      <c r="AD31" s="105">
        <f>X31/'Final Demand'!M76</f>
        <v>71.531664994506258</v>
      </c>
      <c r="AE31" s="105">
        <f>Y31/'Final Demand'!W76</f>
        <v>74.233399993443314</v>
      </c>
      <c r="AF31" s="105">
        <f>Z31/'Final Demand'!AG76</f>
        <v>74.233399990121683</v>
      </c>
    </row>
    <row r="32" spans="1:32" ht="15" thickBot="1" x14ac:dyDescent="0.35">
      <c r="A32" t="s">
        <v>51</v>
      </c>
      <c r="B32" s="1">
        <v>2040</v>
      </c>
      <c r="C32" s="2">
        <v>26.53663989</v>
      </c>
      <c r="D32" s="2">
        <v>20.144372659999998</v>
      </c>
      <c r="E32" s="2">
        <v>3.5844440310000002E-4</v>
      </c>
      <c r="F32" s="2">
        <v>15.97356355</v>
      </c>
      <c r="G32" s="2">
        <v>9.5949935419999992</v>
      </c>
      <c r="H32" s="2">
        <v>8.4678058689999993</v>
      </c>
      <c r="I32" s="2">
        <v>0</v>
      </c>
      <c r="J32" s="2">
        <v>1.1758617540000001E-3</v>
      </c>
      <c r="K32" s="2">
        <v>2.174955857</v>
      </c>
      <c r="L32" s="2">
        <v>0.16814164400000001</v>
      </c>
      <c r="M32" s="2">
        <v>7.6973036779999999E-3</v>
      </c>
      <c r="N32" s="2">
        <v>6.4848415539999996E-2</v>
      </c>
      <c r="O32" s="2">
        <v>4.2464597110000002E-2</v>
      </c>
      <c r="P32" s="2">
        <v>0</v>
      </c>
      <c r="Q32" s="2">
        <v>0</v>
      </c>
      <c r="R32">
        <f t="shared" si="0"/>
        <v>83.177017634485111</v>
      </c>
      <c r="S32">
        <f t="shared" si="1"/>
        <v>74.665212862217999</v>
      </c>
    </row>
    <row r="33" spans="1:32" ht="15" thickBot="1" x14ac:dyDescent="0.35">
      <c r="A33" t="s">
        <v>51</v>
      </c>
      <c r="B33" s="1">
        <v>2041</v>
      </c>
      <c r="C33" s="2">
        <v>26.470193890000001</v>
      </c>
      <c r="D33" s="2">
        <v>20.097488210000002</v>
      </c>
      <c r="E33" s="2">
        <v>3.4787211380000001E-4</v>
      </c>
      <c r="F33" s="2">
        <v>16.329069100000002</v>
      </c>
      <c r="G33" s="2">
        <v>9.8905086900000008</v>
      </c>
      <c r="H33" s="2">
        <v>8.4918266869999997</v>
      </c>
      <c r="I33" s="2">
        <v>0</v>
      </c>
      <c r="J33" s="2">
        <v>1.1758617540000001E-3</v>
      </c>
      <c r="K33" s="2">
        <v>2.1932634379999998</v>
      </c>
      <c r="L33" s="2">
        <v>0.17292244740000001</v>
      </c>
      <c r="M33" s="2">
        <v>7.8112151000000003E-3</v>
      </c>
      <c r="N33" s="2">
        <v>6.684572204E-2</v>
      </c>
      <c r="O33" s="2">
        <v>4.3153777159999997E-2</v>
      </c>
      <c r="P33" s="2">
        <v>0</v>
      </c>
      <c r="Q33" s="2">
        <v>0</v>
      </c>
      <c r="R33">
        <f t="shared" si="0"/>
        <v>83.764606910567821</v>
      </c>
      <c r="S33">
        <f t="shared" si="1"/>
        <v>75.228102712540007</v>
      </c>
    </row>
    <row r="34" spans="1:32" ht="15" thickBot="1" x14ac:dyDescent="0.35">
      <c r="A34" t="s">
        <v>51</v>
      </c>
      <c r="B34" s="1">
        <v>2042</v>
      </c>
      <c r="C34" s="2">
        <v>26.379569530000001</v>
      </c>
      <c r="D34" s="2">
        <v>20.057820410000001</v>
      </c>
      <c r="E34" s="2">
        <v>3.3879673199999999E-4</v>
      </c>
      <c r="F34" s="2">
        <v>16.695856710000001</v>
      </c>
      <c r="G34" s="2">
        <v>10.19512214</v>
      </c>
      <c r="H34" s="2">
        <v>8.5140830960000002</v>
      </c>
      <c r="I34" s="2">
        <v>0</v>
      </c>
      <c r="J34" s="2">
        <v>1.1758617540000001E-3</v>
      </c>
      <c r="K34" s="2">
        <v>2.2129465760000002</v>
      </c>
      <c r="L34" s="2">
        <v>0.17768452139999999</v>
      </c>
      <c r="M34" s="2">
        <v>7.9309745380000008E-3</v>
      </c>
      <c r="N34" s="2">
        <v>6.8904520869999999E-2</v>
      </c>
      <c r="O34" s="2">
        <v>4.3868498739999998E-2</v>
      </c>
      <c r="P34" s="2">
        <v>0</v>
      </c>
      <c r="Q34" s="2">
        <v>0</v>
      </c>
      <c r="R34">
        <f t="shared" si="0"/>
        <v>84.355301636034028</v>
      </c>
      <c r="S34">
        <f t="shared" si="1"/>
        <v>75.795835382808022</v>
      </c>
      <c r="V34" s="71"/>
      <c r="W34" s="71" t="s">
        <v>82</v>
      </c>
      <c r="X34" s="71"/>
      <c r="Y34" s="71"/>
      <c r="Z34" s="71"/>
    </row>
    <row r="35" spans="1:32" ht="15" thickBot="1" x14ac:dyDescent="0.35">
      <c r="A35" t="s">
        <v>51</v>
      </c>
      <c r="B35" s="1">
        <v>2043</v>
      </c>
      <c r="C35" s="2">
        <v>26.26960304</v>
      </c>
      <c r="D35" s="2">
        <v>20.019293770000001</v>
      </c>
      <c r="E35" s="2">
        <v>3.3120127739999999E-4</v>
      </c>
      <c r="F35" s="2">
        <v>17.083103869999999</v>
      </c>
      <c r="G35" s="2">
        <v>10.50911887</v>
      </c>
      <c r="H35" s="2">
        <v>8.5443512360000007</v>
      </c>
      <c r="I35" s="2">
        <v>0</v>
      </c>
      <c r="J35" s="2">
        <v>1.1758617540000001E-3</v>
      </c>
      <c r="K35" s="2">
        <v>2.2344005089999999</v>
      </c>
      <c r="L35" s="2">
        <v>0.18264070839999999</v>
      </c>
      <c r="M35" s="2">
        <v>8.0657609469999992E-3</v>
      </c>
      <c r="N35" s="2">
        <v>7.1026735509999994E-2</v>
      </c>
      <c r="O35" s="2">
        <v>4.4659836090000002E-2</v>
      </c>
      <c r="P35" s="2">
        <v>0</v>
      </c>
      <c r="Q35" s="2">
        <v>0</v>
      </c>
      <c r="R35">
        <f t="shared" si="0"/>
        <v>84.9677713989784</v>
      </c>
      <c r="S35">
        <f t="shared" si="1"/>
        <v>76.377253263856986</v>
      </c>
      <c r="V35" s="71"/>
      <c r="W35" s="71"/>
      <c r="X35" s="71"/>
      <c r="Y35" s="71"/>
      <c r="Z35" s="71"/>
      <c r="AC35" t="s">
        <v>83</v>
      </c>
    </row>
    <row r="36" spans="1:32" ht="15" thickBot="1" x14ac:dyDescent="0.35">
      <c r="A36" t="s">
        <v>51</v>
      </c>
      <c r="B36" s="1">
        <v>2044</v>
      </c>
      <c r="C36" s="2">
        <v>26.146177600000001</v>
      </c>
      <c r="D36" s="2">
        <v>19.974468000000002</v>
      </c>
      <c r="E36" s="2">
        <v>3.2494327579999998E-4</v>
      </c>
      <c r="F36" s="2">
        <v>17.489252669999999</v>
      </c>
      <c r="G36" s="2">
        <v>10.832786029999999</v>
      </c>
      <c r="H36" s="2">
        <v>8.5811404509999996</v>
      </c>
      <c r="I36" s="2">
        <v>0</v>
      </c>
      <c r="J36" s="2">
        <v>1.1758617540000001E-3</v>
      </c>
      <c r="K36" s="2">
        <v>2.2574063980000001</v>
      </c>
      <c r="L36" s="2">
        <v>0.18778302769999999</v>
      </c>
      <c r="M36" s="2">
        <v>8.2143606769999999E-3</v>
      </c>
      <c r="N36" s="2">
        <v>7.3214307179999993E-2</v>
      </c>
      <c r="O36" s="2">
        <v>4.5521763049999997E-2</v>
      </c>
      <c r="P36" s="2">
        <v>0</v>
      </c>
      <c r="Q36" s="2">
        <v>0</v>
      </c>
      <c r="R36">
        <f t="shared" si="0"/>
        <v>85.597465412636794</v>
      </c>
      <c r="S36">
        <f t="shared" si="1"/>
        <v>76.969302393556987</v>
      </c>
      <c r="V36" s="71"/>
      <c r="W36" s="71" t="s">
        <v>51</v>
      </c>
      <c r="X36" s="71" t="s">
        <v>52</v>
      </c>
      <c r="Y36" s="71" t="s">
        <v>53</v>
      </c>
      <c r="Z36" s="71" t="s">
        <v>54</v>
      </c>
    </row>
    <row r="37" spans="1:32" ht="15" thickBot="1" x14ac:dyDescent="0.35">
      <c r="A37" t="s">
        <v>51</v>
      </c>
      <c r="B37" s="1">
        <v>2045</v>
      </c>
      <c r="C37" s="2">
        <v>26.04210325</v>
      </c>
      <c r="D37" s="2">
        <v>19.948183289999999</v>
      </c>
      <c r="E37" s="2">
        <v>3.1985519220000002E-4</v>
      </c>
      <c r="F37" s="2">
        <v>17.916729530000001</v>
      </c>
      <c r="G37" s="2">
        <v>11.166422150000001</v>
      </c>
      <c r="H37" s="2">
        <v>8.6235651069999992</v>
      </c>
      <c r="I37" s="2">
        <v>0</v>
      </c>
      <c r="J37" s="2">
        <v>1.1758617540000001E-3</v>
      </c>
      <c r="K37" s="2">
        <v>2.2817541349999999</v>
      </c>
      <c r="L37" s="2">
        <v>0.19311787990000001</v>
      </c>
      <c r="M37" s="2">
        <v>8.3760514970000009E-3</v>
      </c>
      <c r="N37" s="2">
        <v>7.5469253659999999E-2</v>
      </c>
      <c r="O37" s="2">
        <v>4.6451088000000001E-2</v>
      </c>
      <c r="P37" s="2">
        <v>0</v>
      </c>
      <c r="Q37" s="2">
        <v>0</v>
      </c>
      <c r="R37">
        <f t="shared" si="0"/>
        <v>86.303667452003211</v>
      </c>
      <c r="S37">
        <f t="shared" si="1"/>
        <v>77.632155540056999</v>
      </c>
      <c r="V37" s="71">
        <v>2019</v>
      </c>
      <c r="W37" s="102">
        <f>SUMIFS($E$2:$E$165,$B$2:$B$165,$V37,$A$2:$A$165,W$7)*1000</f>
        <v>495.07659899999999</v>
      </c>
      <c r="X37" s="102">
        <f>SUMIFS($E$2:$E$165,$B$2:$B$165,$V37,$A$2:$A$165,X$7)*1000</f>
        <v>495.07659899999999</v>
      </c>
      <c r="Y37" s="102">
        <f>SUMIFS($E$2:$E$165,$B$2:$B$165,$V37,$A$2:$A$165,Y$7)*1000</f>
        <v>495.07659899999999</v>
      </c>
      <c r="Z37" s="102">
        <f>SUMIFS($E$2:$E$165,$B$2:$B$165,$V37,$A$2:$A$165,Z$7)*1000</f>
        <v>495.07659899999999</v>
      </c>
      <c r="AC37" s="103">
        <f>W37/'Final Demand'!I8</f>
        <v>2.2106798367241227</v>
      </c>
      <c r="AD37" s="103">
        <f>X37/'Final Demand'!J8</f>
        <v>2.2106798367241227</v>
      </c>
      <c r="AE37" s="103">
        <f>Y37/'Final Demand'!K8</f>
        <v>2.2106798367241227</v>
      </c>
      <c r="AF37" s="103">
        <f>Z37/'Final Demand'!L8</f>
        <v>2.2106798367241227</v>
      </c>
    </row>
    <row r="38" spans="1:32" ht="15" thickBot="1" x14ac:dyDescent="0.35">
      <c r="A38" t="s">
        <v>51</v>
      </c>
      <c r="B38" s="1">
        <v>2046</v>
      </c>
      <c r="C38" s="2">
        <v>25.925776330000001</v>
      </c>
      <c r="D38" s="2">
        <v>19.929130910000001</v>
      </c>
      <c r="E38" s="2">
        <v>3.1575047609999998E-4</v>
      </c>
      <c r="F38" s="2">
        <v>18.352909010000001</v>
      </c>
      <c r="G38" s="2">
        <v>11.465663060000001</v>
      </c>
      <c r="H38" s="2">
        <v>8.6608853529999994</v>
      </c>
      <c r="I38" s="2">
        <v>0</v>
      </c>
      <c r="J38" s="2">
        <v>1.1758617540000001E-3</v>
      </c>
      <c r="K38" s="2">
        <v>2.3066669430000002</v>
      </c>
      <c r="L38" s="2">
        <v>0.198423875</v>
      </c>
      <c r="M38" s="2">
        <v>8.5403710300000005E-3</v>
      </c>
      <c r="N38" s="2">
        <v>7.7491727780000005E-2</v>
      </c>
      <c r="O38" s="2">
        <v>4.7390594029999997E-2</v>
      </c>
      <c r="P38" s="2">
        <v>0</v>
      </c>
      <c r="Q38" s="2">
        <v>0</v>
      </c>
      <c r="R38">
        <f t="shared" si="0"/>
        <v>86.974369786070099</v>
      </c>
      <c r="S38">
        <f t="shared" si="1"/>
        <v>78.264602226809984</v>
      </c>
      <c r="V38" s="71">
        <v>2020</v>
      </c>
      <c r="W38" s="102">
        <f t="shared" ref="W38:Z44" si="13">SUMIFS($E$2:$E$165,$B$2:$B$165,$V38,$A$2:$A$165,W$7)*1000</f>
        <v>0.46003043719999998</v>
      </c>
      <c r="X38" s="102">
        <f t="shared" si="13"/>
        <v>0.4605675695</v>
      </c>
      <c r="Y38" s="102">
        <f t="shared" si="13"/>
        <v>0.4642081415</v>
      </c>
      <c r="Z38" s="102">
        <f t="shared" si="13"/>
        <v>0.46411306130000002</v>
      </c>
      <c r="AC38" s="103">
        <f>W38/'Final Demand'!I9</f>
        <v>2.2167997029421682E-3</v>
      </c>
      <c r="AD38" s="103">
        <f>X38/'Final Demand'!J9</f>
        <v>2.2039585849094267E-3</v>
      </c>
      <c r="AE38" s="103">
        <f>Y38/'Final Demand'!K9</f>
        <v>2.1957410426398506E-3</v>
      </c>
      <c r="AF38" s="103">
        <f>Z38/'Final Demand'!L9</f>
        <v>2.1952556228183977E-3</v>
      </c>
    </row>
    <row r="39" spans="1:32" ht="15" thickBot="1" x14ac:dyDescent="0.35">
      <c r="A39" t="s">
        <v>51</v>
      </c>
      <c r="B39" s="1">
        <v>2047</v>
      </c>
      <c r="C39" s="2">
        <v>25.803953109999998</v>
      </c>
      <c r="D39" s="2">
        <v>19.913841399999999</v>
      </c>
      <c r="E39" s="2">
        <v>3.1248227140000002E-4</v>
      </c>
      <c r="F39" s="2">
        <v>18.806668680000001</v>
      </c>
      <c r="G39" s="2">
        <v>11.77292184</v>
      </c>
      <c r="H39" s="2">
        <v>8.7018539750000006</v>
      </c>
      <c r="I39" s="2">
        <v>0</v>
      </c>
      <c r="J39" s="2">
        <v>1.1758617540000001E-3</v>
      </c>
      <c r="K39" s="2">
        <v>2.3324642729999998</v>
      </c>
      <c r="L39" s="2">
        <v>0.20391877450000001</v>
      </c>
      <c r="M39" s="2">
        <v>8.7157718819999997E-3</v>
      </c>
      <c r="N39" s="2">
        <v>7.9568390239999995E-2</v>
      </c>
      <c r="O39" s="2">
        <v>4.8387927329999997E-2</v>
      </c>
      <c r="P39" s="2">
        <v>0</v>
      </c>
      <c r="Q39" s="2">
        <v>0</v>
      </c>
      <c r="R39">
        <f t="shared" si="0"/>
        <v>87.673782485977398</v>
      </c>
      <c r="S39">
        <f t="shared" si="1"/>
        <v>78.922052239621991</v>
      </c>
      <c r="V39" s="71">
        <v>2025</v>
      </c>
      <c r="W39" s="102">
        <f t="shared" si="13"/>
        <v>0.48405230460000004</v>
      </c>
      <c r="X39" s="102">
        <f t="shared" si="13"/>
        <v>0.48728921689999999</v>
      </c>
      <c r="Y39" s="102">
        <f t="shared" si="13"/>
        <v>0.48337029510000001</v>
      </c>
      <c r="Z39" s="102">
        <f t="shared" si="13"/>
        <v>0.47311147720000002</v>
      </c>
      <c r="AC39" s="103">
        <f>W39/'Final Demand'!I10</f>
        <v>2.1024187934277133E-3</v>
      </c>
      <c r="AD39" s="103">
        <f>X39/'Final Demand'!J10</f>
        <v>2.1383972448722117E-3</v>
      </c>
      <c r="AE39" s="103">
        <f>Y39/'Final Demand'!K10</f>
        <v>2.0903338456269385E-3</v>
      </c>
      <c r="AF39" s="103">
        <f>Z39/'Final Demand'!L10</f>
        <v>2.0348087120627915E-3</v>
      </c>
    </row>
    <row r="40" spans="1:32" ht="15" thickBot="1" x14ac:dyDescent="0.35">
      <c r="A40" t="s">
        <v>51</v>
      </c>
      <c r="B40" s="1">
        <v>2048</v>
      </c>
      <c r="C40" s="2">
        <v>25.6829383</v>
      </c>
      <c r="D40" s="2">
        <v>19.906386399999999</v>
      </c>
      <c r="E40" s="2">
        <v>3.0989740400000002E-4</v>
      </c>
      <c r="F40" s="2">
        <v>19.277829740000001</v>
      </c>
      <c r="G40" s="2">
        <v>12.08841846</v>
      </c>
      <c r="H40" s="2">
        <v>8.7455280319999993</v>
      </c>
      <c r="I40" s="2">
        <v>0</v>
      </c>
      <c r="J40" s="2">
        <v>1.1758617540000001E-3</v>
      </c>
      <c r="K40" s="2">
        <v>2.3589478239999999</v>
      </c>
      <c r="L40" s="2">
        <v>0.20960472829999999</v>
      </c>
      <c r="M40" s="2">
        <v>8.9014369970000003E-3</v>
      </c>
      <c r="N40" s="2">
        <v>8.1700728070000006E-2</v>
      </c>
      <c r="O40" s="2">
        <v>4.943928274E-2</v>
      </c>
      <c r="P40" s="2">
        <v>0</v>
      </c>
      <c r="Q40" s="2">
        <v>0</v>
      </c>
      <c r="R40">
        <f t="shared" si="0"/>
        <v>88.411180691264988</v>
      </c>
      <c r="S40">
        <f t="shared" si="1"/>
        <v>79.614727617366995</v>
      </c>
      <c r="V40" s="71">
        <v>2030</v>
      </c>
      <c r="W40" s="102">
        <f t="shared" si="13"/>
        <v>0.48073827809999997</v>
      </c>
      <c r="X40" s="102">
        <f t="shared" si="13"/>
        <v>0.48958594639999997</v>
      </c>
      <c r="Y40" s="102">
        <f t="shared" si="13"/>
        <v>0.46667058820000001</v>
      </c>
      <c r="Z40" s="102">
        <f t="shared" si="13"/>
        <v>0.4342318167</v>
      </c>
      <c r="AC40" s="103">
        <f>W40/'Final Demand'!I11</f>
        <v>1.8799956023242206E-3</v>
      </c>
      <c r="AD40" s="103">
        <f>X40/'Final Demand'!J11</f>
        <v>2.0493545796818912E-3</v>
      </c>
      <c r="AE40" s="103">
        <f>Y40/'Final Demand'!K11</f>
        <v>1.9982623724505663E-3</v>
      </c>
      <c r="AF40" s="103">
        <f>Z40/'Final Demand'!L11</f>
        <v>1.8861252000522486E-3</v>
      </c>
    </row>
    <row r="41" spans="1:32" ht="15" thickBot="1" x14ac:dyDescent="0.35">
      <c r="A41" t="s">
        <v>51</v>
      </c>
      <c r="B41" s="1">
        <v>2049</v>
      </c>
      <c r="C41" s="2">
        <v>25.574415510000001</v>
      </c>
      <c r="D41" s="2">
        <v>19.899934949999999</v>
      </c>
      <c r="E41" s="2">
        <v>3.07862733E-4</v>
      </c>
      <c r="F41" s="2">
        <v>19.765696299999998</v>
      </c>
      <c r="G41" s="2">
        <v>12.41236305</v>
      </c>
      <c r="H41" s="2">
        <v>8.7910808510000003</v>
      </c>
      <c r="I41" s="2">
        <v>0</v>
      </c>
      <c r="J41" s="2">
        <v>1.1758617540000001E-3</v>
      </c>
      <c r="K41" s="2">
        <v>2.385944469</v>
      </c>
      <c r="L41" s="2">
        <v>0.21548454189999999</v>
      </c>
      <c r="M41" s="2">
        <v>9.0966840299999997E-3</v>
      </c>
      <c r="N41" s="2">
        <v>8.3890161589999998E-2</v>
      </c>
      <c r="O41" s="2">
        <v>5.0541506280000002E-2</v>
      </c>
      <c r="P41" s="2">
        <v>0</v>
      </c>
      <c r="Q41" s="2">
        <v>0</v>
      </c>
      <c r="R41">
        <f t="shared" si="0"/>
        <v>89.189931748286995</v>
      </c>
      <c r="S41">
        <f t="shared" si="1"/>
        <v>80.34682566651999</v>
      </c>
      <c r="V41" s="71">
        <v>2035</v>
      </c>
      <c r="W41" s="102">
        <f t="shared" si="13"/>
        <v>0.42865896279999999</v>
      </c>
      <c r="X41" s="102">
        <f t="shared" si="13"/>
        <v>0.46652500690000004</v>
      </c>
      <c r="Y41" s="102">
        <f t="shared" si="13"/>
        <v>0.44591950539999997</v>
      </c>
      <c r="Z41" s="102">
        <f t="shared" si="13"/>
        <v>0.43602103729999997</v>
      </c>
      <c r="AC41" s="103">
        <f>W41/'Final Demand'!I12</f>
        <v>1.5741559756110835E-3</v>
      </c>
      <c r="AD41" s="103">
        <f>X41/'Final Demand'!J12</f>
        <v>1.9875555818893104E-3</v>
      </c>
      <c r="AE41" s="103">
        <f>Y41/'Final Demand'!K12</f>
        <v>1.7913211029399617E-3</v>
      </c>
      <c r="AF41" s="103">
        <f>Z41/'Final Demand'!L12</f>
        <v>1.5662212261358945E-3</v>
      </c>
    </row>
    <row r="42" spans="1:32" ht="15" thickBot="1" x14ac:dyDescent="0.35">
      <c r="A42" t="s">
        <v>51</v>
      </c>
      <c r="B42" s="1">
        <v>2050</v>
      </c>
      <c r="C42" s="2">
        <v>25.475084249999998</v>
      </c>
      <c r="D42" s="2">
        <v>19.887955720000001</v>
      </c>
      <c r="E42" s="2">
        <v>3.071108581E-4</v>
      </c>
      <c r="F42" s="2">
        <v>20.274260089999999</v>
      </c>
      <c r="G42" s="2">
        <v>12.744996909999999</v>
      </c>
      <c r="H42" s="2">
        <v>8.8414168180000008</v>
      </c>
      <c r="I42" s="2">
        <v>0</v>
      </c>
      <c r="J42" s="2">
        <v>1.1758617540000001E-3</v>
      </c>
      <c r="K42" s="2">
        <v>2.4142352890000001</v>
      </c>
      <c r="L42" s="2">
        <v>0.2215804106</v>
      </c>
      <c r="M42" s="2">
        <v>9.3062852450000004E-3</v>
      </c>
      <c r="N42" s="2">
        <v>8.6138320470000002E-2</v>
      </c>
      <c r="O42" s="2">
        <v>5.1717804989999998E-2</v>
      </c>
      <c r="P42" s="2">
        <v>0</v>
      </c>
      <c r="Q42" s="2">
        <v>0</v>
      </c>
      <c r="R42">
        <f t="shared" si="0"/>
        <v>90.008174870917117</v>
      </c>
      <c r="S42">
        <f t="shared" si="1"/>
        <v>81.113557275315003</v>
      </c>
      <c r="V42" s="71">
        <v>2040</v>
      </c>
      <c r="W42" s="102">
        <f t="shared" si="13"/>
        <v>0.35844440310000003</v>
      </c>
      <c r="X42" s="102">
        <f t="shared" si="13"/>
        <v>0.45717485089999998</v>
      </c>
      <c r="Y42" s="102">
        <f t="shared" si="13"/>
        <v>0.45618537800000003</v>
      </c>
      <c r="Z42" s="102">
        <f t="shared" si="13"/>
        <v>0.45545558679999998</v>
      </c>
      <c r="AC42" s="103">
        <f>W42/'Final Demand'!I13</f>
        <v>1.2483972230550135E-3</v>
      </c>
      <c r="AD42" s="103">
        <f>X42/'Final Demand'!J13</f>
        <v>1.8516166926863193E-3</v>
      </c>
      <c r="AE42" s="103">
        <f>Y42/'Final Demand'!K13</f>
        <v>1.5083214407980686E-3</v>
      </c>
      <c r="AF42" s="103">
        <f>Z42/'Final Demand'!L13</f>
        <v>1.3453336062463294E-3</v>
      </c>
    </row>
    <row r="43" spans="1:32" ht="15" thickBot="1" x14ac:dyDescent="0.35">
      <c r="A43" t="s">
        <v>52</v>
      </c>
      <c r="B43" s="1">
        <v>2010</v>
      </c>
      <c r="C43" s="2">
        <v>12.963461369999999</v>
      </c>
      <c r="D43" s="2">
        <v>10.81604329</v>
      </c>
      <c r="E43" s="2">
        <v>0.63233738490000002</v>
      </c>
      <c r="F43" s="2">
        <v>8.2281007089999996</v>
      </c>
      <c r="G43" s="2">
        <v>2.18754669</v>
      </c>
      <c r="H43" s="2">
        <v>7.3222155960000004</v>
      </c>
      <c r="I43" s="2">
        <v>0</v>
      </c>
      <c r="J43" s="2">
        <v>0</v>
      </c>
      <c r="K43" s="2">
        <v>1.214818859</v>
      </c>
      <c r="L43" s="2">
        <v>0.3019997015</v>
      </c>
      <c r="M43" s="2">
        <v>0.12704443030000001</v>
      </c>
      <c r="N43" s="2">
        <v>1.7980867479999999E-2</v>
      </c>
      <c r="O43" s="2">
        <v>1.613136417</v>
      </c>
      <c r="P43" s="2">
        <v>0</v>
      </c>
      <c r="Q43" s="2">
        <v>0</v>
      </c>
      <c r="R43">
        <f t="shared" si="0"/>
        <v>45.42468531518</v>
      </c>
      <c r="S43">
        <f t="shared" si="1"/>
        <v>35.856995917280003</v>
      </c>
      <c r="V43" s="71">
        <v>2045</v>
      </c>
      <c r="W43" s="102">
        <f t="shared" si="13"/>
        <v>0.31985519220000003</v>
      </c>
      <c r="X43" s="102">
        <f t="shared" si="13"/>
        <v>0.4678996842</v>
      </c>
      <c r="Y43" s="102">
        <f t="shared" si="13"/>
        <v>0.47929851469999996</v>
      </c>
      <c r="Z43" s="102">
        <f t="shared" si="13"/>
        <v>0.47921470420000001</v>
      </c>
      <c r="AC43" s="103">
        <f>W43/'Final Demand'!I14</f>
        <v>1.0155037949564827E-3</v>
      </c>
      <c r="AD43" s="103">
        <f>X43/'Final Demand'!J14</f>
        <v>1.6741872142760341E-3</v>
      </c>
      <c r="AE43" s="103">
        <f>Y43/'Final Demand'!K14</f>
        <v>1.3056253046456793E-3</v>
      </c>
      <c r="AF43" s="103">
        <f>Z43/'Final Demand'!L14</f>
        <v>1.211427780762328E-3</v>
      </c>
    </row>
    <row r="44" spans="1:32" ht="15" thickBot="1" x14ac:dyDescent="0.35">
      <c r="A44" t="s">
        <v>52</v>
      </c>
      <c r="B44" s="1">
        <v>2011</v>
      </c>
      <c r="C44" s="2">
        <v>14.149644139999999</v>
      </c>
      <c r="D44" s="2">
        <v>11.51868028</v>
      </c>
      <c r="E44" s="2">
        <v>0.57379870170000002</v>
      </c>
      <c r="F44" s="2">
        <v>8.5786767069999996</v>
      </c>
      <c r="G44" s="2">
        <v>2.304075251</v>
      </c>
      <c r="H44" s="2">
        <v>6.7508739909999997</v>
      </c>
      <c r="I44" s="2">
        <v>0</v>
      </c>
      <c r="J44" s="2">
        <v>0</v>
      </c>
      <c r="K44" s="2">
        <v>1.247345463</v>
      </c>
      <c r="L44" s="2">
        <v>0.31390684219999998</v>
      </c>
      <c r="M44" s="2">
        <v>0.1328946003</v>
      </c>
      <c r="N44" s="2">
        <v>1.7802007290000001E-2</v>
      </c>
      <c r="O44" s="2">
        <v>1.707915903</v>
      </c>
      <c r="P44" s="2">
        <v>0</v>
      </c>
      <c r="Q44" s="2">
        <v>0</v>
      </c>
      <c r="R44">
        <f t="shared" si="0"/>
        <v>47.295613886489996</v>
      </c>
      <c r="S44">
        <f t="shared" si="1"/>
        <v>38.263025290789997</v>
      </c>
      <c r="V44" s="71">
        <v>2050</v>
      </c>
      <c r="W44" s="102">
        <f t="shared" si="13"/>
        <v>0.30711085809999999</v>
      </c>
      <c r="X44" s="102">
        <f t="shared" si="13"/>
        <v>0.48683621529999999</v>
      </c>
      <c r="Y44" s="102">
        <f t="shared" si="13"/>
        <v>0.50750232829999997</v>
      </c>
      <c r="Z44" s="102">
        <f t="shared" si="13"/>
        <v>0.50749283280000002</v>
      </c>
      <c r="AC44" s="103">
        <f>W44/'Final Demand'!I15</f>
        <v>8.6953193200240905E-4</v>
      </c>
      <c r="AD44" s="103">
        <f>X44/'Final Demand'!J15</f>
        <v>1.5155122354355503E-3</v>
      </c>
      <c r="AE44" s="103">
        <f>Y44/'Final Demand'!K15</f>
        <v>1.1666066698512332E-3</v>
      </c>
      <c r="AF44" s="103">
        <f>Z44/'Final Demand'!L15</f>
        <v>1.1073040155421062E-3</v>
      </c>
    </row>
    <row r="45" spans="1:32" ht="15" thickBot="1" x14ac:dyDescent="0.35">
      <c r="A45" t="s">
        <v>52</v>
      </c>
      <c r="B45" s="1">
        <v>2012</v>
      </c>
      <c r="C45" s="2">
        <v>15.11615649</v>
      </c>
      <c r="D45" s="2">
        <v>12.3251767</v>
      </c>
      <c r="E45" s="2">
        <v>0.55883613850000002</v>
      </c>
      <c r="F45" s="2">
        <v>8.927741911</v>
      </c>
      <c r="G45" s="2">
        <v>2.464174431</v>
      </c>
      <c r="H45" s="2">
        <v>8.2614939710000002</v>
      </c>
      <c r="I45" s="2">
        <v>0</v>
      </c>
      <c r="J45" s="2">
        <v>0</v>
      </c>
      <c r="K45" s="2">
        <v>1.3145317569999999</v>
      </c>
      <c r="L45" s="2">
        <v>7.6387937259999997E-2</v>
      </c>
      <c r="M45" s="2">
        <v>8.8515298950000001E-2</v>
      </c>
      <c r="N45" s="2">
        <v>1.5770027450000002E-2</v>
      </c>
      <c r="O45" s="2">
        <v>1.1666207120000001</v>
      </c>
      <c r="P45" s="2">
        <v>0</v>
      </c>
      <c r="Q45" s="2">
        <v>0</v>
      </c>
      <c r="R45">
        <f t="shared" si="0"/>
        <v>50.315405374159994</v>
      </c>
      <c r="S45">
        <f t="shared" si="1"/>
        <v>40.328454552659998</v>
      </c>
    </row>
    <row r="46" spans="1:32" ht="15" thickBot="1" x14ac:dyDescent="0.35">
      <c r="A46" t="s">
        <v>52</v>
      </c>
      <c r="B46" s="1">
        <v>2013</v>
      </c>
      <c r="C46" s="2">
        <v>16.756826159999999</v>
      </c>
      <c r="D46" s="2">
        <v>14.048555139999999</v>
      </c>
      <c r="E46" s="2">
        <v>0.49962870850000002</v>
      </c>
      <c r="F46" s="2">
        <v>9.6479093999999996</v>
      </c>
      <c r="G46" s="2">
        <v>2.5699036240000002</v>
      </c>
      <c r="H46" s="2">
        <v>7.4453930440000002</v>
      </c>
      <c r="I46" s="2">
        <v>0</v>
      </c>
      <c r="J46" s="2">
        <v>0</v>
      </c>
      <c r="K46" s="2">
        <v>1.4662463960000001</v>
      </c>
      <c r="L46" s="2">
        <v>6.5727531470000003E-2</v>
      </c>
      <c r="M46" s="2">
        <v>4.8213512540000003E-2</v>
      </c>
      <c r="N46" s="2">
        <v>1.7646290259999999E-2</v>
      </c>
      <c r="O46" s="2">
        <v>1.350067076</v>
      </c>
      <c r="P46" s="2">
        <v>0</v>
      </c>
      <c r="Q46" s="2">
        <v>0</v>
      </c>
      <c r="R46">
        <f t="shared" si="0"/>
        <v>53.916116882770005</v>
      </c>
      <c r="S46">
        <f t="shared" si="1"/>
        <v>44.621028054270006</v>
      </c>
    </row>
    <row r="47" spans="1:32" ht="15" thickBot="1" x14ac:dyDescent="0.35">
      <c r="A47" t="s">
        <v>52</v>
      </c>
      <c r="B47" s="1">
        <v>2014</v>
      </c>
      <c r="C47" s="2">
        <v>17.458644039999999</v>
      </c>
      <c r="D47" s="2">
        <v>14.39311026</v>
      </c>
      <c r="E47" s="2">
        <v>0.58358384379999995</v>
      </c>
      <c r="F47" s="2">
        <v>9.2285793209999998</v>
      </c>
      <c r="G47" s="2">
        <v>3.2593527070000001</v>
      </c>
      <c r="H47" s="2">
        <v>7.6932669000000002</v>
      </c>
      <c r="I47" s="2">
        <v>0</v>
      </c>
      <c r="J47" s="2">
        <v>4.1988948419999998E-4</v>
      </c>
      <c r="K47" s="2">
        <v>1.5184488970000001</v>
      </c>
      <c r="L47" s="2">
        <v>0.3433450616</v>
      </c>
      <c r="M47" s="2">
        <v>3.8745686940000003E-2</v>
      </c>
      <c r="N47" s="2">
        <v>2.8028033559999999E-2</v>
      </c>
      <c r="O47" s="2">
        <v>1.337759608</v>
      </c>
      <c r="P47" s="2">
        <v>0</v>
      </c>
      <c r="Q47" s="2">
        <v>0</v>
      </c>
      <c r="R47">
        <f t="shared" si="0"/>
        <v>55.883284248384186</v>
      </c>
      <c r="S47">
        <f t="shared" si="1"/>
        <v>46.268254007099991</v>
      </c>
    </row>
    <row r="48" spans="1:32" ht="15" thickBot="1" x14ac:dyDescent="0.35">
      <c r="A48" t="s">
        <v>52</v>
      </c>
      <c r="B48" s="1">
        <v>2015</v>
      </c>
      <c r="C48" s="2">
        <v>18.185837930000002</v>
      </c>
      <c r="D48" s="2">
        <v>14.57603772</v>
      </c>
      <c r="E48" s="2">
        <v>0.60153968570000005</v>
      </c>
      <c r="F48" s="2">
        <v>9.6723920359999997</v>
      </c>
      <c r="G48" s="2">
        <v>3.5305345259999998</v>
      </c>
      <c r="H48" s="2">
        <v>6.7794699200000004</v>
      </c>
      <c r="I48" s="2">
        <v>0</v>
      </c>
      <c r="J48" s="2">
        <v>1.008647565E-3</v>
      </c>
      <c r="K48" s="2">
        <v>1.9219137310000001</v>
      </c>
      <c r="L48" s="2">
        <v>0.52799873679999998</v>
      </c>
      <c r="M48" s="2">
        <v>3.5332256559999997E-2</v>
      </c>
      <c r="N48" s="2">
        <v>2.6380876330000001E-2</v>
      </c>
      <c r="O48" s="2">
        <v>0.2027099098</v>
      </c>
      <c r="P48" s="2">
        <v>0</v>
      </c>
      <c r="Q48" s="2">
        <v>0</v>
      </c>
      <c r="R48">
        <f t="shared" si="0"/>
        <v>56.061155975755</v>
      </c>
      <c r="S48">
        <f t="shared" si="1"/>
        <v>48.476427812689998</v>
      </c>
      <c r="V48" s="71"/>
      <c r="W48" s="71" t="s">
        <v>86</v>
      </c>
      <c r="X48" s="71"/>
      <c r="Y48" s="71"/>
      <c r="Z48" s="71"/>
    </row>
    <row r="49" spans="1:32" ht="15" thickBot="1" x14ac:dyDescent="0.35">
      <c r="A49" t="s">
        <v>52</v>
      </c>
      <c r="B49" s="1">
        <v>2016</v>
      </c>
      <c r="C49" s="2">
        <v>18.625978979999999</v>
      </c>
      <c r="D49" s="2">
        <v>15.22143032</v>
      </c>
      <c r="E49" s="2">
        <v>0.32881724410000002</v>
      </c>
      <c r="F49" s="2">
        <v>11.251426560000001</v>
      </c>
      <c r="G49" s="2">
        <v>3.5427063240000001</v>
      </c>
      <c r="H49" s="2">
        <v>7.2982281599999999</v>
      </c>
      <c r="I49" s="2">
        <v>0</v>
      </c>
      <c r="J49" s="2">
        <v>1.8408198399999999E-3</v>
      </c>
      <c r="K49" s="2">
        <v>1.9788930170000001</v>
      </c>
      <c r="L49" s="2">
        <v>0.60124215989999996</v>
      </c>
      <c r="M49" s="2">
        <v>2.0028637370000002E-3</v>
      </c>
      <c r="N49" s="2">
        <v>2.61830581E-2</v>
      </c>
      <c r="O49" s="2">
        <v>4.5840548010000003E-2</v>
      </c>
      <c r="P49" s="2">
        <v>0</v>
      </c>
      <c r="Q49" s="2">
        <v>0</v>
      </c>
      <c r="R49">
        <f t="shared" si="0"/>
        <v>58.924590054686988</v>
      </c>
      <c r="S49">
        <f t="shared" si="1"/>
        <v>51.249863282736989</v>
      </c>
      <c r="V49" s="71"/>
      <c r="W49" s="71"/>
      <c r="X49" s="71"/>
      <c r="Y49" s="71"/>
      <c r="Z49" s="71"/>
      <c r="AC49" t="s">
        <v>83</v>
      </c>
    </row>
    <row r="50" spans="1:32" ht="15" thickBot="1" x14ac:dyDescent="0.35">
      <c r="A50" t="s">
        <v>52</v>
      </c>
      <c r="B50" s="1">
        <v>2017</v>
      </c>
      <c r="C50" s="2">
        <v>18.75687306</v>
      </c>
      <c r="D50" s="2">
        <v>16.125196930000001</v>
      </c>
      <c r="E50" s="2">
        <v>0.29499913379999998</v>
      </c>
      <c r="F50" s="2">
        <v>11.373451559999999</v>
      </c>
      <c r="G50" s="2">
        <v>3.5154215029999998</v>
      </c>
      <c r="H50" s="2">
        <v>7.8721149669999999</v>
      </c>
      <c r="I50" s="2">
        <v>0</v>
      </c>
      <c r="J50" s="2">
        <v>8.4282164590000004E-4</v>
      </c>
      <c r="K50" s="2">
        <v>1.4174909529999999</v>
      </c>
      <c r="L50" s="2">
        <v>0.50070933490000002</v>
      </c>
      <c r="M50" s="2">
        <v>4.9283293819999997E-3</v>
      </c>
      <c r="N50" s="2">
        <v>2.447845689E-2</v>
      </c>
      <c r="O50" s="2">
        <v>8.2734083769999994E-2</v>
      </c>
      <c r="P50" s="2">
        <v>0</v>
      </c>
      <c r="Q50" s="2">
        <v>0</v>
      </c>
      <c r="R50">
        <f t="shared" si="0"/>
        <v>59.969241133387897</v>
      </c>
      <c r="S50">
        <f t="shared" si="1"/>
        <v>51.718550127172001</v>
      </c>
      <c r="V50" s="71"/>
      <c r="W50" s="71" t="s">
        <v>51</v>
      </c>
      <c r="X50" s="71" t="s">
        <v>52</v>
      </c>
      <c r="Y50" s="71" t="s">
        <v>53</v>
      </c>
      <c r="Z50" s="71" t="s">
        <v>54</v>
      </c>
    </row>
    <row r="51" spans="1:32" ht="15" thickBot="1" x14ac:dyDescent="0.35">
      <c r="A51" t="s">
        <v>52</v>
      </c>
      <c r="B51" s="1">
        <v>2018</v>
      </c>
      <c r="C51" s="2">
        <v>19.290882360000001</v>
      </c>
      <c r="D51" s="2">
        <v>16.55979138</v>
      </c>
      <c r="E51" s="2">
        <v>0.41515932210000001</v>
      </c>
      <c r="F51" s="2">
        <v>11.283759269999999</v>
      </c>
      <c r="G51" s="2">
        <v>4.0268393869999999</v>
      </c>
      <c r="H51" s="2">
        <v>8.5580030449999995</v>
      </c>
      <c r="I51" s="2">
        <v>0</v>
      </c>
      <c r="J51" s="2">
        <v>1.054287727E-3</v>
      </c>
      <c r="K51" s="2">
        <v>1.63720625</v>
      </c>
      <c r="L51" s="2">
        <v>0.14839232860000001</v>
      </c>
      <c r="M51" s="2">
        <v>5.9299862830000001E-3</v>
      </c>
      <c r="N51" s="2">
        <v>2.2550270260000001E-2</v>
      </c>
      <c r="O51" s="2">
        <v>3.02698359E-2</v>
      </c>
      <c r="P51" s="2">
        <v>0</v>
      </c>
      <c r="Q51" s="2">
        <v>0</v>
      </c>
      <c r="R51">
        <f t="shared" si="0"/>
        <v>61.979837722870009</v>
      </c>
      <c r="S51">
        <f t="shared" si="1"/>
        <v>52.975351232143005</v>
      </c>
      <c r="V51" s="71">
        <v>2019</v>
      </c>
      <c r="W51" s="104">
        <f>SUMIFS($D$2:$D$165,$B$2:$B$165,$V51,$A$2:$A$165,W$7)*1000</f>
        <v>16940.562150000002</v>
      </c>
      <c r="X51" s="104">
        <f t="shared" ref="X51:Z58" si="14">SUMIFS($D$2:$D$165,$B$2:$B$165,$V51,$A$2:$A$165,X$7)*1000</f>
        <v>16940.562150000002</v>
      </c>
      <c r="Y51" s="104">
        <f t="shared" si="14"/>
        <v>16940.562150000002</v>
      </c>
      <c r="Z51" s="104">
        <f t="shared" si="14"/>
        <v>16940.562150000002</v>
      </c>
      <c r="AC51" s="105">
        <f>W51/'Final Demand'!D69</f>
        <v>67.968937199754919</v>
      </c>
      <c r="AD51" s="105">
        <f>X51/'Final Demand'!N69</f>
        <v>67.968937199754919</v>
      </c>
      <c r="AE51" s="105">
        <f>Y51/'Final Demand'!AH69</f>
        <v>67.968937199754919</v>
      </c>
      <c r="AF51" s="105">
        <f>Z51/'Final Demand'!AH69</f>
        <v>67.968937199754919</v>
      </c>
    </row>
    <row r="52" spans="1:32" ht="15" thickBot="1" x14ac:dyDescent="0.35">
      <c r="A52" t="s">
        <v>52</v>
      </c>
      <c r="B52" s="1">
        <v>2019</v>
      </c>
      <c r="C52" s="2">
        <v>20.000894859999999</v>
      </c>
      <c r="D52" s="2">
        <v>16.940562150000002</v>
      </c>
      <c r="E52" s="2">
        <v>0.49507659900000001</v>
      </c>
      <c r="F52" s="2">
        <v>10.99931776</v>
      </c>
      <c r="G52" s="2">
        <v>4.3723855980000002</v>
      </c>
      <c r="H52" s="2">
        <v>8.5222392249999999</v>
      </c>
      <c r="I52" s="2">
        <v>0</v>
      </c>
      <c r="J52" s="2">
        <v>1.035483754E-3</v>
      </c>
      <c r="K52" s="2">
        <v>1.7114702420000001</v>
      </c>
      <c r="L52" s="2">
        <v>8.9294262070000005E-2</v>
      </c>
      <c r="M52" s="2">
        <v>5.7057248590000002E-3</v>
      </c>
      <c r="N52" s="2">
        <v>2.9549695080000001E-2</v>
      </c>
      <c r="O52" s="2">
        <v>2.972310526E-2</v>
      </c>
      <c r="P52" s="2">
        <v>0</v>
      </c>
      <c r="Q52" s="2">
        <v>0</v>
      </c>
      <c r="R52">
        <f t="shared" si="0"/>
        <v>63.197254705022999</v>
      </c>
      <c r="S52">
        <f t="shared" si="1"/>
        <v>54.149180292009</v>
      </c>
      <c r="V52" s="71">
        <v>2020</v>
      </c>
      <c r="W52" s="104">
        <f t="shared" ref="W52:W58" si="15">SUMIFS($D$2:$D$165,$B$2:$B$165,$V52,$A$2:$A$165,W$7)*1000</f>
        <v>17388.199790000002</v>
      </c>
      <c r="X52" s="104">
        <f t="shared" si="14"/>
        <v>17385.537349999999</v>
      </c>
      <c r="Y52" s="104">
        <f t="shared" si="14"/>
        <v>17399.842660000002</v>
      </c>
      <c r="Z52" s="104">
        <f t="shared" si="14"/>
        <v>17416.542359999999</v>
      </c>
      <c r="AC52" s="105">
        <f>W52/'Final Demand'!D70</f>
        <v>67.931340007167464</v>
      </c>
      <c r="AD52" s="105">
        <f>X52/'Final Demand'!N70</f>
        <v>67.929486376143004</v>
      </c>
      <c r="AE52" s="105">
        <f>Y52/'Final Demand'!AH70</f>
        <v>67.859427866780862</v>
      </c>
      <c r="AF52" s="105">
        <f>Z52/'Final Demand'!AH70</f>
        <v>67.924556736604032</v>
      </c>
    </row>
    <row r="53" spans="1:32" ht="15" thickBot="1" x14ac:dyDescent="0.35">
      <c r="A53" t="s">
        <v>52</v>
      </c>
      <c r="B53" s="1">
        <v>2020</v>
      </c>
      <c r="C53" s="2">
        <v>20.417751840000001</v>
      </c>
      <c r="D53" s="2">
        <v>17.38553735</v>
      </c>
      <c r="E53" s="2">
        <v>4.605675695E-4</v>
      </c>
      <c r="F53" s="2">
        <v>10.39676745</v>
      </c>
      <c r="G53" s="2">
        <v>3.3601945139999998</v>
      </c>
      <c r="H53" s="2">
        <v>7.072248697</v>
      </c>
      <c r="I53" s="2">
        <v>0</v>
      </c>
      <c r="J53" s="2">
        <v>1.1758617540000001E-3</v>
      </c>
      <c r="K53" s="2">
        <v>1.6714874</v>
      </c>
      <c r="L53" s="2">
        <v>9.0228529010000003E-2</v>
      </c>
      <c r="M53" s="2">
        <v>5.255813049E-3</v>
      </c>
      <c r="N53" s="2">
        <v>2.2709114570000001E-2</v>
      </c>
      <c r="O53" s="2">
        <v>2.8267467930000002E-2</v>
      </c>
      <c r="P53" s="2">
        <v>0</v>
      </c>
      <c r="Q53" s="2">
        <v>0</v>
      </c>
      <c r="R53">
        <f t="shared" si="0"/>
        <v>60.452084604882486</v>
      </c>
      <c r="S53">
        <f t="shared" si="1"/>
        <v>53.34993201062899</v>
      </c>
      <c r="V53" s="71">
        <v>2025</v>
      </c>
      <c r="W53" s="104">
        <f t="shared" si="15"/>
        <v>19278.926070000001</v>
      </c>
      <c r="X53" s="104">
        <f t="shared" si="14"/>
        <v>18983.733560000001</v>
      </c>
      <c r="Y53" s="104">
        <f t="shared" si="14"/>
        <v>18955.304410000001</v>
      </c>
      <c r="Z53" s="104">
        <f t="shared" si="14"/>
        <v>17171.077209999999</v>
      </c>
      <c r="AC53" s="105">
        <f>W53/'Final Demand'!D71</f>
        <v>67.724192925747872</v>
      </c>
      <c r="AD53" s="105">
        <f>X53/'Final Demand'!N71</f>
        <v>66.75035177181573</v>
      </c>
      <c r="AE53" s="105">
        <f>Y53/'Final Demand'!AH71</f>
        <v>73.319172113953584</v>
      </c>
      <c r="AF53" s="105">
        <f>Z53/'Final Demand'!AH71</f>
        <v>66.417776159680045</v>
      </c>
    </row>
    <row r="54" spans="1:32" ht="15" thickBot="1" x14ac:dyDescent="0.35">
      <c r="A54" t="s">
        <v>52</v>
      </c>
      <c r="B54" s="1">
        <v>2021</v>
      </c>
      <c r="C54" s="2">
        <v>21.024471309999999</v>
      </c>
      <c r="D54" s="2">
        <v>17.776322390000001</v>
      </c>
      <c r="E54" s="2">
        <v>4.6655476650000002E-4</v>
      </c>
      <c r="F54" s="2">
        <v>10.6446416</v>
      </c>
      <c r="G54" s="2">
        <v>3.4870772040000002</v>
      </c>
      <c r="H54" s="2">
        <v>7.2352250419999997</v>
      </c>
      <c r="I54" s="2">
        <v>0</v>
      </c>
      <c r="J54" s="2">
        <v>1.1758617540000001E-3</v>
      </c>
      <c r="K54" s="2">
        <v>1.717622698</v>
      </c>
      <c r="L54" s="2">
        <v>9.3630961319999997E-2</v>
      </c>
      <c r="M54" s="2">
        <v>5.4527273840000003E-3</v>
      </c>
      <c r="N54" s="2">
        <v>2.3566638229999999E-2</v>
      </c>
      <c r="O54" s="2">
        <v>2.9342430919999999E-2</v>
      </c>
      <c r="P54" s="2">
        <v>0</v>
      </c>
      <c r="Q54" s="2">
        <v>0</v>
      </c>
      <c r="R54">
        <f t="shared" si="0"/>
        <v>62.038995418374505</v>
      </c>
      <c r="S54">
        <f t="shared" si="1"/>
        <v>54.772785528934008</v>
      </c>
      <c r="V54" s="71">
        <v>2030</v>
      </c>
      <c r="W54" s="104">
        <f t="shared" si="15"/>
        <v>20098.33541</v>
      </c>
      <c r="X54" s="104">
        <f t="shared" si="14"/>
        <v>19338.899690000002</v>
      </c>
      <c r="Y54" s="104">
        <f t="shared" si="14"/>
        <v>19148.265899999999</v>
      </c>
      <c r="Z54" s="104">
        <f t="shared" si="14"/>
        <v>15371.23711</v>
      </c>
      <c r="AC54" s="105">
        <f>W54/'Final Demand'!D72</f>
        <v>67.579563908813384</v>
      </c>
      <c r="AD54" s="105">
        <f>X54/'Final Demand'!N72</f>
        <v>65.586071762340453</v>
      </c>
      <c r="AE54" s="105">
        <f>Y54/'Final Demand'!AH72</f>
        <v>80.901189536794462</v>
      </c>
      <c r="AF54" s="105">
        <f>Z54/'Final Demand'!AH72</f>
        <v>64.943289034393388</v>
      </c>
    </row>
    <row r="55" spans="1:32" ht="15" thickBot="1" x14ac:dyDescent="0.35">
      <c r="A55" t="s">
        <v>52</v>
      </c>
      <c r="B55" s="1">
        <v>2022</v>
      </c>
      <c r="C55" s="2">
        <v>21.681950239999999</v>
      </c>
      <c r="D55" s="2">
        <v>18.138750430000002</v>
      </c>
      <c r="E55" s="2">
        <v>4.765349219E-4</v>
      </c>
      <c r="F55" s="2">
        <v>11.020075540000001</v>
      </c>
      <c r="G55" s="2">
        <v>3.6935620880000002</v>
      </c>
      <c r="H55" s="2">
        <v>7.5876415220000002</v>
      </c>
      <c r="I55" s="2">
        <v>0</v>
      </c>
      <c r="J55" s="2">
        <v>1.1758617540000001E-3</v>
      </c>
      <c r="K55" s="2">
        <v>1.754707426</v>
      </c>
      <c r="L55" s="2">
        <v>9.9307253910000004E-2</v>
      </c>
      <c r="M55" s="2">
        <v>5.7948121520000001E-3</v>
      </c>
      <c r="N55" s="2">
        <v>2.496213961E-2</v>
      </c>
      <c r="O55" s="2">
        <v>3.1208582669999999E-2</v>
      </c>
      <c r="P55" s="2">
        <v>0</v>
      </c>
      <c r="Q55" s="2">
        <v>0</v>
      </c>
      <c r="R55">
        <f t="shared" si="0"/>
        <v>64.0396124310179</v>
      </c>
      <c r="S55">
        <f t="shared" si="1"/>
        <v>56.419109929672004</v>
      </c>
      <c r="V55" s="71">
        <v>2035</v>
      </c>
      <c r="W55" s="104">
        <f t="shared" si="15"/>
        <v>20240.312270000002</v>
      </c>
      <c r="X55" s="104">
        <f t="shared" si="14"/>
        <v>18460.774000000001</v>
      </c>
      <c r="Y55" s="104">
        <f t="shared" si="14"/>
        <v>17637.477180000002</v>
      </c>
      <c r="Z55" s="104">
        <f t="shared" si="14"/>
        <v>13026.82396</v>
      </c>
      <c r="AC55" s="105">
        <f>W55/'Final Demand'!D73</f>
        <v>67.604659252324765</v>
      </c>
      <c r="AD55" s="105">
        <f>X55/'Final Demand'!N73</f>
        <v>65.497843673702661</v>
      </c>
      <c r="AE55" s="105">
        <f>Y55/'Final Demand'!AH73</f>
        <v>87.781865276957205</v>
      </c>
      <c r="AF55" s="105">
        <f>Z55/'Final Demand'!AH73</f>
        <v>64.834607249842406</v>
      </c>
    </row>
    <row r="56" spans="1:32" ht="15" thickBot="1" x14ac:dyDescent="0.35">
      <c r="A56" t="s">
        <v>52</v>
      </c>
      <c r="B56" s="1">
        <v>2023</v>
      </c>
      <c r="C56" s="2">
        <v>22.234930949999999</v>
      </c>
      <c r="D56" s="2">
        <v>18.466756459999999</v>
      </c>
      <c r="E56" s="2">
        <v>4.8038225530000001E-4</v>
      </c>
      <c r="F56" s="2">
        <v>11.265693069999999</v>
      </c>
      <c r="G56" s="2">
        <v>3.818397558</v>
      </c>
      <c r="H56" s="2">
        <v>7.6522783959999998</v>
      </c>
      <c r="I56" s="2">
        <v>0</v>
      </c>
      <c r="J56" s="2">
        <v>1.1758617540000001E-3</v>
      </c>
      <c r="K56" s="2">
        <v>1.787515559</v>
      </c>
      <c r="L56" s="2">
        <v>0.10235145</v>
      </c>
      <c r="M56" s="2">
        <v>5.9262782280000001E-3</v>
      </c>
      <c r="N56" s="2">
        <v>2.5805844719999999E-2</v>
      </c>
      <c r="O56" s="2">
        <v>3.1937575910000002E-2</v>
      </c>
      <c r="P56" s="2">
        <v>0</v>
      </c>
      <c r="Q56" s="2">
        <v>0</v>
      </c>
      <c r="R56">
        <f t="shared" si="0"/>
        <v>65.393249385867307</v>
      </c>
      <c r="S56">
        <f t="shared" si="1"/>
        <v>57.707377169948003</v>
      </c>
      <c r="V56" s="71">
        <v>2040</v>
      </c>
      <c r="W56" s="104">
        <f t="shared" si="15"/>
        <v>20144.372659999997</v>
      </c>
      <c r="X56" s="104">
        <f t="shared" si="14"/>
        <v>16450.81335</v>
      </c>
      <c r="Y56" s="104">
        <f t="shared" si="14"/>
        <v>15069.843260000001</v>
      </c>
      <c r="Z56" s="104">
        <f t="shared" si="14"/>
        <v>10343.89294</v>
      </c>
      <c r="AC56" s="105">
        <f>W56/'Final Demand'!D74</f>
        <v>67.682693433993819</v>
      </c>
      <c r="AD56" s="105">
        <f>X56/'Final Demand'!N74</f>
        <v>65.433600173341574</v>
      </c>
      <c r="AE56" s="105">
        <f>Y56/'Final Demand'!AH74</f>
        <v>94.638681461553247</v>
      </c>
      <c r="AF56" s="105">
        <f>Z56/'Final Demand'!AH74</f>
        <v>64.959692820392974</v>
      </c>
    </row>
    <row r="57" spans="1:32" ht="15" thickBot="1" x14ac:dyDescent="0.35">
      <c r="A57" t="s">
        <v>52</v>
      </c>
      <c r="B57" s="1">
        <v>2024</v>
      </c>
      <c r="C57" s="2">
        <v>22.748011720000001</v>
      </c>
      <c r="D57" s="2">
        <v>18.764257260000001</v>
      </c>
      <c r="E57" s="2">
        <v>4.8403870579999999E-4</v>
      </c>
      <c r="F57" s="2">
        <v>11.51701415</v>
      </c>
      <c r="G57" s="2">
        <v>3.9611029969999998</v>
      </c>
      <c r="H57" s="2">
        <v>7.7115150989999997</v>
      </c>
      <c r="I57" s="2">
        <v>0</v>
      </c>
      <c r="J57" s="2">
        <v>1.1758617540000001E-3</v>
      </c>
      <c r="K57" s="2">
        <v>1.818711591</v>
      </c>
      <c r="L57" s="2">
        <v>0.1057317549</v>
      </c>
      <c r="M57" s="2">
        <v>6.0556759099999998E-3</v>
      </c>
      <c r="N57" s="2">
        <v>2.6770330660000001E-2</v>
      </c>
      <c r="O57" s="2">
        <v>3.2658923450000002E-2</v>
      </c>
      <c r="P57" s="2">
        <v>0</v>
      </c>
      <c r="Q57" s="2">
        <v>0</v>
      </c>
      <c r="R57">
        <f t="shared" si="0"/>
        <v>66.693489402379811</v>
      </c>
      <c r="S57">
        <f t="shared" si="1"/>
        <v>58.947655479470008</v>
      </c>
      <c r="V57" s="71">
        <v>2045</v>
      </c>
      <c r="W57" s="104">
        <f t="shared" si="15"/>
        <v>19948.183290000001</v>
      </c>
      <c r="X57" s="104">
        <f t="shared" si="14"/>
        <v>14356.15696</v>
      </c>
      <c r="Y57" s="104">
        <f t="shared" si="14"/>
        <v>12487.75671</v>
      </c>
      <c r="Z57" s="104">
        <f t="shared" si="14"/>
        <v>7760.4002209999999</v>
      </c>
      <c r="AC57" s="105">
        <f>W57/'Final Demand'!D75</f>
        <v>67.737459297595279</v>
      </c>
      <c r="AD57" s="105">
        <f>X57/'Final Demand'!N75</f>
        <v>65.291979290822638</v>
      </c>
      <c r="AE57" s="105">
        <f>Y57/'Final Demand'!AH75</f>
        <v>104.59241696397731</v>
      </c>
      <c r="AF57" s="105">
        <f>Z57/'Final Demand'!AH75</f>
        <v>64.997984391559612</v>
      </c>
    </row>
    <row r="58" spans="1:32" ht="15" thickBot="1" x14ac:dyDescent="0.35">
      <c r="A58" t="s">
        <v>52</v>
      </c>
      <c r="B58" s="1">
        <v>2025</v>
      </c>
      <c r="C58" s="2">
        <v>23.249169689999999</v>
      </c>
      <c r="D58" s="2">
        <v>18.983733560000001</v>
      </c>
      <c r="E58" s="2">
        <v>4.8728921689999998E-4</v>
      </c>
      <c r="F58" s="2">
        <v>11.776767449999999</v>
      </c>
      <c r="G58" s="2">
        <v>4.1079513949999997</v>
      </c>
      <c r="H58" s="2">
        <v>7.759467559</v>
      </c>
      <c r="I58" s="2">
        <v>0</v>
      </c>
      <c r="J58" s="2">
        <v>1.1758617540000001E-3</v>
      </c>
      <c r="K58" s="2">
        <v>1.8488129419999999</v>
      </c>
      <c r="L58" s="2">
        <v>0.10916655140000001</v>
      </c>
      <c r="M58" s="2">
        <v>6.177510271E-3</v>
      </c>
      <c r="N58" s="2">
        <v>2.7762820319999999E-2</v>
      </c>
      <c r="O58" s="2">
        <v>3.3344471950000003E-2</v>
      </c>
      <c r="P58" s="2">
        <v>0</v>
      </c>
      <c r="Q58" s="2">
        <v>0</v>
      </c>
      <c r="R58">
        <f t="shared" si="0"/>
        <v>67.904017100911901</v>
      </c>
      <c r="S58">
        <f t="shared" si="1"/>
        <v>60.109541918990992</v>
      </c>
      <c r="V58" s="71">
        <v>2050</v>
      </c>
      <c r="W58" s="104">
        <f t="shared" si="15"/>
        <v>19887.955720000002</v>
      </c>
      <c r="X58" s="104">
        <f t="shared" si="14"/>
        <v>12556.549719999999</v>
      </c>
      <c r="Y58" s="104">
        <f t="shared" si="14"/>
        <v>10212.661900000001</v>
      </c>
      <c r="Z58" s="104">
        <f t="shared" si="14"/>
        <v>5515.9854519999999</v>
      </c>
      <c r="AC58" s="105">
        <f>W58/'Final Demand'!D76</f>
        <v>67.751679561965716</v>
      </c>
      <c r="AD58" s="105">
        <f>X58/'Final Demand'!N76</f>
        <v>65.020092572268652</v>
      </c>
      <c r="AE58" s="105">
        <f>Y58/'Final Demand'!AH76</f>
        <v>119.99966332523422</v>
      </c>
      <c r="AF58" s="105">
        <f>Z58/'Final Demand'!AH76</f>
        <v>64.813307600723547</v>
      </c>
    </row>
    <row r="59" spans="1:32" ht="15" thickBot="1" x14ac:dyDescent="0.35">
      <c r="A59" t="s">
        <v>52</v>
      </c>
      <c r="B59" s="1">
        <v>2026</v>
      </c>
      <c r="C59" s="2">
        <v>23.728153840000001</v>
      </c>
      <c r="D59" s="2">
        <v>19.139344919999999</v>
      </c>
      <c r="E59" s="2">
        <v>4.9000559180000002E-4</v>
      </c>
      <c r="F59" s="2">
        <v>12.0421519</v>
      </c>
      <c r="G59" s="2">
        <v>4.2601634720000003</v>
      </c>
      <c r="H59" s="2">
        <v>7.7951447260000002</v>
      </c>
      <c r="I59" s="2">
        <v>0</v>
      </c>
      <c r="J59" s="2">
        <v>1.1758617540000001E-3</v>
      </c>
      <c r="K59" s="2">
        <v>1.877365948</v>
      </c>
      <c r="L59" s="2">
        <v>0.11267407240000001</v>
      </c>
      <c r="M59" s="2">
        <v>6.2897512139999997E-3</v>
      </c>
      <c r="N59" s="2">
        <v>2.87915649E-2</v>
      </c>
      <c r="O59" s="2">
        <v>3.3985135819999998E-2</v>
      </c>
      <c r="P59" s="2">
        <v>0</v>
      </c>
      <c r="Q59" s="2">
        <v>0</v>
      </c>
      <c r="R59">
        <f t="shared" si="0"/>
        <v>69.025731197679818</v>
      </c>
      <c r="S59">
        <f t="shared" si="1"/>
        <v>61.194935468514018</v>
      </c>
    </row>
    <row r="60" spans="1:32" ht="15" thickBot="1" x14ac:dyDescent="0.35">
      <c r="A60" t="s">
        <v>52</v>
      </c>
      <c r="B60" s="1">
        <v>2027</v>
      </c>
      <c r="C60" s="2">
        <v>24.14561359</v>
      </c>
      <c r="D60" s="2">
        <v>19.267716190000002</v>
      </c>
      <c r="E60" s="2">
        <v>4.9176630669999996E-4</v>
      </c>
      <c r="F60" s="2">
        <v>12.30162569</v>
      </c>
      <c r="G60" s="2">
        <v>4.4134050220000001</v>
      </c>
      <c r="H60" s="2">
        <v>7.8062593949999997</v>
      </c>
      <c r="I60" s="2">
        <v>0</v>
      </c>
      <c r="J60" s="2">
        <v>1.1758617540000001E-3</v>
      </c>
      <c r="K60" s="2">
        <v>1.90256592</v>
      </c>
      <c r="L60" s="2">
        <v>0.11612005240000001</v>
      </c>
      <c r="M60" s="2">
        <v>6.3808823900000002E-3</v>
      </c>
      <c r="N60" s="2">
        <v>2.9827273460000001E-2</v>
      </c>
      <c r="O60" s="2">
        <v>3.4520900360000002E-2</v>
      </c>
      <c r="P60" s="2">
        <v>0</v>
      </c>
      <c r="Q60" s="2">
        <v>0</v>
      </c>
      <c r="R60">
        <f t="shared" si="0"/>
        <v>70.025702543670718</v>
      </c>
      <c r="S60">
        <f t="shared" si="1"/>
        <v>62.183254620250025</v>
      </c>
    </row>
    <row r="61" spans="1:32" ht="15" thickBot="1" x14ac:dyDescent="0.35">
      <c r="A61" t="s">
        <v>52</v>
      </c>
      <c r="B61" s="1">
        <v>2028</v>
      </c>
      <c r="C61" s="2">
        <v>24.488680760000001</v>
      </c>
      <c r="D61" s="2">
        <v>19.350651419999998</v>
      </c>
      <c r="E61" s="2">
        <v>4.9240022190000004E-4</v>
      </c>
      <c r="F61" s="2">
        <v>12.547908960000001</v>
      </c>
      <c r="G61" s="2">
        <v>4.5693988829999999</v>
      </c>
      <c r="H61" s="2">
        <v>7.7917388010000002</v>
      </c>
      <c r="I61" s="2">
        <v>0</v>
      </c>
      <c r="J61" s="2">
        <v>1.1758617540000001E-3</v>
      </c>
      <c r="K61" s="2">
        <v>1.923028542</v>
      </c>
      <c r="L61" s="2">
        <v>0.1195292863</v>
      </c>
      <c r="M61" s="2">
        <v>6.4480622069999997E-3</v>
      </c>
      <c r="N61" s="2">
        <v>3.0881591149999998E-2</v>
      </c>
      <c r="O61" s="2">
        <v>3.4938660560000001E-2</v>
      </c>
      <c r="P61" s="2">
        <v>0</v>
      </c>
      <c r="Q61" s="2">
        <v>0</v>
      </c>
      <c r="R61">
        <f t="shared" si="0"/>
        <v>70.864873228192906</v>
      </c>
      <c r="S61">
        <f t="shared" si="1"/>
        <v>63.036527504657002</v>
      </c>
    </row>
    <row r="62" spans="1:32" ht="15" thickBot="1" x14ac:dyDescent="0.35">
      <c r="A62" t="s">
        <v>52</v>
      </c>
      <c r="B62" s="1">
        <v>2029</v>
      </c>
      <c r="C62" s="2">
        <v>24.779885929999999</v>
      </c>
      <c r="D62" s="2">
        <v>19.374059299999999</v>
      </c>
      <c r="E62" s="2">
        <v>4.9164724719999995E-4</v>
      </c>
      <c r="F62" s="2">
        <v>12.774486019999999</v>
      </c>
      <c r="G62" s="2">
        <v>4.726752362</v>
      </c>
      <c r="H62" s="2">
        <v>7.7462805670000003</v>
      </c>
      <c r="I62" s="2">
        <v>0</v>
      </c>
      <c r="J62" s="2">
        <v>1.1758617540000001E-3</v>
      </c>
      <c r="K62" s="2">
        <v>1.9371272859999999</v>
      </c>
      <c r="L62" s="2">
        <v>0.1228490762</v>
      </c>
      <c r="M62" s="2">
        <v>6.4850264479999996E-3</v>
      </c>
      <c r="N62" s="2">
        <v>3.1945106780000003E-2</v>
      </c>
      <c r="O62" s="2">
        <v>3.5206401730000003E-2</v>
      </c>
      <c r="P62" s="2">
        <v>0</v>
      </c>
      <c r="Q62" s="2">
        <v>0</v>
      </c>
      <c r="R62">
        <f t="shared" si="0"/>
        <v>71.536744585159212</v>
      </c>
      <c r="S62">
        <f t="shared" si="1"/>
        <v>63.75359010742801</v>
      </c>
    </row>
    <row r="63" spans="1:32" ht="15" thickBot="1" x14ac:dyDescent="0.35">
      <c r="A63" t="s">
        <v>52</v>
      </c>
      <c r="B63" s="1">
        <v>2030</v>
      </c>
      <c r="C63" s="2">
        <v>25.024781019999999</v>
      </c>
      <c r="D63" s="2">
        <v>19.338899690000002</v>
      </c>
      <c r="E63" s="2">
        <v>4.8958594639999999E-4</v>
      </c>
      <c r="F63" s="2">
        <v>12.988950940000001</v>
      </c>
      <c r="G63" s="2">
        <v>4.8900474389999999</v>
      </c>
      <c r="H63" s="2">
        <v>7.6765438929999998</v>
      </c>
      <c r="I63" s="2">
        <v>0</v>
      </c>
      <c r="J63" s="2">
        <v>1.1758617540000001E-3</v>
      </c>
      <c r="K63" s="2">
        <v>1.9445004420000001</v>
      </c>
      <c r="L63" s="2">
        <v>0.126190573</v>
      </c>
      <c r="M63" s="2">
        <v>6.4959795500000002E-3</v>
      </c>
      <c r="N63" s="2">
        <v>3.3048788019999997E-2</v>
      </c>
      <c r="O63" s="2">
        <v>3.5347836049999998E-2</v>
      </c>
      <c r="P63" s="2">
        <v>0</v>
      </c>
      <c r="Q63" s="2">
        <v>0</v>
      </c>
      <c r="R63">
        <f t="shared" si="0"/>
        <v>72.066472048320392</v>
      </c>
      <c r="S63">
        <f t="shared" si="1"/>
        <v>64.352914871569993</v>
      </c>
    </row>
    <row r="64" spans="1:32" ht="15" thickBot="1" x14ac:dyDescent="0.35">
      <c r="A64" t="s">
        <v>52</v>
      </c>
      <c r="B64" s="1">
        <v>2031</v>
      </c>
      <c r="C64" s="2">
        <v>25.210973970000001</v>
      </c>
      <c r="D64" s="2">
        <v>19.299597550000001</v>
      </c>
      <c r="E64" s="2">
        <v>4.8605440669999999E-4</v>
      </c>
      <c r="F64" s="2">
        <v>13.189022899999999</v>
      </c>
      <c r="G64" s="2">
        <v>5.0536846320000004</v>
      </c>
      <c r="H64" s="2">
        <v>7.5753333469999999</v>
      </c>
      <c r="I64" s="2">
        <v>0</v>
      </c>
      <c r="J64" s="2">
        <v>1.1758617540000001E-3</v>
      </c>
      <c r="K64" s="2">
        <v>1.9457139510000001</v>
      </c>
      <c r="L64" s="2">
        <v>0.12941198670000001</v>
      </c>
      <c r="M64" s="2">
        <v>6.474482787E-3</v>
      </c>
      <c r="N64" s="2">
        <v>3.41547907E-2</v>
      </c>
      <c r="O64" s="2">
        <v>3.5327016099999997E-2</v>
      </c>
      <c r="P64" s="2">
        <v>0</v>
      </c>
      <c r="Q64" s="2">
        <v>0</v>
      </c>
      <c r="R64">
        <f t="shared" si="0"/>
        <v>72.481356542447713</v>
      </c>
      <c r="S64">
        <f t="shared" si="1"/>
        <v>64.869034263187018</v>
      </c>
    </row>
    <row r="65" spans="1:19" ht="15" thickBot="1" x14ac:dyDescent="0.35">
      <c r="A65" t="s">
        <v>52</v>
      </c>
      <c r="B65" s="1">
        <v>2032</v>
      </c>
      <c r="C65" s="2">
        <v>25.34174011</v>
      </c>
      <c r="D65" s="2">
        <v>19.193900370000001</v>
      </c>
      <c r="E65" s="2">
        <v>4.8149613270000001E-4</v>
      </c>
      <c r="F65" s="2">
        <v>13.394031249999999</v>
      </c>
      <c r="G65" s="2">
        <v>5.2216833869999997</v>
      </c>
      <c r="H65" s="2">
        <v>7.4556399539999996</v>
      </c>
      <c r="I65" s="2">
        <v>0</v>
      </c>
      <c r="J65" s="2">
        <v>1.1758617540000001E-3</v>
      </c>
      <c r="K65" s="2">
        <v>1.9435273559999999</v>
      </c>
      <c r="L65" s="2">
        <v>0.13264239650000001</v>
      </c>
      <c r="M65" s="2">
        <v>6.4324888309999998E-3</v>
      </c>
      <c r="N65" s="2">
        <v>3.5290278250000001E-2</v>
      </c>
      <c r="O65" s="2">
        <v>3.520580081E-2</v>
      </c>
      <c r="P65" s="2">
        <v>0</v>
      </c>
      <c r="Q65" s="2">
        <v>0</v>
      </c>
      <c r="R65">
        <f t="shared" si="0"/>
        <v>72.761750749277709</v>
      </c>
      <c r="S65">
        <f t="shared" si="1"/>
        <v>65.269247636580985</v>
      </c>
    </row>
    <row r="66" spans="1:19" ht="15" thickBot="1" x14ac:dyDescent="0.35">
      <c r="A66" t="s">
        <v>52</v>
      </c>
      <c r="B66" s="1">
        <v>2033</v>
      </c>
      <c r="C66" s="2">
        <v>25.420485339999999</v>
      </c>
      <c r="D66" s="2">
        <v>19.01996102</v>
      </c>
      <c r="E66" s="2">
        <v>4.763189983E-4</v>
      </c>
      <c r="F66" s="2">
        <v>13.62072414</v>
      </c>
      <c r="G66" s="2">
        <v>5.3925185840000003</v>
      </c>
      <c r="H66" s="2">
        <v>7.3244955989999996</v>
      </c>
      <c r="I66" s="2">
        <v>0</v>
      </c>
      <c r="J66" s="2">
        <v>1.1758617540000001E-3</v>
      </c>
      <c r="K66" s="2">
        <v>1.941216909</v>
      </c>
      <c r="L66" s="2">
        <v>0.13588162200000001</v>
      </c>
      <c r="M66" s="2">
        <v>6.3782750149999996E-3</v>
      </c>
      <c r="N66" s="2">
        <v>3.6444940320000001E-2</v>
      </c>
      <c r="O66" s="2">
        <v>3.502425008E-2</v>
      </c>
      <c r="P66" s="2">
        <v>0</v>
      </c>
      <c r="Q66" s="2">
        <v>0</v>
      </c>
      <c r="R66">
        <f t="shared" si="0"/>
        <v>72.934782860167303</v>
      </c>
      <c r="S66">
        <f t="shared" si="1"/>
        <v>65.573610830334999</v>
      </c>
    </row>
    <row r="67" spans="1:19" ht="15" thickBot="1" x14ac:dyDescent="0.35">
      <c r="A67" t="s">
        <v>52</v>
      </c>
      <c r="B67" s="1">
        <v>2034</v>
      </c>
      <c r="C67" s="2">
        <v>25.451016899999999</v>
      </c>
      <c r="D67" s="2">
        <v>18.769835820000001</v>
      </c>
      <c r="E67" s="2">
        <v>4.7113917040000002E-4</v>
      </c>
      <c r="F67" s="2">
        <v>13.88960417</v>
      </c>
      <c r="G67" s="2">
        <v>5.5686650000000002</v>
      </c>
      <c r="H67" s="2">
        <v>7.1953680320000002</v>
      </c>
      <c r="I67" s="2">
        <v>0</v>
      </c>
      <c r="J67" s="2">
        <v>1.1758617540000001E-3</v>
      </c>
      <c r="K67" s="2">
        <v>1.9425811340000001</v>
      </c>
      <c r="L67" s="2">
        <v>0.13923690659999999</v>
      </c>
      <c r="M67" s="2">
        <v>6.326563625E-3</v>
      </c>
      <c r="N67" s="2">
        <v>3.763549938E-2</v>
      </c>
      <c r="O67" s="2">
        <v>3.4856990839999998E-2</v>
      </c>
      <c r="P67" s="2">
        <v>0</v>
      </c>
      <c r="Q67" s="2">
        <v>0</v>
      </c>
      <c r="R67">
        <f t="shared" ref="R67:R130" si="16">SUM(C67:Q67)</f>
        <v>73.036774017369396</v>
      </c>
      <c r="S67">
        <f t="shared" ref="S67:S130" si="17">R67-E67-H67-I67-J67-O67-P67-Q67</f>
        <v>65.804901993604986</v>
      </c>
    </row>
    <row r="68" spans="1:19" ht="15" thickBot="1" x14ac:dyDescent="0.35">
      <c r="A68" t="s">
        <v>52</v>
      </c>
      <c r="B68" s="1">
        <v>2035</v>
      </c>
      <c r="C68" s="2">
        <v>25.443736130000001</v>
      </c>
      <c r="D68" s="2">
        <v>18.460774000000001</v>
      </c>
      <c r="E68" s="2">
        <v>4.6652500690000002E-4</v>
      </c>
      <c r="F68" s="2">
        <v>14.218538110000001</v>
      </c>
      <c r="G68" s="2">
        <v>5.753104671</v>
      </c>
      <c r="H68" s="2">
        <v>7.0803283390000002</v>
      </c>
      <c r="I68" s="2">
        <v>0</v>
      </c>
      <c r="J68" s="2">
        <v>1.1758617540000001E-3</v>
      </c>
      <c r="K68" s="2">
        <v>1.9506187319999999</v>
      </c>
      <c r="L68" s="2">
        <v>0.142822437</v>
      </c>
      <c r="M68" s="2">
        <v>6.2911647879999996E-3</v>
      </c>
      <c r="N68" s="2">
        <v>3.8882106659999999E-2</v>
      </c>
      <c r="O68" s="2">
        <v>3.4774477400000003E-2</v>
      </c>
      <c r="P68" s="2">
        <v>0</v>
      </c>
      <c r="Q68" s="2">
        <v>0</v>
      </c>
      <c r="R68">
        <f t="shared" si="16"/>
        <v>73.131512554608918</v>
      </c>
      <c r="S68">
        <f t="shared" si="17"/>
        <v>66.014767351448</v>
      </c>
    </row>
    <row r="69" spans="1:19" ht="15" thickBot="1" x14ac:dyDescent="0.35">
      <c r="A69" t="s">
        <v>52</v>
      </c>
      <c r="B69" s="1">
        <v>2036</v>
      </c>
      <c r="C69" s="2">
        <v>25.386619809999999</v>
      </c>
      <c r="D69" s="2">
        <v>18.108416099999999</v>
      </c>
      <c r="E69" s="2">
        <v>4.6251348709999999E-4</v>
      </c>
      <c r="F69" s="2">
        <v>14.59935748</v>
      </c>
      <c r="G69" s="2">
        <v>5.9343163800000003</v>
      </c>
      <c r="H69" s="2">
        <v>6.97100367</v>
      </c>
      <c r="I69" s="2">
        <v>0</v>
      </c>
      <c r="J69" s="2">
        <v>1.1758617540000001E-3</v>
      </c>
      <c r="K69" s="2">
        <v>1.9659755269999999</v>
      </c>
      <c r="L69" s="2">
        <v>0.1463822313</v>
      </c>
      <c r="M69" s="2">
        <v>6.2673114549999997E-3</v>
      </c>
      <c r="N69" s="2">
        <v>4.0106893460000001E-2</v>
      </c>
      <c r="O69" s="2">
        <v>3.4746109800000001E-2</v>
      </c>
      <c r="P69" s="2">
        <v>0</v>
      </c>
      <c r="Q69" s="2">
        <v>0</v>
      </c>
      <c r="R69">
        <f t="shared" si="16"/>
        <v>73.194829888256109</v>
      </c>
      <c r="S69">
        <f t="shared" si="17"/>
        <v>66.18744173321501</v>
      </c>
    </row>
    <row r="70" spans="1:19" ht="15" thickBot="1" x14ac:dyDescent="0.35">
      <c r="A70" t="s">
        <v>52</v>
      </c>
      <c r="B70" s="1">
        <v>2037</v>
      </c>
      <c r="C70" s="2">
        <v>25.28322777</v>
      </c>
      <c r="D70" s="2">
        <v>17.72980506</v>
      </c>
      <c r="E70" s="2">
        <v>4.5957564130000002E-4</v>
      </c>
      <c r="F70" s="2">
        <v>15.039395239999999</v>
      </c>
      <c r="G70" s="2">
        <v>6.1218573010000004</v>
      </c>
      <c r="H70" s="2">
        <v>6.8818440680000004</v>
      </c>
      <c r="I70" s="2">
        <v>0</v>
      </c>
      <c r="J70" s="2">
        <v>1.1758617540000001E-3</v>
      </c>
      <c r="K70" s="2">
        <v>1.98921915</v>
      </c>
      <c r="L70" s="2">
        <v>0.15016996329999999</v>
      </c>
      <c r="M70" s="2">
        <v>6.2697498690000002E-3</v>
      </c>
      <c r="N70" s="2">
        <v>4.1374451E-2</v>
      </c>
      <c r="O70" s="2">
        <v>3.4851092200000003E-2</v>
      </c>
      <c r="P70" s="2">
        <v>0</v>
      </c>
      <c r="Q70" s="2">
        <v>0</v>
      </c>
      <c r="R70">
        <f t="shared" si="16"/>
        <v>73.279649282764311</v>
      </c>
      <c r="S70">
        <f t="shared" si="17"/>
        <v>66.361318685168996</v>
      </c>
    </row>
    <row r="71" spans="1:19" ht="15" thickBot="1" x14ac:dyDescent="0.35">
      <c r="A71" t="s">
        <v>52</v>
      </c>
      <c r="B71" s="1">
        <v>2038</v>
      </c>
      <c r="C71" s="2">
        <v>25.14473422</v>
      </c>
      <c r="D71" s="2">
        <v>17.324694310000002</v>
      </c>
      <c r="E71" s="2">
        <v>4.5774702139999998E-4</v>
      </c>
      <c r="F71" s="2">
        <v>15.52984854</v>
      </c>
      <c r="G71" s="2">
        <v>6.3153283020000002</v>
      </c>
      <c r="H71" s="2">
        <v>6.8119261800000004</v>
      </c>
      <c r="I71" s="2">
        <v>0</v>
      </c>
      <c r="J71" s="2">
        <v>1.1758617540000001E-3</v>
      </c>
      <c r="K71" s="2">
        <v>2.0195200409999998</v>
      </c>
      <c r="L71" s="2">
        <v>0.1541788241</v>
      </c>
      <c r="M71" s="2">
        <v>6.2988895039999999E-3</v>
      </c>
      <c r="N71" s="2">
        <v>4.2682081500000003E-2</v>
      </c>
      <c r="O71" s="2">
        <v>3.5091272030000002E-2</v>
      </c>
      <c r="P71" s="2">
        <v>0</v>
      </c>
      <c r="Q71" s="2">
        <v>0</v>
      </c>
      <c r="R71">
        <f t="shared" si="16"/>
        <v>73.385936268909404</v>
      </c>
      <c r="S71">
        <f t="shared" si="17"/>
        <v>66.537285208103995</v>
      </c>
    </row>
    <row r="72" spans="1:19" ht="15" thickBot="1" x14ac:dyDescent="0.35">
      <c r="A72" t="s">
        <v>52</v>
      </c>
      <c r="B72" s="1">
        <v>2039</v>
      </c>
      <c r="C72" s="2">
        <v>24.973519629999998</v>
      </c>
      <c r="D72" s="2">
        <v>16.886526050000001</v>
      </c>
      <c r="E72" s="2">
        <v>4.5697765170000002E-4</v>
      </c>
      <c r="F72" s="2">
        <v>16.06177735</v>
      </c>
      <c r="G72" s="2">
        <v>6.5148691269999999</v>
      </c>
      <c r="H72" s="2">
        <v>6.7592540229999996</v>
      </c>
      <c r="I72" s="2">
        <v>0</v>
      </c>
      <c r="J72" s="2">
        <v>1.1758617540000001E-3</v>
      </c>
      <c r="K72" s="2">
        <v>2.0557791870000002</v>
      </c>
      <c r="L72" s="2">
        <v>0.1584070152</v>
      </c>
      <c r="M72" s="2">
        <v>6.3535399899999996E-3</v>
      </c>
      <c r="N72" s="2">
        <v>4.4030729800000001E-2</v>
      </c>
      <c r="O72" s="2">
        <v>3.5460859710000001E-2</v>
      </c>
      <c r="P72" s="2">
        <v>0</v>
      </c>
      <c r="Q72" s="2">
        <v>0</v>
      </c>
      <c r="R72">
        <f t="shared" si="16"/>
        <v>73.497610351105706</v>
      </c>
      <c r="S72">
        <f t="shared" si="17"/>
        <v>66.701262628990008</v>
      </c>
    </row>
    <row r="73" spans="1:19" ht="15" thickBot="1" x14ac:dyDescent="0.35">
      <c r="A73" t="s">
        <v>52</v>
      </c>
      <c r="B73" s="1">
        <v>2040</v>
      </c>
      <c r="C73" s="2">
        <v>24.76210189</v>
      </c>
      <c r="D73" s="2">
        <v>16.450813350000001</v>
      </c>
      <c r="E73" s="2">
        <v>4.5717485090000001E-4</v>
      </c>
      <c r="F73" s="2">
        <v>16.633064489999999</v>
      </c>
      <c r="G73" s="2">
        <v>6.7212805009999999</v>
      </c>
      <c r="H73" s="2">
        <v>6.7216155759999996</v>
      </c>
      <c r="I73" s="2">
        <v>0</v>
      </c>
      <c r="J73" s="2">
        <v>1.1758617540000001E-3</v>
      </c>
      <c r="K73" s="2">
        <v>2.0969069600000001</v>
      </c>
      <c r="L73" s="2">
        <v>0.16286405179999999</v>
      </c>
      <c r="M73" s="2">
        <v>6.4319096949999998E-3</v>
      </c>
      <c r="N73" s="2">
        <v>4.542580836E-2</v>
      </c>
      <c r="O73" s="2">
        <v>3.5951455690000002E-2</v>
      </c>
      <c r="P73" s="2">
        <v>0</v>
      </c>
      <c r="Q73" s="2">
        <v>0</v>
      </c>
      <c r="R73">
        <f t="shared" si="16"/>
        <v>73.638089029149896</v>
      </c>
      <c r="S73">
        <f t="shared" si="17"/>
        <v>66.878888960854994</v>
      </c>
    </row>
    <row r="74" spans="1:19" ht="15" thickBot="1" x14ac:dyDescent="0.35">
      <c r="A74" t="s">
        <v>52</v>
      </c>
      <c r="B74" s="1">
        <v>2041</v>
      </c>
      <c r="C74" s="2">
        <v>24.451243309999999</v>
      </c>
      <c r="D74" s="2">
        <v>16.01144558</v>
      </c>
      <c r="E74" s="2">
        <v>4.5821915870000003E-4</v>
      </c>
      <c r="F74" s="2">
        <v>17.236757390000001</v>
      </c>
      <c r="G74" s="2">
        <v>6.9352996200000003</v>
      </c>
      <c r="H74" s="2">
        <v>6.6963900629999999</v>
      </c>
      <c r="I74" s="2">
        <v>0</v>
      </c>
      <c r="J74" s="2">
        <v>1.1758617540000001E-3</v>
      </c>
      <c r="K74" s="2">
        <v>2.141890439</v>
      </c>
      <c r="L74" s="2">
        <v>0.16755582059999999</v>
      </c>
      <c r="M74" s="2">
        <v>6.5316098459999999E-3</v>
      </c>
      <c r="N74" s="2">
        <v>4.687230044E-2</v>
      </c>
      <c r="O74" s="2">
        <v>3.6551628099999997E-2</v>
      </c>
      <c r="P74" s="2">
        <v>0</v>
      </c>
      <c r="Q74" s="2">
        <v>0</v>
      </c>
      <c r="R74">
        <f t="shared" si="16"/>
        <v>73.73217184189869</v>
      </c>
      <c r="S74">
        <f t="shared" si="17"/>
        <v>66.997596069885986</v>
      </c>
    </row>
    <row r="75" spans="1:19" ht="15" thickBot="1" x14ac:dyDescent="0.35">
      <c r="A75" t="s">
        <v>52</v>
      </c>
      <c r="B75" s="1">
        <v>2042</v>
      </c>
      <c r="C75" s="2">
        <v>24.102023559999999</v>
      </c>
      <c r="D75" s="2">
        <v>15.58468899</v>
      </c>
      <c r="E75" s="2">
        <v>4.5977273919999999E-4</v>
      </c>
      <c r="F75" s="2">
        <v>17.86077534</v>
      </c>
      <c r="G75" s="2">
        <v>7.1476376500000001</v>
      </c>
      <c r="H75" s="2">
        <v>6.6717014670000001</v>
      </c>
      <c r="I75" s="2">
        <v>0</v>
      </c>
      <c r="J75" s="2">
        <v>1.1758617540000001E-3</v>
      </c>
      <c r="K75" s="2">
        <v>2.189302799</v>
      </c>
      <c r="L75" s="2">
        <v>0.17224666650000001</v>
      </c>
      <c r="M75" s="2">
        <v>6.6409467439999996E-3</v>
      </c>
      <c r="N75" s="2">
        <v>4.8307427600000001E-2</v>
      </c>
      <c r="O75" s="2">
        <v>3.7197817979999999E-2</v>
      </c>
      <c r="P75" s="2">
        <v>0</v>
      </c>
      <c r="Q75" s="2">
        <v>0</v>
      </c>
      <c r="R75">
        <f t="shared" si="16"/>
        <v>73.822158299317195</v>
      </c>
      <c r="S75">
        <f t="shared" si="17"/>
        <v>67.111623379843977</v>
      </c>
    </row>
    <row r="76" spans="1:19" ht="15" thickBot="1" x14ac:dyDescent="0.35">
      <c r="A76" t="s">
        <v>52</v>
      </c>
      <c r="B76" s="1">
        <v>2043</v>
      </c>
      <c r="C76" s="2">
        <v>23.725033620000001</v>
      </c>
      <c r="D76" s="2">
        <v>15.16616254</v>
      </c>
      <c r="E76" s="2">
        <v>4.6190357190000001E-4</v>
      </c>
      <c r="F76" s="2">
        <v>18.511233860000001</v>
      </c>
      <c r="G76" s="2">
        <v>7.366907855</v>
      </c>
      <c r="H76" s="2">
        <v>6.6532680360000001</v>
      </c>
      <c r="I76" s="2">
        <v>0</v>
      </c>
      <c r="J76" s="2">
        <v>1.1758617540000001E-3</v>
      </c>
      <c r="K76" s="2">
        <v>2.2388971689999999</v>
      </c>
      <c r="L76" s="2">
        <v>0.1771341511</v>
      </c>
      <c r="M76" s="2">
        <v>6.7652968430000002E-3</v>
      </c>
      <c r="N76" s="2">
        <v>4.978940397E-2</v>
      </c>
      <c r="O76" s="2">
        <v>3.7921815630000001E-2</v>
      </c>
      <c r="P76" s="2">
        <v>0</v>
      </c>
      <c r="Q76" s="2">
        <v>0</v>
      </c>
      <c r="R76">
        <f t="shared" si="16"/>
        <v>73.9347515128689</v>
      </c>
      <c r="S76">
        <f t="shared" si="17"/>
        <v>67.24192389591299</v>
      </c>
    </row>
    <row r="77" spans="1:19" ht="15" thickBot="1" x14ac:dyDescent="0.35">
      <c r="A77" t="s">
        <v>52</v>
      </c>
      <c r="B77" s="1">
        <v>2044</v>
      </c>
      <c r="C77" s="2">
        <v>23.324222389999999</v>
      </c>
      <c r="D77" s="2">
        <v>14.748800709999999</v>
      </c>
      <c r="E77" s="2">
        <v>4.6449930380000002E-4</v>
      </c>
      <c r="F77" s="2">
        <v>19.184866329999998</v>
      </c>
      <c r="G77" s="2">
        <v>7.5929430179999997</v>
      </c>
      <c r="H77" s="2">
        <v>6.6384882230000004</v>
      </c>
      <c r="I77" s="2">
        <v>0</v>
      </c>
      <c r="J77" s="2">
        <v>1.1758617540000001E-3</v>
      </c>
      <c r="K77" s="2">
        <v>2.2900701080000001</v>
      </c>
      <c r="L77" s="2">
        <v>0.18220471420000001</v>
      </c>
      <c r="M77" s="2">
        <v>6.9020600709999999E-3</v>
      </c>
      <c r="N77" s="2">
        <v>5.131710011E-2</v>
      </c>
      <c r="O77" s="2">
        <v>3.8710557350000001E-2</v>
      </c>
      <c r="P77" s="2">
        <v>0</v>
      </c>
      <c r="Q77" s="2">
        <v>0</v>
      </c>
      <c r="R77">
        <f t="shared" si="16"/>
        <v>74.060165571788801</v>
      </c>
      <c r="S77">
        <f t="shared" si="17"/>
        <v>67.381326430380994</v>
      </c>
    </row>
    <row r="78" spans="1:19" ht="15" thickBot="1" x14ac:dyDescent="0.35">
      <c r="A78" t="s">
        <v>52</v>
      </c>
      <c r="B78" s="1">
        <v>2045</v>
      </c>
      <c r="C78" s="2">
        <v>22.936589529999999</v>
      </c>
      <c r="D78" s="2">
        <v>14.35615696</v>
      </c>
      <c r="E78" s="2">
        <v>4.6789968420000001E-4</v>
      </c>
      <c r="F78" s="2">
        <v>19.893062409999999</v>
      </c>
      <c r="G78" s="2">
        <v>7.8261809070000004</v>
      </c>
      <c r="H78" s="2">
        <v>6.6320289539999999</v>
      </c>
      <c r="I78" s="2">
        <v>0</v>
      </c>
      <c r="J78" s="2">
        <v>1.1758617540000001E-3</v>
      </c>
      <c r="K78" s="2">
        <v>2.344281965</v>
      </c>
      <c r="L78" s="2">
        <v>0.18749568059999999</v>
      </c>
      <c r="M78" s="2">
        <v>7.0586902529999997E-3</v>
      </c>
      <c r="N78" s="2">
        <v>5.2893472699999999E-2</v>
      </c>
      <c r="O78" s="2">
        <v>3.9601401850000002E-2</v>
      </c>
      <c r="P78" s="2">
        <v>0</v>
      </c>
      <c r="Q78" s="2">
        <v>0</v>
      </c>
      <c r="R78">
        <f t="shared" si="16"/>
        <v>74.27699373284122</v>
      </c>
      <c r="S78">
        <f t="shared" si="17"/>
        <v>67.603719615553004</v>
      </c>
    </row>
    <row r="79" spans="1:19" ht="15" thickBot="1" x14ac:dyDescent="0.35">
      <c r="A79" t="s">
        <v>52</v>
      </c>
      <c r="B79" s="1">
        <v>2046</v>
      </c>
      <c r="C79" s="2">
        <v>22.532790720000001</v>
      </c>
      <c r="D79" s="2">
        <v>13.977272749999999</v>
      </c>
      <c r="E79" s="2">
        <v>4.713380541E-4</v>
      </c>
      <c r="F79" s="2">
        <v>20.610384509999999</v>
      </c>
      <c r="G79" s="2">
        <v>8.0577854680000005</v>
      </c>
      <c r="H79" s="2">
        <v>6.6171111959999998</v>
      </c>
      <c r="I79" s="2">
        <v>0</v>
      </c>
      <c r="J79" s="2">
        <v>1.1758617540000001E-3</v>
      </c>
      <c r="K79" s="2">
        <v>2.39827009</v>
      </c>
      <c r="L79" s="2">
        <v>0.1927473217</v>
      </c>
      <c r="M79" s="2">
        <v>7.2146273770000002E-3</v>
      </c>
      <c r="N79" s="2">
        <v>5.4458806079999998E-2</v>
      </c>
      <c r="O79" s="2">
        <v>4.048698857E-2</v>
      </c>
      <c r="P79" s="2">
        <v>0</v>
      </c>
      <c r="Q79" s="2">
        <v>0</v>
      </c>
      <c r="R79">
        <f t="shared" si="16"/>
        <v>74.490169677535093</v>
      </c>
      <c r="S79">
        <f t="shared" si="17"/>
        <v>67.830924293156997</v>
      </c>
    </row>
    <row r="80" spans="1:19" ht="15" thickBot="1" x14ac:dyDescent="0.35">
      <c r="A80" t="s">
        <v>52</v>
      </c>
      <c r="B80" s="1">
        <v>2047</v>
      </c>
      <c r="C80" s="2">
        <v>22.12121114</v>
      </c>
      <c r="D80" s="2">
        <v>13.608371330000001</v>
      </c>
      <c r="E80" s="2">
        <v>4.7496758650000001E-4</v>
      </c>
      <c r="F80" s="2">
        <v>21.34526322</v>
      </c>
      <c r="G80" s="2">
        <v>8.2967611239999997</v>
      </c>
      <c r="H80" s="2">
        <v>6.6005491550000004</v>
      </c>
      <c r="I80" s="2">
        <v>0</v>
      </c>
      <c r="J80" s="2">
        <v>1.1758617540000001E-3</v>
      </c>
      <c r="K80" s="2">
        <v>2.4523900269999999</v>
      </c>
      <c r="L80" s="2">
        <v>0.198172034</v>
      </c>
      <c r="M80" s="2">
        <v>7.3771822260000003E-3</v>
      </c>
      <c r="N80" s="2">
        <v>5.6073957629999997E-2</v>
      </c>
      <c r="O80" s="2">
        <v>4.1408777010000002E-2</v>
      </c>
      <c r="P80" s="2">
        <v>0</v>
      </c>
      <c r="Q80" s="2">
        <v>0</v>
      </c>
      <c r="R80">
        <f t="shared" si="16"/>
        <v>74.729228776206497</v>
      </c>
      <c r="S80">
        <f t="shared" si="17"/>
        <v>68.085620014855991</v>
      </c>
    </row>
    <row r="81" spans="1:19" ht="15" thickBot="1" x14ac:dyDescent="0.35">
      <c r="A81" t="s">
        <v>52</v>
      </c>
      <c r="B81" s="1">
        <v>2048</v>
      </c>
      <c r="C81" s="2">
        <v>21.709942829999999</v>
      </c>
      <c r="D81" s="2">
        <v>13.25335548</v>
      </c>
      <c r="E81" s="2">
        <v>4.7876839709999998E-4</v>
      </c>
      <c r="F81" s="2">
        <v>22.097703129999999</v>
      </c>
      <c r="G81" s="2">
        <v>8.5433582759999993</v>
      </c>
      <c r="H81" s="2">
        <v>6.5817338999999997</v>
      </c>
      <c r="I81" s="2">
        <v>0</v>
      </c>
      <c r="J81" s="2">
        <v>1.1758617540000001E-3</v>
      </c>
      <c r="K81" s="2">
        <v>2.5065077549999999</v>
      </c>
      <c r="L81" s="2">
        <v>0.20377336709999999</v>
      </c>
      <c r="M81" s="2">
        <v>7.5459882299999999E-3</v>
      </c>
      <c r="N81" s="2">
        <v>5.7740619870000003E-2</v>
      </c>
      <c r="O81" s="2">
        <v>4.2365039069999999E-2</v>
      </c>
      <c r="P81" s="2">
        <v>0</v>
      </c>
      <c r="Q81" s="2">
        <v>0</v>
      </c>
      <c r="R81">
        <f t="shared" si="16"/>
        <v>75.005681015421132</v>
      </c>
      <c r="S81">
        <f t="shared" si="17"/>
        <v>68.379927446200014</v>
      </c>
    </row>
    <row r="82" spans="1:19" ht="15" thickBot="1" x14ac:dyDescent="0.35">
      <c r="A82" t="s">
        <v>52</v>
      </c>
      <c r="B82" s="1">
        <v>2049</v>
      </c>
      <c r="C82" s="2">
        <v>21.311720210000001</v>
      </c>
      <c r="D82" s="2">
        <v>12.90501969</v>
      </c>
      <c r="E82" s="2">
        <v>4.8272736210000001E-4</v>
      </c>
      <c r="F82" s="2">
        <v>22.867249040000001</v>
      </c>
      <c r="G82" s="2">
        <v>8.7978365249999992</v>
      </c>
      <c r="H82" s="2">
        <v>6.5601672860000004</v>
      </c>
      <c r="I82" s="2">
        <v>0</v>
      </c>
      <c r="J82" s="2">
        <v>1.1758617540000001E-3</v>
      </c>
      <c r="K82" s="2">
        <v>2.5605632960000002</v>
      </c>
      <c r="L82" s="2">
        <v>0.2095556291</v>
      </c>
      <c r="M82" s="2">
        <v>7.7208294209999999E-3</v>
      </c>
      <c r="N82" s="2">
        <v>5.9460547449999998E-2</v>
      </c>
      <c r="O82" s="2">
        <v>4.3354798809999998E-2</v>
      </c>
      <c r="P82" s="2">
        <v>0</v>
      </c>
      <c r="Q82" s="2">
        <v>0</v>
      </c>
      <c r="R82">
        <f t="shared" si="16"/>
        <v>75.324306440897089</v>
      </c>
      <c r="S82">
        <f t="shared" si="17"/>
        <v>68.71912576697099</v>
      </c>
    </row>
    <row r="83" spans="1:19" ht="15" thickBot="1" x14ac:dyDescent="0.35">
      <c r="A83" t="s">
        <v>52</v>
      </c>
      <c r="B83" s="1">
        <v>2050</v>
      </c>
      <c r="C83" s="2">
        <v>20.92392809</v>
      </c>
      <c r="D83" s="2">
        <v>12.55654972</v>
      </c>
      <c r="E83" s="2">
        <v>4.8683621529999998E-4</v>
      </c>
      <c r="F83" s="2">
        <v>23.652578559999998</v>
      </c>
      <c r="G83" s="2">
        <v>9.0604651109999992</v>
      </c>
      <c r="H83" s="2">
        <v>6.5354256150000003</v>
      </c>
      <c r="I83" s="2">
        <v>0</v>
      </c>
      <c r="J83" s="2">
        <v>1.1758617540000001E-3</v>
      </c>
      <c r="K83" s="2">
        <v>2.6145407540000001</v>
      </c>
      <c r="L83" s="2">
        <v>0.2155237324</v>
      </c>
      <c r="M83" s="2">
        <v>7.9015982639999999E-3</v>
      </c>
      <c r="N83" s="2">
        <v>6.1235560170000002E-2</v>
      </c>
      <c r="O83" s="2">
        <v>4.4377622550000002E-2</v>
      </c>
      <c r="P83" s="2">
        <v>0</v>
      </c>
      <c r="Q83" s="2">
        <v>0</v>
      </c>
      <c r="R83">
        <f t="shared" si="16"/>
        <v>75.674189061353303</v>
      </c>
      <c r="S83">
        <f t="shared" si="17"/>
        <v>69.092723125833999</v>
      </c>
    </row>
    <row r="84" spans="1:19" ht="15" thickBot="1" x14ac:dyDescent="0.35">
      <c r="A84" t="s">
        <v>53</v>
      </c>
      <c r="B84" s="1">
        <v>2010</v>
      </c>
      <c r="C84" s="2">
        <v>12.963461369999999</v>
      </c>
      <c r="D84" s="2">
        <v>10.81604329</v>
      </c>
      <c r="E84" s="2">
        <v>0.63233738490000002</v>
      </c>
      <c r="F84" s="2">
        <v>8.2281007089999996</v>
      </c>
      <c r="G84" s="2">
        <v>2.18754669</v>
      </c>
      <c r="H84" s="2">
        <v>7.3222155960000004</v>
      </c>
      <c r="I84" s="2">
        <v>0</v>
      </c>
      <c r="J84" s="2">
        <v>0</v>
      </c>
      <c r="K84" s="2">
        <v>1.214818859</v>
      </c>
      <c r="L84" s="2">
        <v>0.3019997015</v>
      </c>
      <c r="M84" s="2">
        <v>0.12704443030000001</v>
      </c>
      <c r="N84" s="2">
        <v>1.7980867479999999E-2</v>
      </c>
      <c r="O84" s="2">
        <v>1.613136417</v>
      </c>
      <c r="P84" s="2">
        <v>0</v>
      </c>
      <c r="Q84" s="2">
        <v>0</v>
      </c>
      <c r="R84">
        <f t="shared" si="16"/>
        <v>45.42468531518</v>
      </c>
      <c r="S84">
        <f t="shared" si="17"/>
        <v>35.856995917280003</v>
      </c>
    </row>
    <row r="85" spans="1:19" ht="15" thickBot="1" x14ac:dyDescent="0.35">
      <c r="A85" t="s">
        <v>53</v>
      </c>
      <c r="B85" s="1">
        <v>2011</v>
      </c>
      <c r="C85" s="2">
        <v>14.149644139999999</v>
      </c>
      <c r="D85" s="2">
        <v>11.51868028</v>
      </c>
      <c r="E85" s="2">
        <v>0.57379870170000002</v>
      </c>
      <c r="F85" s="2">
        <v>8.5786767069999996</v>
      </c>
      <c r="G85" s="2">
        <v>2.304075251</v>
      </c>
      <c r="H85" s="2">
        <v>6.7508739909999997</v>
      </c>
      <c r="I85" s="2">
        <v>0</v>
      </c>
      <c r="J85" s="2">
        <v>0</v>
      </c>
      <c r="K85" s="2">
        <v>1.247345463</v>
      </c>
      <c r="L85" s="2">
        <v>0.31390684219999998</v>
      </c>
      <c r="M85" s="2">
        <v>0.1328946003</v>
      </c>
      <c r="N85" s="2">
        <v>1.7802007290000001E-2</v>
      </c>
      <c r="O85" s="2">
        <v>1.707915903</v>
      </c>
      <c r="P85" s="2">
        <v>0</v>
      </c>
      <c r="Q85" s="2">
        <v>0</v>
      </c>
      <c r="R85">
        <f t="shared" si="16"/>
        <v>47.295613886489996</v>
      </c>
      <c r="S85">
        <f t="shared" si="17"/>
        <v>38.263025290789997</v>
      </c>
    </row>
    <row r="86" spans="1:19" ht="15" thickBot="1" x14ac:dyDescent="0.35">
      <c r="A86" t="s">
        <v>53</v>
      </c>
      <c r="B86" s="1">
        <v>2012</v>
      </c>
      <c r="C86" s="2">
        <v>15.11615649</v>
      </c>
      <c r="D86" s="2">
        <v>12.3251767</v>
      </c>
      <c r="E86" s="2">
        <v>0.55883613850000002</v>
      </c>
      <c r="F86" s="2">
        <v>8.927741911</v>
      </c>
      <c r="G86" s="2">
        <v>2.464174431</v>
      </c>
      <c r="H86" s="2">
        <v>8.2614939710000002</v>
      </c>
      <c r="I86" s="2">
        <v>0</v>
      </c>
      <c r="J86" s="2">
        <v>0</v>
      </c>
      <c r="K86" s="2">
        <v>1.3145317569999999</v>
      </c>
      <c r="L86" s="2">
        <v>7.6387937259999997E-2</v>
      </c>
      <c r="M86" s="2">
        <v>8.8515298950000001E-2</v>
      </c>
      <c r="N86" s="2">
        <v>1.5770027450000002E-2</v>
      </c>
      <c r="O86" s="2">
        <v>1.1666207120000001</v>
      </c>
      <c r="P86" s="2">
        <v>0</v>
      </c>
      <c r="Q86" s="2">
        <v>0</v>
      </c>
      <c r="R86">
        <f t="shared" si="16"/>
        <v>50.315405374159994</v>
      </c>
      <c r="S86">
        <f t="shared" si="17"/>
        <v>40.328454552659998</v>
      </c>
    </row>
    <row r="87" spans="1:19" ht="15" thickBot="1" x14ac:dyDescent="0.35">
      <c r="A87" t="s">
        <v>53</v>
      </c>
      <c r="B87" s="1">
        <v>2013</v>
      </c>
      <c r="C87" s="2">
        <v>16.756826159999999</v>
      </c>
      <c r="D87" s="2">
        <v>14.048555139999999</v>
      </c>
      <c r="E87" s="2">
        <v>0.49962870850000002</v>
      </c>
      <c r="F87" s="2">
        <v>9.6479093999999996</v>
      </c>
      <c r="G87" s="2">
        <v>2.5699036240000002</v>
      </c>
      <c r="H87" s="2">
        <v>7.4453930440000002</v>
      </c>
      <c r="I87" s="2">
        <v>0</v>
      </c>
      <c r="J87" s="2">
        <v>0</v>
      </c>
      <c r="K87" s="2">
        <v>1.4662463960000001</v>
      </c>
      <c r="L87" s="2">
        <v>6.5727531470000003E-2</v>
      </c>
      <c r="M87" s="2">
        <v>4.8213512540000003E-2</v>
      </c>
      <c r="N87" s="2">
        <v>1.7646290259999999E-2</v>
      </c>
      <c r="O87" s="2">
        <v>1.350067076</v>
      </c>
      <c r="P87" s="2">
        <v>0</v>
      </c>
      <c r="Q87" s="2">
        <v>0</v>
      </c>
      <c r="R87">
        <f t="shared" si="16"/>
        <v>53.916116882770005</v>
      </c>
      <c r="S87">
        <f t="shared" si="17"/>
        <v>44.621028054270006</v>
      </c>
    </row>
    <row r="88" spans="1:19" ht="15" thickBot="1" x14ac:dyDescent="0.35">
      <c r="A88" t="s">
        <v>53</v>
      </c>
      <c r="B88" s="1">
        <v>2014</v>
      </c>
      <c r="C88" s="2">
        <v>17.458644039999999</v>
      </c>
      <c r="D88" s="2">
        <v>14.39311026</v>
      </c>
      <c r="E88" s="2">
        <v>0.58358384379999995</v>
      </c>
      <c r="F88" s="2">
        <v>9.2285793209999998</v>
      </c>
      <c r="G88" s="2">
        <v>3.2593527070000001</v>
      </c>
      <c r="H88" s="2">
        <v>7.6932669000000002</v>
      </c>
      <c r="I88" s="2">
        <v>0</v>
      </c>
      <c r="J88" s="2">
        <v>4.1988948419999998E-4</v>
      </c>
      <c r="K88" s="2">
        <v>1.5184488970000001</v>
      </c>
      <c r="L88" s="2">
        <v>0.3433450616</v>
      </c>
      <c r="M88" s="2">
        <v>3.8745686940000003E-2</v>
      </c>
      <c r="N88" s="2">
        <v>2.8028033559999999E-2</v>
      </c>
      <c r="O88" s="2">
        <v>1.337759608</v>
      </c>
      <c r="P88" s="2">
        <v>0</v>
      </c>
      <c r="Q88" s="2">
        <v>0</v>
      </c>
      <c r="R88">
        <f t="shared" si="16"/>
        <v>55.883284248384186</v>
      </c>
      <c r="S88">
        <f t="shared" si="17"/>
        <v>46.268254007099991</v>
      </c>
    </row>
    <row r="89" spans="1:19" ht="15" thickBot="1" x14ac:dyDescent="0.35">
      <c r="A89" t="s">
        <v>53</v>
      </c>
      <c r="B89" s="1">
        <v>2015</v>
      </c>
      <c r="C89" s="2">
        <v>18.185837930000002</v>
      </c>
      <c r="D89" s="2">
        <v>14.57603772</v>
      </c>
      <c r="E89" s="2">
        <v>0.60153968570000005</v>
      </c>
      <c r="F89" s="2">
        <v>9.6723920359999997</v>
      </c>
      <c r="G89" s="2">
        <v>3.5305345259999998</v>
      </c>
      <c r="H89" s="2">
        <v>6.7794699200000004</v>
      </c>
      <c r="I89" s="2">
        <v>0</v>
      </c>
      <c r="J89" s="2">
        <v>1.008647565E-3</v>
      </c>
      <c r="K89" s="2">
        <v>1.9219137310000001</v>
      </c>
      <c r="L89" s="2">
        <v>0.52799873679999998</v>
      </c>
      <c r="M89" s="2">
        <v>3.5332256559999997E-2</v>
      </c>
      <c r="N89" s="2">
        <v>2.6380876330000001E-2</v>
      </c>
      <c r="O89" s="2">
        <v>0.2027099098</v>
      </c>
      <c r="P89" s="2">
        <v>0</v>
      </c>
      <c r="Q89" s="2">
        <v>0</v>
      </c>
      <c r="R89">
        <f t="shared" si="16"/>
        <v>56.061155975755</v>
      </c>
      <c r="S89">
        <f t="shared" si="17"/>
        <v>48.476427812689998</v>
      </c>
    </row>
    <row r="90" spans="1:19" ht="15" thickBot="1" x14ac:dyDescent="0.35">
      <c r="A90" t="s">
        <v>53</v>
      </c>
      <c r="B90" s="1">
        <v>2016</v>
      </c>
      <c r="C90" s="2">
        <v>18.625978979999999</v>
      </c>
      <c r="D90" s="2">
        <v>15.22143032</v>
      </c>
      <c r="E90" s="2">
        <v>0.32881724410000002</v>
      </c>
      <c r="F90" s="2">
        <v>11.251426560000001</v>
      </c>
      <c r="G90" s="2">
        <v>3.5427063240000001</v>
      </c>
      <c r="H90" s="2">
        <v>7.2982281599999999</v>
      </c>
      <c r="I90" s="2">
        <v>0</v>
      </c>
      <c r="J90" s="2">
        <v>1.8408198399999999E-3</v>
      </c>
      <c r="K90" s="2">
        <v>1.9788930170000001</v>
      </c>
      <c r="L90" s="2">
        <v>0.60124215989999996</v>
      </c>
      <c r="M90" s="2">
        <v>2.0028637370000002E-3</v>
      </c>
      <c r="N90" s="2">
        <v>2.61830581E-2</v>
      </c>
      <c r="O90" s="2">
        <v>4.5840548010000003E-2</v>
      </c>
      <c r="P90" s="2">
        <v>0</v>
      </c>
      <c r="Q90" s="2">
        <v>0</v>
      </c>
      <c r="R90">
        <f t="shared" si="16"/>
        <v>58.924590054686988</v>
      </c>
      <c r="S90">
        <f t="shared" si="17"/>
        <v>51.249863282736989</v>
      </c>
    </row>
    <row r="91" spans="1:19" ht="15" thickBot="1" x14ac:dyDescent="0.35">
      <c r="A91" t="s">
        <v>53</v>
      </c>
      <c r="B91" s="1">
        <v>2017</v>
      </c>
      <c r="C91" s="2">
        <v>18.75687306</v>
      </c>
      <c r="D91" s="2">
        <v>16.125196930000001</v>
      </c>
      <c r="E91" s="2">
        <v>0.29499913379999998</v>
      </c>
      <c r="F91" s="2">
        <v>11.373451559999999</v>
      </c>
      <c r="G91" s="2">
        <v>3.5154215029999998</v>
      </c>
      <c r="H91" s="2">
        <v>7.8721149669999999</v>
      </c>
      <c r="I91" s="2">
        <v>0</v>
      </c>
      <c r="J91" s="2">
        <v>8.4282164590000004E-4</v>
      </c>
      <c r="K91" s="2">
        <v>1.4174909529999999</v>
      </c>
      <c r="L91" s="2">
        <v>0.50070933490000002</v>
      </c>
      <c r="M91" s="2">
        <v>4.9283293819999997E-3</v>
      </c>
      <c r="N91" s="2">
        <v>2.447845689E-2</v>
      </c>
      <c r="O91" s="2">
        <v>8.2734083769999994E-2</v>
      </c>
      <c r="P91" s="2">
        <v>0</v>
      </c>
      <c r="Q91" s="2">
        <v>0</v>
      </c>
      <c r="R91">
        <f t="shared" si="16"/>
        <v>59.969241133387897</v>
      </c>
      <c r="S91">
        <f t="shared" si="17"/>
        <v>51.718550127172001</v>
      </c>
    </row>
    <row r="92" spans="1:19" ht="15" thickBot="1" x14ac:dyDescent="0.35">
      <c r="A92" t="s">
        <v>53</v>
      </c>
      <c r="B92" s="1">
        <v>2018</v>
      </c>
      <c r="C92" s="2">
        <v>19.290882360000001</v>
      </c>
      <c r="D92" s="2">
        <v>16.55979138</v>
      </c>
      <c r="E92" s="2">
        <v>0.41515932210000001</v>
      </c>
      <c r="F92" s="2">
        <v>11.283759269999999</v>
      </c>
      <c r="G92" s="2">
        <v>4.0268393869999999</v>
      </c>
      <c r="H92" s="2">
        <v>8.5580030449999995</v>
      </c>
      <c r="I92" s="2">
        <v>0</v>
      </c>
      <c r="J92" s="2">
        <v>1.054287727E-3</v>
      </c>
      <c r="K92" s="2">
        <v>1.63720625</v>
      </c>
      <c r="L92" s="2">
        <v>0.14839232860000001</v>
      </c>
      <c r="M92" s="2">
        <v>5.9299862830000001E-3</v>
      </c>
      <c r="N92" s="2">
        <v>2.2550270260000001E-2</v>
      </c>
      <c r="O92" s="2">
        <v>3.02698359E-2</v>
      </c>
      <c r="P92" s="2">
        <v>0</v>
      </c>
      <c r="Q92" s="2">
        <v>0</v>
      </c>
      <c r="R92">
        <f t="shared" si="16"/>
        <v>61.979837722870009</v>
      </c>
      <c r="S92">
        <f t="shared" si="17"/>
        <v>52.975351232143005</v>
      </c>
    </row>
    <row r="93" spans="1:19" ht="15" thickBot="1" x14ac:dyDescent="0.35">
      <c r="A93" t="s">
        <v>53</v>
      </c>
      <c r="B93" s="1">
        <v>2019</v>
      </c>
      <c r="C93" s="2">
        <v>20.000894859999999</v>
      </c>
      <c r="D93" s="2">
        <v>16.940562150000002</v>
      </c>
      <c r="E93" s="2">
        <v>0.49507659900000001</v>
      </c>
      <c r="F93" s="2">
        <v>10.99931776</v>
      </c>
      <c r="G93" s="2">
        <v>4.3723855980000002</v>
      </c>
      <c r="H93" s="2">
        <v>8.5222392249999999</v>
      </c>
      <c r="I93" s="2">
        <v>0</v>
      </c>
      <c r="J93" s="2">
        <v>1.035483754E-3</v>
      </c>
      <c r="K93" s="2">
        <v>1.7114702420000001</v>
      </c>
      <c r="L93" s="2">
        <v>8.9294262070000005E-2</v>
      </c>
      <c r="M93" s="2">
        <v>5.7057248590000002E-3</v>
      </c>
      <c r="N93" s="2">
        <v>2.9549695080000001E-2</v>
      </c>
      <c r="O93" s="2">
        <v>2.972310526E-2</v>
      </c>
      <c r="P93" s="2">
        <v>0</v>
      </c>
      <c r="Q93" s="2">
        <v>0</v>
      </c>
      <c r="R93">
        <f t="shared" si="16"/>
        <v>63.197254705022999</v>
      </c>
      <c r="S93">
        <f t="shared" si="17"/>
        <v>54.149180292009</v>
      </c>
    </row>
    <row r="94" spans="1:19" ht="15" thickBot="1" x14ac:dyDescent="0.35">
      <c r="A94" t="s">
        <v>53</v>
      </c>
      <c r="B94" s="1">
        <v>2020</v>
      </c>
      <c r="C94" s="2">
        <v>20.553053469999998</v>
      </c>
      <c r="D94" s="2">
        <v>17.399842660000001</v>
      </c>
      <c r="E94" s="2">
        <v>4.642081415E-4</v>
      </c>
      <c r="F94" s="2">
        <v>10.47262608</v>
      </c>
      <c r="G94" s="2">
        <v>3.4960308000000002</v>
      </c>
      <c r="H94" s="2">
        <v>7.2403850399999996</v>
      </c>
      <c r="I94" s="2">
        <v>0</v>
      </c>
      <c r="J94" s="2">
        <v>1.1758617540000001E-3</v>
      </c>
      <c r="K94" s="2">
        <v>1.697433336</v>
      </c>
      <c r="L94" s="2">
        <v>9.2837138769999994E-2</v>
      </c>
      <c r="M94" s="2">
        <v>5.3824141399999997E-3</v>
      </c>
      <c r="N94" s="2">
        <v>0</v>
      </c>
      <c r="O94" s="2">
        <v>2.8017920219999999E-2</v>
      </c>
      <c r="P94" s="2">
        <v>0</v>
      </c>
      <c r="Q94" s="2">
        <v>0</v>
      </c>
      <c r="R94">
        <f t="shared" si="16"/>
        <v>60.987248929025505</v>
      </c>
      <c r="S94">
        <f t="shared" si="17"/>
        <v>53.717205898910002</v>
      </c>
    </row>
    <row r="95" spans="1:19" ht="15" thickBot="1" x14ac:dyDescent="0.35">
      <c r="A95" t="s">
        <v>53</v>
      </c>
      <c r="B95" s="1">
        <v>2021</v>
      </c>
      <c r="C95" s="2">
        <v>21.210615109999999</v>
      </c>
      <c r="D95" s="2">
        <v>17.785731460000001</v>
      </c>
      <c r="E95" s="2">
        <v>4.7200587399999998E-4</v>
      </c>
      <c r="F95" s="2">
        <v>10.74494518</v>
      </c>
      <c r="G95" s="2">
        <v>3.682979182</v>
      </c>
      <c r="H95" s="2">
        <v>7.4750928339999998</v>
      </c>
      <c r="I95" s="2">
        <v>0</v>
      </c>
      <c r="J95" s="2">
        <v>1.1758617540000001E-3</v>
      </c>
      <c r="K95" s="2">
        <v>1.713968172</v>
      </c>
      <c r="L95" s="2">
        <v>9.6961251439999993E-2</v>
      </c>
      <c r="M95" s="2">
        <v>5.359521521E-3</v>
      </c>
      <c r="N95" s="2">
        <v>0</v>
      </c>
      <c r="O95" s="2">
        <v>2.8038279990000001E-2</v>
      </c>
      <c r="P95" s="2">
        <v>0</v>
      </c>
      <c r="Q95" s="2">
        <v>0</v>
      </c>
      <c r="R95">
        <f t="shared" si="16"/>
        <v>62.745338858579004</v>
      </c>
      <c r="S95">
        <f t="shared" si="17"/>
        <v>55.240559876961001</v>
      </c>
    </row>
    <row r="96" spans="1:19" ht="15" thickBot="1" x14ac:dyDescent="0.35">
      <c r="A96" t="s">
        <v>53</v>
      </c>
      <c r="B96" s="1">
        <v>2022</v>
      </c>
      <c r="C96" s="2">
        <v>21.821909269999999</v>
      </c>
      <c r="D96" s="2">
        <v>18.14002692</v>
      </c>
      <c r="E96" s="2">
        <v>4.7565253440000002E-4</v>
      </c>
      <c r="F96" s="2">
        <v>10.929478489999999</v>
      </c>
      <c r="G96" s="2">
        <v>3.8366479099999999</v>
      </c>
      <c r="H96" s="2">
        <v>7.5431177710000004</v>
      </c>
      <c r="I96" s="2">
        <v>0</v>
      </c>
      <c r="J96" s="2">
        <v>1.1758617540000001E-3</v>
      </c>
      <c r="K96" s="2">
        <v>1.7217124319999999</v>
      </c>
      <c r="L96" s="2">
        <v>9.9816208739999995E-2</v>
      </c>
      <c r="M96" s="2">
        <v>5.1968854000000002E-3</v>
      </c>
      <c r="N96" s="2">
        <v>0</v>
      </c>
      <c r="O96" s="2">
        <v>2.7343696250000001E-2</v>
      </c>
      <c r="P96" s="2">
        <v>0</v>
      </c>
      <c r="Q96" s="2">
        <v>0</v>
      </c>
      <c r="R96">
        <f t="shared" si="16"/>
        <v>64.126901097678385</v>
      </c>
      <c r="S96">
        <f t="shared" si="17"/>
        <v>56.554788116139981</v>
      </c>
    </row>
    <row r="97" spans="1:19" ht="15" thickBot="1" x14ac:dyDescent="0.35">
      <c r="A97" t="s">
        <v>53</v>
      </c>
      <c r="B97" s="1">
        <v>2023</v>
      </c>
      <c r="C97" s="2">
        <v>22.38601083</v>
      </c>
      <c r="D97" s="2">
        <v>18.459801519999999</v>
      </c>
      <c r="E97" s="2">
        <v>4.7895063199999998E-4</v>
      </c>
      <c r="F97" s="2">
        <v>11.103019059999999</v>
      </c>
      <c r="G97" s="2">
        <v>3.9808936070000001</v>
      </c>
      <c r="H97" s="2">
        <v>7.5861209570000003</v>
      </c>
      <c r="I97" s="2">
        <v>0</v>
      </c>
      <c r="J97" s="2">
        <v>1.1758617540000001E-3</v>
      </c>
      <c r="K97" s="2">
        <v>1.7283856900000001</v>
      </c>
      <c r="L97" s="2">
        <v>0.10239054910000001</v>
      </c>
      <c r="M97" s="2">
        <v>5.0094648930000003E-3</v>
      </c>
      <c r="N97" s="2">
        <v>0</v>
      </c>
      <c r="O97" s="2">
        <v>2.6521895010000001E-2</v>
      </c>
      <c r="P97" s="2">
        <v>0</v>
      </c>
      <c r="Q97" s="2">
        <v>0</v>
      </c>
      <c r="R97">
        <f t="shared" si="16"/>
        <v>65.379808385389012</v>
      </c>
      <c r="S97">
        <f t="shared" si="17"/>
        <v>57.765510720993014</v>
      </c>
    </row>
    <row r="98" spans="1:19" ht="15" thickBot="1" x14ac:dyDescent="0.35">
      <c r="A98" t="s">
        <v>53</v>
      </c>
      <c r="B98" s="1">
        <v>2024</v>
      </c>
      <c r="C98" s="2">
        <v>22.908863790000002</v>
      </c>
      <c r="D98" s="2">
        <v>18.74770303</v>
      </c>
      <c r="E98" s="2">
        <v>4.8166338009999999E-4</v>
      </c>
      <c r="F98" s="2">
        <v>11.261062040000001</v>
      </c>
      <c r="G98" s="2">
        <v>4.130918468</v>
      </c>
      <c r="H98" s="2">
        <v>7.6153894290000004</v>
      </c>
      <c r="I98" s="2">
        <v>0</v>
      </c>
      <c r="J98" s="2">
        <v>1.1758617540000001E-3</v>
      </c>
      <c r="K98" s="2">
        <v>1.730807153</v>
      </c>
      <c r="L98" s="2">
        <v>0.1050140577</v>
      </c>
      <c r="M98" s="2">
        <v>4.8014535780000001E-3</v>
      </c>
      <c r="N98" s="2">
        <v>0</v>
      </c>
      <c r="O98" s="2">
        <v>2.5600722360000001E-2</v>
      </c>
      <c r="P98" s="2">
        <v>0</v>
      </c>
      <c r="Q98" s="2">
        <v>0</v>
      </c>
      <c r="R98">
        <f t="shared" si="16"/>
        <v>66.531817668772106</v>
      </c>
      <c r="S98">
        <f t="shared" si="17"/>
        <v>58.889169992278006</v>
      </c>
    </row>
    <row r="99" spans="1:19" ht="15" thickBot="1" x14ac:dyDescent="0.35">
      <c r="A99" t="s">
        <v>53</v>
      </c>
      <c r="B99" s="1">
        <v>2025</v>
      </c>
      <c r="C99" s="2">
        <v>23.419688489999999</v>
      </c>
      <c r="D99" s="2">
        <v>18.95530441</v>
      </c>
      <c r="E99" s="2">
        <v>4.8337029509999999E-4</v>
      </c>
      <c r="F99" s="2">
        <v>11.401021569999999</v>
      </c>
      <c r="G99" s="2">
        <v>4.2851677889999999</v>
      </c>
      <c r="H99" s="2">
        <v>7.6212216440000002</v>
      </c>
      <c r="I99" s="2">
        <v>0</v>
      </c>
      <c r="J99" s="2">
        <v>1.1758617540000001E-3</v>
      </c>
      <c r="K99" s="2">
        <v>1.7271683330000001</v>
      </c>
      <c r="L99" s="2">
        <v>0.10762686019999999</v>
      </c>
      <c r="M99" s="2">
        <v>4.5669445220000004E-3</v>
      </c>
      <c r="N99" s="2">
        <v>0</v>
      </c>
      <c r="O99" s="2">
        <v>2.4550010689999999E-2</v>
      </c>
      <c r="P99" s="2">
        <v>0</v>
      </c>
      <c r="Q99" s="2">
        <v>0</v>
      </c>
      <c r="R99">
        <f t="shared" si="16"/>
        <v>67.547975283461099</v>
      </c>
      <c r="S99">
        <f t="shared" si="17"/>
        <v>59.900544396721997</v>
      </c>
    </row>
    <row r="100" spans="1:19" ht="15" thickBot="1" x14ac:dyDescent="0.35">
      <c r="A100" t="s">
        <v>53</v>
      </c>
      <c r="B100" s="1">
        <v>2026</v>
      </c>
      <c r="C100" s="2">
        <v>23.907943670000002</v>
      </c>
      <c r="D100" s="2">
        <v>19.09586431</v>
      </c>
      <c r="E100" s="2">
        <v>4.8370597149999999E-4</v>
      </c>
      <c r="F100" s="2">
        <v>11.514794009999999</v>
      </c>
      <c r="G100" s="2">
        <v>4.4449747979999996</v>
      </c>
      <c r="H100" s="2">
        <v>7.5983529680000004</v>
      </c>
      <c r="I100" s="2">
        <v>0</v>
      </c>
      <c r="J100" s="2">
        <v>1.1758617540000001E-3</v>
      </c>
      <c r="K100" s="2">
        <v>1.714630031</v>
      </c>
      <c r="L100" s="2">
        <v>0.11024204980000001</v>
      </c>
      <c r="M100" s="2">
        <v>4.3039612520000001E-3</v>
      </c>
      <c r="N100" s="2">
        <v>0</v>
      </c>
      <c r="O100" s="2">
        <v>2.3360034160000001E-2</v>
      </c>
      <c r="P100" s="2">
        <v>0</v>
      </c>
      <c r="Q100" s="2">
        <v>0</v>
      </c>
      <c r="R100">
        <f t="shared" si="16"/>
        <v>68.416125399937499</v>
      </c>
      <c r="S100">
        <f t="shared" si="17"/>
        <v>60.792752830051995</v>
      </c>
    </row>
    <row r="101" spans="1:19" ht="15" thickBot="1" x14ac:dyDescent="0.35">
      <c r="A101" t="s">
        <v>53</v>
      </c>
      <c r="B101" s="1">
        <v>2027</v>
      </c>
      <c r="C101" s="2">
        <v>24.333609200000001</v>
      </c>
      <c r="D101" s="2">
        <v>19.20311972</v>
      </c>
      <c r="E101" s="2">
        <v>4.8208889780000002E-4</v>
      </c>
      <c r="F101" s="2">
        <v>11.588308120000001</v>
      </c>
      <c r="G101" s="2">
        <v>4.6057932089999998</v>
      </c>
      <c r="H101" s="2">
        <v>7.5323591470000002</v>
      </c>
      <c r="I101" s="2">
        <v>0</v>
      </c>
      <c r="J101" s="2">
        <v>1.1758617540000001E-3</v>
      </c>
      <c r="K101" s="2">
        <v>1.6896505959999999</v>
      </c>
      <c r="L101" s="2">
        <v>0.1127327497</v>
      </c>
      <c r="M101" s="2">
        <v>4.0070123309999999E-3</v>
      </c>
      <c r="N101" s="2">
        <v>0</v>
      </c>
      <c r="O101" s="2">
        <v>2.200058928E-2</v>
      </c>
      <c r="P101" s="2">
        <v>0</v>
      </c>
      <c r="Q101" s="2">
        <v>0</v>
      </c>
      <c r="R101">
        <f t="shared" si="16"/>
        <v>69.093238293962813</v>
      </c>
      <c r="S101">
        <f t="shared" si="17"/>
        <v>61.537220607031017</v>
      </c>
    </row>
    <row r="102" spans="1:19" ht="15" thickBot="1" x14ac:dyDescent="0.35">
      <c r="A102" t="s">
        <v>53</v>
      </c>
      <c r="B102" s="1">
        <v>2028</v>
      </c>
      <c r="C102" s="2">
        <v>24.680772900000001</v>
      </c>
      <c r="D102" s="2">
        <v>19.254094200000001</v>
      </c>
      <c r="E102" s="2">
        <v>4.7840276E-4</v>
      </c>
      <c r="F102" s="2">
        <v>11.61763202</v>
      </c>
      <c r="G102" s="2">
        <v>4.769389973</v>
      </c>
      <c r="H102" s="2">
        <v>7.4244724179999997</v>
      </c>
      <c r="I102" s="2">
        <v>0</v>
      </c>
      <c r="J102" s="2">
        <v>1.1758617540000001E-3</v>
      </c>
      <c r="K102" s="2">
        <v>1.6505487169999999</v>
      </c>
      <c r="L102" s="2">
        <v>0.1151473859</v>
      </c>
      <c r="M102" s="2">
        <v>3.6816951309999999E-3</v>
      </c>
      <c r="N102" s="2">
        <v>0</v>
      </c>
      <c r="O102" s="2">
        <v>2.049906735E-2</v>
      </c>
      <c r="P102" s="2">
        <v>0</v>
      </c>
      <c r="Q102" s="2">
        <v>0</v>
      </c>
      <c r="R102">
        <f t="shared" si="16"/>
        <v>69.537892640895024</v>
      </c>
      <c r="S102">
        <f t="shared" si="17"/>
        <v>62.091266891031026</v>
      </c>
    </row>
    <row r="103" spans="1:19" ht="15" thickBot="1" x14ac:dyDescent="0.35">
      <c r="A103" t="s">
        <v>53</v>
      </c>
      <c r="B103" s="1">
        <v>2029</v>
      </c>
      <c r="C103" s="2">
        <v>24.977822750000001</v>
      </c>
      <c r="D103" s="2">
        <v>19.239799420000001</v>
      </c>
      <c r="E103" s="2">
        <v>4.730154302E-4</v>
      </c>
      <c r="F103" s="2">
        <v>11.615027120000001</v>
      </c>
      <c r="G103" s="2">
        <v>4.9402045709999998</v>
      </c>
      <c r="H103" s="2">
        <v>7.2874753410000004</v>
      </c>
      <c r="I103" s="2">
        <v>0</v>
      </c>
      <c r="J103" s="2">
        <v>1.1758617540000001E-3</v>
      </c>
      <c r="K103" s="2">
        <v>1.597755042</v>
      </c>
      <c r="L103" s="2">
        <v>0.1176221278</v>
      </c>
      <c r="M103" s="2">
        <v>3.3404984850000001E-3</v>
      </c>
      <c r="N103" s="2">
        <v>0</v>
      </c>
      <c r="O103" s="2">
        <v>1.8918560960000001E-2</v>
      </c>
      <c r="P103" s="2">
        <v>0</v>
      </c>
      <c r="Q103" s="2">
        <v>0</v>
      </c>
      <c r="R103">
        <f t="shared" si="16"/>
        <v>69.799614308429227</v>
      </c>
      <c r="S103">
        <f t="shared" si="17"/>
        <v>62.491571529285018</v>
      </c>
    </row>
    <row r="104" spans="1:19" ht="15" thickBot="1" x14ac:dyDescent="0.35">
      <c r="A104" t="s">
        <v>53</v>
      </c>
      <c r="B104" s="1">
        <v>2030</v>
      </c>
      <c r="C104" s="2">
        <v>25.225722260000001</v>
      </c>
      <c r="D104" s="2">
        <v>19.148265899999998</v>
      </c>
      <c r="E104" s="2">
        <v>4.6667058820000002E-4</v>
      </c>
      <c r="F104" s="2">
        <v>11.604543850000001</v>
      </c>
      <c r="G104" s="2">
        <v>5.121047892</v>
      </c>
      <c r="H104" s="2">
        <v>7.1391020689999998</v>
      </c>
      <c r="I104" s="2">
        <v>0</v>
      </c>
      <c r="J104" s="2">
        <v>1.1758617540000001E-3</v>
      </c>
      <c r="K104" s="2">
        <v>1.533759638</v>
      </c>
      <c r="L104" s="2">
        <v>0.1202733087</v>
      </c>
      <c r="M104" s="2">
        <v>2.9975132189999998E-3</v>
      </c>
      <c r="N104" s="2">
        <v>0</v>
      </c>
      <c r="O104" s="2">
        <v>1.7330070150000002E-2</v>
      </c>
      <c r="P104" s="2">
        <v>0</v>
      </c>
      <c r="Q104" s="2">
        <v>0</v>
      </c>
      <c r="R104">
        <f t="shared" si="16"/>
        <v>69.914685033411217</v>
      </c>
      <c r="S104">
        <f t="shared" si="17"/>
        <v>62.756610361919016</v>
      </c>
    </row>
    <row r="105" spans="1:19" ht="15" thickBot="1" x14ac:dyDescent="0.35">
      <c r="A105" t="s">
        <v>53</v>
      </c>
      <c r="B105" s="1">
        <v>2031</v>
      </c>
      <c r="C105" s="2">
        <v>25.415657060000001</v>
      </c>
      <c r="D105" s="2">
        <v>19.023529700000001</v>
      </c>
      <c r="E105" s="2">
        <v>4.60245942E-4</v>
      </c>
      <c r="F105" s="2">
        <v>11.59695831</v>
      </c>
      <c r="G105" s="2">
        <v>5.3110600359999998</v>
      </c>
      <c r="H105" s="2">
        <v>6.9950832790000002</v>
      </c>
      <c r="I105" s="2">
        <v>0</v>
      </c>
      <c r="J105" s="2">
        <v>1.1758617540000001E-3</v>
      </c>
      <c r="K105" s="2">
        <v>1.4569493170000001</v>
      </c>
      <c r="L105" s="2">
        <v>0.1231339784</v>
      </c>
      <c r="M105" s="2">
        <v>2.663602594E-3</v>
      </c>
      <c r="N105" s="2">
        <v>0</v>
      </c>
      <c r="O105" s="2">
        <v>1.578743652E-2</v>
      </c>
      <c r="P105" s="2">
        <v>0</v>
      </c>
      <c r="Q105" s="2">
        <v>0</v>
      </c>
      <c r="R105">
        <f t="shared" si="16"/>
        <v>69.942458827210004</v>
      </c>
      <c r="S105">
        <f t="shared" si="17"/>
        <v>62.929952003994011</v>
      </c>
    </row>
    <row r="106" spans="1:19" ht="15" thickBot="1" x14ac:dyDescent="0.35">
      <c r="A106" t="s">
        <v>53</v>
      </c>
      <c r="B106" s="1">
        <v>2032</v>
      </c>
      <c r="C106" s="2">
        <v>25.545631109999999</v>
      </c>
      <c r="D106" s="2">
        <v>18.794869800000001</v>
      </c>
      <c r="E106" s="2">
        <v>4.5452558379999999E-4</v>
      </c>
      <c r="F106" s="2">
        <v>11.62316867</v>
      </c>
      <c r="G106" s="2">
        <v>5.506678108</v>
      </c>
      <c r="H106" s="2">
        <v>6.8667036850000001</v>
      </c>
      <c r="I106" s="2">
        <v>0</v>
      </c>
      <c r="J106" s="2">
        <v>1.1758617540000001E-3</v>
      </c>
      <c r="K106" s="2">
        <v>1.3779167370000001</v>
      </c>
      <c r="L106" s="2">
        <v>0.12616599980000001</v>
      </c>
      <c r="M106" s="2">
        <v>2.3445772529999999E-3</v>
      </c>
      <c r="N106" s="2">
        <v>0</v>
      </c>
      <c r="O106" s="2">
        <v>1.431897234E-2</v>
      </c>
      <c r="P106" s="2">
        <v>0</v>
      </c>
      <c r="Q106" s="2">
        <v>0</v>
      </c>
      <c r="R106">
        <f t="shared" si="16"/>
        <v>69.859428046730812</v>
      </c>
      <c r="S106">
        <f t="shared" si="17"/>
        <v>62.97677500205301</v>
      </c>
    </row>
    <row r="107" spans="1:19" ht="15" thickBot="1" x14ac:dyDescent="0.35">
      <c r="A107" t="s">
        <v>53</v>
      </c>
      <c r="B107" s="1">
        <v>2033</v>
      </c>
      <c r="C107" s="2">
        <v>25.622950639999999</v>
      </c>
      <c r="D107" s="2">
        <v>18.47668547</v>
      </c>
      <c r="E107" s="2">
        <v>4.5007152159999998E-4</v>
      </c>
      <c r="F107" s="2">
        <v>11.69662106</v>
      </c>
      <c r="G107" s="2">
        <v>5.7062777310000001</v>
      </c>
      <c r="H107" s="2">
        <v>6.7619212109999998</v>
      </c>
      <c r="I107" s="2">
        <v>0</v>
      </c>
      <c r="J107" s="2">
        <v>1.1758617540000001E-3</v>
      </c>
      <c r="K107" s="2">
        <v>1.2969409709999999</v>
      </c>
      <c r="L107" s="2">
        <v>0.12935436850000001</v>
      </c>
      <c r="M107" s="2">
        <v>2.0417128419999999E-3</v>
      </c>
      <c r="N107" s="2">
        <v>0</v>
      </c>
      <c r="O107" s="2">
        <v>1.293160703E-2</v>
      </c>
      <c r="P107" s="2">
        <v>0</v>
      </c>
      <c r="Q107" s="2">
        <v>0</v>
      </c>
      <c r="R107">
        <f t="shared" si="16"/>
        <v>69.707350704647595</v>
      </c>
      <c r="S107">
        <f t="shared" si="17"/>
        <v>62.930871953341999</v>
      </c>
    </row>
    <row r="108" spans="1:19" ht="15" thickBot="1" x14ac:dyDescent="0.35">
      <c r="A108" t="s">
        <v>53</v>
      </c>
      <c r="B108" s="1">
        <v>2034</v>
      </c>
      <c r="C108" s="2">
        <v>25.643771529999999</v>
      </c>
      <c r="D108" s="2">
        <v>18.082768980000001</v>
      </c>
      <c r="E108" s="2">
        <v>4.4719144520000002E-4</v>
      </c>
      <c r="F108" s="2">
        <v>11.825767190000001</v>
      </c>
      <c r="G108" s="2">
        <v>5.9122956609999999</v>
      </c>
      <c r="H108" s="2">
        <v>6.6864516930000004</v>
      </c>
      <c r="I108" s="2">
        <v>0</v>
      </c>
      <c r="J108" s="2">
        <v>1.1758617540000001E-3</v>
      </c>
      <c r="K108" s="2">
        <v>1.214726129</v>
      </c>
      <c r="L108" s="2">
        <v>0.13275348649999999</v>
      </c>
      <c r="M108" s="2">
        <v>1.7528563729999999E-3</v>
      </c>
      <c r="N108" s="2">
        <v>0</v>
      </c>
      <c r="O108" s="2">
        <v>1.161706266E-2</v>
      </c>
      <c r="P108" s="2">
        <v>0</v>
      </c>
      <c r="Q108" s="2">
        <v>0</v>
      </c>
      <c r="R108">
        <f t="shared" si="16"/>
        <v>69.513527641732196</v>
      </c>
      <c r="S108">
        <f t="shared" si="17"/>
        <v>62.813835832872989</v>
      </c>
    </row>
    <row r="109" spans="1:19" ht="15" thickBot="1" x14ac:dyDescent="0.35">
      <c r="A109" t="s">
        <v>53</v>
      </c>
      <c r="B109" s="1">
        <v>2035</v>
      </c>
      <c r="C109" s="2">
        <v>25.6190848</v>
      </c>
      <c r="D109" s="2">
        <v>17.637477180000001</v>
      </c>
      <c r="E109" s="2">
        <v>4.4591950539999998E-4</v>
      </c>
      <c r="F109" s="2">
        <v>12.01650734</v>
      </c>
      <c r="G109" s="2">
        <v>6.1279223189999996</v>
      </c>
      <c r="H109" s="2">
        <v>6.6411887629999997</v>
      </c>
      <c r="I109" s="2">
        <v>0</v>
      </c>
      <c r="J109" s="2">
        <v>1.1758617540000001E-3</v>
      </c>
      <c r="K109" s="2">
        <v>1.133659016</v>
      </c>
      <c r="L109" s="2">
        <v>0.13641803650000001</v>
      </c>
      <c r="M109" s="2">
        <v>1.4728926609999999E-3</v>
      </c>
      <c r="N109" s="2">
        <v>0</v>
      </c>
      <c r="O109" s="2">
        <v>1.0352404690000001E-2</v>
      </c>
      <c r="P109" s="2">
        <v>0</v>
      </c>
      <c r="Q109" s="2">
        <v>0</v>
      </c>
      <c r="R109">
        <f t="shared" si="16"/>
        <v>69.325704533110397</v>
      </c>
      <c r="S109">
        <f t="shared" si="17"/>
        <v>62.672541584160996</v>
      </c>
    </row>
    <row r="110" spans="1:19" ht="15" thickBot="1" x14ac:dyDescent="0.35">
      <c r="A110" t="s">
        <v>53</v>
      </c>
      <c r="B110" s="1">
        <v>2036</v>
      </c>
      <c r="C110" s="2">
        <v>25.554350679999999</v>
      </c>
      <c r="D110" s="2">
        <v>17.16021009</v>
      </c>
      <c r="E110" s="2">
        <v>4.4607437320000001E-4</v>
      </c>
      <c r="F110" s="2">
        <v>12.268031390000001</v>
      </c>
      <c r="G110" s="2">
        <v>6.354007771</v>
      </c>
      <c r="H110" s="2">
        <v>6.6215308180000001</v>
      </c>
      <c r="I110" s="2">
        <v>0</v>
      </c>
      <c r="J110" s="2">
        <v>1.1758617540000001E-3</v>
      </c>
      <c r="K110" s="2">
        <v>1.057419457</v>
      </c>
      <c r="L110" s="2">
        <v>0.14034331119999999</v>
      </c>
      <c r="M110" s="2">
        <v>1.195155327E-3</v>
      </c>
      <c r="N110" s="2">
        <v>0</v>
      </c>
      <c r="O110" s="2">
        <v>9.1055060760000008E-3</v>
      </c>
      <c r="P110" s="2">
        <v>0</v>
      </c>
      <c r="Q110" s="2">
        <v>0</v>
      </c>
      <c r="R110">
        <f t="shared" si="16"/>
        <v>69.167816114730186</v>
      </c>
      <c r="S110">
        <f t="shared" si="17"/>
        <v>62.535557854526992</v>
      </c>
    </row>
    <row r="111" spans="1:19" ht="15" thickBot="1" x14ac:dyDescent="0.35">
      <c r="A111" t="s">
        <v>53</v>
      </c>
      <c r="B111" s="1">
        <v>2037</v>
      </c>
      <c r="C111" s="2">
        <v>25.44300973</v>
      </c>
      <c r="D111" s="2">
        <v>16.665973520000001</v>
      </c>
      <c r="E111" s="2">
        <v>4.4737336730000003E-4</v>
      </c>
      <c r="F111" s="2">
        <v>12.57328386</v>
      </c>
      <c r="G111" s="2">
        <v>6.5891567770000004</v>
      </c>
      <c r="H111" s="2">
        <v>6.6199292869999997</v>
      </c>
      <c r="I111" s="2">
        <v>0</v>
      </c>
      <c r="J111" s="2">
        <v>1.1758617540000001E-3</v>
      </c>
      <c r="K111" s="2">
        <v>0.98915814329999996</v>
      </c>
      <c r="L111" s="2">
        <v>0.14447531420000001</v>
      </c>
      <c r="M111" s="2">
        <v>9.1326520839999997E-4</v>
      </c>
      <c r="N111" s="2">
        <v>0</v>
      </c>
      <c r="O111" s="2">
        <v>7.8442565070000001E-3</v>
      </c>
      <c r="P111" s="2">
        <v>0</v>
      </c>
      <c r="Q111" s="2">
        <v>0</v>
      </c>
      <c r="R111">
        <f t="shared" si="16"/>
        <v>69.035367388336709</v>
      </c>
      <c r="S111">
        <f t="shared" si="17"/>
        <v>62.405970609708419</v>
      </c>
    </row>
    <row r="112" spans="1:19" ht="15" thickBot="1" x14ac:dyDescent="0.35">
      <c r="A112" t="s">
        <v>53</v>
      </c>
      <c r="B112" s="1">
        <v>2038</v>
      </c>
      <c r="C112" s="2">
        <v>25.296191629999999</v>
      </c>
      <c r="D112" s="2">
        <v>16.150124689999998</v>
      </c>
      <c r="E112" s="2">
        <v>4.4953544699999999E-4</v>
      </c>
      <c r="F112" s="2">
        <v>12.922287450000001</v>
      </c>
      <c r="G112" s="2">
        <v>6.8315109720000002</v>
      </c>
      <c r="H112" s="2">
        <v>6.629075233</v>
      </c>
      <c r="I112" s="2">
        <v>0</v>
      </c>
      <c r="J112" s="2">
        <v>1.1758617540000001E-3</v>
      </c>
      <c r="K112" s="2">
        <v>0.93009333900000002</v>
      </c>
      <c r="L112" s="2">
        <v>0.14875405019999999</v>
      </c>
      <c r="M112" s="2">
        <v>6.2223974960000004E-4</v>
      </c>
      <c r="N112" s="2">
        <v>0</v>
      </c>
      <c r="O112" s="2">
        <v>6.5430383450000001E-3</v>
      </c>
      <c r="P112" s="2">
        <v>0</v>
      </c>
      <c r="Q112" s="2">
        <v>0</v>
      </c>
      <c r="R112">
        <f t="shared" si="16"/>
        <v>68.916828039495584</v>
      </c>
      <c r="S112">
        <f t="shared" si="17"/>
        <v>62.279584370949578</v>
      </c>
    </row>
    <row r="113" spans="1:19" ht="15" thickBot="1" x14ac:dyDescent="0.35">
      <c r="A113" t="s">
        <v>53</v>
      </c>
      <c r="B113" s="1">
        <v>2039</v>
      </c>
      <c r="C113" s="2">
        <v>25.118846099999999</v>
      </c>
      <c r="D113" s="2">
        <v>15.607026429999999</v>
      </c>
      <c r="E113" s="2">
        <v>4.5235591840000003E-4</v>
      </c>
      <c r="F113" s="2">
        <v>13.306793219999999</v>
      </c>
      <c r="G113" s="2">
        <v>7.0810552019999999</v>
      </c>
      <c r="H113" s="2">
        <v>6.6445352639999999</v>
      </c>
      <c r="I113" s="2">
        <v>0</v>
      </c>
      <c r="J113" s="2">
        <v>1.1758617540000001E-3</v>
      </c>
      <c r="K113" s="2">
        <v>0.87952189790000002</v>
      </c>
      <c r="L113" s="2">
        <v>0.1531643922</v>
      </c>
      <c r="M113" s="2">
        <v>3.1865364699999998E-4</v>
      </c>
      <c r="N113" s="2">
        <v>0</v>
      </c>
      <c r="O113" s="2">
        <v>5.1847831849999998E-3</v>
      </c>
      <c r="P113" s="2">
        <v>0</v>
      </c>
      <c r="Q113" s="2">
        <v>0</v>
      </c>
      <c r="R113">
        <f t="shared" si="16"/>
        <v>68.798074160604401</v>
      </c>
      <c r="S113">
        <f t="shared" si="17"/>
        <v>62.146725895747004</v>
      </c>
    </row>
    <row r="114" spans="1:19" ht="15" thickBot="1" x14ac:dyDescent="0.35">
      <c r="A114" t="s">
        <v>53</v>
      </c>
      <c r="B114" s="1">
        <v>2040</v>
      </c>
      <c r="C114" s="2">
        <v>24.900792110000001</v>
      </c>
      <c r="D114" s="2">
        <v>15.069843260000001</v>
      </c>
      <c r="E114" s="2">
        <v>4.5618537800000002E-4</v>
      </c>
      <c r="F114" s="2">
        <v>13.734019809999999</v>
      </c>
      <c r="G114" s="2">
        <v>7.3400795360000002</v>
      </c>
      <c r="H114" s="2">
        <v>6.6722444830000001</v>
      </c>
      <c r="I114" s="2">
        <v>0</v>
      </c>
      <c r="J114" s="2">
        <v>1.1758617540000001E-3</v>
      </c>
      <c r="K114" s="2">
        <v>0.83625120669999997</v>
      </c>
      <c r="L114" s="2">
        <v>0.15775756669999999</v>
      </c>
      <c r="M114" s="2">
        <v>0</v>
      </c>
      <c r="N114" s="2">
        <v>0</v>
      </c>
      <c r="O114" s="2">
        <v>3.7593458060000001E-3</v>
      </c>
      <c r="P114" s="2">
        <v>0</v>
      </c>
      <c r="Q114" s="2">
        <v>0</v>
      </c>
      <c r="R114">
        <f t="shared" si="16"/>
        <v>68.716379365338014</v>
      </c>
      <c r="S114">
        <f t="shared" si="17"/>
        <v>62.038743489400012</v>
      </c>
    </row>
    <row r="115" spans="1:19" ht="15" thickBot="1" x14ac:dyDescent="0.35">
      <c r="A115" t="s">
        <v>53</v>
      </c>
      <c r="B115" s="1">
        <v>2041</v>
      </c>
      <c r="C115" s="2">
        <v>24.590094990000001</v>
      </c>
      <c r="D115" s="2">
        <v>14.531426590000001</v>
      </c>
      <c r="E115" s="2">
        <v>4.6034722589999999E-4</v>
      </c>
      <c r="F115" s="2">
        <v>14.175984850000001</v>
      </c>
      <c r="G115" s="2">
        <v>7.6106534979999996</v>
      </c>
      <c r="H115" s="2">
        <v>6.7002627009999998</v>
      </c>
      <c r="I115" s="2">
        <v>0</v>
      </c>
      <c r="J115" s="2">
        <v>1.1758617540000001E-3</v>
      </c>
      <c r="K115" s="2">
        <v>0.83419397920000005</v>
      </c>
      <c r="L115" s="2">
        <v>0.1633966416</v>
      </c>
      <c r="M115" s="2">
        <v>0</v>
      </c>
      <c r="N115" s="2">
        <v>0</v>
      </c>
      <c r="O115" s="2">
        <v>3.8726232970000001E-3</v>
      </c>
      <c r="P115" s="2">
        <v>0</v>
      </c>
      <c r="Q115" s="2">
        <v>0</v>
      </c>
      <c r="R115">
        <f t="shared" si="16"/>
        <v>68.611522082076903</v>
      </c>
      <c r="S115">
        <f t="shared" si="17"/>
        <v>61.905750548800007</v>
      </c>
    </row>
    <row r="116" spans="1:19" ht="15" thickBot="1" x14ac:dyDescent="0.35">
      <c r="A116" t="s">
        <v>53</v>
      </c>
      <c r="B116" s="1">
        <v>2042</v>
      </c>
      <c r="C116" s="2">
        <v>24.249481079999999</v>
      </c>
      <c r="D116" s="2">
        <v>14.0068024</v>
      </c>
      <c r="E116" s="2">
        <v>4.6478606290000001E-4</v>
      </c>
      <c r="F116" s="2">
        <v>14.649109169999999</v>
      </c>
      <c r="G116" s="2">
        <v>7.8927079210000004</v>
      </c>
      <c r="H116" s="2">
        <v>6.7280936770000004</v>
      </c>
      <c r="I116" s="2">
        <v>0</v>
      </c>
      <c r="J116" s="2">
        <v>1.1758617540000001E-3</v>
      </c>
      <c r="K116" s="2">
        <v>0.83375755809999996</v>
      </c>
      <c r="L116" s="2">
        <v>0.16927735290000001</v>
      </c>
      <c r="M116" s="2">
        <v>0</v>
      </c>
      <c r="N116" s="2">
        <v>0</v>
      </c>
      <c r="O116" s="2">
        <v>3.9908074590000002E-3</v>
      </c>
      <c r="P116" s="2">
        <v>0</v>
      </c>
      <c r="Q116" s="2">
        <v>0</v>
      </c>
      <c r="R116">
        <f t="shared" si="16"/>
        <v>68.534860614275914</v>
      </c>
      <c r="S116">
        <f t="shared" si="17"/>
        <v>61.801135482000007</v>
      </c>
    </row>
    <row r="117" spans="1:19" ht="15" thickBot="1" x14ac:dyDescent="0.35">
      <c r="A117" t="s">
        <v>53</v>
      </c>
      <c r="B117" s="1">
        <v>2043</v>
      </c>
      <c r="C117" s="2">
        <v>23.881995180000001</v>
      </c>
      <c r="D117" s="2">
        <v>13.49098832</v>
      </c>
      <c r="E117" s="2">
        <v>4.6944204199999998E-4</v>
      </c>
      <c r="F117" s="2">
        <v>15.151513420000001</v>
      </c>
      <c r="G117" s="2">
        <v>8.1850862400000004</v>
      </c>
      <c r="H117" s="2">
        <v>6.7534810089999997</v>
      </c>
      <c r="I117" s="2">
        <v>0</v>
      </c>
      <c r="J117" s="2">
        <v>1.1758617540000001E-3</v>
      </c>
      <c r="K117" s="2">
        <v>0.83303401860000004</v>
      </c>
      <c r="L117" s="2">
        <v>0.17537347349999999</v>
      </c>
      <c r="M117" s="2">
        <v>0</v>
      </c>
      <c r="N117" s="2">
        <v>0</v>
      </c>
      <c r="O117" s="2">
        <v>4.1131555610000002E-3</v>
      </c>
      <c r="P117" s="2">
        <v>0</v>
      </c>
      <c r="Q117" s="2">
        <v>0</v>
      </c>
      <c r="R117">
        <f t="shared" si="16"/>
        <v>68.477230120457008</v>
      </c>
      <c r="S117">
        <f t="shared" si="17"/>
        <v>61.717990652100006</v>
      </c>
    </row>
    <row r="118" spans="1:19" ht="15" thickBot="1" x14ac:dyDescent="0.35">
      <c r="A118" t="s">
        <v>53</v>
      </c>
      <c r="B118" s="1">
        <v>2044</v>
      </c>
      <c r="C118" s="2">
        <v>23.498390430000001</v>
      </c>
      <c r="D118" s="2">
        <v>12.97677667</v>
      </c>
      <c r="E118" s="2">
        <v>4.7427952359999998E-4</v>
      </c>
      <c r="F118" s="2">
        <v>15.68205062</v>
      </c>
      <c r="G118" s="2">
        <v>8.4872258780000003</v>
      </c>
      <c r="H118" s="2">
        <v>6.7749928940000004</v>
      </c>
      <c r="I118" s="2">
        <v>0</v>
      </c>
      <c r="J118" s="2">
        <v>1.1758617540000001E-3</v>
      </c>
      <c r="K118" s="2">
        <v>0.83134565490000001</v>
      </c>
      <c r="L118" s="2">
        <v>0.18167192879999999</v>
      </c>
      <c r="M118" s="2">
        <v>0</v>
      </c>
      <c r="N118" s="2">
        <v>0</v>
      </c>
      <c r="O118" s="2">
        <v>4.2392662269999997E-3</v>
      </c>
      <c r="P118" s="2">
        <v>0</v>
      </c>
      <c r="Q118" s="2">
        <v>0</v>
      </c>
      <c r="R118">
        <f t="shared" si="16"/>
        <v>68.438343483204619</v>
      </c>
      <c r="S118">
        <f t="shared" si="17"/>
        <v>61.657461181700015</v>
      </c>
    </row>
    <row r="119" spans="1:19" ht="15" thickBot="1" x14ac:dyDescent="0.35">
      <c r="A119" t="s">
        <v>53</v>
      </c>
      <c r="B119" s="1">
        <v>2045</v>
      </c>
      <c r="C119" s="2">
        <v>23.127915139999999</v>
      </c>
      <c r="D119" s="2">
        <v>12.487756709999999</v>
      </c>
      <c r="E119" s="2">
        <v>4.7929851469999998E-4</v>
      </c>
      <c r="F119" s="2">
        <v>16.24433492</v>
      </c>
      <c r="G119" s="2">
        <v>8.7999522129999992</v>
      </c>
      <c r="H119" s="2">
        <v>6.7924839229999998</v>
      </c>
      <c r="I119" s="2">
        <v>0</v>
      </c>
      <c r="J119" s="2">
        <v>1.1758617540000001E-3</v>
      </c>
      <c r="K119" s="2">
        <v>0.82877287929999999</v>
      </c>
      <c r="L119" s="2">
        <v>0.18818962359999999</v>
      </c>
      <c r="M119" s="2">
        <v>0</v>
      </c>
      <c r="N119" s="2">
        <v>0</v>
      </c>
      <c r="O119" s="2">
        <v>4.3694590639999998E-3</v>
      </c>
      <c r="P119" s="2">
        <v>0</v>
      </c>
      <c r="Q119" s="2">
        <v>0</v>
      </c>
      <c r="R119">
        <f t="shared" si="16"/>
        <v>68.475430028232694</v>
      </c>
      <c r="S119">
        <f t="shared" si="17"/>
        <v>61.676921485899989</v>
      </c>
    </row>
    <row r="120" spans="1:19" ht="15" thickBot="1" x14ac:dyDescent="0.35">
      <c r="A120" t="s">
        <v>53</v>
      </c>
      <c r="B120" s="1">
        <v>2046</v>
      </c>
      <c r="C120" s="2">
        <v>22.75061358</v>
      </c>
      <c r="D120" s="2">
        <v>12.01295152</v>
      </c>
      <c r="E120" s="2">
        <v>4.845234266E-4</v>
      </c>
      <c r="F120" s="2">
        <v>16.8388165</v>
      </c>
      <c r="G120" s="2">
        <v>9.1251006060000002</v>
      </c>
      <c r="H120" s="2">
        <v>6.8065731850000004</v>
      </c>
      <c r="I120" s="2">
        <v>0</v>
      </c>
      <c r="J120" s="2">
        <v>1.1758617540000001E-3</v>
      </c>
      <c r="K120" s="2">
        <v>0.82561543559999995</v>
      </c>
      <c r="L120" s="2">
        <v>0.19496512390000001</v>
      </c>
      <c r="M120" s="2">
        <v>0</v>
      </c>
      <c r="N120" s="2">
        <v>0</v>
      </c>
      <c r="O120" s="2">
        <v>4.5045558869999999E-3</v>
      </c>
      <c r="P120" s="2">
        <v>0</v>
      </c>
      <c r="Q120" s="2">
        <v>0</v>
      </c>
      <c r="R120">
        <f t="shared" si="16"/>
        <v>68.560800891567609</v>
      </c>
      <c r="S120">
        <f t="shared" si="17"/>
        <v>61.748062765500002</v>
      </c>
    </row>
    <row r="121" spans="1:19" ht="15" thickBot="1" x14ac:dyDescent="0.35">
      <c r="A121" t="s">
        <v>53</v>
      </c>
      <c r="B121" s="1">
        <v>2047</v>
      </c>
      <c r="C121" s="2">
        <v>22.370371330000001</v>
      </c>
      <c r="D121" s="2">
        <v>11.5485126</v>
      </c>
      <c r="E121" s="2">
        <v>4.8996904040000001E-4</v>
      </c>
      <c r="F121" s="2">
        <v>17.465557660000002</v>
      </c>
      <c r="G121" s="2">
        <v>9.4638979340000002</v>
      </c>
      <c r="H121" s="2">
        <v>6.8173200950000004</v>
      </c>
      <c r="I121" s="2">
        <v>0</v>
      </c>
      <c r="J121" s="2">
        <v>1.1758617540000001E-3</v>
      </c>
      <c r="K121" s="2">
        <v>0.82212916250000001</v>
      </c>
      <c r="L121" s="2">
        <v>0.20202396249999999</v>
      </c>
      <c r="M121" s="2">
        <v>0</v>
      </c>
      <c r="N121" s="2">
        <v>0</v>
      </c>
      <c r="O121" s="2">
        <v>4.6450674009999998E-3</v>
      </c>
      <c r="P121" s="2">
        <v>0</v>
      </c>
      <c r="Q121" s="2">
        <v>0</v>
      </c>
      <c r="R121">
        <f t="shared" si="16"/>
        <v>68.696123642195417</v>
      </c>
      <c r="S121">
        <f t="shared" si="17"/>
        <v>61.872492649000016</v>
      </c>
    </row>
    <row r="122" spans="1:19" ht="15" thickBot="1" x14ac:dyDescent="0.35">
      <c r="A122" t="s">
        <v>53</v>
      </c>
      <c r="B122" s="1">
        <v>2048</v>
      </c>
      <c r="C122" s="2">
        <v>21.9949786</v>
      </c>
      <c r="D122" s="2">
        <v>11.098480909999999</v>
      </c>
      <c r="E122" s="2">
        <v>4.9562251089999996E-4</v>
      </c>
      <c r="F122" s="2">
        <v>18.124292530000002</v>
      </c>
      <c r="G122" s="2">
        <v>9.8160644900000005</v>
      </c>
      <c r="H122" s="2">
        <v>6.8236684600000004</v>
      </c>
      <c r="I122" s="2">
        <v>0</v>
      </c>
      <c r="J122" s="2">
        <v>1.1758617540000001E-3</v>
      </c>
      <c r="K122" s="2">
        <v>0.8184670865</v>
      </c>
      <c r="L122" s="2">
        <v>0.20935953539999999</v>
      </c>
      <c r="M122" s="2">
        <v>0</v>
      </c>
      <c r="N122" s="2">
        <v>0</v>
      </c>
      <c r="O122" s="2">
        <v>4.7907649830000003E-3</v>
      </c>
      <c r="P122" s="2">
        <v>0</v>
      </c>
      <c r="Q122" s="2">
        <v>0</v>
      </c>
      <c r="R122">
        <f t="shared" si="16"/>
        <v>68.891773861147911</v>
      </c>
      <c r="S122">
        <f t="shared" si="17"/>
        <v>62.061643151900014</v>
      </c>
    </row>
    <row r="123" spans="1:19" ht="15" thickBot="1" x14ac:dyDescent="0.35">
      <c r="A123" t="s">
        <v>53</v>
      </c>
      <c r="B123" s="1">
        <v>2049</v>
      </c>
      <c r="C123" s="2">
        <v>21.636679470000001</v>
      </c>
      <c r="D123" s="2">
        <v>10.65551911</v>
      </c>
      <c r="E123" s="2">
        <v>5.0146609750000004E-4</v>
      </c>
      <c r="F123" s="2">
        <v>18.813618049999999</v>
      </c>
      <c r="G123" s="2">
        <v>10.180986320000001</v>
      </c>
      <c r="H123" s="2">
        <v>6.8244053410000003</v>
      </c>
      <c r="I123" s="2">
        <v>0</v>
      </c>
      <c r="J123" s="2">
        <v>1.1758617540000001E-3</v>
      </c>
      <c r="K123" s="2">
        <v>0.81471054350000005</v>
      </c>
      <c r="L123" s="2">
        <v>0.2169581864</v>
      </c>
      <c r="M123" s="2">
        <v>0</v>
      </c>
      <c r="N123" s="2">
        <v>0</v>
      </c>
      <c r="O123" s="2">
        <v>4.9412655219999999E-3</v>
      </c>
      <c r="P123" s="2">
        <v>0</v>
      </c>
      <c r="Q123" s="2">
        <v>0</v>
      </c>
      <c r="R123">
        <f t="shared" si="16"/>
        <v>69.149495614273519</v>
      </c>
      <c r="S123">
        <f t="shared" si="17"/>
        <v>62.318471679900014</v>
      </c>
    </row>
    <row r="124" spans="1:19" ht="15" thickBot="1" x14ac:dyDescent="0.35">
      <c r="A124" t="s">
        <v>53</v>
      </c>
      <c r="B124" s="1">
        <v>2050</v>
      </c>
      <c r="C124" s="2">
        <v>21.2928757</v>
      </c>
      <c r="D124" s="2">
        <v>10.212661900000001</v>
      </c>
      <c r="E124" s="2">
        <v>5.0750232829999999E-4</v>
      </c>
      <c r="F124" s="2">
        <v>19.532077709999999</v>
      </c>
      <c r="G124" s="2">
        <v>10.55904151</v>
      </c>
      <c r="H124" s="2">
        <v>6.8190489889999997</v>
      </c>
      <c r="I124" s="2">
        <v>0</v>
      </c>
      <c r="J124" s="2">
        <v>1.1758617540000001E-3</v>
      </c>
      <c r="K124" s="2">
        <v>0.81089740759999995</v>
      </c>
      <c r="L124" s="2">
        <v>0.22482746149999999</v>
      </c>
      <c r="M124" s="2">
        <v>0</v>
      </c>
      <c r="N124" s="2">
        <v>0</v>
      </c>
      <c r="O124" s="2">
        <v>5.0966746199999999E-3</v>
      </c>
      <c r="P124" s="2">
        <v>0</v>
      </c>
      <c r="Q124" s="2">
        <v>0</v>
      </c>
      <c r="R124">
        <f t="shared" si="16"/>
        <v>69.458210716802299</v>
      </c>
      <c r="S124">
        <f t="shared" si="17"/>
        <v>62.632381689099994</v>
      </c>
    </row>
    <row r="125" spans="1:19" ht="15" thickBot="1" x14ac:dyDescent="0.35">
      <c r="A125" t="s">
        <v>54</v>
      </c>
      <c r="B125" s="1">
        <v>2010</v>
      </c>
      <c r="C125" s="2">
        <v>12.963461369999999</v>
      </c>
      <c r="D125" s="2">
        <v>10.81604329</v>
      </c>
      <c r="E125" s="2">
        <v>0.63233738490000002</v>
      </c>
      <c r="F125" s="2">
        <v>8.2281007089999996</v>
      </c>
      <c r="G125" s="2">
        <v>2.18754669</v>
      </c>
      <c r="H125" s="2">
        <v>7.3222155960000004</v>
      </c>
      <c r="I125" s="2">
        <v>0</v>
      </c>
      <c r="J125" s="2">
        <v>0</v>
      </c>
      <c r="K125" s="2">
        <v>1.214818859</v>
      </c>
      <c r="L125" s="2">
        <v>0.3019997015</v>
      </c>
      <c r="M125" s="2">
        <v>0.12704443030000001</v>
      </c>
      <c r="N125" s="2">
        <v>1.7980867479999999E-2</v>
      </c>
      <c r="O125" s="2">
        <v>1.613136417</v>
      </c>
      <c r="P125" s="2">
        <v>0</v>
      </c>
      <c r="Q125" s="2">
        <v>0</v>
      </c>
      <c r="R125">
        <f t="shared" si="16"/>
        <v>45.42468531518</v>
      </c>
      <c r="S125">
        <f t="shared" si="17"/>
        <v>35.856995917280003</v>
      </c>
    </row>
    <row r="126" spans="1:19" ht="15" thickBot="1" x14ac:dyDescent="0.35">
      <c r="A126" t="s">
        <v>54</v>
      </c>
      <c r="B126" s="1">
        <v>2011</v>
      </c>
      <c r="C126" s="2">
        <v>14.149644139999999</v>
      </c>
      <c r="D126" s="2">
        <v>11.51868028</v>
      </c>
      <c r="E126" s="2">
        <v>0.57379870170000002</v>
      </c>
      <c r="F126" s="2">
        <v>8.5786767069999996</v>
      </c>
      <c r="G126" s="2">
        <v>2.304075251</v>
      </c>
      <c r="H126" s="2">
        <v>6.7508739909999997</v>
      </c>
      <c r="I126" s="2">
        <v>0</v>
      </c>
      <c r="J126" s="2">
        <v>0</v>
      </c>
      <c r="K126" s="2">
        <v>1.247345463</v>
      </c>
      <c r="L126" s="2">
        <v>0.31390684219999998</v>
      </c>
      <c r="M126" s="2">
        <v>0.1328946003</v>
      </c>
      <c r="N126" s="2">
        <v>1.7802007290000001E-2</v>
      </c>
      <c r="O126" s="2">
        <v>1.707915903</v>
      </c>
      <c r="P126" s="2">
        <v>0</v>
      </c>
      <c r="Q126" s="2">
        <v>0</v>
      </c>
      <c r="R126">
        <f t="shared" si="16"/>
        <v>47.295613886489996</v>
      </c>
      <c r="S126">
        <f t="shared" si="17"/>
        <v>38.263025290789997</v>
      </c>
    </row>
    <row r="127" spans="1:19" ht="15" thickBot="1" x14ac:dyDescent="0.35">
      <c r="A127" t="s">
        <v>54</v>
      </c>
      <c r="B127" s="1">
        <v>2012</v>
      </c>
      <c r="C127" s="2">
        <v>15.11615649</v>
      </c>
      <c r="D127" s="2">
        <v>12.3251767</v>
      </c>
      <c r="E127" s="2">
        <v>0.55883613850000002</v>
      </c>
      <c r="F127" s="2">
        <v>8.927741911</v>
      </c>
      <c r="G127" s="2">
        <v>2.464174431</v>
      </c>
      <c r="H127" s="2">
        <v>8.2614939710000002</v>
      </c>
      <c r="I127" s="2">
        <v>0</v>
      </c>
      <c r="J127" s="2">
        <v>0</v>
      </c>
      <c r="K127" s="2">
        <v>1.3145317569999999</v>
      </c>
      <c r="L127" s="2">
        <v>7.6387937259999997E-2</v>
      </c>
      <c r="M127" s="2">
        <v>8.8515298950000001E-2</v>
      </c>
      <c r="N127" s="2">
        <v>1.5770027450000002E-2</v>
      </c>
      <c r="O127" s="2">
        <v>1.1666207120000001</v>
      </c>
      <c r="P127" s="2">
        <v>0</v>
      </c>
      <c r="Q127" s="2">
        <v>0</v>
      </c>
      <c r="R127">
        <f t="shared" si="16"/>
        <v>50.315405374159994</v>
      </c>
      <c r="S127">
        <f t="shared" si="17"/>
        <v>40.328454552659998</v>
      </c>
    </row>
    <row r="128" spans="1:19" ht="15" thickBot="1" x14ac:dyDescent="0.35">
      <c r="A128" t="s">
        <v>54</v>
      </c>
      <c r="B128" s="1">
        <v>2013</v>
      </c>
      <c r="C128" s="2">
        <v>16.756826159999999</v>
      </c>
      <c r="D128" s="2">
        <v>14.048555139999999</v>
      </c>
      <c r="E128" s="2">
        <v>0.49962870850000002</v>
      </c>
      <c r="F128" s="2">
        <v>9.6479093999999996</v>
      </c>
      <c r="G128" s="2">
        <v>2.5699036240000002</v>
      </c>
      <c r="H128" s="2">
        <v>7.4453930440000002</v>
      </c>
      <c r="I128" s="2">
        <v>0</v>
      </c>
      <c r="J128" s="2">
        <v>0</v>
      </c>
      <c r="K128" s="2">
        <v>1.4662463960000001</v>
      </c>
      <c r="L128" s="2">
        <v>6.5727531470000003E-2</v>
      </c>
      <c r="M128" s="2">
        <v>4.8213512540000003E-2</v>
      </c>
      <c r="N128" s="2">
        <v>1.7646290259999999E-2</v>
      </c>
      <c r="O128" s="2">
        <v>1.350067076</v>
      </c>
      <c r="P128" s="2">
        <v>0</v>
      </c>
      <c r="Q128" s="2">
        <v>0</v>
      </c>
      <c r="R128">
        <f t="shared" si="16"/>
        <v>53.916116882770005</v>
      </c>
      <c r="S128">
        <f t="shared" si="17"/>
        <v>44.621028054270006</v>
      </c>
    </row>
    <row r="129" spans="1:19" ht="15" thickBot="1" x14ac:dyDescent="0.35">
      <c r="A129" t="s">
        <v>54</v>
      </c>
      <c r="B129" s="1">
        <v>2014</v>
      </c>
      <c r="C129" s="2">
        <v>17.458644039999999</v>
      </c>
      <c r="D129" s="2">
        <v>14.39311026</v>
      </c>
      <c r="E129" s="2">
        <v>0.58358384379999995</v>
      </c>
      <c r="F129" s="2">
        <v>9.2285793209999998</v>
      </c>
      <c r="G129" s="2">
        <v>3.2593527070000001</v>
      </c>
      <c r="H129" s="2">
        <v>7.6932669000000002</v>
      </c>
      <c r="I129" s="2">
        <v>0</v>
      </c>
      <c r="J129" s="2">
        <v>4.1988948419999998E-4</v>
      </c>
      <c r="K129" s="2">
        <v>1.5184488970000001</v>
      </c>
      <c r="L129" s="2">
        <v>0.3433450616</v>
      </c>
      <c r="M129" s="2">
        <v>3.8745686940000003E-2</v>
      </c>
      <c r="N129" s="2">
        <v>2.8028033559999999E-2</v>
      </c>
      <c r="O129" s="2">
        <v>1.337759608</v>
      </c>
      <c r="P129" s="2">
        <v>0</v>
      </c>
      <c r="Q129" s="2">
        <v>0</v>
      </c>
      <c r="R129">
        <f t="shared" si="16"/>
        <v>55.883284248384186</v>
      </c>
      <c r="S129">
        <f t="shared" si="17"/>
        <v>46.268254007099991</v>
      </c>
    </row>
    <row r="130" spans="1:19" ht="15" thickBot="1" x14ac:dyDescent="0.35">
      <c r="A130" t="s">
        <v>54</v>
      </c>
      <c r="B130" s="1">
        <v>2015</v>
      </c>
      <c r="C130" s="2">
        <v>18.185837930000002</v>
      </c>
      <c r="D130" s="2">
        <v>14.57603772</v>
      </c>
      <c r="E130" s="2">
        <v>0.60153968570000005</v>
      </c>
      <c r="F130" s="2">
        <v>9.6723920359999997</v>
      </c>
      <c r="G130" s="2">
        <v>3.5305345259999998</v>
      </c>
      <c r="H130" s="2">
        <v>6.7794699200000004</v>
      </c>
      <c r="I130" s="2">
        <v>0</v>
      </c>
      <c r="J130" s="2">
        <v>1.008647565E-3</v>
      </c>
      <c r="K130" s="2">
        <v>1.9219137310000001</v>
      </c>
      <c r="L130" s="2">
        <v>0.52799873679999998</v>
      </c>
      <c r="M130" s="2">
        <v>3.5332256559999997E-2</v>
      </c>
      <c r="N130" s="2">
        <v>2.6380876330000001E-2</v>
      </c>
      <c r="O130" s="2">
        <v>0.2027099098</v>
      </c>
      <c r="P130" s="2">
        <v>0</v>
      </c>
      <c r="Q130" s="2">
        <v>0</v>
      </c>
      <c r="R130">
        <f t="shared" si="16"/>
        <v>56.061155975755</v>
      </c>
      <c r="S130">
        <f t="shared" si="17"/>
        <v>48.476427812689998</v>
      </c>
    </row>
    <row r="131" spans="1:19" ht="15" thickBot="1" x14ac:dyDescent="0.35">
      <c r="A131" t="s">
        <v>54</v>
      </c>
      <c r="B131" s="1">
        <v>2016</v>
      </c>
      <c r="C131" s="2">
        <v>18.625978979999999</v>
      </c>
      <c r="D131" s="2">
        <v>15.22143032</v>
      </c>
      <c r="E131" s="2">
        <v>0.32881724410000002</v>
      </c>
      <c r="F131" s="2">
        <v>11.251426560000001</v>
      </c>
      <c r="G131" s="2">
        <v>3.5427063240000001</v>
      </c>
      <c r="H131" s="2">
        <v>7.2982281599999999</v>
      </c>
      <c r="I131" s="2">
        <v>0</v>
      </c>
      <c r="J131" s="2">
        <v>1.8408198399999999E-3</v>
      </c>
      <c r="K131" s="2">
        <v>1.9788930170000001</v>
      </c>
      <c r="L131" s="2">
        <v>0.60124215989999996</v>
      </c>
      <c r="M131" s="2">
        <v>2.0028637370000002E-3</v>
      </c>
      <c r="N131" s="2">
        <v>2.61830581E-2</v>
      </c>
      <c r="O131" s="2">
        <v>4.5840548010000003E-2</v>
      </c>
      <c r="P131" s="2">
        <v>0</v>
      </c>
      <c r="Q131" s="2">
        <v>0</v>
      </c>
      <c r="R131">
        <f t="shared" ref="R131:R165" si="18">SUM(C131:Q131)</f>
        <v>58.924590054686988</v>
      </c>
      <c r="S131">
        <f t="shared" ref="S131:S165" si="19">R131-E131-H131-I131-J131-O131-P131-Q131</f>
        <v>51.249863282736989</v>
      </c>
    </row>
    <row r="132" spans="1:19" ht="15" thickBot="1" x14ac:dyDescent="0.35">
      <c r="A132" t="s">
        <v>54</v>
      </c>
      <c r="B132" s="1">
        <v>2017</v>
      </c>
      <c r="C132" s="2">
        <v>18.75687306</v>
      </c>
      <c r="D132" s="2">
        <v>16.125196930000001</v>
      </c>
      <c r="E132" s="2">
        <v>0.29499913379999998</v>
      </c>
      <c r="F132" s="2">
        <v>11.373451559999999</v>
      </c>
      <c r="G132" s="2">
        <v>3.5154215029999998</v>
      </c>
      <c r="H132" s="2">
        <v>7.8721149669999999</v>
      </c>
      <c r="I132" s="2">
        <v>0</v>
      </c>
      <c r="J132" s="2">
        <v>8.4282164590000004E-4</v>
      </c>
      <c r="K132" s="2">
        <v>1.4174909529999999</v>
      </c>
      <c r="L132" s="2">
        <v>0.50070933490000002</v>
      </c>
      <c r="M132" s="2">
        <v>4.9283293819999997E-3</v>
      </c>
      <c r="N132" s="2">
        <v>2.447845689E-2</v>
      </c>
      <c r="O132" s="2">
        <v>8.2734083769999994E-2</v>
      </c>
      <c r="P132" s="2">
        <v>0</v>
      </c>
      <c r="Q132" s="2">
        <v>0</v>
      </c>
      <c r="R132">
        <f t="shared" si="18"/>
        <v>59.969241133387897</v>
      </c>
      <c r="S132">
        <f t="shared" si="19"/>
        <v>51.718550127172001</v>
      </c>
    </row>
    <row r="133" spans="1:19" ht="15" thickBot="1" x14ac:dyDescent="0.35">
      <c r="A133" t="s">
        <v>54</v>
      </c>
      <c r="B133" s="1">
        <v>2018</v>
      </c>
      <c r="C133" s="2">
        <v>19.290882360000001</v>
      </c>
      <c r="D133" s="2">
        <v>16.55979138</v>
      </c>
      <c r="E133" s="2">
        <v>0.41515932210000001</v>
      </c>
      <c r="F133" s="2">
        <v>11.283759269999999</v>
      </c>
      <c r="G133" s="2">
        <v>4.0268393869999999</v>
      </c>
      <c r="H133" s="2">
        <v>8.5580030449999995</v>
      </c>
      <c r="I133" s="2">
        <v>0</v>
      </c>
      <c r="J133" s="2">
        <v>1.054287727E-3</v>
      </c>
      <c r="K133" s="2">
        <v>1.63720625</v>
      </c>
      <c r="L133" s="2">
        <v>0.14839232860000001</v>
      </c>
      <c r="M133" s="2">
        <v>5.9299862830000001E-3</v>
      </c>
      <c r="N133" s="2">
        <v>2.2550270260000001E-2</v>
      </c>
      <c r="O133" s="2">
        <v>3.02698359E-2</v>
      </c>
      <c r="P133" s="2">
        <v>0</v>
      </c>
      <c r="Q133" s="2">
        <v>0</v>
      </c>
      <c r="R133">
        <f t="shared" si="18"/>
        <v>61.979837722870009</v>
      </c>
      <c r="S133">
        <f t="shared" si="19"/>
        <v>52.975351232143005</v>
      </c>
    </row>
    <row r="134" spans="1:19" ht="15" thickBot="1" x14ac:dyDescent="0.35">
      <c r="A134" t="s">
        <v>54</v>
      </c>
      <c r="B134" s="1">
        <v>2019</v>
      </c>
      <c r="C134" s="2">
        <v>20.000894859999999</v>
      </c>
      <c r="D134" s="2">
        <v>16.940562150000002</v>
      </c>
      <c r="E134" s="2">
        <v>0.49507659900000001</v>
      </c>
      <c r="F134" s="2">
        <v>10.99931776</v>
      </c>
      <c r="G134" s="2">
        <v>4.3723855980000002</v>
      </c>
      <c r="H134" s="2">
        <v>8.5222392249999999</v>
      </c>
      <c r="I134" s="2">
        <v>0</v>
      </c>
      <c r="J134" s="2">
        <v>1.035483754E-3</v>
      </c>
      <c r="K134" s="2">
        <v>1.7114702420000001</v>
      </c>
      <c r="L134" s="2">
        <v>8.9294262070000005E-2</v>
      </c>
      <c r="M134" s="2">
        <v>5.7057248590000002E-3</v>
      </c>
      <c r="N134" s="2">
        <v>2.9549695080000001E-2</v>
      </c>
      <c r="O134" s="2">
        <v>2.972310526E-2</v>
      </c>
      <c r="P134" s="2">
        <v>0</v>
      </c>
      <c r="Q134" s="2">
        <v>0</v>
      </c>
      <c r="R134">
        <f t="shared" si="18"/>
        <v>63.197254705022999</v>
      </c>
      <c r="S134">
        <f t="shared" si="19"/>
        <v>54.149180292009</v>
      </c>
    </row>
    <row r="135" spans="1:19" ht="15" thickBot="1" x14ac:dyDescent="0.35">
      <c r="A135" t="s">
        <v>54</v>
      </c>
      <c r="B135" s="1">
        <v>2020</v>
      </c>
      <c r="C135" s="2">
        <v>20.559779150000001</v>
      </c>
      <c r="D135" s="2">
        <v>17.416542360000001</v>
      </c>
      <c r="E135" s="2">
        <v>4.6411306130000001E-4</v>
      </c>
      <c r="F135" s="2">
        <v>10.43649733</v>
      </c>
      <c r="G135" s="2">
        <v>3.4960307099999999</v>
      </c>
      <c r="H135" s="2">
        <v>7.2382320680000003</v>
      </c>
      <c r="I135" s="2">
        <v>0</v>
      </c>
      <c r="J135" s="2">
        <v>1.1758617540000001E-3</v>
      </c>
      <c r="K135" s="2">
        <v>1.697046257</v>
      </c>
      <c r="L135" s="2">
        <v>9.2846888909999994E-2</v>
      </c>
      <c r="M135" s="2">
        <v>5.3802499659999998E-3</v>
      </c>
      <c r="N135" s="2">
        <v>0</v>
      </c>
      <c r="O135" s="2">
        <v>2.892730571E-2</v>
      </c>
      <c r="P135" s="2">
        <v>0</v>
      </c>
      <c r="Q135" s="2">
        <v>0</v>
      </c>
      <c r="R135">
        <f t="shared" si="18"/>
        <v>60.972922294401307</v>
      </c>
      <c r="S135">
        <f t="shared" si="19"/>
        <v>53.704122945876009</v>
      </c>
    </row>
    <row r="136" spans="1:19" ht="15" thickBot="1" x14ac:dyDescent="0.35">
      <c r="A136" t="s">
        <v>54</v>
      </c>
      <c r="B136" s="1">
        <v>2021</v>
      </c>
      <c r="C136" s="2">
        <v>21.22122362</v>
      </c>
      <c r="D136" s="2">
        <v>17.793652739999999</v>
      </c>
      <c r="E136" s="2">
        <v>4.7167037050000003E-4</v>
      </c>
      <c r="F136" s="2">
        <v>10.759521899999999</v>
      </c>
      <c r="G136" s="2">
        <v>3.6829672640000002</v>
      </c>
      <c r="H136" s="2">
        <v>7.3161478979999996</v>
      </c>
      <c r="I136" s="2">
        <v>0</v>
      </c>
      <c r="J136" s="2">
        <v>1.1758617540000001E-3</v>
      </c>
      <c r="K136" s="2">
        <v>1.673738057</v>
      </c>
      <c r="L136" s="2">
        <v>9.6096027479999999E-2</v>
      </c>
      <c r="M136" s="2">
        <v>5.0705922620000003E-3</v>
      </c>
      <c r="N136" s="2">
        <v>0</v>
      </c>
      <c r="O136" s="2">
        <v>2.728186439E-2</v>
      </c>
      <c r="P136" s="2">
        <v>0</v>
      </c>
      <c r="Q136" s="2">
        <v>0</v>
      </c>
      <c r="R136">
        <f t="shared" si="18"/>
        <v>62.577347495256497</v>
      </c>
      <c r="S136">
        <f t="shared" si="19"/>
        <v>55.232270200742001</v>
      </c>
    </row>
    <row r="137" spans="1:19" ht="15" thickBot="1" x14ac:dyDescent="0.35">
      <c r="A137" t="s">
        <v>54</v>
      </c>
      <c r="B137" s="1">
        <v>2022</v>
      </c>
      <c r="C137" s="2">
        <v>21.702633509999998</v>
      </c>
      <c r="D137" s="2">
        <v>17.886924820000001</v>
      </c>
      <c r="E137" s="2">
        <v>4.744376116E-4</v>
      </c>
      <c r="F137" s="2">
        <v>10.95173065</v>
      </c>
      <c r="G137" s="2">
        <v>3.8366231700000002</v>
      </c>
      <c r="H137" s="2">
        <v>7.2059976590000003</v>
      </c>
      <c r="I137" s="2">
        <v>0</v>
      </c>
      <c r="J137" s="2">
        <v>1.1758617540000001E-3</v>
      </c>
      <c r="K137" s="2">
        <v>1.636689676</v>
      </c>
      <c r="L137" s="2">
        <v>9.798733439E-2</v>
      </c>
      <c r="M137" s="2">
        <v>4.5974786789999998E-3</v>
      </c>
      <c r="N137" s="2">
        <v>0</v>
      </c>
      <c r="O137" s="2">
        <v>2.4768500579999998E-2</v>
      </c>
      <c r="P137" s="2">
        <v>0</v>
      </c>
      <c r="Q137" s="2">
        <v>0</v>
      </c>
      <c r="R137">
        <f t="shared" si="18"/>
        <v>63.349603098014612</v>
      </c>
      <c r="S137">
        <f t="shared" si="19"/>
        <v>56.117186639069011</v>
      </c>
    </row>
    <row r="138" spans="1:19" ht="15" thickBot="1" x14ac:dyDescent="0.35">
      <c r="A138" t="s">
        <v>54</v>
      </c>
      <c r="B138" s="1">
        <v>2023</v>
      </c>
      <c r="C138" s="2">
        <v>21.935042849999999</v>
      </c>
      <c r="D138" s="2">
        <v>17.700107800000001</v>
      </c>
      <c r="E138" s="2">
        <v>4.7621018699999998E-4</v>
      </c>
      <c r="F138" s="2">
        <v>11.103589189999999</v>
      </c>
      <c r="G138" s="2">
        <v>3.9808553130000002</v>
      </c>
      <c r="H138" s="2">
        <v>7.0516990719999999</v>
      </c>
      <c r="I138" s="2">
        <v>0</v>
      </c>
      <c r="J138" s="2">
        <v>1.1758617540000001E-3</v>
      </c>
      <c r="K138" s="2">
        <v>1.5940003789999999</v>
      </c>
      <c r="L138" s="2">
        <v>9.9521084329999995E-2</v>
      </c>
      <c r="M138" s="2">
        <v>4.0822017549999997E-3</v>
      </c>
      <c r="N138" s="2">
        <v>0</v>
      </c>
      <c r="O138" s="2">
        <v>2.2014891089999999E-2</v>
      </c>
      <c r="P138" s="2">
        <v>0</v>
      </c>
      <c r="Q138" s="2">
        <v>0</v>
      </c>
      <c r="R138">
        <f t="shared" si="18"/>
        <v>63.492564853116001</v>
      </c>
      <c r="S138">
        <f t="shared" si="19"/>
        <v>56.417198818084998</v>
      </c>
    </row>
    <row r="139" spans="1:19" ht="15" thickBot="1" x14ac:dyDescent="0.35">
      <c r="A139" t="s">
        <v>54</v>
      </c>
      <c r="B139" s="1">
        <v>2024</v>
      </c>
      <c r="C139" s="2">
        <v>22.134359289999999</v>
      </c>
      <c r="D139" s="2">
        <v>17.45934359</v>
      </c>
      <c r="E139" s="2">
        <v>4.760889247E-4</v>
      </c>
      <c r="F139" s="2">
        <v>11.19693595</v>
      </c>
      <c r="G139" s="2">
        <v>4.1308657599999998</v>
      </c>
      <c r="H139" s="2">
        <v>6.8516573220000003</v>
      </c>
      <c r="I139" s="2">
        <v>0</v>
      </c>
      <c r="J139" s="2">
        <v>1.1758617540000001E-3</v>
      </c>
      <c r="K139" s="2">
        <v>1.5401058569999999</v>
      </c>
      <c r="L139" s="2">
        <v>0.1009982146</v>
      </c>
      <c r="M139" s="2">
        <v>3.5259158399999998E-3</v>
      </c>
      <c r="N139" s="2">
        <v>0</v>
      </c>
      <c r="O139" s="2">
        <v>1.9032309260000001E-2</v>
      </c>
      <c r="P139" s="2">
        <v>0</v>
      </c>
      <c r="Q139" s="2">
        <v>0</v>
      </c>
      <c r="R139">
        <f t="shared" si="18"/>
        <v>63.438476159378688</v>
      </c>
      <c r="S139">
        <f t="shared" si="19"/>
        <v>56.566134577439989</v>
      </c>
    </row>
    <row r="140" spans="1:19" ht="15" thickBot="1" x14ac:dyDescent="0.35">
      <c r="A140" t="s">
        <v>54</v>
      </c>
      <c r="B140" s="1">
        <v>2025</v>
      </c>
      <c r="C140" s="2">
        <v>22.344430060000001</v>
      </c>
      <c r="D140" s="2">
        <v>17.17107721</v>
      </c>
      <c r="E140" s="2">
        <v>4.7311147720000002E-4</v>
      </c>
      <c r="F140" s="2">
        <v>11.218607499999999</v>
      </c>
      <c r="G140" s="2">
        <v>4.2851000959999999</v>
      </c>
      <c r="H140" s="2">
        <v>6.588240774</v>
      </c>
      <c r="I140" s="2">
        <v>0</v>
      </c>
      <c r="J140" s="2">
        <v>1.1758617540000001E-3</v>
      </c>
      <c r="K140" s="2">
        <v>1.471483119</v>
      </c>
      <c r="L140" s="2">
        <v>0.1023695793</v>
      </c>
      <c r="M140" s="2">
        <v>2.9296554290000002E-3</v>
      </c>
      <c r="N140" s="2">
        <v>0</v>
      </c>
      <c r="O140" s="2">
        <v>1.5836029549999998E-2</v>
      </c>
      <c r="P140" s="2">
        <v>0</v>
      </c>
      <c r="Q140" s="2">
        <v>0</v>
      </c>
      <c r="R140">
        <f t="shared" si="18"/>
        <v>63.201722996510199</v>
      </c>
      <c r="S140">
        <f t="shared" si="19"/>
        <v>56.595997219729</v>
      </c>
    </row>
    <row r="141" spans="1:19" ht="15" thickBot="1" x14ac:dyDescent="0.35">
      <c r="A141" t="s">
        <v>54</v>
      </c>
      <c r="B141" s="1">
        <v>2026</v>
      </c>
      <c r="C141" s="2">
        <v>22.562054809999999</v>
      </c>
      <c r="D141" s="2">
        <v>16.846427290000001</v>
      </c>
      <c r="E141" s="2">
        <v>4.6686193239999998E-4</v>
      </c>
      <c r="F141" s="2">
        <v>11.15120956</v>
      </c>
      <c r="G141" s="2">
        <v>4.4448922629999998</v>
      </c>
      <c r="H141" s="2">
        <v>6.2587742090000003</v>
      </c>
      <c r="I141" s="2">
        <v>0</v>
      </c>
      <c r="J141" s="2">
        <v>1.1758617540000001E-3</v>
      </c>
      <c r="K141" s="2">
        <v>1.3928677949999999</v>
      </c>
      <c r="L141" s="2">
        <v>0.1037056123</v>
      </c>
      <c r="M141" s="2">
        <v>2.3087743850000002E-3</v>
      </c>
      <c r="N141" s="2">
        <v>0</v>
      </c>
      <c r="O141" s="2">
        <v>1.252300575E-2</v>
      </c>
      <c r="P141" s="2">
        <v>0</v>
      </c>
      <c r="Q141" s="2">
        <v>0</v>
      </c>
      <c r="R141">
        <f t="shared" si="18"/>
        <v>62.776406043121398</v>
      </c>
      <c r="S141">
        <f t="shared" si="19"/>
        <v>56.503466104684996</v>
      </c>
    </row>
    <row r="142" spans="1:19" ht="15" thickBot="1" x14ac:dyDescent="0.35">
      <c r="A142" t="s">
        <v>54</v>
      </c>
      <c r="B142" s="1">
        <v>2027</v>
      </c>
      <c r="C142" s="2">
        <v>22.747205080000001</v>
      </c>
      <c r="D142" s="2">
        <v>16.51901865</v>
      </c>
      <c r="E142" s="2">
        <v>4.5787635740000002E-4</v>
      </c>
      <c r="F142" s="2">
        <v>11.02095282</v>
      </c>
      <c r="G142" s="2">
        <v>4.6056972030000001</v>
      </c>
      <c r="H142" s="2">
        <v>5.8749567819999999</v>
      </c>
      <c r="I142" s="2">
        <v>0</v>
      </c>
      <c r="J142" s="2">
        <v>1.1758617540000001E-3</v>
      </c>
      <c r="K142" s="2">
        <v>1.2964709240000001</v>
      </c>
      <c r="L142" s="2">
        <v>0.1049850755</v>
      </c>
      <c r="M142" s="2">
        <v>1.687393852E-3</v>
      </c>
      <c r="N142" s="2">
        <v>0</v>
      </c>
      <c r="O142" s="2">
        <v>9.2060422919999999E-3</v>
      </c>
      <c r="P142" s="2">
        <v>0</v>
      </c>
      <c r="Q142" s="2">
        <v>0</v>
      </c>
      <c r="R142">
        <f t="shared" si="18"/>
        <v>62.181813708755392</v>
      </c>
      <c r="S142">
        <f t="shared" si="19"/>
        <v>56.296017146351993</v>
      </c>
    </row>
    <row r="143" spans="1:19" ht="15" thickBot="1" x14ac:dyDescent="0.35">
      <c r="A143" t="s">
        <v>54</v>
      </c>
      <c r="B143" s="1">
        <v>2028</v>
      </c>
      <c r="C143" s="2">
        <v>22.87910372</v>
      </c>
      <c r="D143" s="2">
        <v>16.169041839999998</v>
      </c>
      <c r="E143" s="2">
        <v>4.4816025319999999E-4</v>
      </c>
      <c r="F143" s="2">
        <v>10.86697934</v>
      </c>
      <c r="G143" s="2">
        <v>4.769282767</v>
      </c>
      <c r="H143" s="2">
        <v>5.4785833569999998</v>
      </c>
      <c r="I143" s="2">
        <v>0</v>
      </c>
      <c r="J143" s="2">
        <v>1.1758617540000001E-3</v>
      </c>
      <c r="K143" s="2">
        <v>1.18541319</v>
      </c>
      <c r="L143" s="2">
        <v>0.1063616481</v>
      </c>
      <c r="M143" s="2">
        <v>1.092653603E-3</v>
      </c>
      <c r="N143" s="2">
        <v>0</v>
      </c>
      <c r="O143" s="2">
        <v>6.0058497989999996E-3</v>
      </c>
      <c r="P143" s="2">
        <v>0</v>
      </c>
      <c r="Q143" s="2">
        <v>0</v>
      </c>
      <c r="R143">
        <f t="shared" si="18"/>
        <v>61.463488387509194</v>
      </c>
      <c r="S143">
        <f t="shared" si="19"/>
        <v>55.977275158702994</v>
      </c>
    </row>
    <row r="144" spans="1:19" ht="15" thickBot="1" x14ac:dyDescent="0.35">
      <c r="A144" t="s">
        <v>54</v>
      </c>
      <c r="B144" s="1">
        <v>2029</v>
      </c>
      <c r="C144" s="2">
        <v>22.983344500000001</v>
      </c>
      <c r="D144" s="2">
        <v>15.786893689999999</v>
      </c>
      <c r="E144" s="2">
        <v>4.3989157509999999E-4</v>
      </c>
      <c r="F144" s="2">
        <v>10.739077249999999</v>
      </c>
      <c r="G144" s="2">
        <v>4.9400883059999998</v>
      </c>
      <c r="H144" s="2">
        <v>5.1112109559999999</v>
      </c>
      <c r="I144" s="2">
        <v>0</v>
      </c>
      <c r="J144" s="2">
        <v>1.1758617540000001E-3</v>
      </c>
      <c r="K144" s="2">
        <v>1.064185207</v>
      </c>
      <c r="L144" s="2">
        <v>0.1080077571</v>
      </c>
      <c r="M144" s="2">
        <v>5.3382805130000003E-4</v>
      </c>
      <c r="N144" s="2">
        <v>0</v>
      </c>
      <c r="O144" s="2">
        <v>2.9624372699999998E-3</v>
      </c>
      <c r="P144" s="2">
        <v>0</v>
      </c>
      <c r="Q144" s="2">
        <v>0</v>
      </c>
      <c r="R144">
        <f t="shared" si="18"/>
        <v>60.737919684750402</v>
      </c>
      <c r="S144">
        <f t="shared" si="19"/>
        <v>55.622130538151303</v>
      </c>
    </row>
    <row r="145" spans="1:19" ht="15" thickBot="1" x14ac:dyDescent="0.35">
      <c r="A145" t="s">
        <v>54</v>
      </c>
      <c r="B145" s="1">
        <v>2030</v>
      </c>
      <c r="C145" s="2">
        <v>23.064356140000001</v>
      </c>
      <c r="D145" s="2">
        <v>15.371237109999999</v>
      </c>
      <c r="E145" s="2">
        <v>4.3423181669999998E-4</v>
      </c>
      <c r="F145" s="2">
        <v>9.9553258909999993</v>
      </c>
      <c r="G145" s="2">
        <v>5.1209236779999996</v>
      </c>
      <c r="H145" s="2">
        <v>4.3579230750000004</v>
      </c>
      <c r="I145" s="2">
        <v>0</v>
      </c>
      <c r="J145" s="2">
        <v>1.1758617540000001E-3</v>
      </c>
      <c r="K145" s="2">
        <v>0.94101986969999996</v>
      </c>
      <c r="L145" s="2">
        <v>0.1099843755</v>
      </c>
      <c r="M145" s="2">
        <v>0</v>
      </c>
      <c r="N145" s="2">
        <v>0</v>
      </c>
      <c r="O145" s="2">
        <v>2.0453258339999999E-5</v>
      </c>
      <c r="P145" s="2">
        <v>0</v>
      </c>
      <c r="Q145" s="2">
        <v>0</v>
      </c>
      <c r="R145">
        <f t="shared" si="18"/>
        <v>58.922400686029029</v>
      </c>
      <c r="S145">
        <f t="shared" si="19"/>
        <v>54.562847064199993</v>
      </c>
    </row>
    <row r="146" spans="1:19" ht="15" thickBot="1" x14ac:dyDescent="0.35">
      <c r="A146" t="s">
        <v>54</v>
      </c>
      <c r="B146" s="1">
        <v>2031</v>
      </c>
      <c r="C146" s="2">
        <v>23.11783745</v>
      </c>
      <c r="D146" s="2">
        <v>14.96725606</v>
      </c>
      <c r="E146" s="2">
        <v>4.3123741369999999E-4</v>
      </c>
      <c r="F146" s="2">
        <v>9.7194913859999996</v>
      </c>
      <c r="G146" s="2">
        <v>5.3109496189999996</v>
      </c>
      <c r="H146" s="2">
        <v>4.2394676760000003</v>
      </c>
      <c r="I146" s="2">
        <v>0</v>
      </c>
      <c r="J146" s="2">
        <v>1.1758617540000001E-3</v>
      </c>
      <c r="K146" s="2">
        <v>0.88447458180000005</v>
      </c>
      <c r="L146" s="2">
        <v>0.1137348025</v>
      </c>
      <c r="M146" s="2">
        <v>0</v>
      </c>
      <c r="N146" s="2">
        <v>0</v>
      </c>
      <c r="O146" s="2">
        <v>2.0798481969999999E-5</v>
      </c>
      <c r="P146" s="2">
        <v>0</v>
      </c>
      <c r="Q146" s="2">
        <v>0</v>
      </c>
      <c r="R146">
        <f t="shared" si="18"/>
        <v>58.354839472949671</v>
      </c>
      <c r="S146">
        <f t="shared" si="19"/>
        <v>54.113743899299998</v>
      </c>
    </row>
    <row r="147" spans="1:19" ht="15" thickBot="1" x14ac:dyDescent="0.35">
      <c r="A147" t="s">
        <v>54</v>
      </c>
      <c r="B147" s="1">
        <v>2032</v>
      </c>
      <c r="C147" s="2">
        <v>23.130157860000001</v>
      </c>
      <c r="D147" s="2">
        <v>14.52656067</v>
      </c>
      <c r="E147" s="2">
        <v>4.3039172790000001E-4</v>
      </c>
      <c r="F147" s="2">
        <v>9.5516745860000007</v>
      </c>
      <c r="G147" s="2">
        <v>5.5065808829999998</v>
      </c>
      <c r="H147" s="2">
        <v>4.1512687499999998</v>
      </c>
      <c r="I147" s="2">
        <v>0</v>
      </c>
      <c r="J147" s="2">
        <v>1.1758617540000001E-3</v>
      </c>
      <c r="K147" s="2">
        <v>0.84583223019999998</v>
      </c>
      <c r="L147" s="2">
        <v>0.1176569853</v>
      </c>
      <c r="M147" s="2">
        <v>0</v>
      </c>
      <c r="N147" s="2">
        <v>0</v>
      </c>
      <c r="O147" s="2">
        <v>2.1223750569999998E-5</v>
      </c>
      <c r="P147" s="2">
        <v>0</v>
      </c>
      <c r="Q147" s="2">
        <v>0</v>
      </c>
      <c r="R147">
        <f t="shared" si="18"/>
        <v>57.831359441732474</v>
      </c>
      <c r="S147">
        <f t="shared" si="19"/>
        <v>53.678463214499999</v>
      </c>
    </row>
    <row r="148" spans="1:19" ht="15" thickBot="1" x14ac:dyDescent="0.35">
      <c r="A148" t="s">
        <v>54</v>
      </c>
      <c r="B148" s="1">
        <v>2033</v>
      </c>
      <c r="C148" s="2">
        <v>23.106960090000001</v>
      </c>
      <c r="D148" s="2">
        <v>14.052634729999999</v>
      </c>
      <c r="E148" s="2">
        <v>4.3109630530000002E-4</v>
      </c>
      <c r="F148" s="2">
        <v>9.4437777329999992</v>
      </c>
      <c r="G148" s="2">
        <v>5.7061930399999996</v>
      </c>
      <c r="H148" s="2">
        <v>4.0812351099999997</v>
      </c>
      <c r="I148" s="2">
        <v>0</v>
      </c>
      <c r="J148" s="2">
        <v>1.1758617540000001E-3</v>
      </c>
      <c r="K148" s="2">
        <v>0.82251732259999999</v>
      </c>
      <c r="L148" s="2">
        <v>0.12170029709999999</v>
      </c>
      <c r="M148" s="2">
        <v>0</v>
      </c>
      <c r="N148" s="2">
        <v>0</v>
      </c>
      <c r="O148" s="2">
        <v>2.1704466939999999E-5</v>
      </c>
      <c r="P148" s="2">
        <v>0</v>
      </c>
      <c r="Q148" s="2">
        <v>0</v>
      </c>
      <c r="R148">
        <f t="shared" si="18"/>
        <v>57.336646985226238</v>
      </c>
      <c r="S148">
        <f t="shared" si="19"/>
        <v>53.2537832127</v>
      </c>
    </row>
    <row r="149" spans="1:19" ht="15" thickBot="1" x14ac:dyDescent="0.35">
      <c r="A149" t="s">
        <v>54</v>
      </c>
      <c r="B149" s="1">
        <v>2034</v>
      </c>
      <c r="C149" s="2">
        <v>23.04117686</v>
      </c>
      <c r="D149" s="2">
        <v>13.54714179</v>
      </c>
      <c r="E149" s="2">
        <v>4.329070565E-4</v>
      </c>
      <c r="F149" s="2">
        <v>9.3878407619999997</v>
      </c>
      <c r="G149" s="2">
        <v>5.9122229309999996</v>
      </c>
      <c r="H149" s="2">
        <v>4.0221407960000004</v>
      </c>
      <c r="I149" s="2">
        <v>0</v>
      </c>
      <c r="J149" s="2">
        <v>1.1758617540000001E-3</v>
      </c>
      <c r="K149" s="2">
        <v>0.80916566320000005</v>
      </c>
      <c r="L149" s="2">
        <v>0.12590271729999999</v>
      </c>
      <c r="M149" s="2">
        <v>0</v>
      </c>
      <c r="N149" s="2">
        <v>0</v>
      </c>
      <c r="O149" s="2">
        <v>2.2233787329999999E-5</v>
      </c>
      <c r="P149" s="2">
        <v>0</v>
      </c>
      <c r="Q149" s="2">
        <v>0</v>
      </c>
      <c r="R149">
        <f t="shared" si="18"/>
        <v>56.847222522097823</v>
      </c>
      <c r="S149">
        <f t="shared" si="19"/>
        <v>52.823450723499995</v>
      </c>
    </row>
    <row r="150" spans="1:19" ht="15" thickBot="1" x14ac:dyDescent="0.35">
      <c r="A150" t="s">
        <v>54</v>
      </c>
      <c r="B150" s="1">
        <v>2035</v>
      </c>
      <c r="C150" s="2">
        <v>22.93863219</v>
      </c>
      <c r="D150" s="2">
        <v>13.02682396</v>
      </c>
      <c r="E150" s="2">
        <v>4.3602103729999998E-4</v>
      </c>
      <c r="F150" s="2">
        <v>9.3862009190000002</v>
      </c>
      <c r="G150" s="2">
        <v>6.1278611889999999</v>
      </c>
      <c r="H150" s="2">
        <v>3.9759973550000001</v>
      </c>
      <c r="I150" s="2">
        <v>0</v>
      </c>
      <c r="J150" s="2">
        <v>1.1758617540000001E-3</v>
      </c>
      <c r="K150" s="2">
        <v>0.8025840232</v>
      </c>
      <c r="L150" s="2">
        <v>0.13033517629999999</v>
      </c>
      <c r="M150" s="2">
        <v>0</v>
      </c>
      <c r="N150" s="2">
        <v>0</v>
      </c>
      <c r="O150" s="2">
        <v>2.2827040510000001E-5</v>
      </c>
      <c r="P150" s="2">
        <v>0</v>
      </c>
      <c r="Q150" s="2">
        <v>0</v>
      </c>
      <c r="R150">
        <f t="shared" si="18"/>
        <v>56.390069522331807</v>
      </c>
      <c r="S150">
        <f t="shared" si="19"/>
        <v>52.412437457499998</v>
      </c>
    </row>
    <row r="151" spans="1:19" ht="15" thickBot="1" x14ac:dyDescent="0.35">
      <c r="A151" t="s">
        <v>54</v>
      </c>
      <c r="B151" s="1">
        <v>2036</v>
      </c>
      <c r="C151" s="2">
        <v>22.802047959999999</v>
      </c>
      <c r="D151" s="2">
        <v>12.50074938</v>
      </c>
      <c r="E151" s="2">
        <v>4.395143582E-4</v>
      </c>
      <c r="F151" s="2">
        <v>9.4165194240000005</v>
      </c>
      <c r="G151" s="2">
        <v>6.3539581549999999</v>
      </c>
      <c r="H151" s="2">
        <v>3.946843313</v>
      </c>
      <c r="I151" s="2">
        <v>0</v>
      </c>
      <c r="J151" s="2">
        <v>1.1758617540000001E-3</v>
      </c>
      <c r="K151" s="2">
        <v>0.79889619180000004</v>
      </c>
      <c r="L151" s="2">
        <v>0.13498973959999999</v>
      </c>
      <c r="M151" s="2">
        <v>0</v>
      </c>
      <c r="N151" s="2">
        <v>0</v>
      </c>
      <c r="O151" s="2">
        <v>2.3457443669999999E-5</v>
      </c>
      <c r="P151" s="2">
        <v>0</v>
      </c>
      <c r="Q151" s="2">
        <v>0</v>
      </c>
      <c r="R151">
        <f t="shared" si="18"/>
        <v>55.955642996955866</v>
      </c>
      <c r="S151">
        <f t="shared" si="19"/>
        <v>52.007160850399998</v>
      </c>
    </row>
    <row r="152" spans="1:19" ht="15" thickBot="1" x14ac:dyDescent="0.35">
      <c r="A152" t="s">
        <v>54</v>
      </c>
      <c r="B152" s="1">
        <v>2037</v>
      </c>
      <c r="C152" s="2">
        <v>22.624859539999999</v>
      </c>
      <c r="D152" s="2">
        <v>11.974376319999999</v>
      </c>
      <c r="E152" s="2">
        <v>4.4326517310000002E-4</v>
      </c>
      <c r="F152" s="2">
        <v>9.4842441419999997</v>
      </c>
      <c r="G152" s="2">
        <v>6.5891188539999996</v>
      </c>
      <c r="H152" s="2">
        <v>3.9153011649999998</v>
      </c>
      <c r="I152" s="2">
        <v>0</v>
      </c>
      <c r="J152" s="2">
        <v>1.1758617540000001E-3</v>
      </c>
      <c r="K152" s="2">
        <v>0.79721484239999996</v>
      </c>
      <c r="L152" s="2">
        <v>0.13983388629999999</v>
      </c>
      <c r="M152" s="2">
        <v>0</v>
      </c>
      <c r="N152" s="2">
        <v>0</v>
      </c>
      <c r="O152" s="2">
        <v>2.411643237E-5</v>
      </c>
      <c r="P152" s="2">
        <v>0</v>
      </c>
      <c r="Q152" s="2">
        <v>0</v>
      </c>
      <c r="R152">
        <f t="shared" si="18"/>
        <v>55.526591993059476</v>
      </c>
      <c r="S152">
        <f t="shared" si="19"/>
        <v>51.609647584700006</v>
      </c>
    </row>
    <row r="153" spans="1:19" ht="15" thickBot="1" x14ac:dyDescent="0.35">
      <c r="A153" t="s">
        <v>54</v>
      </c>
      <c r="B153" s="1">
        <v>2038</v>
      </c>
      <c r="C153" s="2">
        <v>22.41823217</v>
      </c>
      <c r="D153" s="2">
        <v>11.438601569999999</v>
      </c>
      <c r="E153" s="2">
        <v>4.4718216289999998E-4</v>
      </c>
      <c r="F153" s="2">
        <v>9.5828213719999997</v>
      </c>
      <c r="G153" s="2">
        <v>6.8314851259999996</v>
      </c>
      <c r="H153" s="2">
        <v>3.8790477129999998</v>
      </c>
      <c r="I153" s="2">
        <v>0</v>
      </c>
      <c r="J153" s="2">
        <v>1.1758617540000001E-3</v>
      </c>
      <c r="K153" s="2">
        <v>0.79740218439999999</v>
      </c>
      <c r="L153" s="2">
        <v>0.14482647530000001</v>
      </c>
      <c r="M153" s="2">
        <v>0</v>
      </c>
      <c r="N153" s="2">
        <v>0</v>
      </c>
      <c r="O153" s="2">
        <v>2.4795163929999999E-5</v>
      </c>
      <c r="P153" s="2">
        <v>0</v>
      </c>
      <c r="Q153" s="2">
        <v>0</v>
      </c>
      <c r="R153">
        <f t="shared" si="18"/>
        <v>55.094064449780824</v>
      </c>
      <c r="S153">
        <f t="shared" si="19"/>
        <v>51.213368897699993</v>
      </c>
    </row>
    <row r="154" spans="1:19" ht="15" thickBot="1" x14ac:dyDescent="0.35">
      <c r="A154" t="s">
        <v>54</v>
      </c>
      <c r="B154" s="1">
        <v>2039</v>
      </c>
      <c r="C154" s="2">
        <v>22.1863776</v>
      </c>
      <c r="D154" s="2">
        <v>10.88522979</v>
      </c>
      <c r="E154" s="2">
        <v>4.512356521E-4</v>
      </c>
      <c r="F154" s="2">
        <v>9.7066240690000001</v>
      </c>
      <c r="G154" s="2">
        <v>7.0810419629999997</v>
      </c>
      <c r="H154" s="2">
        <v>3.8373016120000001</v>
      </c>
      <c r="I154" s="2">
        <v>0</v>
      </c>
      <c r="J154" s="2">
        <v>1.1758617540000001E-3</v>
      </c>
      <c r="K154" s="2">
        <v>0.79955647929999996</v>
      </c>
      <c r="L154" s="2">
        <v>0.1499661981</v>
      </c>
      <c r="M154" s="2">
        <v>0</v>
      </c>
      <c r="N154" s="2">
        <v>0</v>
      </c>
      <c r="O154" s="2">
        <v>2.5492391009999999E-5</v>
      </c>
      <c r="P154" s="2">
        <v>0</v>
      </c>
      <c r="Q154" s="2">
        <v>0</v>
      </c>
      <c r="R154">
        <f t="shared" si="18"/>
        <v>54.647750301197107</v>
      </c>
      <c r="S154">
        <f t="shared" si="19"/>
        <v>50.808796099399999</v>
      </c>
    </row>
    <row r="155" spans="1:19" ht="15" thickBot="1" x14ac:dyDescent="0.35">
      <c r="A155" t="s">
        <v>54</v>
      </c>
      <c r="B155" s="1">
        <v>2040</v>
      </c>
      <c r="C155" s="2">
        <v>21.919483329999998</v>
      </c>
      <c r="D155" s="2">
        <v>10.34389294</v>
      </c>
      <c r="E155" s="2">
        <v>4.5545558679999998E-4</v>
      </c>
      <c r="F155" s="2">
        <v>9.8571048070000007</v>
      </c>
      <c r="G155" s="2">
        <v>7.3400795350000001</v>
      </c>
      <c r="H155" s="2">
        <v>3.7906607659999998</v>
      </c>
      <c r="I155" s="2">
        <v>0</v>
      </c>
      <c r="J155" s="2">
        <v>1.1758617540000001E-3</v>
      </c>
      <c r="K155" s="2">
        <v>0.80331010879999998</v>
      </c>
      <c r="L155" s="2">
        <v>0.15530086039999999</v>
      </c>
      <c r="M155" s="2">
        <v>0</v>
      </c>
      <c r="N155" s="2">
        <v>0</v>
      </c>
      <c r="O155" s="2">
        <v>2.6215491470000001E-5</v>
      </c>
      <c r="P155" s="2">
        <v>0</v>
      </c>
      <c r="Q155" s="2">
        <v>0</v>
      </c>
      <c r="R155">
        <f t="shared" si="18"/>
        <v>54.211489880032261</v>
      </c>
      <c r="S155">
        <f t="shared" si="19"/>
        <v>50.41917158119999</v>
      </c>
    </row>
    <row r="156" spans="1:19" ht="15" thickBot="1" x14ac:dyDescent="0.35">
      <c r="A156" t="s">
        <v>54</v>
      </c>
      <c r="B156" s="1">
        <v>2041</v>
      </c>
      <c r="C156" s="2">
        <v>21.562885810000001</v>
      </c>
      <c r="D156" s="2">
        <v>9.8033657739999995</v>
      </c>
      <c r="E156" s="2">
        <v>4.5987273490000002E-4</v>
      </c>
      <c r="F156" s="2">
        <v>10.17609187</v>
      </c>
      <c r="G156" s="2">
        <v>7.6106534970000004</v>
      </c>
      <c r="H156" s="2">
        <v>3.857901102</v>
      </c>
      <c r="I156" s="2">
        <v>0</v>
      </c>
      <c r="J156" s="2">
        <v>1.1758617540000001E-3</v>
      </c>
      <c r="K156" s="2">
        <v>0.80775341190000005</v>
      </c>
      <c r="L156" s="2">
        <v>0.1608733312</v>
      </c>
      <c r="M156" s="2">
        <v>0</v>
      </c>
      <c r="N156" s="2">
        <v>0</v>
      </c>
      <c r="O156" s="2">
        <v>2.6970996369999999E-5</v>
      </c>
      <c r="P156" s="2">
        <v>0</v>
      </c>
      <c r="Q156" s="2">
        <v>0</v>
      </c>
      <c r="R156">
        <f t="shared" si="18"/>
        <v>53.981187501585275</v>
      </c>
      <c r="S156">
        <f t="shared" si="19"/>
        <v>50.121623694100002</v>
      </c>
    </row>
    <row r="157" spans="1:19" ht="15" thickBot="1" x14ac:dyDescent="0.35">
      <c r="A157" t="s">
        <v>54</v>
      </c>
      <c r="B157" s="1">
        <v>2042</v>
      </c>
      <c r="C157" s="2">
        <v>21.182626679999998</v>
      </c>
      <c r="D157" s="2">
        <v>9.2776622179999997</v>
      </c>
      <c r="E157" s="2">
        <v>4.6447798740000001E-4</v>
      </c>
      <c r="F157" s="2">
        <v>10.50907844</v>
      </c>
      <c r="G157" s="2">
        <v>7.8927079210000004</v>
      </c>
      <c r="H157" s="2">
        <v>3.9270238100000001</v>
      </c>
      <c r="I157" s="2">
        <v>0</v>
      </c>
      <c r="J157" s="2">
        <v>1.1758617540000001E-3</v>
      </c>
      <c r="K157" s="2">
        <v>0.81121049369999998</v>
      </c>
      <c r="L157" s="2">
        <v>0.1666818591</v>
      </c>
      <c r="M157" s="2">
        <v>0</v>
      </c>
      <c r="N157" s="2">
        <v>0</v>
      </c>
      <c r="O157" s="2">
        <v>2.7757948820000001E-5</v>
      </c>
      <c r="P157" s="2">
        <v>0</v>
      </c>
      <c r="Q157" s="2">
        <v>0</v>
      </c>
      <c r="R157">
        <f t="shared" si="18"/>
        <v>53.768659519490228</v>
      </c>
      <c r="S157">
        <f t="shared" si="19"/>
        <v>49.839967611800006</v>
      </c>
    </row>
    <row r="158" spans="1:19" ht="15" thickBot="1" x14ac:dyDescent="0.35">
      <c r="A158" t="s">
        <v>54</v>
      </c>
      <c r="B158" s="1">
        <v>2043</v>
      </c>
      <c r="C158" s="2">
        <v>20.778318720000001</v>
      </c>
      <c r="D158" s="2">
        <v>8.7626518149999999</v>
      </c>
      <c r="E158" s="2">
        <v>4.6924224680000001E-4</v>
      </c>
      <c r="F158" s="2">
        <v>10.85371505</v>
      </c>
      <c r="G158" s="2">
        <v>8.1850862400000004</v>
      </c>
      <c r="H158" s="2">
        <v>3.9971924150000002</v>
      </c>
      <c r="I158" s="2">
        <v>0</v>
      </c>
      <c r="J158" s="2">
        <v>1.1758617540000001E-3</v>
      </c>
      <c r="K158" s="2">
        <v>0.812708133</v>
      </c>
      <c r="L158" s="2">
        <v>0.1727015314</v>
      </c>
      <c r="M158" s="2">
        <v>0</v>
      </c>
      <c r="N158" s="2">
        <v>0</v>
      </c>
      <c r="O158" s="2">
        <v>2.85716218E-5</v>
      </c>
      <c r="P158" s="2">
        <v>0</v>
      </c>
      <c r="Q158" s="2">
        <v>0</v>
      </c>
      <c r="R158">
        <f t="shared" si="18"/>
        <v>53.564047580022603</v>
      </c>
      <c r="S158">
        <f t="shared" si="19"/>
        <v>49.565181489400004</v>
      </c>
    </row>
    <row r="159" spans="1:19" ht="15" thickBot="1" x14ac:dyDescent="0.35">
      <c r="A159" t="s">
        <v>54</v>
      </c>
      <c r="B159" s="1">
        <v>2044</v>
      </c>
      <c r="C159" s="2">
        <v>20.362211500000001</v>
      </c>
      <c r="D159" s="2">
        <v>8.2493795169999995</v>
      </c>
      <c r="E159" s="2">
        <v>4.7415007630000002E-4</v>
      </c>
      <c r="F159" s="2">
        <v>11.2083829</v>
      </c>
      <c r="G159" s="2">
        <v>8.4872258780000003</v>
      </c>
      <c r="H159" s="2">
        <v>4.0679141809999999</v>
      </c>
      <c r="I159" s="2">
        <v>0</v>
      </c>
      <c r="J159" s="2">
        <v>1.1758617540000001E-3</v>
      </c>
      <c r="K159" s="2">
        <v>0.81218777139999998</v>
      </c>
      <c r="L159" s="2">
        <v>0.1789200796</v>
      </c>
      <c r="M159" s="2">
        <v>0</v>
      </c>
      <c r="N159" s="2">
        <v>0</v>
      </c>
      <c r="O159" s="2">
        <v>2.9409507599999999E-5</v>
      </c>
      <c r="P159" s="2">
        <v>0</v>
      </c>
      <c r="Q159" s="2">
        <v>0</v>
      </c>
      <c r="R159">
        <f t="shared" si="18"/>
        <v>53.367901248337894</v>
      </c>
      <c r="S159">
        <f t="shared" si="19"/>
        <v>49.298307645999998</v>
      </c>
    </row>
    <row r="160" spans="1:19" ht="15" thickBot="1" x14ac:dyDescent="0.35">
      <c r="A160" t="s">
        <v>54</v>
      </c>
      <c r="B160" s="1">
        <v>2045</v>
      </c>
      <c r="C160" s="2">
        <v>19.964035129999999</v>
      </c>
      <c r="D160" s="2">
        <v>7.7604002210000003</v>
      </c>
      <c r="E160" s="2">
        <v>4.7921470420000001E-4</v>
      </c>
      <c r="F160" s="2">
        <v>11.576063449999999</v>
      </c>
      <c r="G160" s="2">
        <v>8.7999522129999992</v>
      </c>
      <c r="H160" s="2">
        <v>4.1393847130000001</v>
      </c>
      <c r="I160" s="2">
        <v>0</v>
      </c>
      <c r="J160" s="2">
        <v>1.1758617540000001E-3</v>
      </c>
      <c r="K160" s="2">
        <v>0.81012376460000002</v>
      </c>
      <c r="L160" s="2">
        <v>0.18535455770000001</v>
      </c>
      <c r="M160" s="2">
        <v>0</v>
      </c>
      <c r="N160" s="2">
        <v>0</v>
      </c>
      <c r="O160" s="2">
        <v>3.0273990810000001E-5</v>
      </c>
      <c r="P160" s="2">
        <v>0</v>
      </c>
      <c r="Q160" s="2">
        <v>0</v>
      </c>
      <c r="R160">
        <f t="shared" si="18"/>
        <v>53.23699939974901</v>
      </c>
      <c r="S160">
        <f t="shared" si="19"/>
        <v>49.095929336300003</v>
      </c>
    </row>
    <row r="161" spans="1:19" ht="15" thickBot="1" x14ac:dyDescent="0.35">
      <c r="A161" t="s">
        <v>54</v>
      </c>
      <c r="B161" s="1">
        <v>2046</v>
      </c>
      <c r="C161" s="2">
        <v>19.562631419999999</v>
      </c>
      <c r="D161" s="2">
        <v>7.2866500500000004</v>
      </c>
      <c r="E161" s="2">
        <v>4.8446918460000001E-4</v>
      </c>
      <c r="F161" s="2">
        <v>11.9564678</v>
      </c>
      <c r="G161" s="2">
        <v>9.1251006060000002</v>
      </c>
      <c r="H161" s="2">
        <v>4.2122436959999998</v>
      </c>
      <c r="I161" s="2">
        <v>0</v>
      </c>
      <c r="J161" s="2">
        <v>1.1758617540000001E-3</v>
      </c>
      <c r="K161" s="2">
        <v>0.80706065419999995</v>
      </c>
      <c r="L161" s="2">
        <v>0.19204323149999999</v>
      </c>
      <c r="M161" s="2">
        <v>0</v>
      </c>
      <c r="N161" s="2">
        <v>0</v>
      </c>
      <c r="O161" s="2">
        <v>3.1170842569999998E-5</v>
      </c>
      <c r="P161" s="2">
        <v>0</v>
      </c>
      <c r="Q161" s="2">
        <v>0</v>
      </c>
      <c r="R161">
        <f t="shared" si="18"/>
        <v>53.143888959481167</v>
      </c>
      <c r="S161">
        <f t="shared" si="19"/>
        <v>48.929953761699998</v>
      </c>
    </row>
    <row r="162" spans="1:19" ht="15" thickBot="1" x14ac:dyDescent="0.35">
      <c r="A162" t="s">
        <v>54</v>
      </c>
      <c r="B162" s="1">
        <v>2047</v>
      </c>
      <c r="C162" s="2">
        <v>19.160799789999999</v>
      </c>
      <c r="D162" s="2">
        <v>6.8256861969999996</v>
      </c>
      <c r="E162" s="2">
        <v>4.899339422E-4</v>
      </c>
      <c r="F162" s="2">
        <v>12.34947908</v>
      </c>
      <c r="G162" s="2">
        <v>9.4638979340000002</v>
      </c>
      <c r="H162" s="2">
        <v>4.2867967629999999</v>
      </c>
      <c r="I162" s="2">
        <v>0</v>
      </c>
      <c r="J162" s="2">
        <v>1.1758617540000001E-3</v>
      </c>
      <c r="K162" s="2">
        <v>0.8034060596</v>
      </c>
      <c r="L162" s="2">
        <v>0.1990114539</v>
      </c>
      <c r="M162" s="2">
        <v>0</v>
      </c>
      <c r="N162" s="2">
        <v>0</v>
      </c>
      <c r="O162" s="2">
        <v>3.2103605860000001E-5</v>
      </c>
      <c r="P162" s="2">
        <v>0</v>
      </c>
      <c r="Q162" s="2">
        <v>0</v>
      </c>
      <c r="R162">
        <f t="shared" si="18"/>
        <v>53.090775176802062</v>
      </c>
      <c r="S162">
        <f t="shared" si="19"/>
        <v>48.802280514500005</v>
      </c>
    </row>
    <row r="163" spans="1:19" ht="15" thickBot="1" x14ac:dyDescent="0.35">
      <c r="A163" t="s">
        <v>54</v>
      </c>
      <c r="B163" s="1">
        <v>2048</v>
      </c>
      <c r="C163" s="2">
        <v>18.768120750000001</v>
      </c>
      <c r="D163" s="2">
        <v>6.3819671820000003</v>
      </c>
      <c r="E163" s="2">
        <v>4.9559980489999995E-4</v>
      </c>
      <c r="F163" s="2">
        <v>12.755089630000001</v>
      </c>
      <c r="G163" s="2">
        <v>9.8160644900000005</v>
      </c>
      <c r="H163" s="2">
        <v>4.3626468469999997</v>
      </c>
      <c r="I163" s="2">
        <v>0</v>
      </c>
      <c r="J163" s="2">
        <v>1.1758617540000001E-3</v>
      </c>
      <c r="K163" s="2">
        <v>0.79940838609999998</v>
      </c>
      <c r="L163" s="2">
        <v>0.20625286740000001</v>
      </c>
      <c r="M163" s="2">
        <v>0</v>
      </c>
      <c r="N163" s="2">
        <v>0</v>
      </c>
      <c r="O163" s="2">
        <v>3.3070672030000001E-5</v>
      </c>
      <c r="P163" s="2">
        <v>0</v>
      </c>
      <c r="Q163" s="2">
        <v>0</v>
      </c>
      <c r="R163">
        <f t="shared" si="18"/>
        <v>53.091254684730934</v>
      </c>
      <c r="S163">
        <f t="shared" si="19"/>
        <v>48.726903305500002</v>
      </c>
    </row>
    <row r="164" spans="1:19" ht="15" thickBot="1" x14ac:dyDescent="0.35">
      <c r="A164" t="s">
        <v>54</v>
      </c>
      <c r="B164" s="1">
        <v>2049</v>
      </c>
      <c r="C164" s="2">
        <v>18.39621897</v>
      </c>
      <c r="D164" s="2">
        <v>5.9477539100000003</v>
      </c>
      <c r="E164" s="2">
        <v>5.014514123E-4</v>
      </c>
      <c r="F164" s="2">
        <v>13.17217709</v>
      </c>
      <c r="G164" s="2">
        <v>10.180986320000001</v>
      </c>
      <c r="H164" s="2">
        <v>4.4392663639999999</v>
      </c>
      <c r="I164" s="2">
        <v>0</v>
      </c>
      <c r="J164" s="2">
        <v>1.1758617540000001E-3</v>
      </c>
      <c r="K164" s="2">
        <v>0.79520813930000001</v>
      </c>
      <c r="L164" s="2">
        <v>0.21375412799999999</v>
      </c>
      <c r="M164" s="2">
        <v>0</v>
      </c>
      <c r="N164" s="2">
        <v>0</v>
      </c>
      <c r="O164" s="2">
        <v>3.406935614E-5</v>
      </c>
      <c r="P164" s="2">
        <v>0</v>
      </c>
      <c r="Q164" s="2">
        <v>0</v>
      </c>
      <c r="R164">
        <f t="shared" si="18"/>
        <v>53.147076303822438</v>
      </c>
      <c r="S164">
        <f t="shared" si="19"/>
        <v>48.706098557300002</v>
      </c>
    </row>
    <row r="165" spans="1:19" ht="15" thickBot="1" x14ac:dyDescent="0.35">
      <c r="A165" t="s">
        <v>54</v>
      </c>
      <c r="B165" s="1">
        <v>2050</v>
      </c>
      <c r="C165" s="2">
        <v>18.041578059999999</v>
      </c>
      <c r="D165" s="2">
        <v>5.5159854519999998</v>
      </c>
      <c r="E165" s="2">
        <v>5.0749283279999998E-4</v>
      </c>
      <c r="F165" s="2">
        <v>13.599596249999999</v>
      </c>
      <c r="G165" s="2">
        <v>10.55904151</v>
      </c>
      <c r="H165" s="2">
        <v>4.5165776879999999</v>
      </c>
      <c r="I165" s="2">
        <v>0</v>
      </c>
      <c r="J165" s="2">
        <v>1.1758617540000001E-3</v>
      </c>
      <c r="K165" s="2">
        <v>0.79099595730000005</v>
      </c>
      <c r="L165" s="2">
        <v>0.2215227541</v>
      </c>
      <c r="M165" s="2">
        <v>0</v>
      </c>
      <c r="N165" s="2">
        <v>0</v>
      </c>
      <c r="O165" s="2">
        <v>3.5100340100000001E-5</v>
      </c>
      <c r="P165" s="2">
        <v>0</v>
      </c>
      <c r="Q165" s="2">
        <v>0</v>
      </c>
      <c r="R165">
        <f t="shared" si="18"/>
        <v>53.247016126326891</v>
      </c>
      <c r="S165">
        <f t="shared" si="19"/>
        <v>48.728719983399991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B981-4EB9-4B3F-81B3-F0DBCF0BC011}">
  <dimension ref="A1:AE165"/>
  <sheetViews>
    <sheetView showGridLines="0" topLeftCell="H1" zoomScale="70" zoomScaleNormal="70" workbookViewId="0">
      <selection activeCell="AB49" sqref="AB49:AE56"/>
    </sheetView>
  </sheetViews>
  <sheetFormatPr baseColWidth="10" defaultRowHeight="14.4" x14ac:dyDescent="0.3"/>
  <sheetData>
    <row r="1" spans="1:25" ht="27.6" thickBot="1" x14ac:dyDescent="0.35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7</v>
      </c>
      <c r="L1" s="1" t="s">
        <v>13</v>
      </c>
      <c r="M1" s="1" t="s">
        <v>14</v>
      </c>
      <c r="N1" s="1" t="s">
        <v>15</v>
      </c>
      <c r="O1" s="1" t="s">
        <v>20</v>
      </c>
      <c r="P1" s="1" t="s">
        <v>16</v>
      </c>
      <c r="Q1" s="1" t="s">
        <v>17</v>
      </c>
      <c r="R1" s="1" t="s">
        <v>18</v>
      </c>
      <c r="S1" s="10" t="s">
        <v>57</v>
      </c>
    </row>
    <row r="2" spans="1:25" ht="15" thickBot="1" x14ac:dyDescent="0.35">
      <c r="A2" t="s">
        <v>51</v>
      </c>
      <c r="B2" s="1">
        <v>2010</v>
      </c>
      <c r="C2" s="2">
        <v>174.66843209999999</v>
      </c>
      <c r="D2" s="2">
        <v>153.82523209999999</v>
      </c>
      <c r="E2" s="2">
        <v>177.6614185</v>
      </c>
      <c r="F2" s="2">
        <v>156.18704980000001</v>
      </c>
      <c r="G2" s="2">
        <v>29.58663718</v>
      </c>
      <c r="H2" s="2">
        <v>83.078601199999994</v>
      </c>
      <c r="I2" s="2">
        <v>48.57264224</v>
      </c>
      <c r="J2" s="2">
        <v>138.9900092</v>
      </c>
      <c r="K2" s="2">
        <v>18.099684029999999</v>
      </c>
      <c r="L2" s="2">
        <v>3.754214884</v>
      </c>
      <c r="M2" s="2">
        <v>1.6320849500000001</v>
      </c>
      <c r="N2" s="2">
        <v>4.8737866189999997</v>
      </c>
      <c r="O2" s="2">
        <v>0.31916169039999998</v>
      </c>
      <c r="P2" s="2">
        <v>15.29955328</v>
      </c>
      <c r="Q2" s="2">
        <v>0.4404838962</v>
      </c>
      <c r="R2" s="2"/>
      <c r="S2">
        <f>SUM(C2:R2)</f>
        <v>1006.9889916696003</v>
      </c>
    </row>
    <row r="3" spans="1:25" ht="15" thickBot="1" x14ac:dyDescent="0.35">
      <c r="A3" t="s">
        <v>51</v>
      </c>
      <c r="B3" s="1">
        <v>2011</v>
      </c>
      <c r="C3" s="2">
        <v>190.65231829999999</v>
      </c>
      <c r="D3" s="2">
        <v>164.73260099999999</v>
      </c>
      <c r="E3" s="2">
        <v>180.8622306</v>
      </c>
      <c r="F3" s="2">
        <v>162.8345291</v>
      </c>
      <c r="G3" s="2">
        <v>31.162865350000001</v>
      </c>
      <c r="H3" s="2">
        <v>76.596101379999993</v>
      </c>
      <c r="I3" s="2">
        <v>68.885519599999995</v>
      </c>
      <c r="J3" s="2">
        <v>139.7308362</v>
      </c>
      <c r="K3" s="2">
        <v>18.583708860000002</v>
      </c>
      <c r="L3" s="2">
        <v>3.901387916</v>
      </c>
      <c r="M3" s="2">
        <v>1.7072395600000001</v>
      </c>
      <c r="N3" s="2">
        <v>4.1746341569999998</v>
      </c>
      <c r="O3" s="2">
        <v>0.3159869092</v>
      </c>
      <c r="P3" s="2">
        <v>16.118088270000001</v>
      </c>
      <c r="Q3" s="2">
        <v>0.61046439259999996</v>
      </c>
      <c r="R3" s="2"/>
      <c r="S3">
        <f t="shared" ref="S3:S66" si="0">SUM(C3:R3)</f>
        <v>1060.8685115947999</v>
      </c>
    </row>
    <row r="4" spans="1:25" ht="15" thickBot="1" x14ac:dyDescent="0.35">
      <c r="A4" t="s">
        <v>51</v>
      </c>
      <c r="B4" s="1">
        <v>2012</v>
      </c>
      <c r="C4" s="2">
        <v>203.68432680000001</v>
      </c>
      <c r="D4" s="2">
        <v>176.39518910000001</v>
      </c>
      <c r="E4" s="2">
        <v>188.81549129999999</v>
      </c>
      <c r="F4" s="2">
        <v>167.74130690000001</v>
      </c>
      <c r="G4" s="2">
        <v>33.328286380000002</v>
      </c>
      <c r="H4" s="2">
        <v>93.735748970000003</v>
      </c>
      <c r="I4" s="2">
        <v>62.035348300000003</v>
      </c>
      <c r="J4" s="2">
        <v>140.6187673</v>
      </c>
      <c r="K4" s="2">
        <v>19.583510449999999</v>
      </c>
      <c r="L4" s="2">
        <v>0.95099561219999995</v>
      </c>
      <c r="M4" s="2">
        <v>1.137117833</v>
      </c>
      <c r="N4" s="2">
        <v>4.7136348970000004</v>
      </c>
      <c r="O4" s="2">
        <v>0.27991912089999998</v>
      </c>
      <c r="P4" s="2">
        <v>11.0352955</v>
      </c>
      <c r="Q4" s="2">
        <v>0.67830113729999997</v>
      </c>
      <c r="R4" s="2"/>
      <c r="S4">
        <f t="shared" si="0"/>
        <v>1104.7332396004001</v>
      </c>
    </row>
    <row r="5" spans="1:25" ht="15" thickBot="1" x14ac:dyDescent="0.35">
      <c r="A5" t="s">
        <v>51</v>
      </c>
      <c r="B5" s="1">
        <v>2013</v>
      </c>
      <c r="C5" s="2">
        <v>225.7881563</v>
      </c>
      <c r="D5" s="2">
        <v>201.32095440000001</v>
      </c>
      <c r="E5" s="2">
        <v>193.94859980000001</v>
      </c>
      <c r="F5" s="2">
        <v>181.86614370000001</v>
      </c>
      <c r="G5" s="2">
        <v>34.758330489999999</v>
      </c>
      <c r="H5" s="2">
        <v>84.476185029999996</v>
      </c>
      <c r="I5" s="2">
        <v>63.733857780000001</v>
      </c>
      <c r="J5" s="2">
        <v>141.46751209999999</v>
      </c>
      <c r="K5" s="2">
        <v>21.840990290000001</v>
      </c>
      <c r="L5" s="2">
        <v>0.83256075539999996</v>
      </c>
      <c r="M5" s="2">
        <v>0.61937818160000002</v>
      </c>
      <c r="N5" s="2">
        <v>4.0764039519999997</v>
      </c>
      <c r="O5" s="2">
        <v>0.31322292070000002</v>
      </c>
      <c r="P5" s="2">
        <v>13.94063231</v>
      </c>
      <c r="Q5" s="2">
        <v>0.92693935559999996</v>
      </c>
      <c r="R5" s="2"/>
      <c r="S5">
        <f t="shared" si="0"/>
        <v>1169.9098673653</v>
      </c>
      <c r="U5" s="71"/>
      <c r="V5" s="71" t="s">
        <v>87</v>
      </c>
      <c r="W5" s="71"/>
      <c r="X5" s="71"/>
      <c r="Y5" s="71"/>
    </row>
    <row r="6" spans="1:25" ht="15" thickBot="1" x14ac:dyDescent="0.35">
      <c r="A6" t="s">
        <v>51</v>
      </c>
      <c r="B6" s="1">
        <v>2014</v>
      </c>
      <c r="C6" s="2">
        <v>235.24593200000001</v>
      </c>
      <c r="D6" s="2">
        <v>206.33340140000001</v>
      </c>
      <c r="E6" s="2">
        <v>200.91760579999999</v>
      </c>
      <c r="F6" s="2">
        <v>173.63834679999999</v>
      </c>
      <c r="G6" s="2">
        <v>44.082856030000002</v>
      </c>
      <c r="H6" s="2">
        <v>87.288586949999996</v>
      </c>
      <c r="I6" s="2">
        <v>71.72177508</v>
      </c>
      <c r="J6" s="2">
        <v>142.42203280000001</v>
      </c>
      <c r="K6" s="2">
        <v>22.61776214</v>
      </c>
      <c r="L6" s="2">
        <v>4.7106462169999999</v>
      </c>
      <c r="M6" s="2">
        <v>0.49774911350000001</v>
      </c>
      <c r="N6" s="2">
        <v>6.2020598519999997</v>
      </c>
      <c r="O6" s="2">
        <v>0.49749961050000002</v>
      </c>
      <c r="P6" s="2">
        <v>12.50242624</v>
      </c>
      <c r="Q6" s="2">
        <v>0.52006006530000004</v>
      </c>
      <c r="R6" s="2"/>
      <c r="S6">
        <f t="shared" si="0"/>
        <v>1209.1987400983</v>
      </c>
      <c r="U6" s="71"/>
      <c r="V6" s="71"/>
      <c r="W6" s="71"/>
      <c r="X6" s="71"/>
      <c r="Y6" s="71"/>
    </row>
    <row r="7" spans="1:25" ht="15" thickBot="1" x14ac:dyDescent="0.35">
      <c r="A7" t="s">
        <v>51</v>
      </c>
      <c r="B7" s="1">
        <v>2015</v>
      </c>
      <c r="C7" s="2">
        <v>245.0219688</v>
      </c>
      <c r="D7" s="2">
        <v>210.90997049999999</v>
      </c>
      <c r="E7" s="2">
        <v>200.28496580000001</v>
      </c>
      <c r="F7" s="2">
        <v>180.5640477</v>
      </c>
      <c r="G7" s="2">
        <v>47.750337979999998</v>
      </c>
      <c r="H7" s="2">
        <v>76.920553690000006</v>
      </c>
      <c r="I7" s="2">
        <v>72.716871960000006</v>
      </c>
      <c r="J7" s="2">
        <v>132.80460429999999</v>
      </c>
      <c r="K7" s="2">
        <v>28.623082480000001</v>
      </c>
      <c r="L7" s="2">
        <v>7.2516614080000004</v>
      </c>
      <c r="M7" s="2">
        <v>0.45389824690000002</v>
      </c>
      <c r="N7" s="2">
        <v>0.40129443450000002</v>
      </c>
      <c r="O7" s="2">
        <v>0.46826245129999999</v>
      </c>
      <c r="P7" s="2">
        <v>1.8944851380000001</v>
      </c>
      <c r="Q7" s="2">
        <v>0.194400921</v>
      </c>
      <c r="R7" s="2"/>
      <c r="S7">
        <f t="shared" si="0"/>
        <v>1206.2604058096999</v>
      </c>
      <c r="U7" s="71"/>
      <c r="V7" s="71" t="s">
        <v>51</v>
      </c>
      <c r="W7" s="71" t="s">
        <v>52</v>
      </c>
      <c r="X7" s="71" t="s">
        <v>53</v>
      </c>
      <c r="Y7" s="71" t="s">
        <v>54</v>
      </c>
    </row>
    <row r="8" spans="1:25" ht="15" thickBot="1" x14ac:dyDescent="0.35">
      <c r="A8" t="s">
        <v>51</v>
      </c>
      <c r="B8" s="1">
        <v>2016</v>
      </c>
      <c r="C8" s="2">
        <v>250.95166080000001</v>
      </c>
      <c r="D8" s="2">
        <v>218.9235425</v>
      </c>
      <c r="E8" s="2">
        <v>195.5010236</v>
      </c>
      <c r="F8" s="2">
        <v>208.8014293</v>
      </c>
      <c r="G8" s="2">
        <v>47.914633430000002</v>
      </c>
      <c r="H8" s="2">
        <v>82.806437329999994</v>
      </c>
      <c r="I8" s="2">
        <v>71.38744251</v>
      </c>
      <c r="J8" s="2">
        <v>128.17162740000001</v>
      </c>
      <c r="K8" s="2">
        <v>29.47150663</v>
      </c>
      <c r="L8" s="2">
        <v>8.2761382490000006</v>
      </c>
      <c r="M8" s="2">
        <v>2.572992579E-2</v>
      </c>
      <c r="N8" s="2">
        <v>0.4132067089</v>
      </c>
      <c r="O8" s="2">
        <v>0.4647511634</v>
      </c>
      <c r="P8" s="2">
        <v>0.42841633649999999</v>
      </c>
      <c r="Q8" s="2">
        <v>9.5977458190000003E-2</v>
      </c>
      <c r="R8" s="2"/>
      <c r="S8">
        <f t="shared" si="0"/>
        <v>1243.6335233417801</v>
      </c>
      <c r="U8" s="71">
        <v>2019</v>
      </c>
      <c r="V8" s="104">
        <f>SUMIFS($S$2:$S$165,$B$2:$B$165,$U8,$A$2:$A$165,V$7)</f>
        <v>1309.4132445432804</v>
      </c>
      <c r="W8" s="104">
        <f t="shared" ref="W8:Y15" si="1">SUMIFS($S$2:$S$165,$B$2:$B$165,$U8,$A$2:$A$165,W$7)</f>
        <v>1309.4132445432804</v>
      </c>
      <c r="X8" s="104">
        <f t="shared" si="1"/>
        <v>1309.4132445432804</v>
      </c>
      <c r="Y8" s="104">
        <f t="shared" si="1"/>
        <v>1309.4132445432804</v>
      </c>
    </row>
    <row r="9" spans="1:25" ht="15" thickBot="1" x14ac:dyDescent="0.35">
      <c r="A9" t="s">
        <v>51</v>
      </c>
      <c r="B9" s="1">
        <v>2017</v>
      </c>
      <c r="C9" s="2">
        <v>252.69109549999999</v>
      </c>
      <c r="D9" s="2">
        <v>230.00796310000001</v>
      </c>
      <c r="E9" s="2">
        <v>206.01538640000001</v>
      </c>
      <c r="F9" s="2">
        <v>211.40597990000001</v>
      </c>
      <c r="G9" s="2">
        <v>47.545362820000001</v>
      </c>
      <c r="H9" s="2">
        <v>89.317815280000005</v>
      </c>
      <c r="I9" s="2">
        <v>57.42703435</v>
      </c>
      <c r="J9" s="2">
        <v>116.9764711</v>
      </c>
      <c r="K9" s="2">
        <v>21.120479809999999</v>
      </c>
      <c r="L9" s="2">
        <v>6.883591891</v>
      </c>
      <c r="M9" s="2">
        <v>6.331212E-2</v>
      </c>
      <c r="N9" s="2">
        <v>0.47428215829999998</v>
      </c>
      <c r="O9" s="2">
        <v>0.43449436949999998</v>
      </c>
      <c r="P9" s="2">
        <v>0.77321573610000005</v>
      </c>
      <c r="Q9" s="2">
        <v>3.6361223870000001E-2</v>
      </c>
      <c r="R9" s="2"/>
      <c r="S9">
        <f t="shared" si="0"/>
        <v>1241.1728457587701</v>
      </c>
      <c r="U9" s="71">
        <v>2020</v>
      </c>
      <c r="V9" s="104">
        <f t="shared" ref="V9:V15" si="2">SUMIFS($S$2:$S$165,$B$2:$B$165,$U9,$A$2:$A$165,V$7)</f>
        <v>1255.6914435712501</v>
      </c>
      <c r="W9" s="104">
        <f t="shared" si="1"/>
        <v>1240.8915351905696</v>
      </c>
      <c r="X9" s="104">
        <f t="shared" si="1"/>
        <v>1249.99474457407</v>
      </c>
      <c r="Y9" s="104">
        <f t="shared" si="1"/>
        <v>1249.6425836018602</v>
      </c>
    </row>
    <row r="10" spans="1:25" ht="15" thickBot="1" x14ac:dyDescent="0.35">
      <c r="A10" t="s">
        <v>51</v>
      </c>
      <c r="B10" s="1">
        <v>2018</v>
      </c>
      <c r="C10" s="2">
        <v>259.89250600000003</v>
      </c>
      <c r="D10" s="2">
        <v>239.9090487</v>
      </c>
      <c r="E10" s="2">
        <v>209.80568059999999</v>
      </c>
      <c r="F10" s="2">
        <v>209.76761740000001</v>
      </c>
      <c r="G10" s="2">
        <v>54.461200589999997</v>
      </c>
      <c r="H10" s="2">
        <v>97.099971010000004</v>
      </c>
      <c r="I10" s="2">
        <v>80.050437160000001</v>
      </c>
      <c r="J10" s="2">
        <v>117.2011083</v>
      </c>
      <c r="K10" s="2">
        <v>24.381434850000002</v>
      </c>
      <c r="L10" s="2">
        <v>2.0093112639999999</v>
      </c>
      <c r="M10" s="2">
        <v>7.6179973779999993E-2</v>
      </c>
      <c r="N10" s="2">
        <v>0.48396935330000002</v>
      </c>
      <c r="O10" s="2">
        <v>0.40026891819999999</v>
      </c>
      <c r="P10" s="2">
        <v>0.28289566259999999</v>
      </c>
      <c r="Q10" s="2">
        <v>1.3267386569999999E-2</v>
      </c>
      <c r="R10" s="2"/>
      <c r="S10">
        <f t="shared" si="0"/>
        <v>1295.83489716845</v>
      </c>
      <c r="U10" s="71">
        <v>2025</v>
      </c>
      <c r="V10" s="104">
        <f t="shared" si="2"/>
        <v>1404.8970596770801</v>
      </c>
      <c r="W10" s="104">
        <f t="shared" si="1"/>
        <v>1374.3020103193101</v>
      </c>
      <c r="X10" s="104">
        <f t="shared" si="1"/>
        <v>1343.5110429151002</v>
      </c>
      <c r="Y10" s="104">
        <f t="shared" si="1"/>
        <v>1280.3716542769132</v>
      </c>
    </row>
    <row r="11" spans="1:25" ht="15" thickBot="1" x14ac:dyDescent="0.35">
      <c r="A11" t="s">
        <v>51</v>
      </c>
      <c r="B11" s="1">
        <v>2019</v>
      </c>
      <c r="C11" s="2">
        <v>269.45668430000001</v>
      </c>
      <c r="D11" s="2">
        <v>249.2405995</v>
      </c>
      <c r="E11" s="2">
        <v>223.9564613</v>
      </c>
      <c r="F11" s="2">
        <v>204.61512339999999</v>
      </c>
      <c r="G11" s="2">
        <v>59.134583120000002</v>
      </c>
      <c r="H11" s="2">
        <v>96.694191079999996</v>
      </c>
      <c r="I11" s="2">
        <v>69.544398700000002</v>
      </c>
      <c r="J11" s="2">
        <v>108.708817</v>
      </c>
      <c r="K11" s="2">
        <v>25.49196933</v>
      </c>
      <c r="L11" s="2">
        <v>1.1856057310000001</v>
      </c>
      <c r="M11" s="2">
        <v>7.3298984080000004E-2</v>
      </c>
      <c r="N11" s="2">
        <v>0.49609602339999997</v>
      </c>
      <c r="O11" s="2">
        <v>0.52450921189999999</v>
      </c>
      <c r="P11" s="2">
        <v>0.2777860305</v>
      </c>
      <c r="Q11" s="2">
        <v>1.3120832400000001E-2</v>
      </c>
      <c r="R11" s="2"/>
      <c r="S11">
        <f t="shared" si="0"/>
        <v>1309.4132445432804</v>
      </c>
      <c r="U11" s="71">
        <v>2030</v>
      </c>
      <c r="V11" s="104">
        <f t="shared" si="2"/>
        <v>1523.1332178693601</v>
      </c>
      <c r="W11" s="104">
        <f t="shared" si="1"/>
        <v>1450.4746755903998</v>
      </c>
      <c r="X11" s="104">
        <f t="shared" si="1"/>
        <v>1359.611520358749</v>
      </c>
      <c r="Y11" s="104">
        <f t="shared" si="1"/>
        <v>1219.5046547729471</v>
      </c>
    </row>
    <row r="12" spans="1:25" ht="15" thickBot="1" x14ac:dyDescent="0.35">
      <c r="A12" t="s">
        <v>51</v>
      </c>
      <c r="B12" s="1">
        <v>2020</v>
      </c>
      <c r="C12" s="2">
        <v>275.0354418</v>
      </c>
      <c r="D12" s="2">
        <v>255.9680553</v>
      </c>
      <c r="E12" s="2">
        <v>207.52835580000001</v>
      </c>
      <c r="F12" s="2">
        <v>193.63097289999999</v>
      </c>
      <c r="G12" s="2">
        <v>59.684583779999997</v>
      </c>
      <c r="H12" s="2">
        <v>80.304711710000007</v>
      </c>
      <c r="I12" s="2">
        <v>52.329669699999997</v>
      </c>
      <c r="J12" s="2">
        <v>103.8369702</v>
      </c>
      <c r="K12" s="2">
        <v>24.917128590000001</v>
      </c>
      <c r="L12" s="2">
        <v>1.210486889</v>
      </c>
      <c r="M12" s="2">
        <v>6.7583706160000007E-2</v>
      </c>
      <c r="N12" s="2">
        <v>0.37198598090000001</v>
      </c>
      <c r="O12" s="2">
        <v>0.52939984269999996</v>
      </c>
      <c r="P12" s="2">
        <v>0.2644239142</v>
      </c>
      <c r="Q12" s="2">
        <v>1.1673458290000001E-2</v>
      </c>
      <c r="R12" s="2"/>
      <c r="S12">
        <f t="shared" si="0"/>
        <v>1255.6914435712501</v>
      </c>
      <c r="U12" s="71">
        <v>2035</v>
      </c>
      <c r="V12" s="104">
        <f t="shared" si="2"/>
        <v>1607.69793902621</v>
      </c>
      <c r="W12" s="104">
        <f t="shared" si="1"/>
        <v>1464.22758608303</v>
      </c>
      <c r="X12" s="104">
        <f t="shared" si="1"/>
        <v>1380.461863752907</v>
      </c>
      <c r="Y12" s="104">
        <f t="shared" si="1"/>
        <v>1264.2878200528271</v>
      </c>
    </row>
    <row r="13" spans="1:25" ht="15" thickBot="1" x14ac:dyDescent="0.35">
      <c r="A13" t="s">
        <v>51</v>
      </c>
      <c r="B13" s="1">
        <v>2021</v>
      </c>
      <c r="C13" s="2">
        <v>283.2731531</v>
      </c>
      <c r="D13" s="2">
        <v>262.6617033</v>
      </c>
      <c r="E13" s="2">
        <v>213.1481847</v>
      </c>
      <c r="F13" s="2">
        <v>198.18648580000001</v>
      </c>
      <c r="G13" s="2">
        <v>62.477334030000002</v>
      </c>
      <c r="H13" s="2">
        <v>82.459999879999998</v>
      </c>
      <c r="I13" s="2">
        <v>54.278744860000003</v>
      </c>
      <c r="J13" s="2">
        <v>101.5870803</v>
      </c>
      <c r="K13" s="2">
        <v>25.569330140000002</v>
      </c>
      <c r="L13" s="2">
        <v>1.2562837600000001</v>
      </c>
      <c r="M13" s="2">
        <v>7.0152706849999996E-2</v>
      </c>
      <c r="N13" s="2">
        <v>0.55304103260000004</v>
      </c>
      <c r="O13" s="2">
        <v>0.55417199340000001</v>
      </c>
      <c r="P13" s="2">
        <v>0.27461591169999999</v>
      </c>
      <c r="Q13" s="2">
        <v>1.213179482E-2</v>
      </c>
      <c r="R13" s="2"/>
      <c r="S13">
        <f t="shared" si="0"/>
        <v>1286.3624133093699</v>
      </c>
      <c r="U13" s="71">
        <v>2040</v>
      </c>
      <c r="V13" s="104">
        <f t="shared" si="2"/>
        <v>1690.6303170517494</v>
      </c>
      <c r="W13" s="104">
        <f t="shared" si="1"/>
        <v>1502.3665473645701</v>
      </c>
      <c r="X13" s="104">
        <f t="shared" si="1"/>
        <v>1449.68588341196</v>
      </c>
      <c r="Y13" s="104">
        <f t="shared" si="1"/>
        <v>1347.9398937555929</v>
      </c>
    </row>
    <row r="14" spans="1:25" ht="15" thickBot="1" x14ac:dyDescent="0.35">
      <c r="A14" t="s">
        <v>51</v>
      </c>
      <c r="B14" s="1">
        <v>2022</v>
      </c>
      <c r="C14" s="2">
        <v>292.23600909999999</v>
      </c>
      <c r="D14" s="2">
        <v>268.95778369999999</v>
      </c>
      <c r="E14" s="2">
        <v>219.72333829999999</v>
      </c>
      <c r="F14" s="2">
        <v>205.40650679999999</v>
      </c>
      <c r="G14" s="2">
        <v>65.400883820000004</v>
      </c>
      <c r="H14" s="2">
        <v>86.927145940000003</v>
      </c>
      <c r="I14" s="2">
        <v>57.834978120000002</v>
      </c>
      <c r="J14" s="2">
        <v>101.0762955</v>
      </c>
      <c r="K14" s="2">
        <v>26.144597149999999</v>
      </c>
      <c r="L14" s="2">
        <v>1.3329992900000001</v>
      </c>
      <c r="M14" s="2">
        <v>7.4724292179999999E-2</v>
      </c>
      <c r="N14" s="2">
        <v>0.76779678600000001</v>
      </c>
      <c r="O14" s="2">
        <v>0.58010362950000005</v>
      </c>
      <c r="P14" s="2">
        <v>0.29271474120000002</v>
      </c>
      <c r="Q14" s="2">
        <v>1.293699368E-2</v>
      </c>
      <c r="R14" s="2"/>
      <c r="S14">
        <f t="shared" si="0"/>
        <v>1326.7688141625597</v>
      </c>
      <c r="U14" s="71">
        <v>2045</v>
      </c>
      <c r="V14" s="104">
        <f t="shared" si="2"/>
        <v>1798.3645948486001</v>
      </c>
      <c r="W14" s="104">
        <f t="shared" si="1"/>
        <v>1578.0350244757701</v>
      </c>
      <c r="X14" s="104">
        <f t="shared" si="1"/>
        <v>1547.4249531470198</v>
      </c>
      <c r="Y14" s="104">
        <f t="shared" si="1"/>
        <v>1448.7140756884935</v>
      </c>
    </row>
    <row r="15" spans="1:25" ht="15" thickBot="1" x14ac:dyDescent="0.35">
      <c r="A15" t="s">
        <v>51</v>
      </c>
      <c r="B15" s="1">
        <v>2023</v>
      </c>
      <c r="C15" s="2">
        <v>299.81179109999999</v>
      </c>
      <c r="D15" s="2">
        <v>274.81457769999997</v>
      </c>
      <c r="E15" s="2">
        <v>222.86456240000001</v>
      </c>
      <c r="F15" s="2">
        <v>209.9637295</v>
      </c>
      <c r="G15" s="2">
        <v>68.461125640000006</v>
      </c>
      <c r="H15" s="2">
        <v>88.094605979999997</v>
      </c>
      <c r="I15" s="2">
        <v>59.240285559999997</v>
      </c>
      <c r="J15" s="2">
        <v>99.819238459999994</v>
      </c>
      <c r="K15" s="2">
        <v>26.640825209999999</v>
      </c>
      <c r="L15" s="2">
        <v>1.3746903420000001</v>
      </c>
      <c r="M15" s="2">
        <v>7.6555260439999995E-2</v>
      </c>
      <c r="N15" s="2">
        <v>0.97009253340000001</v>
      </c>
      <c r="O15" s="2">
        <v>0.60724885549999996</v>
      </c>
      <c r="P15" s="2">
        <v>0.30005177900000002</v>
      </c>
      <c r="Q15" s="2">
        <v>1.3268119910000001E-2</v>
      </c>
      <c r="R15" s="2"/>
      <c r="S15">
        <f t="shared" si="0"/>
        <v>1353.0526484402501</v>
      </c>
      <c r="U15" s="71">
        <v>2050</v>
      </c>
      <c r="V15" s="104">
        <f t="shared" si="2"/>
        <v>1934.6088576871707</v>
      </c>
      <c r="W15" s="104">
        <f t="shared" si="1"/>
        <v>1681.6558263378101</v>
      </c>
      <c r="X15" s="104">
        <f t="shared" si="1"/>
        <v>1682.2799180320803</v>
      </c>
      <c r="Y15" s="104">
        <f t="shared" si="1"/>
        <v>1585.2598937475614</v>
      </c>
    </row>
    <row r="16" spans="1:25" ht="15" thickBot="1" x14ac:dyDescent="0.35">
      <c r="A16" t="s">
        <v>51</v>
      </c>
      <c r="B16" s="1">
        <v>2024</v>
      </c>
      <c r="C16" s="2">
        <v>306.88476489999999</v>
      </c>
      <c r="D16" s="2">
        <v>280.28979329999999</v>
      </c>
      <c r="E16" s="2">
        <v>226.7036276</v>
      </c>
      <c r="F16" s="2">
        <v>214.7084649</v>
      </c>
      <c r="G16" s="2">
        <v>71.664612129999995</v>
      </c>
      <c r="H16" s="2">
        <v>89.273811809999998</v>
      </c>
      <c r="I16" s="2">
        <v>60.694595440000001</v>
      </c>
      <c r="J16" s="2">
        <v>98.496939519999998</v>
      </c>
      <c r="K16" s="2">
        <v>27.128878780000001</v>
      </c>
      <c r="L16" s="2">
        <v>1.421300201</v>
      </c>
      <c r="M16" s="2">
        <v>7.8429402740000001E-2</v>
      </c>
      <c r="N16" s="2">
        <v>1.182426207</v>
      </c>
      <c r="O16" s="2">
        <v>0.63566472019999998</v>
      </c>
      <c r="P16" s="2">
        <v>0.30757335070000003</v>
      </c>
      <c r="Q16" s="2">
        <v>1.360663332E-2</v>
      </c>
      <c r="R16" s="2"/>
      <c r="S16">
        <f t="shared" si="0"/>
        <v>1379.4844888949604</v>
      </c>
    </row>
    <row r="17" spans="1:31" ht="15" thickBot="1" x14ac:dyDescent="0.35">
      <c r="A17" t="s">
        <v>51</v>
      </c>
      <c r="B17" s="1">
        <v>2025</v>
      </c>
      <c r="C17" s="2">
        <v>313.84935289999999</v>
      </c>
      <c r="D17" s="2">
        <v>284.66918670000001</v>
      </c>
      <c r="E17" s="2">
        <v>230.24603569999999</v>
      </c>
      <c r="F17" s="2">
        <v>219.75872179999999</v>
      </c>
      <c r="G17" s="2">
        <v>75.017923850000003</v>
      </c>
      <c r="H17" s="2">
        <v>90.421046399999994</v>
      </c>
      <c r="I17" s="2">
        <v>62.17152145</v>
      </c>
      <c r="J17" s="2">
        <v>97.190259819999994</v>
      </c>
      <c r="K17" s="2">
        <v>27.624724069999999</v>
      </c>
      <c r="L17" s="2">
        <v>1.4690798860000001</v>
      </c>
      <c r="M17" s="2">
        <v>8.0305897909999993E-2</v>
      </c>
      <c r="N17" s="2">
        <v>1.404420717</v>
      </c>
      <c r="O17" s="2">
        <v>0.66540961249999997</v>
      </c>
      <c r="P17" s="2">
        <v>0.31512538289999997</v>
      </c>
      <c r="Q17" s="2">
        <v>1.3945490769999999E-2</v>
      </c>
      <c r="R17" s="2"/>
      <c r="S17">
        <f t="shared" si="0"/>
        <v>1404.8970596770801</v>
      </c>
    </row>
    <row r="18" spans="1:31" ht="15" thickBot="1" x14ac:dyDescent="0.35">
      <c r="A18" t="s">
        <v>51</v>
      </c>
      <c r="B18" s="1">
        <v>2026</v>
      </c>
      <c r="C18" s="2">
        <v>320.57987209999999</v>
      </c>
      <c r="D18" s="2">
        <v>288.13518720000002</v>
      </c>
      <c r="E18" s="2">
        <v>234.7078621</v>
      </c>
      <c r="F18" s="2">
        <v>225.1243498</v>
      </c>
      <c r="G18" s="2">
        <v>78.033453289999997</v>
      </c>
      <c r="H18" s="2">
        <v>91.555000890000002</v>
      </c>
      <c r="I18" s="2">
        <v>63.687519760000001</v>
      </c>
      <c r="J18" s="2">
        <v>95.921649590000001</v>
      </c>
      <c r="K18" s="2">
        <v>28.132518569999998</v>
      </c>
      <c r="L18" s="2">
        <v>1.518436312</v>
      </c>
      <c r="M18" s="2">
        <v>8.2197314199999996E-2</v>
      </c>
      <c r="N18" s="2">
        <v>1.6363782529999999</v>
      </c>
      <c r="O18" s="2">
        <v>0.69215819300000003</v>
      </c>
      <c r="P18" s="2">
        <v>0.32276461470000001</v>
      </c>
      <c r="Q18" s="2">
        <v>1.4286896550000001E-2</v>
      </c>
      <c r="R18" s="2"/>
      <c r="S18">
        <f t="shared" si="0"/>
        <v>1430.1436348834497</v>
      </c>
    </row>
    <row r="19" spans="1:31" ht="15" thickBot="1" x14ac:dyDescent="0.35">
      <c r="A19" t="s">
        <v>51</v>
      </c>
      <c r="B19" s="1">
        <v>2027</v>
      </c>
      <c r="C19" s="2">
        <v>326.55954589999999</v>
      </c>
      <c r="D19" s="2">
        <v>291.3131922</v>
      </c>
      <c r="E19" s="2">
        <v>239.914174</v>
      </c>
      <c r="F19" s="2">
        <v>230.6643579</v>
      </c>
      <c r="G19" s="2">
        <v>81.170247009999997</v>
      </c>
      <c r="H19" s="2">
        <v>92.565396340000007</v>
      </c>
      <c r="I19" s="2">
        <v>65.169737069999996</v>
      </c>
      <c r="J19" s="2">
        <v>94.641589370000005</v>
      </c>
      <c r="K19" s="2">
        <v>28.638023189999998</v>
      </c>
      <c r="L19" s="2">
        <v>1.5677516540000001</v>
      </c>
      <c r="M19" s="2">
        <v>8.3998835660000007E-2</v>
      </c>
      <c r="N19" s="2">
        <v>1.876111646</v>
      </c>
      <c r="O19" s="2">
        <v>0.71998248600000003</v>
      </c>
      <c r="P19" s="2">
        <v>0.33008843129999998</v>
      </c>
      <c r="Q19" s="2">
        <v>1.4612638379999999E-2</v>
      </c>
      <c r="R19" s="2"/>
      <c r="S19">
        <f t="shared" si="0"/>
        <v>1455.2288086713397</v>
      </c>
      <c r="U19" s="71"/>
      <c r="V19" s="71" t="s">
        <v>88</v>
      </c>
      <c r="W19" s="71"/>
      <c r="X19" s="71"/>
      <c r="Y19" s="71"/>
    </row>
    <row r="20" spans="1:31" ht="15" thickBot="1" x14ac:dyDescent="0.35">
      <c r="A20" t="s">
        <v>51</v>
      </c>
      <c r="B20" s="1">
        <v>2028</v>
      </c>
      <c r="C20" s="2">
        <v>331.71788099999998</v>
      </c>
      <c r="D20" s="2">
        <v>293.99464649999999</v>
      </c>
      <c r="E20" s="2">
        <v>245.38684430000001</v>
      </c>
      <c r="F20" s="2">
        <v>236.31696529999999</v>
      </c>
      <c r="G20" s="2">
        <v>84.433091689999998</v>
      </c>
      <c r="H20" s="2">
        <v>93.470510279999999</v>
      </c>
      <c r="I20" s="2">
        <v>66.634000220000004</v>
      </c>
      <c r="J20" s="2">
        <v>93.326723009999995</v>
      </c>
      <c r="K20" s="2">
        <v>29.13310542</v>
      </c>
      <c r="L20" s="2">
        <v>1.6175509990000001</v>
      </c>
      <c r="M20" s="2">
        <v>8.571827706E-2</v>
      </c>
      <c r="N20" s="2">
        <v>2.1232136060000002</v>
      </c>
      <c r="O20" s="2">
        <v>0.74892494890000005</v>
      </c>
      <c r="P20" s="2">
        <v>0.33713761599999997</v>
      </c>
      <c r="Q20" s="2">
        <v>1.4924049999999999E-2</v>
      </c>
      <c r="R20" s="2"/>
      <c r="S20">
        <f t="shared" si="0"/>
        <v>1479.3412372169603</v>
      </c>
      <c r="U20" s="71"/>
      <c r="V20" s="71"/>
      <c r="W20" s="71"/>
      <c r="X20" s="71"/>
      <c r="Y20" s="71"/>
    </row>
    <row r="21" spans="1:31" ht="15" thickBot="1" x14ac:dyDescent="0.35">
      <c r="A21" t="s">
        <v>51</v>
      </c>
      <c r="B21" s="1">
        <v>2029</v>
      </c>
      <c r="C21" s="2">
        <v>336.22901689999998</v>
      </c>
      <c r="D21" s="2">
        <v>295.97273999999999</v>
      </c>
      <c r="E21" s="2">
        <v>250.69689009999999</v>
      </c>
      <c r="F21" s="2">
        <v>242.00713189999999</v>
      </c>
      <c r="G21" s="2">
        <v>87.827117729999998</v>
      </c>
      <c r="H21" s="2">
        <v>94.225913800000001</v>
      </c>
      <c r="I21" s="2">
        <v>68.052028980000003</v>
      </c>
      <c r="J21" s="2">
        <v>91.931533590000001</v>
      </c>
      <c r="K21" s="2">
        <v>29.602090239999999</v>
      </c>
      <c r="L21" s="2">
        <v>1.6672624789999999</v>
      </c>
      <c r="M21" s="2">
        <v>8.7305406710000005E-2</v>
      </c>
      <c r="N21" s="2">
        <v>2.3757775579999998</v>
      </c>
      <c r="O21" s="2">
        <v>0.77903111049999996</v>
      </c>
      <c r="P21" s="2">
        <v>0.34372571349999997</v>
      </c>
      <c r="Q21" s="2">
        <v>1.5212356220000001E-2</v>
      </c>
      <c r="R21" s="2"/>
      <c r="S21">
        <f t="shared" si="0"/>
        <v>1501.8127778639298</v>
      </c>
      <c r="U21" s="71"/>
      <c r="V21" s="71" t="s">
        <v>51</v>
      </c>
      <c r="W21" s="71" t="s">
        <v>52</v>
      </c>
      <c r="X21" s="71" t="s">
        <v>53</v>
      </c>
      <c r="Y21" s="71" t="s">
        <v>54</v>
      </c>
    </row>
    <row r="22" spans="1:31" ht="15" thickBot="1" x14ac:dyDescent="0.35">
      <c r="A22" t="s">
        <v>51</v>
      </c>
      <c r="B22" s="1">
        <v>2030</v>
      </c>
      <c r="C22" s="2">
        <v>340.28962250000001</v>
      </c>
      <c r="D22" s="2">
        <v>297.40370139999999</v>
      </c>
      <c r="E22" s="2">
        <v>255.7245016</v>
      </c>
      <c r="F22" s="2">
        <v>247.8662482</v>
      </c>
      <c r="G22" s="2">
        <v>91.357631580000003</v>
      </c>
      <c r="H22" s="2">
        <v>94.906162820000006</v>
      </c>
      <c r="I22" s="2">
        <v>69.481022030000005</v>
      </c>
      <c r="J22" s="2">
        <v>90.4473366</v>
      </c>
      <c r="K22" s="2">
        <v>30.03915765</v>
      </c>
      <c r="L22" s="2">
        <v>1.718418285</v>
      </c>
      <c r="M22" s="2">
        <v>8.881980548E-2</v>
      </c>
      <c r="N22" s="2">
        <v>2.6346611100000001</v>
      </c>
      <c r="O22" s="2">
        <v>0.81034801879999996</v>
      </c>
      <c r="P22" s="2">
        <v>0.35009836529999999</v>
      </c>
      <c r="Q22" s="2">
        <v>1.5487904780000001E-2</v>
      </c>
      <c r="R22" s="2"/>
      <c r="S22">
        <f t="shared" si="0"/>
        <v>1523.1332178693601</v>
      </c>
      <c r="U22" s="71">
        <v>2019</v>
      </c>
      <c r="V22" s="104">
        <f>SUMIFS($E$2:$E$165,$B$2:$B$165,$U22,$A$2:$A$165,V$7)</f>
        <v>223.9564613</v>
      </c>
      <c r="W22" s="104">
        <f t="shared" ref="W22:Y29" si="3">SUMIFS($E$2:$E$165,$B$2:$B$165,$U22,$A$2:$A$165,W$7)</f>
        <v>223.9564613</v>
      </c>
      <c r="X22" s="104">
        <f t="shared" si="3"/>
        <v>223.9564613</v>
      </c>
      <c r="Y22" s="104">
        <f t="shared" si="3"/>
        <v>223.9564613</v>
      </c>
      <c r="AB22">
        <f>'Emissions Fuels'!W37/'Demand Fuels'!V22</f>
        <v>2.2105930595894803</v>
      </c>
      <c r="AC22">
        <f>'Emissions Fuels'!X37/'Demand Fuels'!W22</f>
        <v>2.2105930595894803</v>
      </c>
      <c r="AD22">
        <f>'Emissions Fuels'!Y37/'Demand Fuels'!X22</f>
        <v>2.2105930595894803</v>
      </c>
      <c r="AE22">
        <f>'Emissions Fuels'!Z37/'Demand Fuels'!Y22</f>
        <v>2.2105930595894803</v>
      </c>
    </row>
    <row r="23" spans="1:31" ht="15" thickBot="1" x14ac:dyDescent="0.35">
      <c r="A23" t="s">
        <v>51</v>
      </c>
      <c r="B23" s="1">
        <v>2031</v>
      </c>
      <c r="C23" s="2">
        <v>343.83816089999999</v>
      </c>
      <c r="D23" s="2">
        <v>298.37710349999998</v>
      </c>
      <c r="E23" s="2">
        <v>260.00336579999998</v>
      </c>
      <c r="F23" s="2">
        <v>253.7412502</v>
      </c>
      <c r="G23" s="2">
        <v>94.719424180000004</v>
      </c>
      <c r="H23" s="2">
        <v>95.377911789999999</v>
      </c>
      <c r="I23" s="2">
        <v>70.826139440000006</v>
      </c>
      <c r="J23" s="2">
        <v>88.860384980000006</v>
      </c>
      <c r="K23" s="2">
        <v>30.43815524</v>
      </c>
      <c r="L23" s="2">
        <v>1.768929041</v>
      </c>
      <c r="M23" s="2">
        <v>9.0128707229999994E-2</v>
      </c>
      <c r="N23" s="2">
        <v>2.8951173140000002</v>
      </c>
      <c r="O23" s="2">
        <v>0.84016836080000001</v>
      </c>
      <c r="P23" s="2">
        <v>0.35574150589999998</v>
      </c>
      <c r="Q23" s="2">
        <v>1.5727511449999999E-2</v>
      </c>
      <c r="R23" s="2"/>
      <c r="S23">
        <f t="shared" si="0"/>
        <v>1542.1477084703797</v>
      </c>
      <c r="U23" s="71">
        <v>2020</v>
      </c>
      <c r="V23" s="104">
        <f t="shared" ref="V23:V29" si="4">SUMIFS($E$2:$E$165,$B$2:$B$165,$U23,$A$2:$A$165,V$7)</f>
        <v>207.52835580000001</v>
      </c>
      <c r="W23" s="104">
        <f t="shared" si="3"/>
        <v>207.292565</v>
      </c>
      <c r="X23" s="104">
        <f t="shared" si="3"/>
        <v>211.42151430000001</v>
      </c>
      <c r="Y23" s="104">
        <f t="shared" si="3"/>
        <v>211.42495070000001</v>
      </c>
      <c r="AB23">
        <f>'Emissions Fuels'!W38/'Demand Fuels'!V23</f>
        <v>2.2167112317091849E-3</v>
      </c>
      <c r="AC23">
        <f>'Emissions Fuels'!X38/'Demand Fuels'!W23</f>
        <v>2.221823872457751E-3</v>
      </c>
      <c r="AD23">
        <f>'Emissions Fuels'!Y38/'Demand Fuels'!X23</f>
        <v>2.1956523348011987E-3</v>
      </c>
      <c r="AE23">
        <f>'Emissions Fuels'!Z38/'Demand Fuels'!Y23</f>
        <v>2.1951669363685939E-3</v>
      </c>
    </row>
    <row r="24" spans="1:31" ht="15" thickBot="1" x14ac:dyDescent="0.35">
      <c r="A24" t="s">
        <v>51</v>
      </c>
      <c r="B24" s="1">
        <v>2032</v>
      </c>
      <c r="C24" s="2">
        <v>346.95755819999999</v>
      </c>
      <c r="D24" s="2">
        <v>298.9873169</v>
      </c>
      <c r="E24" s="2">
        <v>263.74878319999999</v>
      </c>
      <c r="F24" s="2">
        <v>259.7841373</v>
      </c>
      <c r="G24" s="2">
        <v>98.20493639</v>
      </c>
      <c r="H24" s="2">
        <v>95.71591076</v>
      </c>
      <c r="I24" s="2">
        <v>72.141891470000004</v>
      </c>
      <c r="J24" s="2">
        <v>87.207841639999998</v>
      </c>
      <c r="K24" s="2">
        <v>30.810977279999999</v>
      </c>
      <c r="L24" s="2">
        <v>1.820178313</v>
      </c>
      <c r="M24" s="2">
        <v>9.1296011620000006E-2</v>
      </c>
      <c r="N24" s="2">
        <v>3.157870258</v>
      </c>
      <c r="O24" s="2">
        <v>0.87108621559999999</v>
      </c>
      <c r="P24" s="2">
        <v>0.36091132300000001</v>
      </c>
      <c r="Q24" s="2">
        <v>1.594227074E-2</v>
      </c>
      <c r="R24" s="2"/>
      <c r="S24">
        <f t="shared" si="0"/>
        <v>1559.8766375319599</v>
      </c>
      <c r="U24" s="71">
        <v>2025</v>
      </c>
      <c r="V24" s="104">
        <f t="shared" si="4"/>
        <v>230.24603569999999</v>
      </c>
      <c r="W24" s="104">
        <f t="shared" si="3"/>
        <v>225.85316990000001</v>
      </c>
      <c r="X24" s="104">
        <f t="shared" si="3"/>
        <v>231.25118560000001</v>
      </c>
      <c r="Y24" s="104">
        <f t="shared" si="3"/>
        <v>232.51953760000001</v>
      </c>
      <c r="AB24">
        <f>'Emissions Fuels'!W39/'Demand Fuels'!V24</f>
        <v>2.1023263359491581E-3</v>
      </c>
      <c r="AC24">
        <f>'Emissions Fuels'!X39/'Demand Fuels'!W24</f>
        <v>2.1575487167869055E-3</v>
      </c>
      <c r="AD24">
        <f>'Emissions Fuels'!Y39/'Demand Fuels'!X24</f>
        <v>2.0902392082698148E-3</v>
      </c>
      <c r="AE24">
        <f>'Emissions Fuels'!Z39/'Demand Fuels'!Y24</f>
        <v>2.0347170912316487E-3</v>
      </c>
    </row>
    <row r="25" spans="1:31" ht="15" thickBot="1" x14ac:dyDescent="0.35">
      <c r="A25" t="s">
        <v>51</v>
      </c>
      <c r="B25" s="1">
        <v>2033</v>
      </c>
      <c r="C25" s="2">
        <v>349.62081599999999</v>
      </c>
      <c r="D25" s="2">
        <v>299.33489700000001</v>
      </c>
      <c r="E25" s="2">
        <v>266.93295160000002</v>
      </c>
      <c r="F25" s="2">
        <v>266.01325120000001</v>
      </c>
      <c r="G25" s="2">
        <v>101.8187181</v>
      </c>
      <c r="H25" s="2">
        <v>95.896394520000001</v>
      </c>
      <c r="I25" s="2">
        <v>73.407656549999999</v>
      </c>
      <c r="J25" s="2">
        <v>85.5025732</v>
      </c>
      <c r="K25" s="2">
        <v>31.166414230000001</v>
      </c>
      <c r="L25" s="2">
        <v>1.871641321</v>
      </c>
      <c r="M25" s="2">
        <v>9.2298088050000004E-2</v>
      </c>
      <c r="N25" s="2">
        <v>3.420991618</v>
      </c>
      <c r="O25" s="2">
        <v>0.90314195230000005</v>
      </c>
      <c r="P25" s="2">
        <v>0.3655119631</v>
      </c>
      <c r="Q25" s="2">
        <v>1.6128017059999999E-2</v>
      </c>
      <c r="R25" s="2"/>
      <c r="S25">
        <f t="shared" si="0"/>
        <v>1576.3633853595104</v>
      </c>
      <c r="U25" s="71">
        <v>2030</v>
      </c>
      <c r="V25" s="104">
        <f t="shared" si="4"/>
        <v>255.7245016</v>
      </c>
      <c r="W25" s="104">
        <f t="shared" si="3"/>
        <v>236.41080070000001</v>
      </c>
      <c r="X25" s="104">
        <f t="shared" si="3"/>
        <v>233.55070739999999</v>
      </c>
      <c r="Y25" s="104">
        <f t="shared" si="3"/>
        <v>230.23679240000001</v>
      </c>
      <c r="AB25">
        <f>'Emissions Fuels'!W40/'Demand Fuels'!V25</f>
        <v>1.8799069901090776E-3</v>
      </c>
      <c r="AC25">
        <f>'Emissions Fuels'!X40/'Demand Fuels'!W25</f>
        <v>2.0709119251335457E-3</v>
      </c>
      <c r="AD25">
        <f>'Emissions Fuels'!Y40/'Demand Fuels'!X25</f>
        <v>1.998155318796521E-3</v>
      </c>
      <c r="AE25">
        <f>'Emissions Fuels'!Z40/'Demand Fuels'!Y25</f>
        <v>1.8860226993850353E-3</v>
      </c>
    </row>
    <row r="26" spans="1:31" ht="15" thickBot="1" x14ac:dyDescent="0.35">
      <c r="A26" t="s">
        <v>51</v>
      </c>
      <c r="B26" s="1">
        <v>2034</v>
      </c>
      <c r="C26" s="2">
        <v>351.8211824</v>
      </c>
      <c r="D26" s="2">
        <v>299.43675469999999</v>
      </c>
      <c r="E26" s="2">
        <v>269.71341810000001</v>
      </c>
      <c r="F26" s="2">
        <v>272.5276288</v>
      </c>
      <c r="G26" s="2">
        <v>105.56553049999999</v>
      </c>
      <c r="H26" s="2">
        <v>95.98159751</v>
      </c>
      <c r="I26" s="2">
        <v>74.66468064</v>
      </c>
      <c r="J26" s="2">
        <v>83.778064850000007</v>
      </c>
      <c r="K26" s="2">
        <v>31.521205670000001</v>
      </c>
      <c r="L26" s="2">
        <v>1.924249766</v>
      </c>
      <c r="M26" s="2">
        <v>9.319962692E-2</v>
      </c>
      <c r="N26" s="2">
        <v>3.6857639459999998</v>
      </c>
      <c r="O26" s="2">
        <v>0.93637778049999998</v>
      </c>
      <c r="P26" s="2">
        <v>0.36978846110000002</v>
      </c>
      <c r="Q26" s="2">
        <v>1.629602044E-2</v>
      </c>
      <c r="R26" s="2"/>
      <c r="S26">
        <f t="shared" si="0"/>
        <v>1592.0357387709596</v>
      </c>
      <c r="U26" s="71">
        <v>2035</v>
      </c>
      <c r="V26" s="104">
        <f t="shared" si="4"/>
        <v>272.32452970000003</v>
      </c>
      <c r="W26" s="104">
        <f t="shared" si="3"/>
        <v>231.22698589999999</v>
      </c>
      <c r="X26" s="104">
        <f t="shared" si="3"/>
        <v>248.9482903</v>
      </c>
      <c r="Y26" s="104">
        <f t="shared" si="3"/>
        <v>278.40542590000001</v>
      </c>
      <c r="AB26">
        <f>'Emissions Fuels'!W41/'Demand Fuels'!V26</f>
        <v>1.5740740038079645E-3</v>
      </c>
      <c r="AC26">
        <f>'Emissions Fuels'!X41/'Demand Fuels'!W26</f>
        <v>2.0176062282875611E-3</v>
      </c>
      <c r="AD26">
        <f>'Emissions Fuels'!Y41/'Demand Fuels'!X26</f>
        <v>1.79121336749345E-3</v>
      </c>
      <c r="AE26">
        <f>'Emissions Fuels'!Z41/'Demand Fuels'!Y26</f>
        <v>1.5661369956798674E-3</v>
      </c>
    </row>
    <row r="27" spans="1:31" ht="15" thickBot="1" x14ac:dyDescent="0.35">
      <c r="A27" t="s">
        <v>51</v>
      </c>
      <c r="B27" s="1">
        <v>2035</v>
      </c>
      <c r="C27" s="2">
        <v>353.66471869999998</v>
      </c>
      <c r="D27" s="2">
        <v>299.39360920000001</v>
      </c>
      <c r="E27" s="2">
        <v>272.32452970000003</v>
      </c>
      <c r="F27" s="2">
        <v>279.4958924</v>
      </c>
      <c r="G27" s="2">
        <v>109.45010859999999</v>
      </c>
      <c r="H27" s="2">
        <v>96.049735139999996</v>
      </c>
      <c r="I27" s="2">
        <v>75.965946759999994</v>
      </c>
      <c r="J27" s="2">
        <v>82.071780709999999</v>
      </c>
      <c r="K27" s="2">
        <v>31.891960489999999</v>
      </c>
      <c r="L27" s="2">
        <v>1.9791594370000001</v>
      </c>
      <c r="M27" s="2">
        <v>9.4088549310000005E-2</v>
      </c>
      <c r="N27" s="2">
        <v>3.9550408990000001</v>
      </c>
      <c r="O27" s="2">
        <v>0.9708356668</v>
      </c>
      <c r="P27" s="2">
        <v>0.37407112710000001</v>
      </c>
      <c r="Q27" s="2">
        <v>1.6461646999999999E-2</v>
      </c>
      <c r="R27" s="2"/>
      <c r="S27">
        <f t="shared" si="0"/>
        <v>1607.69793902621</v>
      </c>
      <c r="U27" s="71">
        <v>2040</v>
      </c>
      <c r="V27" s="104">
        <f t="shared" si="4"/>
        <v>287.14024610000001</v>
      </c>
      <c r="W27" s="104">
        <f t="shared" si="3"/>
        <v>241.78851359999999</v>
      </c>
      <c r="X27" s="104">
        <f t="shared" si="3"/>
        <v>302.4636635</v>
      </c>
      <c r="Y27" s="104">
        <f t="shared" si="3"/>
        <v>338.5626527</v>
      </c>
      <c r="AB27">
        <f>'Emissions Fuels'!W42/'Demand Fuels'!V27</f>
        <v>1.2483251928925613E-3</v>
      </c>
      <c r="AC27">
        <f>'Emissions Fuels'!X42/'Demand Fuels'!W27</f>
        <v>1.8908046709626657E-3</v>
      </c>
      <c r="AD27">
        <f>'Emissions Fuels'!Y42/'Demand Fuels'!X27</f>
        <v>1.5082320061893981E-3</v>
      </c>
      <c r="AE27">
        <f>'Emissions Fuels'!Z42/'Demand Fuels'!Y27</f>
        <v>1.3452623411583991E-3</v>
      </c>
    </row>
    <row r="28" spans="1:31" ht="15" thickBot="1" x14ac:dyDescent="0.35">
      <c r="A28" t="s">
        <v>51</v>
      </c>
      <c r="B28" s="1">
        <v>2036</v>
      </c>
      <c r="C28" s="2">
        <v>355.06528489999999</v>
      </c>
      <c r="D28" s="2">
        <v>299.3215917</v>
      </c>
      <c r="E28" s="2">
        <v>274.63497710000001</v>
      </c>
      <c r="F28" s="2">
        <v>286.7534698</v>
      </c>
      <c r="G28" s="2">
        <v>113.24172830000001</v>
      </c>
      <c r="H28" s="2">
        <v>95.947565789999999</v>
      </c>
      <c r="I28" s="2">
        <v>77.179279769999994</v>
      </c>
      <c r="J28" s="2">
        <v>80.3702282</v>
      </c>
      <c r="K28" s="2">
        <v>32.276940690000004</v>
      </c>
      <c r="L28" s="2">
        <v>2.0325915569999999</v>
      </c>
      <c r="M28" s="2">
        <v>9.4830611070000001E-2</v>
      </c>
      <c r="N28" s="2">
        <v>4.2226231739999998</v>
      </c>
      <c r="O28" s="2">
        <v>1.004469021</v>
      </c>
      <c r="P28" s="2">
        <v>0.37780100360000002</v>
      </c>
      <c r="Q28" s="2">
        <v>1.6601408339999998E-2</v>
      </c>
      <c r="R28" s="2"/>
      <c r="S28">
        <f t="shared" si="0"/>
        <v>1622.5399830250099</v>
      </c>
      <c r="U28" s="71">
        <v>2045</v>
      </c>
      <c r="V28" s="104">
        <f t="shared" si="4"/>
        <v>314.99122290000003</v>
      </c>
      <c r="W28" s="104">
        <f t="shared" si="3"/>
        <v>272.047393</v>
      </c>
      <c r="X28" s="104">
        <f t="shared" si="3"/>
        <v>367.12415549999997</v>
      </c>
      <c r="Y28" s="104">
        <f t="shared" si="3"/>
        <v>395.5999352</v>
      </c>
      <c r="AB28">
        <f>'Emissions Fuels'!W43/'Demand Fuels'!V28</f>
        <v>1.0154416026428271E-3</v>
      </c>
      <c r="AC28">
        <f>'Emissions Fuels'!X43/'Demand Fuels'!W28</f>
        <v>1.7199197501591202E-3</v>
      </c>
      <c r="AD28">
        <f>'Emissions Fuels'!Y43/'Demand Fuels'!X28</f>
        <v>1.305548838232193E-3</v>
      </c>
      <c r="AE28">
        <f>'Emissions Fuels'!Z43/'Demand Fuels'!Y28</f>
        <v>1.2113619380592861E-3</v>
      </c>
    </row>
    <row r="29" spans="1:31" ht="15" thickBot="1" x14ac:dyDescent="0.35">
      <c r="A29" t="s">
        <v>51</v>
      </c>
      <c r="B29" s="1">
        <v>2037</v>
      </c>
      <c r="C29" s="2">
        <v>356.03956879999998</v>
      </c>
      <c r="D29" s="2">
        <v>299.25650050000002</v>
      </c>
      <c r="E29" s="2">
        <v>277.11378389999999</v>
      </c>
      <c r="F29" s="2">
        <v>294.60214689999998</v>
      </c>
      <c r="G29" s="2">
        <v>117.1647054</v>
      </c>
      <c r="H29" s="2">
        <v>95.875139430000004</v>
      </c>
      <c r="I29" s="2">
        <v>78.451571670000007</v>
      </c>
      <c r="J29" s="2">
        <v>78.727130889999998</v>
      </c>
      <c r="K29" s="2">
        <v>32.690943590000003</v>
      </c>
      <c r="L29" s="2">
        <v>2.0880288010000001</v>
      </c>
      <c r="M29" s="2">
        <v>9.5639772829999997E-2</v>
      </c>
      <c r="N29" s="2">
        <v>4.4973288079999998</v>
      </c>
      <c r="O29" s="2">
        <v>1.0392675579999999</v>
      </c>
      <c r="P29" s="2">
        <v>0.38180146139999999</v>
      </c>
      <c r="Q29" s="2">
        <v>1.675275431E-2</v>
      </c>
      <c r="R29" s="2"/>
      <c r="S29">
        <f t="shared" si="0"/>
        <v>1638.0403102355399</v>
      </c>
      <c r="U29" s="71">
        <v>2050</v>
      </c>
      <c r="V29" s="104">
        <f t="shared" si="4"/>
        <v>353.21333980000003</v>
      </c>
      <c r="W29" s="104">
        <f t="shared" si="3"/>
        <v>310.43825140000001</v>
      </c>
      <c r="X29" s="104">
        <f t="shared" si="3"/>
        <v>435.05016669999998</v>
      </c>
      <c r="Y29" s="104">
        <f t="shared" si="3"/>
        <v>458.3397094</v>
      </c>
      <c r="AB29">
        <f>'Emissions Fuels'!W44/'Demand Fuels'!V29</f>
        <v>8.6947695201403032E-4</v>
      </c>
      <c r="AC29">
        <f>'Emissions Fuels'!X44/'Demand Fuels'!W29</f>
        <v>1.5682223859478934E-3</v>
      </c>
      <c r="AD29">
        <f>'Emissions Fuels'!Y44/'Demand Fuels'!X29</f>
        <v>1.1665374872731891E-3</v>
      </c>
      <c r="AE29">
        <f>'Emissions Fuels'!Z44/'Demand Fuels'!Y29</f>
        <v>1.1072416864433261E-3</v>
      </c>
    </row>
    <row r="30" spans="1:31" ht="15" thickBot="1" x14ac:dyDescent="0.35">
      <c r="A30" t="s">
        <v>51</v>
      </c>
      <c r="B30" s="1">
        <v>2038</v>
      </c>
      <c r="C30" s="2">
        <v>356.76736529999999</v>
      </c>
      <c r="D30" s="2">
        <v>298.98174169999999</v>
      </c>
      <c r="E30" s="2">
        <v>279.93344039999999</v>
      </c>
      <c r="F30" s="2">
        <v>303.0750754</v>
      </c>
      <c r="G30" s="2">
        <v>121.2235416</v>
      </c>
      <c r="H30" s="2">
        <v>95.856691400000003</v>
      </c>
      <c r="I30" s="2">
        <v>79.794647089999998</v>
      </c>
      <c r="J30" s="2">
        <v>77.15772552</v>
      </c>
      <c r="K30" s="2">
        <v>33.136946999999999</v>
      </c>
      <c r="L30" s="2">
        <v>2.1454987210000001</v>
      </c>
      <c r="M30" s="2">
        <v>9.655887111E-2</v>
      </c>
      <c r="N30" s="2">
        <v>4.7816424919999996</v>
      </c>
      <c r="O30" s="2">
        <v>1.075271195</v>
      </c>
      <c r="P30" s="2">
        <v>0.38621919399999999</v>
      </c>
      <c r="Q30" s="2">
        <v>1.6923228490000001E-2</v>
      </c>
      <c r="R30" s="2"/>
      <c r="S30">
        <f t="shared" si="0"/>
        <v>1654.4292891115997</v>
      </c>
    </row>
    <row r="31" spans="1:31" ht="15" thickBot="1" x14ac:dyDescent="0.35">
      <c r="A31" t="s">
        <v>51</v>
      </c>
      <c r="B31" s="1">
        <v>2039</v>
      </c>
      <c r="C31" s="2">
        <v>357.2954211</v>
      </c>
      <c r="D31" s="2">
        <v>298.28953739999997</v>
      </c>
      <c r="E31" s="2">
        <v>283.238969</v>
      </c>
      <c r="F31" s="2">
        <v>312.1799699</v>
      </c>
      <c r="G31" s="2">
        <v>125.42306739999999</v>
      </c>
      <c r="H31" s="2">
        <v>95.916191010000006</v>
      </c>
      <c r="I31" s="2">
        <v>81.223315769999999</v>
      </c>
      <c r="J31" s="2">
        <v>75.672589470000005</v>
      </c>
      <c r="K31" s="2">
        <v>33.61703103</v>
      </c>
      <c r="L31" s="2">
        <v>2.2051759230000001</v>
      </c>
      <c r="M31" s="2">
        <v>9.7628195469999998E-2</v>
      </c>
      <c r="N31" s="2">
        <v>5.0783682409999997</v>
      </c>
      <c r="O31" s="2">
        <v>1.1125227630000001</v>
      </c>
      <c r="P31" s="2">
        <v>0.39119624800000002</v>
      </c>
      <c r="Q31" s="2">
        <v>1.7119941159999999E-2</v>
      </c>
      <c r="R31" s="2"/>
      <c r="S31">
        <f t="shared" si="0"/>
        <v>1671.7581033916297</v>
      </c>
    </row>
    <row r="32" spans="1:31" ht="15" thickBot="1" x14ac:dyDescent="0.35">
      <c r="A32" t="s">
        <v>51</v>
      </c>
      <c r="B32" s="1">
        <v>2040</v>
      </c>
      <c r="C32" s="2">
        <v>357.52121119999998</v>
      </c>
      <c r="D32" s="2">
        <v>297.63116209999998</v>
      </c>
      <c r="E32" s="2">
        <v>287.14024610000001</v>
      </c>
      <c r="F32" s="2">
        <v>322.0044858</v>
      </c>
      <c r="G32" s="2">
        <v>129.76799360000001</v>
      </c>
      <c r="H32" s="2">
        <v>96.076584699999998</v>
      </c>
      <c r="I32" s="2">
        <v>82.755586789999995</v>
      </c>
      <c r="J32" s="2">
        <v>74.278309300000004</v>
      </c>
      <c r="K32" s="2">
        <v>34.132640690000002</v>
      </c>
      <c r="L32" s="2">
        <v>2.2674115069999998</v>
      </c>
      <c r="M32" s="2">
        <v>9.8883937399999997E-2</v>
      </c>
      <c r="N32" s="2">
        <v>5.3905226009999998</v>
      </c>
      <c r="O32" s="2">
        <v>1.1510640379999999</v>
      </c>
      <c r="P32" s="2">
        <v>0.3968653936</v>
      </c>
      <c r="Q32" s="2">
        <v>1.7349294750000001E-2</v>
      </c>
      <c r="R32" s="2"/>
      <c r="S32">
        <f t="shared" si="0"/>
        <v>1690.6303170517494</v>
      </c>
      <c r="U32" s="71"/>
      <c r="V32" s="71" t="s">
        <v>89</v>
      </c>
      <c r="W32" s="71"/>
      <c r="X32" s="71"/>
      <c r="Y32" s="71"/>
    </row>
    <row r="33" spans="1:31" ht="15" thickBot="1" x14ac:dyDescent="0.35">
      <c r="A33" t="s">
        <v>51</v>
      </c>
      <c r="B33" s="1">
        <v>2041</v>
      </c>
      <c r="C33" s="2">
        <v>356.62756330000002</v>
      </c>
      <c r="D33" s="2">
        <v>296.8805539</v>
      </c>
      <c r="E33" s="2">
        <v>291.69750040000002</v>
      </c>
      <c r="F33" s="2">
        <v>332.54167469999999</v>
      </c>
      <c r="G33" s="2">
        <v>133.76470380000001</v>
      </c>
      <c r="H33" s="2">
        <v>96.349127339999995</v>
      </c>
      <c r="I33" s="2">
        <v>84.403474299999999</v>
      </c>
      <c r="J33" s="2">
        <v>72.976103719999998</v>
      </c>
      <c r="K33" s="2">
        <v>34.683374739999998</v>
      </c>
      <c r="L33" s="2">
        <v>2.3324870459999998</v>
      </c>
      <c r="M33" s="2">
        <v>0.10034730829999999</v>
      </c>
      <c r="N33" s="2">
        <v>5.7206643220000002</v>
      </c>
      <c r="O33" s="2">
        <v>1.186516372</v>
      </c>
      <c r="P33" s="2">
        <v>0.40330632859999999</v>
      </c>
      <c r="Q33" s="2">
        <v>1.7615071029999999E-2</v>
      </c>
      <c r="R33" s="2"/>
      <c r="S33">
        <f t="shared" si="0"/>
        <v>1709.6850126479299</v>
      </c>
      <c r="U33" s="71"/>
      <c r="V33" s="71"/>
      <c r="W33" s="71"/>
      <c r="X33" s="71"/>
      <c r="Y33" s="71"/>
    </row>
    <row r="34" spans="1:31" ht="15" thickBot="1" x14ac:dyDescent="0.35">
      <c r="A34" t="s">
        <v>51</v>
      </c>
      <c r="B34" s="1">
        <v>2042</v>
      </c>
      <c r="C34" s="2">
        <v>355.40819670000002</v>
      </c>
      <c r="D34" s="2">
        <v>296.24405910000002</v>
      </c>
      <c r="E34" s="2">
        <v>296.65879430000001</v>
      </c>
      <c r="F34" s="2">
        <v>343.55679559999999</v>
      </c>
      <c r="G34" s="2">
        <v>137.88446440000001</v>
      </c>
      <c r="H34" s="2">
        <v>96.601650820000003</v>
      </c>
      <c r="I34" s="2">
        <v>86.054530790000001</v>
      </c>
      <c r="J34" s="2">
        <v>71.731485340000006</v>
      </c>
      <c r="K34" s="2">
        <v>35.257170600000002</v>
      </c>
      <c r="L34" s="2">
        <v>2.397285358</v>
      </c>
      <c r="M34" s="2">
        <v>0.1018858061</v>
      </c>
      <c r="N34" s="2">
        <v>6.0624478479999997</v>
      </c>
      <c r="O34" s="2">
        <v>1.2230601990000001</v>
      </c>
      <c r="P34" s="2">
        <v>0.40998596949999999</v>
      </c>
      <c r="Q34" s="2">
        <v>1.789405849E-2</v>
      </c>
      <c r="R34" s="2"/>
      <c r="S34">
        <f t="shared" si="0"/>
        <v>1729.6097068890901</v>
      </c>
      <c r="U34" s="71"/>
      <c r="V34" s="71" t="s">
        <v>51</v>
      </c>
      <c r="W34" s="71" t="s">
        <v>52</v>
      </c>
      <c r="X34" s="71" t="s">
        <v>53</v>
      </c>
      <c r="Y34" s="71" t="s">
        <v>54</v>
      </c>
    </row>
    <row r="35" spans="1:31" ht="15" thickBot="1" x14ac:dyDescent="0.35">
      <c r="A35" t="s">
        <v>51</v>
      </c>
      <c r="B35" s="1">
        <v>2043</v>
      </c>
      <c r="C35" s="2">
        <v>353.92831860000001</v>
      </c>
      <c r="D35" s="2">
        <v>295.6236371</v>
      </c>
      <c r="E35" s="2">
        <v>302.22670099999999</v>
      </c>
      <c r="F35" s="2">
        <v>355.19962980000003</v>
      </c>
      <c r="G35" s="2">
        <v>142.13112960000001</v>
      </c>
      <c r="H35" s="2">
        <v>96.945076200000003</v>
      </c>
      <c r="I35" s="2">
        <v>87.810710889999996</v>
      </c>
      <c r="J35" s="2">
        <v>70.567814569999996</v>
      </c>
      <c r="K35" s="2">
        <v>35.86119231</v>
      </c>
      <c r="L35" s="2">
        <v>2.4646794330000001</v>
      </c>
      <c r="M35" s="2">
        <v>0.1036173489</v>
      </c>
      <c r="N35" s="2">
        <v>6.423754411</v>
      </c>
      <c r="O35" s="2">
        <v>1.2607296610000001</v>
      </c>
      <c r="P35" s="2">
        <v>0.41738164570000003</v>
      </c>
      <c r="Q35" s="2">
        <v>1.820699877E-2</v>
      </c>
      <c r="R35" s="2"/>
      <c r="S35">
        <f t="shared" si="0"/>
        <v>1750.9825795683696</v>
      </c>
      <c r="U35" s="71">
        <v>2019</v>
      </c>
      <c r="V35" s="104">
        <f>SUMIFS($C$2:$C$165,$B$2:$B$165,$U35,$A$2:$A$165,V$7)</f>
        <v>269.45668430000001</v>
      </c>
      <c r="W35" s="104">
        <f t="shared" ref="W35:Y42" si="5">SUMIFS($C$2:$C$165,$B$2:$B$165,$U35,$A$2:$A$165,W$7)</f>
        <v>269.45668430000001</v>
      </c>
      <c r="X35" s="104">
        <f t="shared" si="5"/>
        <v>269.45668430000001</v>
      </c>
      <c r="Y35" s="104">
        <f t="shared" si="5"/>
        <v>269.45668430000001</v>
      </c>
      <c r="AB35">
        <f>'Emissions Fuels'!W24/'Demand Fuels'!V35</f>
        <v>74.226753409212051</v>
      </c>
      <c r="AC35">
        <f>'Emissions Fuels'!X24/'Demand Fuels'!W35</f>
        <v>74.226753409212051</v>
      </c>
      <c r="AD35">
        <f>'Emissions Fuels'!Y24/'Demand Fuels'!X35</f>
        <v>74.226753409212051</v>
      </c>
      <c r="AE35">
        <f>'Emissions Fuels'!Z24/'Demand Fuels'!Y35</f>
        <v>74.226753409212051</v>
      </c>
    </row>
    <row r="36" spans="1:31" ht="15" thickBot="1" x14ac:dyDescent="0.35">
      <c r="A36" t="s">
        <v>51</v>
      </c>
      <c r="B36" s="1">
        <v>2044</v>
      </c>
      <c r="C36" s="2">
        <v>352.26718049999999</v>
      </c>
      <c r="D36" s="2">
        <v>294.91021460000002</v>
      </c>
      <c r="E36" s="2">
        <v>308.35106289999999</v>
      </c>
      <c r="F36" s="2">
        <v>367.41308229999999</v>
      </c>
      <c r="G36" s="2">
        <v>146.50858310000001</v>
      </c>
      <c r="H36" s="2">
        <v>97.362490359999995</v>
      </c>
      <c r="I36" s="2">
        <v>89.664378450000001</v>
      </c>
      <c r="J36" s="2">
        <v>69.479073790000001</v>
      </c>
      <c r="K36" s="2">
        <v>36.490843630000001</v>
      </c>
      <c r="L36" s="2">
        <v>2.5345656660000002</v>
      </c>
      <c r="M36" s="2">
        <v>0.1055263454</v>
      </c>
      <c r="N36" s="2">
        <v>6.8050471779999997</v>
      </c>
      <c r="O36" s="2">
        <v>1.299559216</v>
      </c>
      <c r="P36" s="2">
        <v>0.42543703789999998</v>
      </c>
      <c r="Q36" s="2">
        <v>1.8551200399999999E-2</v>
      </c>
      <c r="R36" s="2"/>
      <c r="S36">
        <f t="shared" si="0"/>
        <v>1773.6355962737</v>
      </c>
      <c r="U36" s="71">
        <v>2020</v>
      </c>
      <c r="V36" s="104">
        <f t="shared" ref="V36:V42" si="6">SUMIFS($C$2:$C$165,$B$2:$B$165,$U36,$A$2:$A$165,V$7)</f>
        <v>275.0354418</v>
      </c>
      <c r="W36" s="104">
        <f t="shared" si="5"/>
        <v>275.07077880000003</v>
      </c>
      <c r="X36" s="104">
        <f t="shared" si="5"/>
        <v>276.89414140000002</v>
      </c>
      <c r="Y36" s="104">
        <f t="shared" si="5"/>
        <v>276.98474329999999</v>
      </c>
      <c r="AB36">
        <f>'Emissions Fuels'!W25/'Demand Fuels'!V36</f>
        <v>74.227265098603013</v>
      </c>
      <c r="AC36">
        <f>'Emissions Fuels'!X25/'Demand Fuels'!W36</f>
        <v>74.227265902516862</v>
      </c>
      <c r="AD36">
        <f>'Emissions Fuels'!Y25/'Demand Fuels'!X36</f>
        <v>74.227115698736114</v>
      </c>
      <c r="AE36">
        <f>'Emissions Fuels'!Z25/'Demand Fuels'!Y36</f>
        <v>74.227117728761925</v>
      </c>
    </row>
    <row r="37" spans="1:31" ht="15" thickBot="1" x14ac:dyDescent="0.35">
      <c r="A37" t="s">
        <v>51</v>
      </c>
      <c r="B37" s="1">
        <v>2045</v>
      </c>
      <c r="C37" s="2">
        <v>350.8667701</v>
      </c>
      <c r="D37" s="2">
        <v>294.49446540000002</v>
      </c>
      <c r="E37" s="2">
        <v>314.99122290000003</v>
      </c>
      <c r="F37" s="2">
        <v>380.21455859999998</v>
      </c>
      <c r="G37" s="2">
        <v>151.02086220000001</v>
      </c>
      <c r="H37" s="2">
        <v>97.843844820000001</v>
      </c>
      <c r="I37" s="2">
        <v>91.614312440000006</v>
      </c>
      <c r="J37" s="2">
        <v>68.461625569999995</v>
      </c>
      <c r="K37" s="2">
        <v>37.14259637</v>
      </c>
      <c r="L37" s="2">
        <v>2.6070351700000001</v>
      </c>
      <c r="M37" s="2">
        <v>0.1076035176</v>
      </c>
      <c r="N37" s="2">
        <v>7.2070656910000004</v>
      </c>
      <c r="O37" s="2">
        <v>1.339584678</v>
      </c>
      <c r="P37" s="2">
        <v>0.43412231769999998</v>
      </c>
      <c r="Q37" s="2">
        <v>1.8925074300000001E-2</v>
      </c>
      <c r="R37" s="2"/>
      <c r="S37">
        <f t="shared" si="0"/>
        <v>1798.3645948486001</v>
      </c>
      <c r="U37" s="71">
        <v>2025</v>
      </c>
      <c r="V37" s="104">
        <f t="shared" si="6"/>
        <v>313.84935289999999</v>
      </c>
      <c r="W37" s="104">
        <f t="shared" si="5"/>
        <v>313.21793830000001</v>
      </c>
      <c r="X37" s="104">
        <f t="shared" si="5"/>
        <v>315.5159458</v>
      </c>
      <c r="Y37" s="104">
        <f t="shared" si="5"/>
        <v>301.03111250000001</v>
      </c>
      <c r="AB37">
        <f>'Emissions Fuels'!W26/'Demand Fuels'!V37</f>
        <v>74.226827376708613</v>
      </c>
      <c r="AC37">
        <f>'Emissions Fuels'!X26/'Demand Fuels'!W37</f>
        <v>74.22681413518518</v>
      </c>
      <c r="AD37">
        <f>'Emissions Fuels'!Y26/'Demand Fuels'!X37</f>
        <v>74.226639894914626</v>
      </c>
      <c r="AE37">
        <f>'Emissions Fuels'!Z26/'Demand Fuels'!Y37</f>
        <v>74.226314597299307</v>
      </c>
    </row>
    <row r="38" spans="1:31" ht="15" thickBot="1" x14ac:dyDescent="0.35">
      <c r="A38" t="s">
        <v>51</v>
      </c>
      <c r="B38" s="1">
        <v>2046</v>
      </c>
      <c r="C38" s="2">
        <v>349.30129410000001</v>
      </c>
      <c r="D38" s="2">
        <v>294.19029890000002</v>
      </c>
      <c r="E38" s="2">
        <v>321.85646370000001</v>
      </c>
      <c r="F38" s="2">
        <v>393.34064819999998</v>
      </c>
      <c r="G38" s="2">
        <v>155.06796159999999</v>
      </c>
      <c r="H38" s="2">
        <v>98.267284119999999</v>
      </c>
      <c r="I38" s="2">
        <v>93.552846689999996</v>
      </c>
      <c r="J38" s="2">
        <v>67.483130070000001</v>
      </c>
      <c r="K38" s="2">
        <v>37.804727700000001</v>
      </c>
      <c r="L38" s="2">
        <v>2.6791028479999999</v>
      </c>
      <c r="M38" s="2">
        <v>0.1097144597</v>
      </c>
      <c r="N38" s="2">
        <v>7.6217685099999999</v>
      </c>
      <c r="O38" s="2">
        <v>1.3754837390000001</v>
      </c>
      <c r="P38" s="2">
        <v>0.4429027479</v>
      </c>
      <c r="Q38" s="2">
        <v>1.9305009080000001E-2</v>
      </c>
      <c r="R38" s="2"/>
      <c r="S38">
        <f t="shared" si="0"/>
        <v>1823.11293239368</v>
      </c>
      <c r="U38" s="71">
        <v>2030</v>
      </c>
      <c r="V38" s="104">
        <f t="shared" si="6"/>
        <v>340.28962250000001</v>
      </c>
      <c r="W38" s="104">
        <f t="shared" si="5"/>
        <v>337.14253389999999</v>
      </c>
      <c r="X38" s="104">
        <f t="shared" si="5"/>
        <v>339.85067770000001</v>
      </c>
      <c r="Y38" s="104">
        <f t="shared" si="5"/>
        <v>310.73486020000001</v>
      </c>
      <c r="AB38">
        <f>'Emissions Fuels'!W27/'Demand Fuels'!V38</f>
        <v>74.226183903095659</v>
      </c>
      <c r="AC38">
        <f>'Emissions Fuels'!X27/'Demand Fuels'!W38</f>
        <v>74.226116564166929</v>
      </c>
      <c r="AD38">
        <f>'Emissions Fuels'!Y27/'Demand Fuels'!X38</f>
        <v>74.225899535406469</v>
      </c>
      <c r="AE38">
        <f>'Emissions Fuels'!Z27/'Demand Fuels'!Y38</f>
        <v>74.225196764711114</v>
      </c>
    </row>
    <row r="39" spans="1:31" ht="15" thickBot="1" x14ac:dyDescent="0.35">
      <c r="A39" t="s">
        <v>51</v>
      </c>
      <c r="B39" s="1">
        <v>2047</v>
      </c>
      <c r="C39" s="2">
        <v>347.66182700000002</v>
      </c>
      <c r="D39" s="2">
        <v>293.93989490000001</v>
      </c>
      <c r="E39" s="2">
        <v>329.12606690000001</v>
      </c>
      <c r="F39" s="2">
        <v>406.94373039999999</v>
      </c>
      <c r="G39" s="2">
        <v>159.2234991</v>
      </c>
      <c r="H39" s="2">
        <v>98.732118259999993</v>
      </c>
      <c r="I39" s="2">
        <v>95.578957889999998</v>
      </c>
      <c r="J39" s="2">
        <v>66.569247880000006</v>
      </c>
      <c r="K39" s="2">
        <v>38.481661899999999</v>
      </c>
      <c r="L39" s="2">
        <v>2.7537131669999999</v>
      </c>
      <c r="M39" s="2">
        <v>0.1119677587</v>
      </c>
      <c r="N39" s="2">
        <v>8.0572612439999993</v>
      </c>
      <c r="O39" s="2">
        <v>1.4123446470000001</v>
      </c>
      <c r="P39" s="2">
        <v>0.45222361989999998</v>
      </c>
      <c r="Q39" s="2">
        <v>1.9710124900000001E-2</v>
      </c>
      <c r="R39" s="2"/>
      <c r="S39">
        <f t="shared" si="0"/>
        <v>1849.0642247915002</v>
      </c>
      <c r="U39" s="71">
        <v>2035</v>
      </c>
      <c r="V39" s="104">
        <f t="shared" si="6"/>
        <v>353.66471869999998</v>
      </c>
      <c r="W39" s="104">
        <f t="shared" si="5"/>
        <v>342.79212749999999</v>
      </c>
      <c r="X39" s="104">
        <f t="shared" si="5"/>
        <v>345.15642630000002</v>
      </c>
      <c r="Y39" s="104">
        <f t="shared" si="5"/>
        <v>309.0479818</v>
      </c>
      <c r="AB39">
        <f>'Emissions Fuels'!W28/'Demand Fuels'!V39</f>
        <v>74.225231276935972</v>
      </c>
      <c r="AC39">
        <f>'Emissions Fuels'!X28/'Demand Fuels'!W39</f>
        <v>74.224972188137556</v>
      </c>
      <c r="AD39">
        <f>'Emissions Fuels'!Y28/'Demand Fuels'!X39</f>
        <v>74.224562684898785</v>
      </c>
      <c r="AE39">
        <f>'Emissions Fuels'!Z28/'Demand Fuels'!Y39</f>
        <v>74.223530134051174</v>
      </c>
    </row>
    <row r="40" spans="1:31" ht="15" thickBot="1" x14ac:dyDescent="0.35">
      <c r="A40" t="s">
        <v>51</v>
      </c>
      <c r="B40" s="1">
        <v>2048</v>
      </c>
      <c r="C40" s="2">
        <v>346.03330169999998</v>
      </c>
      <c r="D40" s="2">
        <v>293.8086955</v>
      </c>
      <c r="E40" s="2">
        <v>336.75811859999999</v>
      </c>
      <c r="F40" s="2">
        <v>420.9783018</v>
      </c>
      <c r="G40" s="2">
        <v>163.49044979999999</v>
      </c>
      <c r="H40" s="2">
        <v>99.227648549999998</v>
      </c>
      <c r="I40" s="2">
        <v>97.68977289</v>
      </c>
      <c r="J40" s="2">
        <v>65.718277999999998</v>
      </c>
      <c r="K40" s="2">
        <v>39.170570900000001</v>
      </c>
      <c r="L40" s="2">
        <v>2.830899466</v>
      </c>
      <c r="M40" s="2">
        <v>0.11435291829999999</v>
      </c>
      <c r="N40" s="2">
        <v>8.5138639779999998</v>
      </c>
      <c r="O40" s="2">
        <v>1.4501937970000001</v>
      </c>
      <c r="P40" s="2">
        <v>0.46204937140000002</v>
      </c>
      <c r="Q40" s="2">
        <v>2.0138602629999999E-2</v>
      </c>
      <c r="R40" s="2"/>
      <c r="S40">
        <f t="shared" si="0"/>
        <v>1876.2666358733302</v>
      </c>
      <c r="U40" s="71">
        <v>2040</v>
      </c>
      <c r="V40" s="104">
        <f t="shared" si="6"/>
        <v>357.52121119999998</v>
      </c>
      <c r="W40" s="104">
        <f t="shared" si="5"/>
        <v>333.61636520000002</v>
      </c>
      <c r="X40" s="104">
        <f t="shared" si="5"/>
        <v>335.48841599999997</v>
      </c>
      <c r="Y40" s="104">
        <f t="shared" si="5"/>
        <v>295.32713039999999</v>
      </c>
      <c r="AB40">
        <f>'Emissions Fuels'!W29/'Demand Fuels'!V40</f>
        <v>74.223959470631826</v>
      </c>
      <c r="AC40">
        <f>'Emissions Fuels'!X29/'Demand Fuels'!W40</f>
        <v>74.22328300698122</v>
      </c>
      <c r="AD40">
        <f>'Emissions Fuels'!Y29/'Demand Fuels'!X40</f>
        <v>74.222509399549594</v>
      </c>
      <c r="AE40">
        <f>'Emissions Fuels'!Z29/'Demand Fuels'!Y40</f>
        <v>74.221028390827442</v>
      </c>
    </row>
    <row r="41" spans="1:31" ht="15" thickBot="1" x14ac:dyDescent="0.35">
      <c r="A41" t="s">
        <v>51</v>
      </c>
      <c r="B41" s="1">
        <v>2049</v>
      </c>
      <c r="C41" s="2">
        <v>344.57310999999999</v>
      </c>
      <c r="D41" s="2">
        <v>293.70737009999999</v>
      </c>
      <c r="E41" s="2">
        <v>344.71675329999999</v>
      </c>
      <c r="F41" s="2">
        <v>435.41537879999998</v>
      </c>
      <c r="G41" s="2">
        <v>167.87165540000001</v>
      </c>
      <c r="H41" s="2">
        <v>99.744495450000002</v>
      </c>
      <c r="I41" s="2">
        <v>99.883090030000005</v>
      </c>
      <c r="J41" s="2">
        <v>64.929209400000005</v>
      </c>
      <c r="K41" s="2">
        <v>39.86893474</v>
      </c>
      <c r="L41" s="2">
        <v>2.910703475</v>
      </c>
      <c r="M41" s="2">
        <v>0.1168611727</v>
      </c>
      <c r="N41" s="2">
        <v>8.991922658</v>
      </c>
      <c r="O41" s="2">
        <v>1.4890563990000001</v>
      </c>
      <c r="P41" s="2">
        <v>0.47235052599999999</v>
      </c>
      <c r="Q41" s="2">
        <v>2.0588923620000001E-2</v>
      </c>
      <c r="R41" s="2"/>
      <c r="S41">
        <f t="shared" si="0"/>
        <v>1904.7114803743195</v>
      </c>
      <c r="U41" s="71">
        <v>2045</v>
      </c>
      <c r="V41" s="104">
        <f t="shared" si="6"/>
        <v>350.8667701</v>
      </c>
      <c r="W41" s="104">
        <f t="shared" si="5"/>
        <v>309.03231670000002</v>
      </c>
      <c r="X41" s="104">
        <f t="shared" si="5"/>
        <v>311.61573490000001</v>
      </c>
      <c r="Y41" s="104">
        <f t="shared" si="5"/>
        <v>268.99502769999998</v>
      </c>
      <c r="AB41">
        <f>'Emissions Fuels'!W30/'Demand Fuels'!V41</f>
        <v>74.222199048880526</v>
      </c>
      <c r="AC41">
        <f>'Emissions Fuels'!X30/'Demand Fuels'!W41</f>
        <v>74.220682726415959</v>
      </c>
      <c r="AD41">
        <f>'Emissions Fuels'!Y30/'Demand Fuels'!X41</f>
        <v>74.219343087478975</v>
      </c>
      <c r="AE41">
        <f>'Emissions Fuels'!Z30/'Demand Fuels'!Y41</f>
        <v>74.217115835557891</v>
      </c>
    </row>
    <row r="42" spans="1:31" ht="15" thickBot="1" x14ac:dyDescent="0.35">
      <c r="A42" t="s">
        <v>51</v>
      </c>
      <c r="B42" s="1">
        <v>2050</v>
      </c>
      <c r="C42" s="2">
        <v>343.23679270000002</v>
      </c>
      <c r="D42" s="2">
        <v>293.54399699999999</v>
      </c>
      <c r="E42" s="2">
        <v>353.21333980000003</v>
      </c>
      <c r="F42" s="2">
        <v>450.31320349999999</v>
      </c>
      <c r="G42" s="2">
        <v>172.37037950000001</v>
      </c>
      <c r="H42" s="2">
        <v>100.31561240000001</v>
      </c>
      <c r="I42" s="2">
        <v>102.182028</v>
      </c>
      <c r="J42" s="2">
        <v>64.202008640000003</v>
      </c>
      <c r="K42" s="2">
        <v>40.588079579999999</v>
      </c>
      <c r="L42" s="2">
        <v>2.9934081670000001</v>
      </c>
      <c r="M42" s="2">
        <v>0.119553829</v>
      </c>
      <c r="N42" s="2">
        <v>9.4970772970000006</v>
      </c>
      <c r="O42" s="2">
        <v>1.528961381</v>
      </c>
      <c r="P42" s="2">
        <v>0.4833439719</v>
      </c>
      <c r="Q42" s="2">
        <v>2.1071921269999998E-2</v>
      </c>
      <c r="R42" s="2"/>
      <c r="S42">
        <f t="shared" si="0"/>
        <v>1934.6088576871707</v>
      </c>
      <c r="U42" s="71">
        <v>2050</v>
      </c>
      <c r="V42" s="104">
        <f t="shared" si="6"/>
        <v>343.23679270000002</v>
      </c>
      <c r="W42" s="104">
        <f t="shared" si="5"/>
        <v>281.92805340000001</v>
      </c>
      <c r="X42" s="104">
        <f t="shared" si="5"/>
        <v>286.90766810000002</v>
      </c>
      <c r="Y42" s="104">
        <f t="shared" si="5"/>
        <v>243.10935570000001</v>
      </c>
      <c r="AB42">
        <f>'Emissions Fuels'!W31/'Demand Fuels'!V42</f>
        <v>74.220144203089674</v>
      </c>
      <c r="AC42">
        <f>'Emissions Fuels'!X31/'Demand Fuels'!W42</f>
        <v>74.217261594443372</v>
      </c>
      <c r="AD42">
        <f>'Emissions Fuels'!Y31/'Demand Fuels'!X42</f>
        <v>74.215080555387914</v>
      </c>
      <c r="AE42">
        <f>'Emissions Fuels'!Z31/'Demand Fuels'!Y42</f>
        <v>74.211780159804022</v>
      </c>
    </row>
    <row r="43" spans="1:31" ht="15" thickBot="1" x14ac:dyDescent="0.35">
      <c r="A43" t="s">
        <v>52</v>
      </c>
      <c r="B43" s="1">
        <v>2010</v>
      </c>
      <c r="C43" s="2">
        <v>174.66843209999999</v>
      </c>
      <c r="D43" s="2">
        <v>153.82523209999999</v>
      </c>
      <c r="E43" s="2">
        <v>177.6614185</v>
      </c>
      <c r="F43" s="2">
        <v>156.18704980000001</v>
      </c>
      <c r="G43" s="2">
        <v>29.58663718</v>
      </c>
      <c r="H43" s="2">
        <v>83.078601199999994</v>
      </c>
      <c r="I43" s="2">
        <v>48.57264224</v>
      </c>
      <c r="J43" s="2">
        <v>138.9900092</v>
      </c>
      <c r="K43" s="2">
        <v>18.099684029999999</v>
      </c>
      <c r="L43" s="2">
        <v>3.754214884</v>
      </c>
      <c r="M43" s="2">
        <v>1.6320849500000001</v>
      </c>
      <c r="N43" s="2">
        <v>4.8737866189999997</v>
      </c>
      <c r="O43" s="2">
        <v>0.31916169039999998</v>
      </c>
      <c r="P43" s="2">
        <v>15.29955328</v>
      </c>
      <c r="Q43" s="2">
        <v>0.4404838962</v>
      </c>
      <c r="S43">
        <f t="shared" si="0"/>
        <v>1006.9889916696003</v>
      </c>
    </row>
    <row r="44" spans="1:31" ht="15" thickBot="1" x14ac:dyDescent="0.35">
      <c r="A44" t="s">
        <v>52</v>
      </c>
      <c r="B44" s="1">
        <v>2011</v>
      </c>
      <c r="C44" s="2">
        <v>190.65231829999999</v>
      </c>
      <c r="D44" s="2">
        <v>164.73260099999999</v>
      </c>
      <c r="E44" s="2">
        <v>180.8622306</v>
      </c>
      <c r="F44" s="2">
        <v>162.8345291</v>
      </c>
      <c r="G44" s="2">
        <v>31.162865350000001</v>
      </c>
      <c r="H44" s="2">
        <v>76.596101379999993</v>
      </c>
      <c r="I44" s="2">
        <v>68.885519599999995</v>
      </c>
      <c r="J44" s="2">
        <v>139.7308362</v>
      </c>
      <c r="K44" s="2">
        <v>18.583708860000002</v>
      </c>
      <c r="L44" s="2">
        <v>3.901387916</v>
      </c>
      <c r="M44" s="2">
        <v>1.7072395600000001</v>
      </c>
      <c r="N44" s="2">
        <v>4.1746341569999998</v>
      </c>
      <c r="O44" s="2">
        <v>0.3159869092</v>
      </c>
      <c r="P44" s="2">
        <v>16.118088270000001</v>
      </c>
      <c r="Q44" s="2">
        <v>0.61046439259999996</v>
      </c>
      <c r="S44">
        <f t="shared" si="0"/>
        <v>1060.8685115947999</v>
      </c>
    </row>
    <row r="45" spans="1:31" ht="15" thickBot="1" x14ac:dyDescent="0.35">
      <c r="A45" t="s">
        <v>52</v>
      </c>
      <c r="B45" s="1">
        <v>2012</v>
      </c>
      <c r="C45" s="2">
        <v>203.68432680000001</v>
      </c>
      <c r="D45" s="2">
        <v>176.39518910000001</v>
      </c>
      <c r="E45" s="2">
        <v>188.81549129999999</v>
      </c>
      <c r="F45" s="2">
        <v>167.74130690000001</v>
      </c>
      <c r="G45" s="2">
        <v>33.328286380000002</v>
      </c>
      <c r="H45" s="2">
        <v>93.735748970000003</v>
      </c>
      <c r="I45" s="2">
        <v>62.035348300000003</v>
      </c>
      <c r="J45" s="2">
        <v>140.6187673</v>
      </c>
      <c r="K45" s="2">
        <v>19.583510449999999</v>
      </c>
      <c r="L45" s="2">
        <v>0.95099561219999995</v>
      </c>
      <c r="M45" s="2">
        <v>1.137117833</v>
      </c>
      <c r="N45" s="2">
        <v>4.7136348970000004</v>
      </c>
      <c r="O45" s="2">
        <v>0.27991912089999998</v>
      </c>
      <c r="P45" s="2">
        <v>11.0352955</v>
      </c>
      <c r="Q45" s="2">
        <v>0.67830113729999997</v>
      </c>
      <c r="S45">
        <f t="shared" si="0"/>
        <v>1104.7332396004001</v>
      </c>
    </row>
    <row r="46" spans="1:31" ht="15" thickBot="1" x14ac:dyDescent="0.35">
      <c r="A46" t="s">
        <v>52</v>
      </c>
      <c r="B46" s="1">
        <v>2013</v>
      </c>
      <c r="C46" s="2">
        <v>225.7881563</v>
      </c>
      <c r="D46" s="2">
        <v>201.32095440000001</v>
      </c>
      <c r="E46" s="2">
        <v>193.94859980000001</v>
      </c>
      <c r="F46" s="2">
        <v>181.86614370000001</v>
      </c>
      <c r="G46" s="2">
        <v>34.758330489999999</v>
      </c>
      <c r="H46" s="2">
        <v>84.476185029999996</v>
      </c>
      <c r="I46" s="2">
        <v>63.733857780000001</v>
      </c>
      <c r="J46" s="2">
        <v>141.46751209999999</v>
      </c>
      <c r="K46" s="2">
        <v>21.840990290000001</v>
      </c>
      <c r="L46" s="2">
        <v>0.83256075539999996</v>
      </c>
      <c r="M46" s="2">
        <v>0.61937818160000002</v>
      </c>
      <c r="N46" s="2">
        <v>4.0764039519999997</v>
      </c>
      <c r="O46" s="2">
        <v>0.31322292070000002</v>
      </c>
      <c r="P46" s="2">
        <v>13.94063231</v>
      </c>
      <c r="Q46" s="2">
        <v>0.92693935559999996</v>
      </c>
      <c r="S46">
        <f t="shared" si="0"/>
        <v>1169.9098673653</v>
      </c>
      <c r="U46" s="71"/>
      <c r="V46" s="71" t="s">
        <v>90</v>
      </c>
      <c r="W46" s="71"/>
      <c r="X46" s="71"/>
      <c r="Y46" s="71"/>
    </row>
    <row r="47" spans="1:31" ht="15" thickBot="1" x14ac:dyDescent="0.35">
      <c r="A47" t="s">
        <v>52</v>
      </c>
      <c r="B47" s="1">
        <v>2014</v>
      </c>
      <c r="C47" s="2">
        <v>235.24593200000001</v>
      </c>
      <c r="D47" s="2">
        <v>206.33340140000001</v>
      </c>
      <c r="E47" s="2">
        <v>200.91760579999999</v>
      </c>
      <c r="F47" s="2">
        <v>173.63834679999999</v>
      </c>
      <c r="G47" s="2">
        <v>44.082856030000002</v>
      </c>
      <c r="H47" s="2">
        <v>87.288586949999996</v>
      </c>
      <c r="I47" s="2">
        <v>71.72177508</v>
      </c>
      <c r="J47" s="2">
        <v>142.42203280000001</v>
      </c>
      <c r="K47" s="2">
        <v>22.61776214</v>
      </c>
      <c r="L47" s="2">
        <v>4.7106462169999999</v>
      </c>
      <c r="M47" s="2">
        <v>0.49774911350000001</v>
      </c>
      <c r="N47" s="2">
        <v>6.2020598519999997</v>
      </c>
      <c r="O47" s="2">
        <v>0.49749961050000002</v>
      </c>
      <c r="P47" s="2">
        <v>12.50242624</v>
      </c>
      <c r="Q47" s="2">
        <v>0.52006006530000004</v>
      </c>
      <c r="S47">
        <f t="shared" si="0"/>
        <v>1209.1987400983</v>
      </c>
      <c r="U47" s="71"/>
      <c r="V47" s="71"/>
      <c r="W47" s="71"/>
      <c r="X47" s="71"/>
      <c r="Y47" s="71"/>
    </row>
    <row r="48" spans="1:31" ht="15" thickBot="1" x14ac:dyDescent="0.35">
      <c r="A48" t="s">
        <v>52</v>
      </c>
      <c r="B48" s="1">
        <v>2015</v>
      </c>
      <c r="C48" s="2">
        <v>245.0219688</v>
      </c>
      <c r="D48" s="2">
        <v>210.90997049999999</v>
      </c>
      <c r="E48" s="2">
        <v>200.28496580000001</v>
      </c>
      <c r="F48" s="2">
        <v>180.5640477</v>
      </c>
      <c r="G48" s="2">
        <v>47.750337979999998</v>
      </c>
      <c r="H48" s="2">
        <v>76.920553690000006</v>
      </c>
      <c r="I48" s="2">
        <v>72.716871960000006</v>
      </c>
      <c r="J48" s="2">
        <v>132.80460429999999</v>
      </c>
      <c r="K48" s="2">
        <v>28.623082480000001</v>
      </c>
      <c r="L48" s="2">
        <v>7.2516614080000004</v>
      </c>
      <c r="M48" s="2">
        <v>0.45389824690000002</v>
      </c>
      <c r="N48" s="2">
        <v>0.40129443450000002</v>
      </c>
      <c r="O48" s="2">
        <v>0.46826245129999999</v>
      </c>
      <c r="P48" s="2">
        <v>1.8944851380000001</v>
      </c>
      <c r="Q48" s="2">
        <v>0.194400921</v>
      </c>
      <c r="S48">
        <f t="shared" si="0"/>
        <v>1206.2604058096999</v>
      </c>
      <c r="U48" s="71"/>
      <c r="V48" s="71" t="s">
        <v>51</v>
      </c>
      <c r="W48" s="71" t="s">
        <v>52</v>
      </c>
      <c r="X48" s="71" t="s">
        <v>53</v>
      </c>
      <c r="Y48" s="71" t="s">
        <v>54</v>
      </c>
    </row>
    <row r="49" spans="1:31" ht="15" thickBot="1" x14ac:dyDescent="0.35">
      <c r="A49" t="s">
        <v>52</v>
      </c>
      <c r="B49" s="1">
        <v>2016</v>
      </c>
      <c r="C49" s="2">
        <v>250.95166080000001</v>
      </c>
      <c r="D49" s="2">
        <v>218.9235425</v>
      </c>
      <c r="E49" s="2">
        <v>195.5010236</v>
      </c>
      <c r="F49" s="2">
        <v>208.8014293</v>
      </c>
      <c r="G49" s="2">
        <v>47.914633430000002</v>
      </c>
      <c r="H49" s="2">
        <v>82.806437329999994</v>
      </c>
      <c r="I49" s="2">
        <v>71.38744251</v>
      </c>
      <c r="J49" s="2">
        <v>128.17162740000001</v>
      </c>
      <c r="K49" s="2">
        <v>29.47150663</v>
      </c>
      <c r="L49" s="2">
        <v>8.2761382490000006</v>
      </c>
      <c r="M49" s="2">
        <v>2.572992579E-2</v>
      </c>
      <c r="N49" s="2">
        <v>0.4132067089</v>
      </c>
      <c r="O49" s="2">
        <v>0.4647511634</v>
      </c>
      <c r="P49" s="2">
        <v>0.42841633649999999</v>
      </c>
      <c r="Q49" s="2">
        <v>9.5977458190000003E-2</v>
      </c>
      <c r="S49">
        <f t="shared" si="0"/>
        <v>1243.6335233417801</v>
      </c>
      <c r="U49" s="71">
        <v>2019</v>
      </c>
      <c r="V49" s="104">
        <f>SUMIFS($D$2:$D$165,$B$2:$B$165,$U49,$A$2:$A$165,V$7)</f>
        <v>249.2405995</v>
      </c>
      <c r="W49" s="104">
        <f t="shared" ref="W49:Y56" si="7">SUMIFS($D$2:$D$165,$B$2:$B$165,$U49,$A$2:$A$165,W$7)</f>
        <v>249.2405995</v>
      </c>
      <c r="X49" s="104">
        <f t="shared" si="7"/>
        <v>249.2405995</v>
      </c>
      <c r="Y49" s="104">
        <f t="shared" si="7"/>
        <v>249.2405995</v>
      </c>
      <c r="AB49">
        <f>'Emissions Fuels'!W51/'Demand Fuels'!V49</f>
        <v>67.968710490924664</v>
      </c>
      <c r="AC49">
        <f>'Emissions Fuels'!X51/'Demand Fuels'!W49</f>
        <v>67.968710490924664</v>
      </c>
      <c r="AD49">
        <f>'Emissions Fuels'!Y51/'Demand Fuels'!X49</f>
        <v>67.968710490924664</v>
      </c>
      <c r="AE49">
        <f>'Emissions Fuels'!Z51/'Demand Fuels'!Y49</f>
        <v>67.968710490924664</v>
      </c>
    </row>
    <row r="50" spans="1:31" ht="15" thickBot="1" x14ac:dyDescent="0.35">
      <c r="A50" t="s">
        <v>52</v>
      </c>
      <c r="B50" s="1">
        <v>2017</v>
      </c>
      <c r="C50" s="2">
        <v>252.69109549999999</v>
      </c>
      <c r="D50" s="2">
        <v>230.00796310000001</v>
      </c>
      <c r="E50" s="2">
        <v>206.01538640000001</v>
      </c>
      <c r="F50" s="2">
        <v>211.40597990000001</v>
      </c>
      <c r="G50" s="2">
        <v>47.545362820000001</v>
      </c>
      <c r="H50" s="2">
        <v>89.317815280000005</v>
      </c>
      <c r="I50" s="2">
        <v>57.42703435</v>
      </c>
      <c r="J50" s="2">
        <v>116.9764711</v>
      </c>
      <c r="K50" s="2">
        <v>21.120479809999999</v>
      </c>
      <c r="L50" s="2">
        <v>6.883591891</v>
      </c>
      <c r="M50" s="2">
        <v>6.331212E-2</v>
      </c>
      <c r="N50" s="2">
        <v>0.47428215829999998</v>
      </c>
      <c r="O50" s="2">
        <v>0.43449436949999998</v>
      </c>
      <c r="P50" s="2">
        <v>0.77321573610000005</v>
      </c>
      <c r="Q50" s="2">
        <v>3.6361223870000001E-2</v>
      </c>
      <c r="S50">
        <f t="shared" si="0"/>
        <v>1241.1728457587701</v>
      </c>
      <c r="U50" s="71">
        <v>2020</v>
      </c>
      <c r="V50" s="104">
        <f t="shared" ref="V50:V56" si="8">SUMIFS($D$2:$D$165,$B$2:$B$165,$U50,$A$2:$A$165,V$7)</f>
        <v>255.9680553</v>
      </c>
      <c r="W50" s="104">
        <f t="shared" si="7"/>
        <v>255.924937</v>
      </c>
      <c r="X50" s="104">
        <f t="shared" si="7"/>
        <v>256.16921619999999</v>
      </c>
      <c r="Y50" s="104">
        <f t="shared" si="7"/>
        <v>256.41090739999999</v>
      </c>
      <c r="AB50">
        <f>'Emissions Fuels'!W52/'Demand Fuels'!V50</f>
        <v>67.931132147019923</v>
      </c>
      <c r="AC50">
        <f>'Emissions Fuels'!X52/'Demand Fuels'!W50</f>
        <v>67.932173995221106</v>
      </c>
      <c r="AD50">
        <f>'Emissions Fuels'!Y52/'Demand Fuels'!X50</f>
        <v>67.923238077190959</v>
      </c>
      <c r="AE50">
        <f>'Emissions Fuels'!Z52/'Demand Fuels'!Y50</f>
        <v>67.924342753603156</v>
      </c>
    </row>
    <row r="51" spans="1:31" ht="15" thickBot="1" x14ac:dyDescent="0.35">
      <c r="A51" t="s">
        <v>52</v>
      </c>
      <c r="B51" s="1">
        <v>2018</v>
      </c>
      <c r="C51" s="2">
        <v>259.89250600000003</v>
      </c>
      <c r="D51" s="2">
        <v>239.9090487</v>
      </c>
      <c r="E51" s="2">
        <v>209.80568059999999</v>
      </c>
      <c r="F51" s="2">
        <v>209.76761740000001</v>
      </c>
      <c r="G51" s="2">
        <v>54.461200589999997</v>
      </c>
      <c r="H51" s="2">
        <v>97.099971010000004</v>
      </c>
      <c r="I51" s="2">
        <v>80.050437160000001</v>
      </c>
      <c r="J51" s="2">
        <v>117.2011083</v>
      </c>
      <c r="K51" s="2">
        <v>24.381434850000002</v>
      </c>
      <c r="L51" s="2">
        <v>2.0093112639999999</v>
      </c>
      <c r="M51" s="2">
        <v>7.6179973779999993E-2</v>
      </c>
      <c r="N51" s="2">
        <v>0.48396935330000002</v>
      </c>
      <c r="O51" s="2">
        <v>0.40026891819999999</v>
      </c>
      <c r="P51" s="2">
        <v>0.28289566259999999</v>
      </c>
      <c r="Q51" s="2">
        <v>1.3267386569999999E-2</v>
      </c>
      <c r="S51">
        <f t="shared" si="0"/>
        <v>1295.83489716845</v>
      </c>
      <c r="U51" s="71">
        <v>2025</v>
      </c>
      <c r="V51" s="104">
        <f t="shared" si="8"/>
        <v>284.66918670000001</v>
      </c>
      <c r="W51" s="104">
        <f t="shared" si="7"/>
        <v>284.38575709999998</v>
      </c>
      <c r="X51" s="104">
        <f t="shared" si="7"/>
        <v>284.00529690000002</v>
      </c>
      <c r="Y51" s="104">
        <f t="shared" si="7"/>
        <v>258.53233820000003</v>
      </c>
      <c r="AB51">
        <f>'Emissions Fuels'!W53/'Demand Fuels'!V51</f>
        <v>67.723965117156112</v>
      </c>
      <c r="AC51">
        <f>'Emissions Fuels'!X53/'Demand Fuels'!W51</f>
        <v>66.75346105088046</v>
      </c>
      <c r="AD51">
        <f>'Emissions Fuels'!Y53/'Demand Fuels'!X51</f>
        <v>66.742784789236794</v>
      </c>
      <c r="AE51">
        <f>'Emissions Fuels'!Z53/'Demand Fuels'!Y51</f>
        <v>66.417521806175344</v>
      </c>
    </row>
    <row r="52" spans="1:31" ht="15" thickBot="1" x14ac:dyDescent="0.35">
      <c r="A52" t="s">
        <v>52</v>
      </c>
      <c r="B52" s="1">
        <v>2019</v>
      </c>
      <c r="C52" s="2">
        <v>269.45668430000001</v>
      </c>
      <c r="D52" s="2">
        <v>249.2405995</v>
      </c>
      <c r="E52" s="2">
        <v>223.9564613</v>
      </c>
      <c r="F52" s="2">
        <v>204.61512339999999</v>
      </c>
      <c r="G52" s="2">
        <v>59.134583120000002</v>
      </c>
      <c r="H52" s="2">
        <v>96.694191079999996</v>
      </c>
      <c r="I52" s="2">
        <v>69.544398700000002</v>
      </c>
      <c r="J52" s="2">
        <v>108.708817</v>
      </c>
      <c r="K52" s="2">
        <v>25.49196933</v>
      </c>
      <c r="L52" s="2">
        <v>1.1856057310000001</v>
      </c>
      <c r="M52" s="2">
        <v>7.3298984080000004E-2</v>
      </c>
      <c r="N52" s="2">
        <v>0.49609602339999997</v>
      </c>
      <c r="O52" s="2">
        <v>0.52450921189999999</v>
      </c>
      <c r="P52" s="2">
        <v>0.2777860305</v>
      </c>
      <c r="Q52" s="2">
        <v>1.3120832400000001E-2</v>
      </c>
      <c r="S52">
        <f t="shared" si="0"/>
        <v>1309.4132445432804</v>
      </c>
      <c r="U52" s="71">
        <v>2030</v>
      </c>
      <c r="V52" s="104">
        <f t="shared" si="8"/>
        <v>297.40370139999999</v>
      </c>
      <c r="W52" s="104">
        <f t="shared" si="7"/>
        <v>294.84641470000003</v>
      </c>
      <c r="X52" s="104">
        <f t="shared" si="7"/>
        <v>291.9901754</v>
      </c>
      <c r="Y52" s="104">
        <f t="shared" si="7"/>
        <v>236.68825799999999</v>
      </c>
      <c r="AB52">
        <f>'Emissions Fuels'!W54/'Demand Fuels'!V52</f>
        <v>67.579304882181944</v>
      </c>
      <c r="AC52">
        <f>'Emissions Fuels'!X54/'Demand Fuels'!W52</f>
        <v>65.589740033559238</v>
      </c>
      <c r="AD52">
        <f>'Emissions Fuels'!Y54/'Demand Fuels'!X52</f>
        <v>65.578459527854363</v>
      </c>
      <c r="AE52">
        <f>'Emissions Fuels'!Z54/'Demand Fuels'!Y52</f>
        <v>64.94296438651385</v>
      </c>
    </row>
    <row r="53" spans="1:31" ht="15" thickBot="1" x14ac:dyDescent="0.35">
      <c r="A53" t="s">
        <v>52</v>
      </c>
      <c r="B53" s="1">
        <v>2020</v>
      </c>
      <c r="C53" s="2">
        <v>275.07077880000003</v>
      </c>
      <c r="D53" s="2">
        <v>255.924937</v>
      </c>
      <c r="E53" s="2">
        <v>207.292565</v>
      </c>
      <c r="F53" s="2">
        <v>193.561995</v>
      </c>
      <c r="G53" s="2">
        <v>45.445127020000001</v>
      </c>
      <c r="H53" s="2">
        <v>80.242451399999993</v>
      </c>
      <c r="I53" s="2">
        <v>52.300735109999998</v>
      </c>
      <c r="J53" s="2">
        <v>103.82793890000001</v>
      </c>
      <c r="K53" s="2">
        <v>24.896602640000001</v>
      </c>
      <c r="L53" s="2">
        <v>1.210221929</v>
      </c>
      <c r="M53" s="2">
        <v>6.7519161280000003E-2</v>
      </c>
      <c r="N53" s="2">
        <v>0.37173055970000002</v>
      </c>
      <c r="O53" s="2">
        <v>0.40308841610000001</v>
      </c>
      <c r="P53" s="2">
        <v>0.26418194319999999</v>
      </c>
      <c r="Q53" s="2">
        <v>1.166231129E-2</v>
      </c>
      <c r="S53">
        <f t="shared" si="0"/>
        <v>1240.8915351905696</v>
      </c>
      <c r="U53" s="71">
        <v>2035</v>
      </c>
      <c r="V53" s="104">
        <f t="shared" si="8"/>
        <v>299.39360920000001</v>
      </c>
      <c r="W53" s="104">
        <f t="shared" si="7"/>
        <v>281.82823610000003</v>
      </c>
      <c r="X53" s="104">
        <f t="shared" si="7"/>
        <v>269.56816229999998</v>
      </c>
      <c r="Y53" s="104">
        <f t="shared" si="7"/>
        <v>200.925344</v>
      </c>
      <c r="AB53">
        <f>'Emissions Fuels'!W55/'Demand Fuels'!V53</f>
        <v>67.604356432602174</v>
      </c>
      <c r="AC53">
        <f>'Emissions Fuels'!X55/'Demand Fuels'!W53</f>
        <v>65.503635318675578</v>
      </c>
      <c r="AD53">
        <f>'Emissions Fuels'!Y55/'Demand Fuels'!X53</f>
        <v>65.42863604334481</v>
      </c>
      <c r="AE53">
        <f>'Emissions Fuels'!Z55/'Demand Fuels'!Y53</f>
        <v>64.8341503399392</v>
      </c>
    </row>
    <row r="54" spans="1:31" ht="15" thickBot="1" x14ac:dyDescent="0.35">
      <c r="A54" t="s">
        <v>52</v>
      </c>
      <c r="B54" s="1">
        <v>2021</v>
      </c>
      <c r="C54" s="2">
        <v>283.24477039999999</v>
      </c>
      <c r="D54" s="2">
        <v>262.58304349999997</v>
      </c>
      <c r="E54" s="2">
        <v>212.68146369999999</v>
      </c>
      <c r="F54" s="2">
        <v>198.35137159999999</v>
      </c>
      <c r="G54" s="2">
        <v>47.161158630000003</v>
      </c>
      <c r="H54" s="2">
        <v>82.091597559999997</v>
      </c>
      <c r="I54" s="2">
        <v>54.232844010000001</v>
      </c>
      <c r="J54" s="2">
        <v>100.75192869999999</v>
      </c>
      <c r="K54" s="2">
        <v>25.584963930000001</v>
      </c>
      <c r="L54" s="2">
        <v>1.2558628839999999</v>
      </c>
      <c r="M54" s="2">
        <v>7.0048834739999996E-2</v>
      </c>
      <c r="N54" s="2">
        <v>0.65245778060000004</v>
      </c>
      <c r="O54" s="2">
        <v>0.41830952269999999</v>
      </c>
      <c r="P54" s="2">
        <v>0.27422832629999999</v>
      </c>
      <c r="Q54" s="2">
        <v>1.2113833670000001E-2</v>
      </c>
      <c r="S54">
        <f t="shared" si="0"/>
        <v>1269.3661632120097</v>
      </c>
      <c r="U54" s="71">
        <v>2040</v>
      </c>
      <c r="V54" s="104">
        <f t="shared" si="8"/>
        <v>297.63116209999998</v>
      </c>
      <c r="W54" s="104">
        <f t="shared" si="7"/>
        <v>251.37336099999999</v>
      </c>
      <c r="X54" s="104">
        <f t="shared" si="7"/>
        <v>230.6041099</v>
      </c>
      <c r="Y54" s="104">
        <f t="shared" si="7"/>
        <v>159.2372542</v>
      </c>
      <c r="AB54">
        <f>'Emissions Fuels'!W56/'Demand Fuels'!V54</f>
        <v>67.682337151348975</v>
      </c>
      <c r="AC54">
        <f>'Emissions Fuels'!X56/'Demand Fuels'!W54</f>
        <v>65.443741868892786</v>
      </c>
      <c r="AD54">
        <f>'Emissions Fuels'!Y56/'Demand Fuels'!X54</f>
        <v>65.349413184938214</v>
      </c>
      <c r="AE54">
        <f>'Emissions Fuels'!Z56/'Demand Fuels'!Y54</f>
        <v>64.959000906962387</v>
      </c>
    </row>
    <row r="55" spans="1:31" ht="15" thickBot="1" x14ac:dyDescent="0.35">
      <c r="A55" t="s">
        <v>52</v>
      </c>
      <c r="B55" s="1">
        <v>2022</v>
      </c>
      <c r="C55" s="2">
        <v>292.10308229999998</v>
      </c>
      <c r="D55" s="2">
        <v>268.847014</v>
      </c>
      <c r="E55" s="2">
        <v>218.5334628</v>
      </c>
      <c r="F55" s="2">
        <v>205.6434941</v>
      </c>
      <c r="G55" s="2">
        <v>49.953774269999997</v>
      </c>
      <c r="H55" s="2">
        <v>86.090150699999995</v>
      </c>
      <c r="I55" s="2">
        <v>57.711803070000002</v>
      </c>
      <c r="J55" s="2">
        <v>99.624373520000006</v>
      </c>
      <c r="K55" s="2">
        <v>26.139006429999998</v>
      </c>
      <c r="L55" s="2">
        <v>1.331868571</v>
      </c>
      <c r="M55" s="2">
        <v>7.444345007E-2</v>
      </c>
      <c r="N55" s="2">
        <v>0.97842025799999999</v>
      </c>
      <c r="O55" s="2">
        <v>0.44307977250000002</v>
      </c>
      <c r="P55" s="2">
        <v>0.29166899699999999</v>
      </c>
      <c r="Q55" s="2">
        <v>1.2888375759999999E-2</v>
      </c>
      <c r="S55">
        <f t="shared" si="0"/>
        <v>1307.7785306143303</v>
      </c>
      <c r="U55" s="71">
        <v>2045</v>
      </c>
      <c r="V55" s="104">
        <f t="shared" si="8"/>
        <v>294.49446540000002</v>
      </c>
      <c r="W55" s="104">
        <f t="shared" si="7"/>
        <v>219.81711569999999</v>
      </c>
      <c r="X55" s="104">
        <f t="shared" si="7"/>
        <v>191.5042023</v>
      </c>
      <c r="Y55" s="104">
        <f t="shared" si="7"/>
        <v>119.3965084</v>
      </c>
      <c r="AB55">
        <f>'Emissions Fuels'!W57/'Demand Fuels'!V55</f>
        <v>67.737039685636134</v>
      </c>
      <c r="AC55">
        <f>'Emissions Fuels'!X57/'Demand Fuels'!W55</f>
        <v>65.309550233535347</v>
      </c>
      <c r="AD55">
        <f>'Emissions Fuels'!Y57/'Demand Fuels'!X55</f>
        <v>65.208786856997335</v>
      </c>
      <c r="AE55">
        <f>'Emissions Fuels'!Z57/'Demand Fuels'!Y55</f>
        <v>64.996877421249607</v>
      </c>
    </row>
    <row r="56" spans="1:31" ht="15" thickBot="1" x14ac:dyDescent="0.35">
      <c r="A56" t="s">
        <v>52</v>
      </c>
      <c r="B56" s="1">
        <v>2023</v>
      </c>
      <c r="C56" s="2">
        <v>299.55314399999997</v>
      </c>
      <c r="D56" s="2">
        <v>274.66074099999997</v>
      </c>
      <c r="E56" s="2">
        <v>220.9655166</v>
      </c>
      <c r="F56" s="2">
        <v>210.3409054</v>
      </c>
      <c r="G56" s="2">
        <v>51.64211813</v>
      </c>
      <c r="H56" s="2">
        <v>86.823527240000004</v>
      </c>
      <c r="I56" s="2">
        <v>59.056710879999997</v>
      </c>
      <c r="J56" s="2">
        <v>97.683302389999994</v>
      </c>
      <c r="K56" s="2">
        <v>26.629481949999999</v>
      </c>
      <c r="L56" s="2">
        <v>1.3730031460000001</v>
      </c>
      <c r="M56" s="2">
        <v>7.6132337999999994E-2</v>
      </c>
      <c r="N56" s="2">
        <v>1.29278238</v>
      </c>
      <c r="O56" s="2">
        <v>0.45805559899999998</v>
      </c>
      <c r="P56" s="2">
        <v>0.2984820178</v>
      </c>
      <c r="Q56" s="2">
        <v>1.319482584E-2</v>
      </c>
      <c r="S56">
        <f t="shared" si="0"/>
        <v>1330.8670978966402</v>
      </c>
      <c r="U56" s="71">
        <v>2050</v>
      </c>
      <c r="V56" s="104">
        <f t="shared" si="8"/>
        <v>293.54399699999999</v>
      </c>
      <c r="W56" s="104">
        <f t="shared" si="7"/>
        <v>193.0292518</v>
      </c>
      <c r="X56" s="104">
        <f t="shared" si="7"/>
        <v>157.3472423</v>
      </c>
      <c r="Y56" s="104">
        <f t="shared" si="7"/>
        <v>85.108194460000007</v>
      </c>
      <c r="AB56">
        <f>'Emissions Fuels'!W58/'Demand Fuels'!V56</f>
        <v>67.751192064063915</v>
      </c>
      <c r="AC56">
        <f>'Emissions Fuels'!X58/'Demand Fuels'!W56</f>
        <v>65.049983890576314</v>
      </c>
      <c r="AD56">
        <f>'Emissions Fuels'!Y58/'Demand Fuels'!X56</f>
        <v>64.905248739780433</v>
      </c>
      <c r="AE56">
        <f>'Emissions Fuels'!Z58/'Demand Fuels'!Y56</f>
        <v>64.811449555453294</v>
      </c>
    </row>
    <row r="57" spans="1:31" ht="15" thickBot="1" x14ac:dyDescent="0.35">
      <c r="A57" t="s">
        <v>52</v>
      </c>
      <c r="B57" s="1">
        <v>2024</v>
      </c>
      <c r="C57" s="2">
        <v>306.46583320000002</v>
      </c>
      <c r="D57" s="2">
        <v>280.08042710000001</v>
      </c>
      <c r="E57" s="2">
        <v>223.78034840000001</v>
      </c>
      <c r="F57" s="2">
        <v>215.15300239999999</v>
      </c>
      <c r="G57" s="2">
        <v>53.572145329999998</v>
      </c>
      <c r="H57" s="2">
        <v>87.495632869999994</v>
      </c>
      <c r="I57" s="2">
        <v>60.421507669999997</v>
      </c>
      <c r="J57" s="2">
        <v>95.599462029999998</v>
      </c>
      <c r="K57" s="2">
        <v>27.096332780000001</v>
      </c>
      <c r="L57" s="2">
        <v>1.418787429</v>
      </c>
      <c r="M57" s="2">
        <v>7.7794654160000004E-2</v>
      </c>
      <c r="N57" s="2">
        <v>1.620589203</v>
      </c>
      <c r="O57" s="2">
        <v>0.4751752937</v>
      </c>
      <c r="P57" s="2">
        <v>0.30522358370000002</v>
      </c>
      <c r="Q57" s="2">
        <v>1.3496515739999999E-2</v>
      </c>
      <c r="S57">
        <f t="shared" si="0"/>
        <v>1353.5757584593</v>
      </c>
    </row>
    <row r="58" spans="1:31" ht="15" thickBot="1" x14ac:dyDescent="0.35">
      <c r="A58" t="s">
        <v>52</v>
      </c>
      <c r="B58" s="1">
        <v>2025</v>
      </c>
      <c r="C58" s="2">
        <v>313.21793830000001</v>
      </c>
      <c r="D58" s="2">
        <v>284.38575709999998</v>
      </c>
      <c r="E58" s="2">
        <v>225.85316990000001</v>
      </c>
      <c r="F58" s="2">
        <v>220.15787169999999</v>
      </c>
      <c r="G58" s="2">
        <v>55.558204199999999</v>
      </c>
      <c r="H58" s="2">
        <v>88.039706350000003</v>
      </c>
      <c r="I58" s="2">
        <v>61.767521119999998</v>
      </c>
      <c r="J58" s="2">
        <v>93.451318760000007</v>
      </c>
      <c r="K58" s="2">
        <v>27.547736619999998</v>
      </c>
      <c r="L58" s="2">
        <v>1.465358487</v>
      </c>
      <c r="M58" s="2">
        <v>7.9359807599999999E-2</v>
      </c>
      <c r="N58" s="2">
        <v>1.9598641379999999</v>
      </c>
      <c r="O58" s="2">
        <v>0.49279205650000002</v>
      </c>
      <c r="P58" s="2">
        <v>0.31163057900000002</v>
      </c>
      <c r="Q58" s="2">
        <v>1.378120121E-2</v>
      </c>
      <c r="S58">
        <f t="shared" si="0"/>
        <v>1374.3020103193101</v>
      </c>
    </row>
    <row r="59" spans="1:31" ht="15" thickBot="1" x14ac:dyDescent="0.35">
      <c r="A59" t="s">
        <v>52</v>
      </c>
      <c r="B59" s="1">
        <v>2026</v>
      </c>
      <c r="C59" s="2">
        <v>319.67137559999998</v>
      </c>
      <c r="D59" s="2">
        <v>287.74428890000002</v>
      </c>
      <c r="E59" s="2">
        <v>228.4586578</v>
      </c>
      <c r="F59" s="2">
        <v>225.31586770000001</v>
      </c>
      <c r="G59" s="2">
        <v>57.61680441</v>
      </c>
      <c r="H59" s="2">
        <v>88.444503109999999</v>
      </c>
      <c r="I59" s="2">
        <v>63.095265380000001</v>
      </c>
      <c r="J59" s="2">
        <v>91.260416340000006</v>
      </c>
      <c r="K59" s="2">
        <v>27.977533810000001</v>
      </c>
      <c r="L59" s="2">
        <v>1.512975197</v>
      </c>
      <c r="M59" s="2">
        <v>8.0801718539999998E-2</v>
      </c>
      <c r="N59" s="2">
        <v>2.308835244</v>
      </c>
      <c r="O59" s="2">
        <v>0.5110523468</v>
      </c>
      <c r="P59" s="2">
        <v>0.3176180918</v>
      </c>
      <c r="Q59" s="2">
        <v>1.4044326350000001E-2</v>
      </c>
      <c r="S59">
        <f t="shared" si="0"/>
        <v>1394.3300399744899</v>
      </c>
    </row>
    <row r="60" spans="1:31" ht="15" thickBot="1" x14ac:dyDescent="0.35">
      <c r="A60" t="s">
        <v>52</v>
      </c>
      <c r="B60" s="1">
        <v>2027</v>
      </c>
      <c r="C60" s="2">
        <v>325.29602290000003</v>
      </c>
      <c r="D60" s="2">
        <v>290.71312189999998</v>
      </c>
      <c r="E60" s="2">
        <v>231.36493250000001</v>
      </c>
      <c r="F60" s="2">
        <v>230.42763619999999</v>
      </c>
      <c r="G60" s="2">
        <v>59.689327800000001</v>
      </c>
      <c r="H60" s="2">
        <v>88.570611279999994</v>
      </c>
      <c r="I60" s="2">
        <v>64.314104839999999</v>
      </c>
      <c r="J60" s="2">
        <v>88.981256060000007</v>
      </c>
      <c r="K60" s="2">
        <v>28.359859400000001</v>
      </c>
      <c r="L60" s="2">
        <v>1.559854283</v>
      </c>
      <c r="M60" s="2">
        <v>8.1972441409999999E-2</v>
      </c>
      <c r="N60" s="2">
        <v>2.6613901800000002</v>
      </c>
      <c r="O60" s="2">
        <v>0.52943624810000001</v>
      </c>
      <c r="P60" s="2">
        <v>0.32262523700000001</v>
      </c>
      <c r="Q60" s="2">
        <v>1.4260119599999999E-2</v>
      </c>
      <c r="S60">
        <f t="shared" si="0"/>
        <v>1412.8864113891102</v>
      </c>
    </row>
    <row r="61" spans="1:31" ht="15" thickBot="1" x14ac:dyDescent="0.35">
      <c r="A61" t="s">
        <v>52</v>
      </c>
      <c r="B61" s="1">
        <v>2028</v>
      </c>
      <c r="C61" s="2">
        <v>329.91854469999998</v>
      </c>
      <c r="D61" s="2">
        <v>293.01115499999997</v>
      </c>
      <c r="E61" s="2">
        <v>233.94687289999999</v>
      </c>
      <c r="F61" s="2">
        <v>235.3800779</v>
      </c>
      <c r="G61" s="2">
        <v>61.799074959999999</v>
      </c>
      <c r="H61" s="2">
        <v>88.405859140000004</v>
      </c>
      <c r="I61" s="2">
        <v>65.421484800000002</v>
      </c>
      <c r="J61" s="2">
        <v>86.600129870000004</v>
      </c>
      <c r="K61" s="2">
        <v>28.67582505</v>
      </c>
      <c r="L61" s="2">
        <v>1.6063494519999999</v>
      </c>
      <c r="M61" s="2">
        <v>8.2835471529999996E-2</v>
      </c>
      <c r="N61" s="2">
        <v>3.0131696940000001</v>
      </c>
      <c r="O61" s="2">
        <v>0.54815046300000003</v>
      </c>
      <c r="P61" s="2">
        <v>0.3265295379</v>
      </c>
      <c r="Q61" s="2">
        <v>1.442212841E-2</v>
      </c>
      <c r="S61">
        <f t="shared" si="0"/>
        <v>1428.7504810668397</v>
      </c>
    </row>
    <row r="62" spans="1:31" ht="15" thickBot="1" x14ac:dyDescent="0.35">
      <c r="A62" t="s">
        <v>52</v>
      </c>
      <c r="B62" s="1">
        <v>2029</v>
      </c>
      <c r="C62" s="2">
        <v>333.84244139999998</v>
      </c>
      <c r="D62" s="2">
        <v>294.39122780000002</v>
      </c>
      <c r="E62" s="2">
        <v>235.66496549999999</v>
      </c>
      <c r="F62" s="2">
        <v>240.07564819999999</v>
      </c>
      <c r="G62" s="2">
        <v>63.927210340000002</v>
      </c>
      <c r="H62" s="2">
        <v>87.890085409999998</v>
      </c>
      <c r="I62" s="2">
        <v>66.376341980000007</v>
      </c>
      <c r="J62" s="2">
        <v>84.091086709999999</v>
      </c>
      <c r="K62" s="2">
        <v>28.904166960000001</v>
      </c>
      <c r="L62" s="2">
        <v>1.651768941</v>
      </c>
      <c r="M62" s="2">
        <v>8.3310335169999999E-2</v>
      </c>
      <c r="N62" s="2">
        <v>3.3574464549999998</v>
      </c>
      <c r="O62" s="2">
        <v>0.56702794180000005</v>
      </c>
      <c r="P62" s="2">
        <v>0.32903179189999998</v>
      </c>
      <c r="Q62" s="2">
        <v>1.4516226E-2</v>
      </c>
      <c r="S62">
        <f t="shared" si="0"/>
        <v>1441.16627599087</v>
      </c>
    </row>
    <row r="63" spans="1:31" ht="15" thickBot="1" x14ac:dyDescent="0.35">
      <c r="A63" t="s">
        <v>52</v>
      </c>
      <c r="B63" s="1">
        <v>2030</v>
      </c>
      <c r="C63" s="2">
        <v>337.14253389999999</v>
      </c>
      <c r="D63" s="2">
        <v>294.84641470000003</v>
      </c>
      <c r="E63" s="2">
        <v>236.41080070000001</v>
      </c>
      <c r="F63" s="2">
        <v>244.68368570000001</v>
      </c>
      <c r="G63" s="2">
        <v>66.135703190000001</v>
      </c>
      <c r="H63" s="2">
        <v>87.098846019999996</v>
      </c>
      <c r="I63" s="2">
        <v>67.232842840000004</v>
      </c>
      <c r="J63" s="2">
        <v>81.474758730000005</v>
      </c>
      <c r="K63" s="2">
        <v>29.044389379999998</v>
      </c>
      <c r="L63" s="2">
        <v>1.697615305</v>
      </c>
      <c r="M63" s="2">
        <v>8.3451044949999997E-2</v>
      </c>
      <c r="N63" s="2">
        <v>3.6921104069999999</v>
      </c>
      <c r="O63" s="2">
        <v>0.58661836320000005</v>
      </c>
      <c r="P63" s="2">
        <v>0.33035360800000002</v>
      </c>
      <c r="Q63" s="2">
        <v>1.455170225E-2</v>
      </c>
      <c r="S63">
        <f t="shared" si="0"/>
        <v>1450.4746755903998</v>
      </c>
    </row>
    <row r="64" spans="1:31" ht="15" thickBot="1" x14ac:dyDescent="0.35">
      <c r="A64" t="s">
        <v>52</v>
      </c>
      <c r="B64" s="1">
        <v>2031</v>
      </c>
      <c r="C64" s="2">
        <v>339.65185100000002</v>
      </c>
      <c r="D64" s="2">
        <v>294.3349068</v>
      </c>
      <c r="E64" s="2">
        <v>235.94744130000001</v>
      </c>
      <c r="F64" s="2">
        <v>249.18221460000001</v>
      </c>
      <c r="G64" s="2">
        <v>68.348822990000002</v>
      </c>
      <c r="H64" s="2">
        <v>85.950500899999994</v>
      </c>
      <c r="I64" s="2">
        <v>67.915616720000003</v>
      </c>
      <c r="J64" s="2">
        <v>78.77294234</v>
      </c>
      <c r="K64" s="2">
        <v>29.11250369</v>
      </c>
      <c r="L64" s="2">
        <v>1.741978298</v>
      </c>
      <c r="M64" s="2">
        <v>8.3174885310000002E-2</v>
      </c>
      <c r="N64" s="2">
        <v>4.0091986869999996</v>
      </c>
      <c r="O64" s="2">
        <v>0.60624999030000004</v>
      </c>
      <c r="P64" s="2">
        <v>0.33015902899999999</v>
      </c>
      <c r="Q64" s="2">
        <v>1.451402548E-2</v>
      </c>
      <c r="S64">
        <f t="shared" si="0"/>
        <v>1456.0020752550899</v>
      </c>
    </row>
    <row r="65" spans="1:19" ht="15" thickBot="1" x14ac:dyDescent="0.35">
      <c r="A65" t="s">
        <v>52</v>
      </c>
      <c r="B65" s="1">
        <v>2032</v>
      </c>
      <c r="C65" s="2">
        <v>341.41454140000002</v>
      </c>
      <c r="D65" s="2">
        <v>292.8046387</v>
      </c>
      <c r="E65" s="2">
        <v>234.78063159999999</v>
      </c>
      <c r="F65" s="2">
        <v>253.95883979999999</v>
      </c>
      <c r="G65" s="2">
        <v>70.620930970000003</v>
      </c>
      <c r="H65" s="2">
        <v>84.59244751</v>
      </c>
      <c r="I65" s="2">
        <v>68.514489519999998</v>
      </c>
      <c r="J65" s="2">
        <v>76.059432709999996</v>
      </c>
      <c r="K65" s="2">
        <v>29.160394320000002</v>
      </c>
      <c r="L65" s="2">
        <v>1.786568417</v>
      </c>
      <c r="M65" s="2">
        <v>8.2635407080000001E-2</v>
      </c>
      <c r="N65" s="2">
        <v>4.3116140429999996</v>
      </c>
      <c r="O65" s="2">
        <v>0.626404976</v>
      </c>
      <c r="P65" s="2">
        <v>0.32902617579999999</v>
      </c>
      <c r="Q65" s="2">
        <v>1.442988924E-2</v>
      </c>
      <c r="S65">
        <f t="shared" si="0"/>
        <v>1459.0570254381203</v>
      </c>
    </row>
    <row r="66" spans="1:19" ht="15" thickBot="1" x14ac:dyDescent="0.35">
      <c r="A66" t="s">
        <v>52</v>
      </c>
      <c r="B66" s="1">
        <v>2033</v>
      </c>
      <c r="C66" s="2">
        <v>342.47647599999999</v>
      </c>
      <c r="D66" s="2">
        <v>290.22007300000001</v>
      </c>
      <c r="E66" s="2">
        <v>233.2612728</v>
      </c>
      <c r="F66" s="2">
        <v>259.34739869999999</v>
      </c>
      <c r="G66" s="2">
        <v>72.931400550000006</v>
      </c>
      <c r="H66" s="2">
        <v>83.104470359999993</v>
      </c>
      <c r="I66" s="2">
        <v>69.060782160000002</v>
      </c>
      <c r="J66" s="2">
        <v>73.379451509999996</v>
      </c>
      <c r="K66" s="2">
        <v>29.249807780000001</v>
      </c>
      <c r="L66" s="2">
        <v>1.831343095</v>
      </c>
      <c r="M66" s="2">
        <v>8.1938945590000006E-2</v>
      </c>
      <c r="N66" s="2">
        <v>4.601903428</v>
      </c>
      <c r="O66" s="2">
        <v>0.64690031059999997</v>
      </c>
      <c r="P66" s="2">
        <v>0.32732944000000003</v>
      </c>
      <c r="Q66" s="2">
        <v>1.431781801E-2</v>
      </c>
      <c r="S66">
        <f t="shared" si="0"/>
        <v>1460.5348658972002</v>
      </c>
    </row>
    <row r="67" spans="1:19" ht="15" thickBot="1" x14ac:dyDescent="0.35">
      <c r="A67" t="s">
        <v>52</v>
      </c>
      <c r="B67" s="1">
        <v>2034</v>
      </c>
      <c r="C67" s="2">
        <v>342.88895919999999</v>
      </c>
      <c r="D67" s="2">
        <v>286.47394120000001</v>
      </c>
      <c r="E67" s="2">
        <v>231.91830469999999</v>
      </c>
      <c r="F67" s="2">
        <v>265.75367210000002</v>
      </c>
      <c r="G67" s="2">
        <v>75.313701989999998</v>
      </c>
      <c r="H67" s="2">
        <v>81.639375869999995</v>
      </c>
      <c r="I67" s="2">
        <v>69.645880000000005</v>
      </c>
      <c r="J67" s="2">
        <v>70.785305780000002</v>
      </c>
      <c r="K67" s="2">
        <v>29.44875974</v>
      </c>
      <c r="L67" s="2">
        <v>1.8777006089999999</v>
      </c>
      <c r="M67" s="2">
        <v>8.1274631690000002E-2</v>
      </c>
      <c r="N67" s="2">
        <v>4.8891998040000004</v>
      </c>
      <c r="O67" s="2">
        <v>0.66803281950000004</v>
      </c>
      <c r="P67" s="2">
        <v>0.32576626949999998</v>
      </c>
      <c r="Q67" s="2">
        <v>1.4210865180000001E-2</v>
      </c>
      <c r="S67">
        <f t="shared" ref="S67:S130" si="9">SUM(C67:R67)</f>
        <v>1461.7240855788702</v>
      </c>
    </row>
    <row r="68" spans="1:19" ht="15" thickBot="1" x14ac:dyDescent="0.35">
      <c r="A68" t="s">
        <v>52</v>
      </c>
      <c r="B68" s="1">
        <v>2035</v>
      </c>
      <c r="C68" s="2">
        <v>342.79212749999999</v>
      </c>
      <c r="D68" s="2">
        <v>281.82823610000003</v>
      </c>
      <c r="E68" s="2">
        <v>231.22698589999999</v>
      </c>
      <c r="F68" s="2">
        <v>273.53300430000002</v>
      </c>
      <c r="G68" s="2">
        <v>77.808166</v>
      </c>
      <c r="H68" s="2">
        <v>80.334123840000004</v>
      </c>
      <c r="I68" s="2">
        <v>70.359438929999996</v>
      </c>
      <c r="J68" s="2">
        <v>68.316812909999996</v>
      </c>
      <c r="K68" s="2">
        <v>29.806540290000001</v>
      </c>
      <c r="L68" s="2">
        <v>1.927138942</v>
      </c>
      <c r="M68" s="2">
        <v>8.0819878110000007E-2</v>
      </c>
      <c r="N68" s="2">
        <v>5.1848960719999999</v>
      </c>
      <c r="O68" s="2">
        <v>0.69016018840000004</v>
      </c>
      <c r="P68" s="2">
        <v>0.32499511590000002</v>
      </c>
      <c r="Q68" s="2">
        <v>1.414011662E-2</v>
      </c>
      <c r="S68">
        <f t="shared" si="9"/>
        <v>1464.22758608303</v>
      </c>
    </row>
    <row r="69" spans="1:19" ht="15" thickBot="1" x14ac:dyDescent="0.35">
      <c r="A69" t="s">
        <v>52</v>
      </c>
      <c r="B69" s="1">
        <v>2036</v>
      </c>
      <c r="C69" s="2">
        <v>342.02393799999999</v>
      </c>
      <c r="D69" s="2">
        <v>276.51148089999998</v>
      </c>
      <c r="E69" s="2">
        <v>231.20491050000001</v>
      </c>
      <c r="F69" s="2">
        <v>282.53892000000002</v>
      </c>
      <c r="G69" s="2">
        <v>80.258973269999998</v>
      </c>
      <c r="H69" s="2">
        <v>79.093715059999994</v>
      </c>
      <c r="I69" s="2">
        <v>71.10063495</v>
      </c>
      <c r="J69" s="2">
        <v>65.949460889999997</v>
      </c>
      <c r="K69" s="2">
        <v>30.327776119999999</v>
      </c>
      <c r="L69" s="2">
        <v>1.976172069</v>
      </c>
      <c r="M69" s="2">
        <v>8.0513444640000001E-2</v>
      </c>
      <c r="N69" s="2">
        <v>5.4870190579999996</v>
      </c>
      <c r="O69" s="2">
        <v>0.71190024200000002</v>
      </c>
      <c r="P69" s="2">
        <v>0.32472999809999997</v>
      </c>
      <c r="Q69" s="2">
        <v>1.409494887E-2</v>
      </c>
      <c r="S69">
        <f t="shared" si="9"/>
        <v>1467.6042394506103</v>
      </c>
    </row>
    <row r="70" spans="1:19" ht="15" thickBot="1" x14ac:dyDescent="0.35">
      <c r="A70" t="s">
        <v>52</v>
      </c>
      <c r="B70" s="1">
        <v>2037</v>
      </c>
      <c r="C70" s="2">
        <v>340.63240990000003</v>
      </c>
      <c r="D70" s="2">
        <v>270.78330060000002</v>
      </c>
      <c r="E70" s="2">
        <v>232.2589218</v>
      </c>
      <c r="F70" s="2">
        <v>292.92663700000003</v>
      </c>
      <c r="G70" s="2">
        <v>82.795380289999997</v>
      </c>
      <c r="H70" s="2">
        <v>78.082101159999993</v>
      </c>
      <c r="I70" s="2">
        <v>72.007893580000001</v>
      </c>
      <c r="J70" s="2">
        <v>63.718309040000001</v>
      </c>
      <c r="K70" s="2">
        <v>31.009355679999999</v>
      </c>
      <c r="L70" s="2">
        <v>2.0282054</v>
      </c>
      <c r="M70" s="2">
        <v>8.0544769899999993E-2</v>
      </c>
      <c r="N70" s="2">
        <v>5.8108024260000004</v>
      </c>
      <c r="O70" s="2">
        <v>0.73439947949999995</v>
      </c>
      <c r="P70" s="2">
        <v>0.32571114200000001</v>
      </c>
      <c r="Q70" s="2">
        <v>1.410861572E-2</v>
      </c>
      <c r="S70">
        <f t="shared" si="9"/>
        <v>1473.2080808831199</v>
      </c>
    </row>
    <row r="71" spans="1:19" ht="15" thickBot="1" x14ac:dyDescent="0.35">
      <c r="A71" t="s">
        <v>52</v>
      </c>
      <c r="B71" s="1">
        <v>2038</v>
      </c>
      <c r="C71" s="2">
        <v>338.76806870000001</v>
      </c>
      <c r="D71" s="2">
        <v>264.64377350000001</v>
      </c>
      <c r="E71" s="2">
        <v>234.4138749</v>
      </c>
      <c r="F71" s="2">
        <v>304.53166440000001</v>
      </c>
      <c r="G71" s="2">
        <v>85.411989009999999</v>
      </c>
      <c r="H71" s="2">
        <v>77.288805710000005</v>
      </c>
      <c r="I71" s="2">
        <v>73.079758490000003</v>
      </c>
      <c r="J71" s="2">
        <v>61.619064399999999</v>
      </c>
      <c r="K71" s="2">
        <v>31.825927719999999</v>
      </c>
      <c r="L71" s="2">
        <v>2.0831437579999998</v>
      </c>
      <c r="M71" s="2">
        <v>8.0919114200000003E-2</v>
      </c>
      <c r="N71" s="2">
        <v>6.1605871929999996</v>
      </c>
      <c r="O71" s="2">
        <v>0.75761001500000003</v>
      </c>
      <c r="P71" s="2">
        <v>0.32795581340000002</v>
      </c>
      <c r="Q71" s="2">
        <v>1.418215971E-2</v>
      </c>
      <c r="S71">
        <f t="shared" si="9"/>
        <v>1481.0073248833098</v>
      </c>
    </row>
    <row r="72" spans="1:19" ht="15" thickBot="1" x14ac:dyDescent="0.35">
      <c r="A72" t="s">
        <v>52</v>
      </c>
      <c r="B72" s="1">
        <v>2039</v>
      </c>
      <c r="C72" s="2">
        <v>336.46298250000001</v>
      </c>
      <c r="D72" s="2">
        <v>257.98868060000001</v>
      </c>
      <c r="E72" s="2">
        <v>237.62376789999999</v>
      </c>
      <c r="F72" s="2">
        <v>317.17157709999998</v>
      </c>
      <c r="G72" s="2">
        <v>88.110689359999995</v>
      </c>
      <c r="H72" s="2">
        <v>76.691182069999996</v>
      </c>
      <c r="I72" s="2">
        <v>74.310227859999998</v>
      </c>
      <c r="J72" s="2">
        <v>59.646827399999999</v>
      </c>
      <c r="K72" s="2">
        <v>32.750424049999999</v>
      </c>
      <c r="L72" s="2">
        <v>2.1409684840000001</v>
      </c>
      <c r="M72" s="2">
        <v>8.1621185410000005E-2</v>
      </c>
      <c r="N72" s="2">
        <v>6.5392346459999997</v>
      </c>
      <c r="O72" s="2">
        <v>0.78154861919999996</v>
      </c>
      <c r="P72" s="2">
        <v>0.33140990380000002</v>
      </c>
      <c r="Q72" s="2">
        <v>1.4313012579999999E-2</v>
      </c>
      <c r="S72">
        <f t="shared" si="9"/>
        <v>1490.6454546909899</v>
      </c>
    </row>
    <row r="73" spans="1:19" ht="15" thickBot="1" x14ac:dyDescent="0.35">
      <c r="A73" t="s">
        <v>52</v>
      </c>
      <c r="B73" s="1">
        <v>2040</v>
      </c>
      <c r="C73" s="2">
        <v>333.61636520000002</v>
      </c>
      <c r="D73" s="2">
        <v>251.37336099999999</v>
      </c>
      <c r="E73" s="2">
        <v>241.78851359999999</v>
      </c>
      <c r="F73" s="2">
        <v>330.7790473</v>
      </c>
      <c r="G73" s="2">
        <v>90.902310810000003</v>
      </c>
      <c r="H73" s="2">
        <v>76.264132430000004</v>
      </c>
      <c r="I73" s="2">
        <v>75.694560929999994</v>
      </c>
      <c r="J73" s="2">
        <v>57.798887899999997</v>
      </c>
      <c r="K73" s="2">
        <v>33.75934968</v>
      </c>
      <c r="L73" s="2">
        <v>2.2018190070000001</v>
      </c>
      <c r="M73" s="2">
        <v>8.2627967169999997E-2</v>
      </c>
      <c r="N73" s="2">
        <v>6.9487680259999998</v>
      </c>
      <c r="O73" s="2">
        <v>0.80631136390000002</v>
      </c>
      <c r="P73" s="2">
        <v>0.33599491300000001</v>
      </c>
      <c r="Q73" s="2">
        <v>1.4497237499999999E-2</v>
      </c>
      <c r="S73">
        <f t="shared" si="9"/>
        <v>1502.3665473645701</v>
      </c>
    </row>
    <row r="74" spans="1:19" ht="15" thickBot="1" x14ac:dyDescent="0.35">
      <c r="A74" t="s">
        <v>52</v>
      </c>
      <c r="B74" s="1">
        <v>2041</v>
      </c>
      <c r="C74" s="2">
        <v>329.43022930000001</v>
      </c>
      <c r="D74" s="2">
        <v>244.73164310000001</v>
      </c>
      <c r="E74" s="2">
        <v>246.7865505</v>
      </c>
      <c r="F74" s="2">
        <v>345.19301789999997</v>
      </c>
      <c r="G74" s="2">
        <v>93.796823619999998</v>
      </c>
      <c r="H74" s="2">
        <v>75.977921199999997</v>
      </c>
      <c r="I74" s="2">
        <v>77.224492319999996</v>
      </c>
      <c r="J74" s="2">
        <v>56.145957549999999</v>
      </c>
      <c r="K74" s="2">
        <v>34.833047110000003</v>
      </c>
      <c r="L74" s="2">
        <v>2.2657879809999999</v>
      </c>
      <c r="M74" s="2">
        <v>8.3908771970000004E-2</v>
      </c>
      <c r="N74" s="2">
        <v>7.3901982149999998</v>
      </c>
      <c r="O74" s="2">
        <v>0.83198670230000005</v>
      </c>
      <c r="P74" s="2">
        <v>0.34160400089999998</v>
      </c>
      <c r="Q74" s="2">
        <v>1.472953623E-2</v>
      </c>
      <c r="S74">
        <f t="shared" si="9"/>
        <v>1515.0478978074002</v>
      </c>
    </row>
    <row r="75" spans="1:19" ht="15" thickBot="1" x14ac:dyDescent="0.35">
      <c r="A75" t="s">
        <v>52</v>
      </c>
      <c r="B75" s="1">
        <v>2042</v>
      </c>
      <c r="C75" s="2">
        <v>324.72731759999999</v>
      </c>
      <c r="D75" s="2">
        <v>238.29413310000001</v>
      </c>
      <c r="E75" s="2">
        <v>252.27160520000001</v>
      </c>
      <c r="F75" s="2">
        <v>360.14081140000002</v>
      </c>
      <c r="G75" s="2">
        <v>96.66860045</v>
      </c>
      <c r="H75" s="2">
        <v>75.697801889999994</v>
      </c>
      <c r="I75" s="2">
        <v>78.781476290000001</v>
      </c>
      <c r="J75" s="2">
        <v>54.564314060000001</v>
      </c>
      <c r="K75" s="2">
        <v>35.946391990000002</v>
      </c>
      <c r="L75" s="2">
        <v>2.3297010340000002</v>
      </c>
      <c r="M75" s="2">
        <v>8.5313375890000001E-2</v>
      </c>
      <c r="N75" s="2">
        <v>7.8530553909999998</v>
      </c>
      <c r="O75" s="2">
        <v>0.85746031249999999</v>
      </c>
      <c r="P75" s="2">
        <v>0.34764315870000001</v>
      </c>
      <c r="Q75" s="2">
        <v>1.4983600289999999E-2</v>
      </c>
      <c r="S75">
        <f t="shared" si="9"/>
        <v>1528.5806088523802</v>
      </c>
    </row>
    <row r="76" spans="1:19" ht="15" thickBot="1" x14ac:dyDescent="0.35">
      <c r="A76" t="s">
        <v>52</v>
      </c>
      <c r="B76" s="1">
        <v>2043</v>
      </c>
      <c r="C76" s="2">
        <v>319.65035999999998</v>
      </c>
      <c r="D76" s="2">
        <v>231.98503740000001</v>
      </c>
      <c r="E76" s="2">
        <v>258.31214399999999</v>
      </c>
      <c r="F76" s="2">
        <v>375.70762569999999</v>
      </c>
      <c r="G76" s="2">
        <v>99.634131839999995</v>
      </c>
      <c r="H76" s="2">
        <v>75.488654310000001</v>
      </c>
      <c r="I76" s="2">
        <v>80.447075609999999</v>
      </c>
      <c r="J76" s="2">
        <v>53.088887499999998</v>
      </c>
      <c r="K76" s="2">
        <v>37.096600039999998</v>
      </c>
      <c r="L76" s="2">
        <v>2.3962412419999999</v>
      </c>
      <c r="M76" s="2">
        <v>8.6910847939999994E-2</v>
      </c>
      <c r="N76" s="2">
        <v>8.3455376040000004</v>
      </c>
      <c r="O76" s="2">
        <v>0.88376549969999996</v>
      </c>
      <c r="P76" s="2">
        <v>0.35440949179999998</v>
      </c>
      <c r="Q76" s="2">
        <v>1.527159877E-2</v>
      </c>
      <c r="S76">
        <f t="shared" si="9"/>
        <v>1543.4926526842098</v>
      </c>
    </row>
    <row r="77" spans="1:19" ht="15" thickBot="1" x14ac:dyDescent="0.35">
      <c r="A77" t="s">
        <v>52</v>
      </c>
      <c r="B77" s="1">
        <v>2044</v>
      </c>
      <c r="C77" s="2">
        <v>314.25255090000002</v>
      </c>
      <c r="D77" s="2">
        <v>225.6973232</v>
      </c>
      <c r="E77" s="2">
        <v>264.80720359999998</v>
      </c>
      <c r="F77" s="2">
        <v>391.79936370000001</v>
      </c>
      <c r="G77" s="2">
        <v>102.6911563</v>
      </c>
      <c r="H77" s="2">
        <v>75.320961049999994</v>
      </c>
      <c r="I77" s="2">
        <v>82.206228780000004</v>
      </c>
      <c r="J77" s="2">
        <v>51.724268309999999</v>
      </c>
      <c r="K77" s="2">
        <v>38.273206770000002</v>
      </c>
      <c r="L77" s="2">
        <v>2.4652356540000002</v>
      </c>
      <c r="M77" s="2">
        <v>8.8667786080000005E-2</v>
      </c>
      <c r="N77" s="2">
        <v>8.8666865290000008</v>
      </c>
      <c r="O77" s="2">
        <v>0.91088221599999997</v>
      </c>
      <c r="P77" s="2">
        <v>0.36178090979999999</v>
      </c>
      <c r="Q77" s="2">
        <v>1.5587707669999999E-2</v>
      </c>
      <c r="S77">
        <f t="shared" si="9"/>
        <v>1559.4811034125501</v>
      </c>
    </row>
    <row r="78" spans="1:19" ht="15" thickBot="1" x14ac:dyDescent="0.35">
      <c r="A78" t="s">
        <v>52</v>
      </c>
      <c r="B78" s="1">
        <v>2045</v>
      </c>
      <c r="C78" s="2">
        <v>309.03231670000002</v>
      </c>
      <c r="D78" s="2">
        <v>219.81711569999999</v>
      </c>
      <c r="E78" s="2">
        <v>272.047393</v>
      </c>
      <c r="F78" s="2">
        <v>408.59186010000002</v>
      </c>
      <c r="G78" s="2">
        <v>105.8455943</v>
      </c>
      <c r="H78" s="2">
        <v>75.24767353</v>
      </c>
      <c r="I78" s="2">
        <v>84.098765940000007</v>
      </c>
      <c r="J78" s="2">
        <v>50.476055729999999</v>
      </c>
      <c r="K78" s="2">
        <v>39.497379770000002</v>
      </c>
      <c r="L78" s="2">
        <v>2.537159725</v>
      </c>
      <c r="M78" s="2">
        <v>9.0679946410000004E-2</v>
      </c>
      <c r="N78" s="2">
        <v>9.4281117220000006</v>
      </c>
      <c r="O78" s="2">
        <v>0.93886294290000005</v>
      </c>
      <c r="P78" s="2">
        <v>0.37010655930000003</v>
      </c>
      <c r="Q78" s="2">
        <v>1.594881016E-2</v>
      </c>
      <c r="S78">
        <f t="shared" si="9"/>
        <v>1578.0350244757701</v>
      </c>
    </row>
    <row r="79" spans="1:19" ht="15" thickBot="1" x14ac:dyDescent="0.35">
      <c r="A79" t="s">
        <v>52</v>
      </c>
      <c r="B79" s="1">
        <v>2046</v>
      </c>
      <c r="C79" s="2">
        <v>303.59429949999998</v>
      </c>
      <c r="D79" s="2">
        <v>214.15427260000001</v>
      </c>
      <c r="E79" s="2">
        <v>279.32467789999998</v>
      </c>
      <c r="F79" s="2">
        <v>425.59043639999999</v>
      </c>
      <c r="G79" s="2">
        <v>108.9779424</v>
      </c>
      <c r="H79" s="2">
        <v>75.078415129999996</v>
      </c>
      <c r="I79" s="2">
        <v>85.966120570000001</v>
      </c>
      <c r="J79" s="2">
        <v>49.31849021</v>
      </c>
      <c r="K79" s="2">
        <v>40.720347820000001</v>
      </c>
      <c r="L79" s="2">
        <v>2.6085518649999999</v>
      </c>
      <c r="M79" s="2">
        <v>9.2683203330000005E-2</v>
      </c>
      <c r="N79" s="2">
        <v>10.004798660000001</v>
      </c>
      <c r="O79" s="2">
        <v>0.96664772290000001</v>
      </c>
      <c r="P79" s="2">
        <v>0.3783830708</v>
      </c>
      <c r="Q79" s="2">
        <v>1.6308484250000001E-2</v>
      </c>
      <c r="S79">
        <f t="shared" si="9"/>
        <v>1596.7923755362797</v>
      </c>
    </row>
    <row r="80" spans="1:19" ht="15" thickBot="1" x14ac:dyDescent="0.35">
      <c r="A80" t="s">
        <v>52</v>
      </c>
      <c r="B80" s="1">
        <v>2047</v>
      </c>
      <c r="C80" s="2">
        <v>298.05151719999998</v>
      </c>
      <c r="D80" s="2">
        <v>208.643505</v>
      </c>
      <c r="E80" s="2">
        <v>286.81290030000002</v>
      </c>
      <c r="F80" s="2">
        <v>442.94106979999998</v>
      </c>
      <c r="G80" s="2">
        <v>112.2099812</v>
      </c>
      <c r="H80" s="2">
        <v>74.890500529999997</v>
      </c>
      <c r="I80" s="2">
        <v>87.900097360000004</v>
      </c>
      <c r="J80" s="2">
        <v>48.282119280000003</v>
      </c>
      <c r="K80" s="2">
        <v>41.947060579999999</v>
      </c>
      <c r="L80" s="2">
        <v>2.6822898620000002</v>
      </c>
      <c r="M80" s="2">
        <v>9.4771475300000005E-2</v>
      </c>
      <c r="N80" s="2">
        <v>10.607187789999999</v>
      </c>
      <c r="O80" s="2">
        <v>0.99531677900000004</v>
      </c>
      <c r="P80" s="2">
        <v>0.386997916</v>
      </c>
      <c r="Q80" s="2">
        <v>1.6683257640000001E-2</v>
      </c>
      <c r="S80">
        <f t="shared" si="9"/>
        <v>1616.4619983299394</v>
      </c>
    </row>
    <row r="81" spans="1:19" ht="15" thickBot="1" x14ac:dyDescent="0.35">
      <c r="A81" t="s">
        <v>52</v>
      </c>
      <c r="B81" s="1">
        <v>2048</v>
      </c>
      <c r="C81" s="2">
        <v>292.51297959999999</v>
      </c>
      <c r="D81" s="2">
        <v>203.3500645</v>
      </c>
      <c r="E81" s="2">
        <v>294.4988108</v>
      </c>
      <c r="F81" s="2">
        <v>460.61084629999999</v>
      </c>
      <c r="G81" s="2">
        <v>115.54509729999999</v>
      </c>
      <c r="H81" s="2">
        <v>74.677020740000003</v>
      </c>
      <c r="I81" s="2">
        <v>89.899687900000004</v>
      </c>
      <c r="J81" s="2">
        <v>47.368276690000002</v>
      </c>
      <c r="K81" s="2">
        <v>43.175553839999999</v>
      </c>
      <c r="L81" s="2">
        <v>2.758424454</v>
      </c>
      <c r="M81" s="2">
        <v>9.6940053149999997E-2</v>
      </c>
      <c r="N81" s="2">
        <v>11.23577637</v>
      </c>
      <c r="O81" s="2">
        <v>1.024900154</v>
      </c>
      <c r="P81" s="2">
        <v>0.39593494460000001</v>
      </c>
      <c r="Q81" s="2">
        <v>1.7072317159999999E-2</v>
      </c>
      <c r="S81">
        <f t="shared" si="9"/>
        <v>1637.1673859629102</v>
      </c>
    </row>
    <row r="82" spans="1:19" ht="15" thickBot="1" x14ac:dyDescent="0.35">
      <c r="A82" t="s">
        <v>52</v>
      </c>
      <c r="B82" s="1">
        <v>2049</v>
      </c>
      <c r="C82" s="2">
        <v>287.1502342</v>
      </c>
      <c r="D82" s="2">
        <v>198.17790009999999</v>
      </c>
      <c r="E82" s="2">
        <v>302.37574389999997</v>
      </c>
      <c r="F82" s="2">
        <v>478.58012450000001</v>
      </c>
      <c r="G82" s="2">
        <v>118.9868017</v>
      </c>
      <c r="H82" s="2">
        <v>74.432323749999995</v>
      </c>
      <c r="I82" s="2">
        <v>91.964688260000003</v>
      </c>
      <c r="J82" s="2">
        <v>46.57733502</v>
      </c>
      <c r="K82" s="2">
        <v>44.405075349999997</v>
      </c>
      <c r="L82" s="2">
        <v>2.8370160439999998</v>
      </c>
      <c r="M82" s="2">
        <v>9.9186162460000005E-2</v>
      </c>
      <c r="N82" s="2">
        <v>11.891214870000001</v>
      </c>
      <c r="O82" s="2">
        <v>1.055428992</v>
      </c>
      <c r="P82" s="2">
        <v>0.40518503560000002</v>
      </c>
      <c r="Q82" s="2">
        <v>1.7475188400000001E-2</v>
      </c>
      <c r="S82">
        <f t="shared" si="9"/>
        <v>1658.9557330724604</v>
      </c>
    </row>
    <row r="83" spans="1:19" ht="15" thickBot="1" x14ac:dyDescent="0.35">
      <c r="A83" t="s">
        <v>52</v>
      </c>
      <c r="B83" s="1">
        <v>2050</v>
      </c>
      <c r="C83" s="2">
        <v>281.92805340000001</v>
      </c>
      <c r="D83" s="2">
        <v>193.0292518</v>
      </c>
      <c r="E83" s="2">
        <v>310.43825140000001</v>
      </c>
      <c r="F83" s="2">
        <v>496.81680920000002</v>
      </c>
      <c r="G83" s="2">
        <v>122.5387358</v>
      </c>
      <c r="H83" s="2">
        <v>74.151602240000003</v>
      </c>
      <c r="I83" s="2">
        <v>94.09547886</v>
      </c>
      <c r="J83" s="2">
        <v>45.908946829999998</v>
      </c>
      <c r="K83" s="2">
        <v>45.635204549999997</v>
      </c>
      <c r="L83" s="2">
        <v>2.9181328039999999</v>
      </c>
      <c r="M83" s="2">
        <v>0.1015084218</v>
      </c>
      <c r="N83" s="2">
        <v>12.57427966</v>
      </c>
      <c r="O83" s="2">
        <v>1.0869355949999999</v>
      </c>
      <c r="P83" s="2">
        <v>0.41474413599999999</v>
      </c>
      <c r="Q83" s="2">
        <v>1.7891641010000001E-2</v>
      </c>
      <c r="S83">
        <f t="shared" si="9"/>
        <v>1681.6558263378101</v>
      </c>
    </row>
    <row r="84" spans="1:19" ht="15" thickBot="1" x14ac:dyDescent="0.35">
      <c r="A84" t="s">
        <v>53</v>
      </c>
      <c r="B84" s="1">
        <v>2010</v>
      </c>
      <c r="C84" s="2">
        <v>174.66843209999999</v>
      </c>
      <c r="D84" s="2">
        <v>153.82523209999999</v>
      </c>
      <c r="E84" s="2">
        <v>177.6614185</v>
      </c>
      <c r="F84" s="2">
        <v>156.18704980000001</v>
      </c>
      <c r="G84" s="2">
        <v>29.58663718</v>
      </c>
      <c r="H84" s="2">
        <v>83.078601199999994</v>
      </c>
      <c r="I84" s="2">
        <v>48.57264224</v>
      </c>
      <c r="J84" s="2">
        <v>138.9900092</v>
      </c>
      <c r="K84" s="2">
        <v>18.099684029999999</v>
      </c>
      <c r="L84" s="2">
        <v>3.754214884</v>
      </c>
      <c r="M84" s="2">
        <v>1.6320849500000001</v>
      </c>
      <c r="N84" s="2">
        <v>4.8737866189999997</v>
      </c>
      <c r="O84" s="2">
        <v>0.31916169039999998</v>
      </c>
      <c r="P84" s="2">
        <v>15.29955328</v>
      </c>
      <c r="Q84" s="2">
        <v>0.4404838962</v>
      </c>
      <c r="S84">
        <f t="shared" si="9"/>
        <v>1006.9889916696003</v>
      </c>
    </row>
    <row r="85" spans="1:19" ht="15" thickBot="1" x14ac:dyDescent="0.35">
      <c r="A85" t="s">
        <v>53</v>
      </c>
      <c r="B85" s="1">
        <v>2011</v>
      </c>
      <c r="C85" s="2">
        <v>190.65231829999999</v>
      </c>
      <c r="D85" s="2">
        <v>164.73260099999999</v>
      </c>
      <c r="E85" s="2">
        <v>180.8622306</v>
      </c>
      <c r="F85" s="2">
        <v>162.8345291</v>
      </c>
      <c r="G85" s="2">
        <v>31.162865350000001</v>
      </c>
      <c r="H85" s="2">
        <v>76.596101379999993</v>
      </c>
      <c r="I85" s="2">
        <v>68.885519599999995</v>
      </c>
      <c r="J85" s="2">
        <v>139.7308362</v>
      </c>
      <c r="K85" s="2">
        <v>18.583708860000002</v>
      </c>
      <c r="L85" s="2">
        <v>3.901387916</v>
      </c>
      <c r="M85" s="2">
        <v>1.7072395600000001</v>
      </c>
      <c r="N85" s="2">
        <v>4.1746341569999998</v>
      </c>
      <c r="O85" s="2">
        <v>0.3159869092</v>
      </c>
      <c r="P85" s="2">
        <v>16.118088270000001</v>
      </c>
      <c r="Q85" s="2">
        <v>0.61046439259999996</v>
      </c>
      <c r="S85">
        <f t="shared" si="9"/>
        <v>1060.8685115947999</v>
      </c>
    </row>
    <row r="86" spans="1:19" ht="15" thickBot="1" x14ac:dyDescent="0.35">
      <c r="A86" t="s">
        <v>53</v>
      </c>
      <c r="B86" s="1">
        <v>2012</v>
      </c>
      <c r="C86" s="2">
        <v>203.68432680000001</v>
      </c>
      <c r="D86" s="2">
        <v>176.39518910000001</v>
      </c>
      <c r="E86" s="2">
        <v>188.81549129999999</v>
      </c>
      <c r="F86" s="2">
        <v>167.74130690000001</v>
      </c>
      <c r="G86" s="2">
        <v>33.328286380000002</v>
      </c>
      <c r="H86" s="2">
        <v>93.735748970000003</v>
      </c>
      <c r="I86" s="2">
        <v>62.035348300000003</v>
      </c>
      <c r="J86" s="2">
        <v>140.6187673</v>
      </c>
      <c r="K86" s="2">
        <v>19.583510449999999</v>
      </c>
      <c r="L86" s="2">
        <v>0.95099561219999995</v>
      </c>
      <c r="M86" s="2">
        <v>1.137117833</v>
      </c>
      <c r="N86" s="2">
        <v>4.7136348970000004</v>
      </c>
      <c r="O86" s="2">
        <v>0.27991912089999998</v>
      </c>
      <c r="P86" s="2">
        <v>11.0352955</v>
      </c>
      <c r="Q86" s="2">
        <v>0.67830113729999997</v>
      </c>
      <c r="S86">
        <f t="shared" si="9"/>
        <v>1104.7332396004001</v>
      </c>
    </row>
    <row r="87" spans="1:19" ht="15" thickBot="1" x14ac:dyDescent="0.35">
      <c r="A87" t="s">
        <v>53</v>
      </c>
      <c r="B87" s="1">
        <v>2013</v>
      </c>
      <c r="C87" s="2">
        <v>225.7881563</v>
      </c>
      <c r="D87" s="2">
        <v>201.32095440000001</v>
      </c>
      <c r="E87" s="2">
        <v>193.94859980000001</v>
      </c>
      <c r="F87" s="2">
        <v>181.86614370000001</v>
      </c>
      <c r="G87" s="2">
        <v>34.758330489999999</v>
      </c>
      <c r="H87" s="2">
        <v>84.476185029999996</v>
      </c>
      <c r="I87" s="2">
        <v>63.733857780000001</v>
      </c>
      <c r="J87" s="2">
        <v>141.46751209999999</v>
      </c>
      <c r="K87" s="2">
        <v>21.840990290000001</v>
      </c>
      <c r="L87" s="2">
        <v>0.83256075539999996</v>
      </c>
      <c r="M87" s="2">
        <v>0.61937818160000002</v>
      </c>
      <c r="N87" s="2">
        <v>4.0764039519999997</v>
      </c>
      <c r="O87" s="2">
        <v>0.31322292070000002</v>
      </c>
      <c r="P87" s="2">
        <v>13.94063231</v>
      </c>
      <c r="Q87" s="2">
        <v>0.92693935559999996</v>
      </c>
      <c r="S87">
        <f t="shared" si="9"/>
        <v>1169.9098673653</v>
      </c>
    </row>
    <row r="88" spans="1:19" ht="15" thickBot="1" x14ac:dyDescent="0.35">
      <c r="A88" t="s">
        <v>53</v>
      </c>
      <c r="B88" s="1">
        <v>2014</v>
      </c>
      <c r="C88" s="2">
        <v>235.24593200000001</v>
      </c>
      <c r="D88" s="2">
        <v>206.33340140000001</v>
      </c>
      <c r="E88" s="2">
        <v>200.91760579999999</v>
      </c>
      <c r="F88" s="2">
        <v>173.63834679999999</v>
      </c>
      <c r="G88" s="2">
        <v>44.082856030000002</v>
      </c>
      <c r="H88" s="2">
        <v>87.288586949999996</v>
      </c>
      <c r="I88" s="2">
        <v>71.72177508</v>
      </c>
      <c r="J88" s="2">
        <v>142.42203280000001</v>
      </c>
      <c r="K88" s="2">
        <v>22.61776214</v>
      </c>
      <c r="L88" s="2">
        <v>4.7106462169999999</v>
      </c>
      <c r="M88" s="2">
        <v>0.49774911350000001</v>
      </c>
      <c r="N88" s="2">
        <v>6.2020598519999997</v>
      </c>
      <c r="O88" s="2">
        <v>0.49749961050000002</v>
      </c>
      <c r="P88" s="2">
        <v>12.50242624</v>
      </c>
      <c r="Q88" s="2">
        <v>0.52006006530000004</v>
      </c>
      <c r="S88">
        <f t="shared" si="9"/>
        <v>1209.1987400983</v>
      </c>
    </row>
    <row r="89" spans="1:19" ht="15" thickBot="1" x14ac:dyDescent="0.35">
      <c r="A89" t="s">
        <v>53</v>
      </c>
      <c r="B89" s="1">
        <v>2015</v>
      </c>
      <c r="C89" s="2">
        <v>245.0219688</v>
      </c>
      <c r="D89" s="2">
        <v>210.90997049999999</v>
      </c>
      <c r="E89" s="2">
        <v>200.28496580000001</v>
      </c>
      <c r="F89" s="2">
        <v>180.5640477</v>
      </c>
      <c r="G89" s="2">
        <v>47.750337979999998</v>
      </c>
      <c r="H89" s="2">
        <v>76.920553690000006</v>
      </c>
      <c r="I89" s="2">
        <v>72.716871960000006</v>
      </c>
      <c r="J89" s="2">
        <v>132.80460429999999</v>
      </c>
      <c r="K89" s="2">
        <v>28.623082480000001</v>
      </c>
      <c r="L89" s="2">
        <v>7.2516614080000004</v>
      </c>
      <c r="M89" s="2">
        <v>0.45389824690000002</v>
      </c>
      <c r="N89" s="2">
        <v>0.40129443450000002</v>
      </c>
      <c r="O89" s="2">
        <v>0.46826245129999999</v>
      </c>
      <c r="P89" s="2">
        <v>1.8944851380000001</v>
      </c>
      <c r="Q89" s="2">
        <v>0.194400921</v>
      </c>
      <c r="S89">
        <f t="shared" si="9"/>
        <v>1206.2604058096999</v>
      </c>
    </row>
    <row r="90" spans="1:19" ht="15" thickBot="1" x14ac:dyDescent="0.35">
      <c r="A90" t="s">
        <v>53</v>
      </c>
      <c r="B90" s="1">
        <v>2016</v>
      </c>
      <c r="C90" s="2">
        <v>250.95166080000001</v>
      </c>
      <c r="D90" s="2">
        <v>218.9235425</v>
      </c>
      <c r="E90" s="2">
        <v>195.5010236</v>
      </c>
      <c r="F90" s="2">
        <v>208.8014293</v>
      </c>
      <c r="G90" s="2">
        <v>47.914633430000002</v>
      </c>
      <c r="H90" s="2">
        <v>82.806437329999994</v>
      </c>
      <c r="I90" s="2">
        <v>71.38744251</v>
      </c>
      <c r="J90" s="2">
        <v>128.17162740000001</v>
      </c>
      <c r="K90" s="2">
        <v>29.47150663</v>
      </c>
      <c r="L90" s="2">
        <v>8.2761382490000006</v>
      </c>
      <c r="M90" s="2">
        <v>2.572992579E-2</v>
      </c>
      <c r="N90" s="2">
        <v>0.4132067089</v>
      </c>
      <c r="O90" s="2">
        <v>0.4647511634</v>
      </c>
      <c r="P90" s="2">
        <v>0.42841633649999999</v>
      </c>
      <c r="Q90" s="2">
        <v>9.5977458190000003E-2</v>
      </c>
      <c r="S90">
        <f t="shared" si="9"/>
        <v>1243.6335233417801</v>
      </c>
    </row>
    <row r="91" spans="1:19" ht="15" thickBot="1" x14ac:dyDescent="0.35">
      <c r="A91" t="s">
        <v>53</v>
      </c>
      <c r="B91" s="1">
        <v>2017</v>
      </c>
      <c r="C91" s="2">
        <v>252.69109549999999</v>
      </c>
      <c r="D91" s="2">
        <v>230.00796310000001</v>
      </c>
      <c r="E91" s="2">
        <v>206.01538640000001</v>
      </c>
      <c r="F91" s="2">
        <v>211.40597990000001</v>
      </c>
      <c r="G91" s="2">
        <v>47.545362820000001</v>
      </c>
      <c r="H91" s="2">
        <v>89.317815280000005</v>
      </c>
      <c r="I91" s="2">
        <v>57.42703435</v>
      </c>
      <c r="J91" s="2">
        <v>116.9764711</v>
      </c>
      <c r="K91" s="2">
        <v>21.120479809999999</v>
      </c>
      <c r="L91" s="2">
        <v>6.883591891</v>
      </c>
      <c r="M91" s="2">
        <v>6.331212E-2</v>
      </c>
      <c r="N91" s="2">
        <v>0.47428215829999998</v>
      </c>
      <c r="O91" s="2">
        <v>0.43449436949999998</v>
      </c>
      <c r="P91" s="2">
        <v>0.77321573610000005</v>
      </c>
      <c r="Q91" s="2">
        <v>3.6361223870000001E-2</v>
      </c>
      <c r="S91">
        <f t="shared" si="9"/>
        <v>1241.1728457587701</v>
      </c>
    </row>
    <row r="92" spans="1:19" ht="15" thickBot="1" x14ac:dyDescent="0.35">
      <c r="A92" t="s">
        <v>53</v>
      </c>
      <c r="B92" s="1">
        <v>2018</v>
      </c>
      <c r="C92" s="2">
        <v>259.89250600000003</v>
      </c>
      <c r="D92" s="2">
        <v>239.9090487</v>
      </c>
      <c r="E92" s="2">
        <v>209.80568059999999</v>
      </c>
      <c r="F92" s="2">
        <v>209.76761740000001</v>
      </c>
      <c r="G92" s="2">
        <v>54.461200589999997</v>
      </c>
      <c r="H92" s="2">
        <v>97.099971010000004</v>
      </c>
      <c r="I92" s="2">
        <v>80.050437160000001</v>
      </c>
      <c r="J92" s="2">
        <v>117.2011083</v>
      </c>
      <c r="K92" s="2">
        <v>24.381434850000002</v>
      </c>
      <c r="L92" s="2">
        <v>2.0093112639999999</v>
      </c>
      <c r="M92" s="2">
        <v>7.6179973779999993E-2</v>
      </c>
      <c r="N92" s="2">
        <v>0.48396935330000002</v>
      </c>
      <c r="O92" s="2">
        <v>0.40026891819999999</v>
      </c>
      <c r="P92" s="2">
        <v>0.28289566259999999</v>
      </c>
      <c r="Q92" s="2">
        <v>1.3267386569999999E-2</v>
      </c>
      <c r="S92">
        <f t="shared" si="9"/>
        <v>1295.83489716845</v>
      </c>
    </row>
    <row r="93" spans="1:19" ht="15" thickBot="1" x14ac:dyDescent="0.35">
      <c r="A93" t="s">
        <v>53</v>
      </c>
      <c r="B93" s="1">
        <v>2019</v>
      </c>
      <c r="C93" s="2">
        <v>269.45668430000001</v>
      </c>
      <c r="D93" s="2">
        <v>249.2405995</v>
      </c>
      <c r="E93" s="2">
        <v>223.9564613</v>
      </c>
      <c r="F93" s="2">
        <v>204.61512339999999</v>
      </c>
      <c r="G93" s="2">
        <v>59.134583120000002</v>
      </c>
      <c r="H93" s="2">
        <v>96.694191079999996</v>
      </c>
      <c r="I93" s="2">
        <v>69.544398700000002</v>
      </c>
      <c r="J93" s="2">
        <v>108.708817</v>
      </c>
      <c r="K93" s="2">
        <v>25.49196933</v>
      </c>
      <c r="L93" s="2">
        <v>1.1856057310000001</v>
      </c>
      <c r="M93" s="2">
        <v>7.3298984080000004E-2</v>
      </c>
      <c r="N93" s="2">
        <v>0.49609602339999997</v>
      </c>
      <c r="O93" s="2">
        <v>0.52450921189999999</v>
      </c>
      <c r="P93" s="2">
        <v>0.2777860305</v>
      </c>
      <c r="Q93" s="2">
        <v>1.3120832400000001E-2</v>
      </c>
      <c r="S93">
        <f t="shared" si="9"/>
        <v>1309.4132445432804</v>
      </c>
    </row>
    <row r="94" spans="1:19" ht="15" thickBot="1" x14ac:dyDescent="0.35">
      <c r="A94" t="s">
        <v>53</v>
      </c>
      <c r="B94" s="1">
        <v>2020</v>
      </c>
      <c r="C94" s="2">
        <v>276.89414140000002</v>
      </c>
      <c r="D94" s="2">
        <v>256.16921619999999</v>
      </c>
      <c r="E94" s="2">
        <v>211.42151430000001</v>
      </c>
      <c r="F94" s="2">
        <v>195.22232919999999</v>
      </c>
      <c r="G94" s="2">
        <v>47.282251989999999</v>
      </c>
      <c r="H94" s="2">
        <v>82.150143420000006</v>
      </c>
      <c r="I94" s="2">
        <v>53.719509789999996</v>
      </c>
      <c r="J94" s="2">
        <v>99.883708679999998</v>
      </c>
      <c r="K94" s="2">
        <v>25.282981329999998</v>
      </c>
      <c r="L94" s="2">
        <v>1.2454211310000001</v>
      </c>
      <c r="M94" s="2">
        <v>6.9145550850000001E-2</v>
      </c>
      <c r="N94" s="2">
        <v>0.38059707669999998</v>
      </c>
      <c r="O94" s="2">
        <v>0</v>
      </c>
      <c r="P94" s="2">
        <v>0.26184972169999998</v>
      </c>
      <c r="Q94" s="2">
        <v>1.1934783819999999E-2</v>
      </c>
      <c r="S94">
        <f t="shared" si="9"/>
        <v>1249.99474457407</v>
      </c>
    </row>
    <row r="95" spans="1:19" ht="15" thickBot="1" x14ac:dyDescent="0.35">
      <c r="A95" t="s">
        <v>53</v>
      </c>
      <c r="B95" s="1">
        <v>2021</v>
      </c>
      <c r="C95" s="2">
        <v>285.75342439999997</v>
      </c>
      <c r="D95" s="2">
        <v>262.76385470000002</v>
      </c>
      <c r="E95" s="2">
        <v>219.73999689999999</v>
      </c>
      <c r="F95" s="2">
        <v>200.21977949999999</v>
      </c>
      <c r="G95" s="2">
        <v>49.810645200000003</v>
      </c>
      <c r="H95" s="2">
        <v>84.813161870000002</v>
      </c>
      <c r="I95" s="2">
        <v>55.908797739999997</v>
      </c>
      <c r="J95" s="2">
        <v>94.851915770000005</v>
      </c>
      <c r="K95" s="2">
        <v>25.530898730000001</v>
      </c>
      <c r="L95" s="2">
        <v>1.3015760750000001</v>
      </c>
      <c r="M95" s="2">
        <v>6.8851459249999997E-2</v>
      </c>
      <c r="N95" s="2">
        <v>0.82949087990000003</v>
      </c>
      <c r="O95" s="2">
        <v>0</v>
      </c>
      <c r="P95" s="2">
        <v>0.26203999989999999</v>
      </c>
      <c r="Q95" s="2">
        <v>1.1898364999999999E-2</v>
      </c>
      <c r="S95">
        <f t="shared" si="9"/>
        <v>1281.8663315890499</v>
      </c>
    </row>
    <row r="96" spans="1:19" ht="15" thickBot="1" x14ac:dyDescent="0.35">
      <c r="A96" t="s">
        <v>53</v>
      </c>
      <c r="B96" s="1">
        <v>2022</v>
      </c>
      <c r="C96" s="2">
        <v>293.989214</v>
      </c>
      <c r="D96" s="2">
        <v>268.91062449999998</v>
      </c>
      <c r="E96" s="2">
        <v>223.0909729</v>
      </c>
      <c r="F96" s="2">
        <v>203.64365190000001</v>
      </c>
      <c r="G96" s="2">
        <v>51.888945980000003</v>
      </c>
      <c r="H96" s="2">
        <v>85.584979700000005</v>
      </c>
      <c r="I96" s="2">
        <v>57.114972350000002</v>
      </c>
      <c r="J96" s="2">
        <v>88.348082000000005</v>
      </c>
      <c r="K96" s="2">
        <v>25.648076589999999</v>
      </c>
      <c r="L96" s="2">
        <v>1.3410854919999999</v>
      </c>
      <c r="M96" s="2">
        <v>6.676214322E-2</v>
      </c>
      <c r="N96" s="2">
        <v>1.2918679740000001</v>
      </c>
      <c r="O96" s="2">
        <v>0</v>
      </c>
      <c r="P96" s="2">
        <v>0.25554856310000001</v>
      </c>
      <c r="Q96" s="2">
        <v>1.1550381280000001E-2</v>
      </c>
      <c r="S96">
        <f t="shared" si="9"/>
        <v>1301.1863344736003</v>
      </c>
    </row>
    <row r="97" spans="1:19" ht="15" thickBot="1" x14ac:dyDescent="0.35">
      <c r="A97" t="s">
        <v>53</v>
      </c>
      <c r="B97" s="1">
        <v>2023</v>
      </c>
      <c r="C97" s="2">
        <v>301.58920749999999</v>
      </c>
      <c r="D97" s="2">
        <v>274.60484380000003</v>
      </c>
      <c r="E97" s="2">
        <v>226.1538688</v>
      </c>
      <c r="F97" s="2">
        <v>206.87341050000001</v>
      </c>
      <c r="G97" s="2">
        <v>53.839804479999998</v>
      </c>
      <c r="H97" s="2">
        <v>86.072898219999999</v>
      </c>
      <c r="I97" s="2">
        <v>58.1918808</v>
      </c>
      <c r="J97" s="2">
        <v>81.045033950000004</v>
      </c>
      <c r="K97" s="2">
        <v>25.749451090000001</v>
      </c>
      <c r="L97" s="2">
        <v>1.3768603880000001</v>
      </c>
      <c r="M97" s="2">
        <v>6.4354432870000006E-2</v>
      </c>
      <c r="N97" s="2">
        <v>1.7717892529999999</v>
      </c>
      <c r="O97" s="2">
        <v>0</v>
      </c>
      <c r="P97" s="2">
        <v>0.24786817759999999</v>
      </c>
      <c r="Q97" s="2">
        <v>1.114571892E-2</v>
      </c>
      <c r="S97">
        <f t="shared" si="9"/>
        <v>1317.5924171103902</v>
      </c>
    </row>
    <row r="98" spans="1:19" ht="15" thickBot="1" x14ac:dyDescent="0.35">
      <c r="A98" t="s">
        <v>53</v>
      </c>
      <c r="B98" s="1">
        <v>2024</v>
      </c>
      <c r="C98" s="2">
        <v>308.633579</v>
      </c>
      <c r="D98" s="2">
        <v>279.88149140000002</v>
      </c>
      <c r="E98" s="2">
        <v>229.31028330000001</v>
      </c>
      <c r="F98" s="2">
        <v>209.8285927</v>
      </c>
      <c r="G98" s="2">
        <v>55.868823570000004</v>
      </c>
      <c r="H98" s="2">
        <v>86.40498126</v>
      </c>
      <c r="I98" s="2">
        <v>59.235008800000003</v>
      </c>
      <c r="J98" s="2">
        <v>73.271324000000007</v>
      </c>
      <c r="K98" s="2">
        <v>25.787693440000002</v>
      </c>
      <c r="L98" s="2">
        <v>1.4133978190000001</v>
      </c>
      <c r="M98" s="2">
        <v>6.1682201319999998E-2</v>
      </c>
      <c r="N98" s="2">
        <v>2.267656347</v>
      </c>
      <c r="O98" s="2">
        <v>0</v>
      </c>
      <c r="P98" s="2">
        <v>0.23925908739999999</v>
      </c>
      <c r="Q98" s="2">
        <v>1.069369304E-2</v>
      </c>
      <c r="S98">
        <f t="shared" si="9"/>
        <v>1332.2144666177601</v>
      </c>
    </row>
    <row r="99" spans="1:19" ht="15" thickBot="1" x14ac:dyDescent="0.35">
      <c r="A99" t="s">
        <v>53</v>
      </c>
      <c r="B99" s="1">
        <v>2025</v>
      </c>
      <c r="C99" s="2">
        <v>315.5159458</v>
      </c>
      <c r="D99" s="2">
        <v>284.00529690000002</v>
      </c>
      <c r="E99" s="2">
        <v>231.25118560000001</v>
      </c>
      <c r="F99" s="2">
        <v>212.49419979999999</v>
      </c>
      <c r="G99" s="2">
        <v>57.954976619999997</v>
      </c>
      <c r="H99" s="2">
        <v>86.471154170000005</v>
      </c>
      <c r="I99" s="2">
        <v>60.18553369</v>
      </c>
      <c r="J99" s="2">
        <v>65.375872450000003</v>
      </c>
      <c r="K99" s="2">
        <v>25.73611275</v>
      </c>
      <c r="L99" s="2">
        <v>1.4499129100000001</v>
      </c>
      <c r="M99" s="2">
        <v>5.8669564709999997E-2</v>
      </c>
      <c r="N99" s="2">
        <v>2.7725621739999999</v>
      </c>
      <c r="O99" s="2">
        <v>0</v>
      </c>
      <c r="P99" s="2">
        <v>0.2294393522</v>
      </c>
      <c r="Q99" s="2">
        <v>1.018113419E-2</v>
      </c>
      <c r="S99">
        <f t="shared" si="9"/>
        <v>1343.5110429151002</v>
      </c>
    </row>
    <row r="100" spans="1:19" ht="15" thickBot="1" x14ac:dyDescent="0.35">
      <c r="A100" t="s">
        <v>53</v>
      </c>
      <c r="B100" s="1">
        <v>2026</v>
      </c>
      <c r="C100" s="2">
        <v>322.09431519999998</v>
      </c>
      <c r="D100" s="2">
        <v>287.12898080000002</v>
      </c>
      <c r="E100" s="2">
        <v>233.1729239</v>
      </c>
      <c r="F100" s="2">
        <v>214.73241490000001</v>
      </c>
      <c r="G100" s="2">
        <v>60.1162949</v>
      </c>
      <c r="H100" s="2">
        <v>86.21168385</v>
      </c>
      <c r="I100" s="2">
        <v>61.013286610000002</v>
      </c>
      <c r="J100" s="2">
        <v>57.68405593</v>
      </c>
      <c r="K100" s="2">
        <v>25.552655390000002</v>
      </c>
      <c r="L100" s="2">
        <v>1.4866033219999999</v>
      </c>
      <c r="M100" s="2">
        <v>5.5291132159999999E-2</v>
      </c>
      <c r="N100" s="2">
        <v>3.2779813990000002</v>
      </c>
      <c r="O100" s="2">
        <v>0</v>
      </c>
      <c r="P100" s="2">
        <v>0.21831807619999999</v>
      </c>
      <c r="Q100" s="2">
        <v>9.6035904579999994E-3</v>
      </c>
      <c r="S100">
        <f t="shared" si="9"/>
        <v>1352.754408999818</v>
      </c>
    </row>
    <row r="101" spans="1:19" ht="15" thickBot="1" x14ac:dyDescent="0.35">
      <c r="A101" t="s">
        <v>53</v>
      </c>
      <c r="B101" s="1">
        <v>2027</v>
      </c>
      <c r="C101" s="2">
        <v>327.82954480000001</v>
      </c>
      <c r="D101" s="2">
        <v>289.76990979999999</v>
      </c>
      <c r="E101" s="2">
        <v>234.69933219999999</v>
      </c>
      <c r="F101" s="2">
        <v>216.30621009999999</v>
      </c>
      <c r="G101" s="2">
        <v>62.29129193</v>
      </c>
      <c r="H101" s="2">
        <v>85.462911270000006</v>
      </c>
      <c r="I101" s="2">
        <v>61.619883530000003</v>
      </c>
      <c r="J101" s="2">
        <v>50.461198359999997</v>
      </c>
      <c r="K101" s="2">
        <v>25.184894979999999</v>
      </c>
      <c r="L101" s="2">
        <v>1.521773053</v>
      </c>
      <c r="M101" s="2">
        <v>5.1476357569999999E-2</v>
      </c>
      <c r="N101" s="2">
        <v>3.7684159450000001</v>
      </c>
      <c r="O101" s="2">
        <v>0</v>
      </c>
      <c r="P101" s="2">
        <v>0.205612984</v>
      </c>
      <c r="Q101" s="2">
        <v>8.9487445220000003E-3</v>
      </c>
      <c r="S101">
        <f t="shared" si="9"/>
        <v>1359.1814040540919</v>
      </c>
    </row>
    <row r="102" spans="1:19" ht="15" thickBot="1" x14ac:dyDescent="0.35">
      <c r="A102" t="s">
        <v>53</v>
      </c>
      <c r="B102" s="1">
        <v>2028</v>
      </c>
      <c r="C102" s="2">
        <v>332.50729289999998</v>
      </c>
      <c r="D102" s="2">
        <v>291.58455090000001</v>
      </c>
      <c r="E102" s="2">
        <v>235.18637870000001</v>
      </c>
      <c r="F102" s="2">
        <v>217.15983159999999</v>
      </c>
      <c r="G102" s="2">
        <v>64.503864960000001</v>
      </c>
      <c r="H102" s="2">
        <v>84.238817479999994</v>
      </c>
      <c r="I102" s="2">
        <v>62.006867569999997</v>
      </c>
      <c r="J102" s="2">
        <v>43.960646869999998</v>
      </c>
      <c r="K102" s="2">
        <v>24.60824109</v>
      </c>
      <c r="L102" s="2">
        <v>1.5560702580000001</v>
      </c>
      <c r="M102" s="2">
        <v>4.7297147939999999E-2</v>
      </c>
      <c r="N102" s="2">
        <v>4.2328644930000001</v>
      </c>
      <c r="O102" s="2">
        <v>0</v>
      </c>
      <c r="P102" s="2">
        <v>0.19158006869999999</v>
      </c>
      <c r="Q102" s="2">
        <v>8.2290243909999995E-3</v>
      </c>
      <c r="S102">
        <f t="shared" si="9"/>
        <v>1361.7925330620315</v>
      </c>
    </row>
    <row r="103" spans="1:19" ht="15" thickBot="1" x14ac:dyDescent="0.35">
      <c r="A103" t="s">
        <v>53</v>
      </c>
      <c r="B103" s="1">
        <v>2029</v>
      </c>
      <c r="C103" s="2">
        <v>336.51000429999999</v>
      </c>
      <c r="D103" s="2">
        <v>292.38911030000003</v>
      </c>
      <c r="E103" s="2">
        <v>234.59454460000001</v>
      </c>
      <c r="F103" s="2">
        <v>217.5361024</v>
      </c>
      <c r="G103" s="2">
        <v>66.814055949999997</v>
      </c>
      <c r="H103" s="2">
        <v>82.68443474</v>
      </c>
      <c r="I103" s="2">
        <v>62.24950123</v>
      </c>
      <c r="J103" s="2">
        <v>38.37442411</v>
      </c>
      <c r="K103" s="2">
        <v>23.82981204</v>
      </c>
      <c r="L103" s="2">
        <v>1.591303624</v>
      </c>
      <c r="M103" s="2">
        <v>4.2913941929999998E-2</v>
      </c>
      <c r="N103" s="2">
        <v>4.6688157380000002</v>
      </c>
      <c r="O103" s="2">
        <v>0</v>
      </c>
      <c r="P103" s="2">
        <v>0.1768089809</v>
      </c>
      <c r="Q103" s="2">
        <v>7.4723169329999999E-3</v>
      </c>
      <c r="S103">
        <f t="shared" si="9"/>
        <v>1361.4693042717631</v>
      </c>
    </row>
    <row r="104" spans="1:19" ht="15" thickBot="1" x14ac:dyDescent="0.35">
      <c r="A104" t="s">
        <v>53</v>
      </c>
      <c r="B104" s="1">
        <v>2030</v>
      </c>
      <c r="C104" s="2">
        <v>339.85067770000001</v>
      </c>
      <c r="D104" s="2">
        <v>291.9901754</v>
      </c>
      <c r="E104" s="2">
        <v>233.55070739999999</v>
      </c>
      <c r="F104" s="2">
        <v>217.89261930000001</v>
      </c>
      <c r="G104" s="2">
        <v>69.259880929999994</v>
      </c>
      <c r="H104" s="2">
        <v>81.000976539999996</v>
      </c>
      <c r="I104" s="2">
        <v>62.45255375</v>
      </c>
      <c r="J104" s="2">
        <v>33.807051029999997</v>
      </c>
      <c r="K104" s="2">
        <v>22.887672049999999</v>
      </c>
      <c r="L104" s="2">
        <v>1.6289926370000001</v>
      </c>
      <c r="M104" s="2">
        <v>3.8507758289999999E-2</v>
      </c>
      <c r="N104" s="2">
        <v>5.0830324100000004</v>
      </c>
      <c r="O104" s="2">
        <v>0</v>
      </c>
      <c r="P104" s="2">
        <v>0.1619632724</v>
      </c>
      <c r="Q104" s="2">
        <v>6.7101810590000002E-3</v>
      </c>
      <c r="S104">
        <f t="shared" si="9"/>
        <v>1359.611520358749</v>
      </c>
    </row>
    <row r="105" spans="1:19" ht="15" thickBot="1" x14ac:dyDescent="0.35">
      <c r="A105" t="s">
        <v>53</v>
      </c>
      <c r="B105" s="1">
        <v>2031</v>
      </c>
      <c r="C105" s="2">
        <v>342.41056830000002</v>
      </c>
      <c r="D105" s="2">
        <v>290.20384949999999</v>
      </c>
      <c r="E105" s="2">
        <v>232.97160070000001</v>
      </c>
      <c r="F105" s="2">
        <v>218.45307589999999</v>
      </c>
      <c r="G105" s="2">
        <v>71.829710140000003</v>
      </c>
      <c r="H105" s="2">
        <v>79.366924740000002</v>
      </c>
      <c r="I105" s="2">
        <v>62.704834630000001</v>
      </c>
      <c r="J105" s="2">
        <v>34.27375541</v>
      </c>
      <c r="K105" s="2">
        <v>21.759155799999998</v>
      </c>
      <c r="L105" s="2">
        <v>1.6695255120000001</v>
      </c>
      <c r="M105" s="2">
        <v>3.4218152639999999E-2</v>
      </c>
      <c r="N105" s="2">
        <v>5.4884572220000001</v>
      </c>
      <c r="O105" s="2">
        <v>0</v>
      </c>
      <c r="P105" s="2">
        <v>0.1475461357</v>
      </c>
      <c r="Q105" s="2">
        <v>5.9670332189999996E-3</v>
      </c>
      <c r="S105">
        <f t="shared" si="9"/>
        <v>1361.3191891755589</v>
      </c>
    </row>
    <row r="106" spans="1:19" ht="15" thickBot="1" x14ac:dyDescent="0.35">
      <c r="A106" t="s">
        <v>53</v>
      </c>
      <c r="B106" s="1">
        <v>2032</v>
      </c>
      <c r="C106" s="2">
        <v>344.16276379999999</v>
      </c>
      <c r="D106" s="2">
        <v>286.85835220000001</v>
      </c>
      <c r="E106" s="2">
        <v>233.87071209999999</v>
      </c>
      <c r="F106" s="2">
        <v>219.80630360000001</v>
      </c>
      <c r="G106" s="2">
        <v>74.475357020000004</v>
      </c>
      <c r="H106" s="2">
        <v>77.910316839999993</v>
      </c>
      <c r="I106" s="2">
        <v>63.068457879999997</v>
      </c>
      <c r="J106" s="2">
        <v>34.734206669999999</v>
      </c>
      <c r="K106" s="2">
        <v>20.603579910000001</v>
      </c>
      <c r="L106" s="2">
        <v>1.7123349000000001</v>
      </c>
      <c r="M106" s="2">
        <v>3.0119771810000001E-2</v>
      </c>
      <c r="N106" s="2">
        <v>5.9006753200000004</v>
      </c>
      <c r="O106" s="2">
        <v>0</v>
      </c>
      <c r="P106" s="2">
        <v>0.1338221714</v>
      </c>
      <c r="Q106" s="2">
        <v>5.2560226819999998E-3</v>
      </c>
      <c r="S106">
        <f t="shared" si="9"/>
        <v>1363.2722582058921</v>
      </c>
    </row>
    <row r="107" spans="1:19" ht="15" thickBot="1" x14ac:dyDescent="0.35">
      <c r="A107" t="s">
        <v>53</v>
      </c>
      <c r="B107" s="1">
        <v>2033</v>
      </c>
      <c r="C107" s="2">
        <v>345.20567569999997</v>
      </c>
      <c r="D107" s="2">
        <v>282.14493759999999</v>
      </c>
      <c r="E107" s="2">
        <v>236.7683471</v>
      </c>
      <c r="F107" s="2">
        <v>222.22943240000001</v>
      </c>
      <c r="G107" s="2">
        <v>77.174852599999994</v>
      </c>
      <c r="H107" s="2">
        <v>76.721444259999998</v>
      </c>
      <c r="I107" s="2">
        <v>63.593994420000001</v>
      </c>
      <c r="J107" s="2">
        <v>35.170109650000001</v>
      </c>
      <c r="K107" s="2">
        <v>19.426897289999999</v>
      </c>
      <c r="L107" s="2">
        <v>1.757191757</v>
      </c>
      <c r="M107" s="2">
        <v>2.6229003470000001E-2</v>
      </c>
      <c r="N107" s="2">
        <v>6.3359270719999996</v>
      </c>
      <c r="O107" s="2">
        <v>0</v>
      </c>
      <c r="P107" s="2">
        <v>0.12085614040000001</v>
      </c>
      <c r="Q107" s="2">
        <v>4.5801494660000002E-3</v>
      </c>
      <c r="S107">
        <f t="shared" si="9"/>
        <v>1366.680475142336</v>
      </c>
    </row>
    <row r="108" spans="1:19" ht="15" thickBot="1" x14ac:dyDescent="0.35">
      <c r="A108" t="s">
        <v>53</v>
      </c>
      <c r="B108" s="1">
        <v>2034</v>
      </c>
      <c r="C108" s="2">
        <v>345.48753590000001</v>
      </c>
      <c r="D108" s="2">
        <v>276.25694340000001</v>
      </c>
      <c r="E108" s="2">
        <v>241.8403922</v>
      </c>
      <c r="F108" s="2">
        <v>225.907253</v>
      </c>
      <c r="G108" s="2">
        <v>79.961152900000002</v>
      </c>
      <c r="H108" s="2">
        <v>75.865159439999999</v>
      </c>
      <c r="I108" s="2">
        <v>64.331104359999998</v>
      </c>
      <c r="J108" s="2">
        <v>35.566214000000002</v>
      </c>
      <c r="K108" s="2">
        <v>18.241093809999999</v>
      </c>
      <c r="L108" s="2">
        <v>1.8048360670000001</v>
      </c>
      <c r="M108" s="2">
        <v>2.251818911E-2</v>
      </c>
      <c r="N108" s="2">
        <v>6.8099180639999997</v>
      </c>
      <c r="O108" s="2">
        <v>0</v>
      </c>
      <c r="P108" s="2">
        <v>0.1085706791</v>
      </c>
      <c r="Q108" s="2">
        <v>3.9347131239999998E-3</v>
      </c>
      <c r="S108">
        <f t="shared" si="9"/>
        <v>1372.2066267223338</v>
      </c>
    </row>
    <row r="109" spans="1:19" ht="15" thickBot="1" x14ac:dyDescent="0.35">
      <c r="A109" t="s">
        <v>53</v>
      </c>
      <c r="B109" s="1">
        <v>2035</v>
      </c>
      <c r="C109" s="2">
        <v>345.15642630000002</v>
      </c>
      <c r="D109" s="2">
        <v>269.56816229999998</v>
      </c>
      <c r="E109" s="2">
        <v>248.9482903</v>
      </c>
      <c r="F109" s="2">
        <v>230.97488340000001</v>
      </c>
      <c r="G109" s="2">
        <v>82.877406949999994</v>
      </c>
      <c r="H109" s="2">
        <v>75.351601650000006</v>
      </c>
      <c r="I109" s="2">
        <v>65.303317620000001</v>
      </c>
      <c r="J109" s="2">
        <v>35.890444610000003</v>
      </c>
      <c r="K109" s="2">
        <v>17.082419720000001</v>
      </c>
      <c r="L109" s="2">
        <v>1.856031054</v>
      </c>
      <c r="M109" s="2">
        <v>1.8921616169999999E-2</v>
      </c>
      <c r="N109" s="2">
        <v>7.3338984500000004</v>
      </c>
      <c r="O109" s="2">
        <v>0</v>
      </c>
      <c r="P109" s="2">
        <v>9.6751445660000004E-2</v>
      </c>
      <c r="Q109" s="2">
        <v>3.3083370769999999E-3</v>
      </c>
      <c r="S109">
        <f t="shared" si="9"/>
        <v>1380.461863752907</v>
      </c>
    </row>
    <row r="110" spans="1:19" ht="15" thickBot="1" x14ac:dyDescent="0.35">
      <c r="A110" t="s">
        <v>53</v>
      </c>
      <c r="B110" s="1">
        <v>2036</v>
      </c>
      <c r="C110" s="2">
        <v>344.28590739999999</v>
      </c>
      <c r="D110" s="2">
        <v>262.36413479999999</v>
      </c>
      <c r="E110" s="2">
        <v>257.72808909999998</v>
      </c>
      <c r="F110" s="2">
        <v>237.4372559</v>
      </c>
      <c r="G110" s="2">
        <v>85.935111509999999</v>
      </c>
      <c r="H110" s="2">
        <v>75.128560609999994</v>
      </c>
      <c r="I110" s="2">
        <v>66.493888260000006</v>
      </c>
      <c r="J110" s="2">
        <v>36.071897960000001</v>
      </c>
      <c r="K110" s="2">
        <v>16.0052971</v>
      </c>
      <c r="L110" s="2">
        <v>1.9107404960000001</v>
      </c>
      <c r="M110" s="2">
        <v>1.5353644539999999E-2</v>
      </c>
      <c r="N110" s="2">
        <v>7.9122094179999998</v>
      </c>
      <c r="O110" s="2">
        <v>0</v>
      </c>
      <c r="P110" s="2">
        <v>8.5098187630000002E-2</v>
      </c>
      <c r="Q110" s="2">
        <v>2.6861219339999998E-3</v>
      </c>
      <c r="S110">
        <f t="shared" si="9"/>
        <v>1391.3762305081041</v>
      </c>
    </row>
    <row r="111" spans="1:19" ht="15" thickBot="1" x14ac:dyDescent="0.35">
      <c r="A111" t="s">
        <v>53</v>
      </c>
      <c r="B111" s="1">
        <v>2037</v>
      </c>
      <c r="C111" s="2">
        <v>342.7876076</v>
      </c>
      <c r="D111" s="2">
        <v>254.87796510000001</v>
      </c>
      <c r="E111" s="2">
        <v>267.74116909999998</v>
      </c>
      <c r="F111" s="2">
        <v>245.17482200000001</v>
      </c>
      <c r="G111" s="2">
        <v>89.115396590000003</v>
      </c>
      <c r="H111" s="2">
        <v>75.110389470000001</v>
      </c>
      <c r="I111" s="2">
        <v>67.859819950000002</v>
      </c>
      <c r="J111" s="2">
        <v>35.991392990000001</v>
      </c>
      <c r="K111" s="2">
        <v>15.055405349999999</v>
      </c>
      <c r="L111" s="2">
        <v>1.9682567470000001</v>
      </c>
      <c r="M111" s="2">
        <v>1.173232387E-2</v>
      </c>
      <c r="N111" s="2">
        <v>8.5435543799999998</v>
      </c>
      <c r="O111" s="2">
        <v>0</v>
      </c>
      <c r="P111" s="2">
        <v>7.3310808480000003E-2</v>
      </c>
      <c r="Q111" s="2">
        <v>2.0537727750000001E-3</v>
      </c>
      <c r="S111">
        <f t="shared" si="9"/>
        <v>1404.3128761821249</v>
      </c>
    </row>
    <row r="112" spans="1:19" ht="15" thickBot="1" x14ac:dyDescent="0.35">
      <c r="A112" t="s">
        <v>53</v>
      </c>
      <c r="B112" s="1">
        <v>2038</v>
      </c>
      <c r="C112" s="2">
        <v>340.8114425</v>
      </c>
      <c r="D112" s="2">
        <v>247.0502223</v>
      </c>
      <c r="E112" s="2">
        <v>278.60672629999999</v>
      </c>
      <c r="F112" s="2">
        <v>254.00277449999999</v>
      </c>
      <c r="G112" s="2">
        <v>92.393128599999997</v>
      </c>
      <c r="H112" s="2">
        <v>75.214160309999997</v>
      </c>
      <c r="I112" s="2">
        <v>69.355801420000006</v>
      </c>
      <c r="J112" s="2">
        <v>35.49592707</v>
      </c>
      <c r="K112" s="2">
        <v>14.249187470000001</v>
      </c>
      <c r="L112" s="2">
        <v>2.0277854679999998</v>
      </c>
      <c r="M112" s="2">
        <v>7.9936454390000002E-3</v>
      </c>
      <c r="N112" s="2">
        <v>9.2242637670000001</v>
      </c>
      <c r="O112" s="2">
        <v>0</v>
      </c>
      <c r="P112" s="2">
        <v>6.1149891079999998E-2</v>
      </c>
      <c r="Q112" s="2">
        <v>1.400100657E-3</v>
      </c>
      <c r="S112">
        <f t="shared" si="9"/>
        <v>1418.5019633421759</v>
      </c>
    </row>
    <row r="113" spans="1:19" ht="15" thickBot="1" x14ac:dyDescent="0.35">
      <c r="A113" t="s">
        <v>53</v>
      </c>
      <c r="B113" s="1">
        <v>2039</v>
      </c>
      <c r="C113" s="2">
        <v>338.42408979999999</v>
      </c>
      <c r="D113" s="2">
        <v>238.78421710000001</v>
      </c>
      <c r="E113" s="2">
        <v>290.07236460000001</v>
      </c>
      <c r="F113" s="2">
        <v>263.75107029999998</v>
      </c>
      <c r="G113" s="2">
        <v>95.768102650000003</v>
      </c>
      <c r="H113" s="2">
        <v>75.38957139</v>
      </c>
      <c r="I113" s="2">
        <v>70.957871760000003</v>
      </c>
      <c r="J113" s="2">
        <v>34.469484350000002</v>
      </c>
      <c r="K113" s="2">
        <v>13.57451294</v>
      </c>
      <c r="L113" s="2">
        <v>2.089138261</v>
      </c>
      <c r="M113" s="2">
        <v>4.0936058389999998E-3</v>
      </c>
      <c r="N113" s="2">
        <v>9.9523855589999997</v>
      </c>
      <c r="O113" s="2">
        <v>0</v>
      </c>
      <c r="P113" s="2">
        <v>4.8455917610000003E-2</v>
      </c>
      <c r="Q113" s="2">
        <v>7.173958111E-4</v>
      </c>
      <c r="S113">
        <f t="shared" si="9"/>
        <v>1433.2860756292598</v>
      </c>
    </row>
    <row r="114" spans="1:19" ht="15" thickBot="1" x14ac:dyDescent="0.35">
      <c r="A114" t="s">
        <v>53</v>
      </c>
      <c r="B114" s="1">
        <v>2040</v>
      </c>
      <c r="C114" s="2">
        <v>335.48841599999997</v>
      </c>
      <c r="D114" s="2">
        <v>230.6041099</v>
      </c>
      <c r="E114" s="2">
        <v>302.4636635</v>
      </c>
      <c r="F114" s="2">
        <v>274.51935040000001</v>
      </c>
      <c r="G114" s="2">
        <v>99.271290829999998</v>
      </c>
      <c r="H114" s="2">
        <v>75.703963000000002</v>
      </c>
      <c r="I114" s="2">
        <v>72.718882750000006</v>
      </c>
      <c r="J114" s="2">
        <v>32.970066879999997</v>
      </c>
      <c r="K114" s="2">
        <v>13.01229492</v>
      </c>
      <c r="L114" s="2">
        <v>2.1530117990000002</v>
      </c>
      <c r="M114" s="2">
        <v>0</v>
      </c>
      <c r="N114" s="2">
        <v>10.74569936</v>
      </c>
      <c r="O114" s="2">
        <v>0</v>
      </c>
      <c r="P114" s="2">
        <v>3.5134072959999998E-2</v>
      </c>
      <c r="Q114" s="2">
        <v>0</v>
      </c>
      <c r="S114">
        <f t="shared" si="9"/>
        <v>1449.68588341196</v>
      </c>
    </row>
    <row r="115" spans="1:19" ht="15" thickBot="1" x14ac:dyDescent="0.35">
      <c r="A115" t="s">
        <v>53</v>
      </c>
      <c r="B115" s="1">
        <v>2041</v>
      </c>
      <c r="C115" s="2">
        <v>331.30482160000003</v>
      </c>
      <c r="D115" s="2">
        <v>222.4324384</v>
      </c>
      <c r="E115" s="2">
        <v>315.1358333</v>
      </c>
      <c r="F115" s="2">
        <v>285.76691119999998</v>
      </c>
      <c r="G115" s="2">
        <v>102.9306826</v>
      </c>
      <c r="H115" s="2">
        <v>76.02186055</v>
      </c>
      <c r="I115" s="2">
        <v>74.575961309999997</v>
      </c>
      <c r="J115" s="2">
        <v>31.331442039999999</v>
      </c>
      <c r="K115" s="2">
        <v>13.066268470000001</v>
      </c>
      <c r="L115" s="2">
        <v>2.2301865780000001</v>
      </c>
      <c r="M115" s="2">
        <v>0</v>
      </c>
      <c r="N115" s="2">
        <v>11.587803620000001</v>
      </c>
      <c r="O115" s="2">
        <v>0</v>
      </c>
      <c r="P115" s="2">
        <v>3.6192741090000001E-2</v>
      </c>
      <c r="Q115" s="2">
        <v>0</v>
      </c>
      <c r="S115">
        <f t="shared" si="9"/>
        <v>1466.4204024090898</v>
      </c>
    </row>
    <row r="116" spans="1:19" ht="15" thickBot="1" x14ac:dyDescent="0.35">
      <c r="A116" t="s">
        <v>53</v>
      </c>
      <c r="B116" s="1">
        <v>2042</v>
      </c>
      <c r="C116" s="2">
        <v>326.71829430000003</v>
      </c>
      <c r="D116" s="2">
        <v>214.48112209999999</v>
      </c>
      <c r="E116" s="2">
        <v>327.98773590000002</v>
      </c>
      <c r="F116" s="2">
        <v>297.74883699999998</v>
      </c>
      <c r="G116" s="2">
        <v>106.7453424</v>
      </c>
      <c r="H116" s="2">
        <v>76.337633620000005</v>
      </c>
      <c r="I116" s="2">
        <v>76.521438759999995</v>
      </c>
      <c r="J116" s="2">
        <v>29.991546419999999</v>
      </c>
      <c r="K116" s="2">
        <v>13.145246719999999</v>
      </c>
      <c r="L116" s="2">
        <v>2.3106653439999998</v>
      </c>
      <c r="M116" s="2">
        <v>0</v>
      </c>
      <c r="N116" s="2">
        <v>12.478150319999999</v>
      </c>
      <c r="O116" s="2">
        <v>0</v>
      </c>
      <c r="P116" s="2">
        <v>3.729726597E-2</v>
      </c>
      <c r="Q116" s="2">
        <v>0</v>
      </c>
      <c r="S116">
        <f t="shared" si="9"/>
        <v>1484.5033101499698</v>
      </c>
    </row>
    <row r="117" spans="1:19" ht="15" thickBot="1" x14ac:dyDescent="0.35">
      <c r="A117" t="s">
        <v>53</v>
      </c>
      <c r="B117" s="1">
        <v>2043</v>
      </c>
      <c r="C117" s="2">
        <v>321.7698431</v>
      </c>
      <c r="D117" s="2">
        <v>206.6661848</v>
      </c>
      <c r="E117" s="2">
        <v>340.9492353</v>
      </c>
      <c r="F117" s="2">
        <v>310.39294310000002</v>
      </c>
      <c r="G117" s="2">
        <v>110.6996283</v>
      </c>
      <c r="H117" s="2">
        <v>76.625680869999997</v>
      </c>
      <c r="I117" s="2">
        <v>78.540151760000001</v>
      </c>
      <c r="J117" s="2">
        <v>29.236734200000001</v>
      </c>
      <c r="K117" s="2">
        <v>13.222568689999999</v>
      </c>
      <c r="L117" s="2">
        <v>2.3940918290000002</v>
      </c>
      <c r="M117" s="2">
        <v>0</v>
      </c>
      <c r="N117" s="2">
        <v>13.415646110000001</v>
      </c>
      <c r="O117" s="2">
        <v>0</v>
      </c>
      <c r="P117" s="2">
        <v>3.8440706179999999E-2</v>
      </c>
      <c r="Q117" s="2">
        <v>0</v>
      </c>
      <c r="S117">
        <f t="shared" si="9"/>
        <v>1503.9511487651798</v>
      </c>
    </row>
    <row r="118" spans="1:19" ht="15" thickBot="1" x14ac:dyDescent="0.35">
      <c r="A118" t="s">
        <v>53</v>
      </c>
      <c r="B118" s="1">
        <v>2044</v>
      </c>
      <c r="C118" s="2">
        <v>316.60431990000001</v>
      </c>
      <c r="D118" s="2">
        <v>198.87834570000001</v>
      </c>
      <c r="E118" s="2">
        <v>353.99133319999999</v>
      </c>
      <c r="F118" s="2">
        <v>323.64373519999998</v>
      </c>
      <c r="G118" s="2">
        <v>114.78593170000001</v>
      </c>
      <c r="H118" s="2">
        <v>76.869756899999999</v>
      </c>
      <c r="I118" s="2">
        <v>80.623633889999994</v>
      </c>
      <c r="J118" s="2">
        <v>29.084270950000001</v>
      </c>
      <c r="K118" s="2">
        <v>13.28711717</v>
      </c>
      <c r="L118" s="2">
        <v>2.480288796</v>
      </c>
      <c r="M118" s="2">
        <v>0</v>
      </c>
      <c r="N118" s="2">
        <v>14.40016011</v>
      </c>
      <c r="O118" s="2">
        <v>0</v>
      </c>
      <c r="P118" s="2">
        <v>3.961931053E-2</v>
      </c>
      <c r="Q118" s="2">
        <v>0</v>
      </c>
      <c r="S118">
        <f t="shared" si="9"/>
        <v>1524.6885128265301</v>
      </c>
    </row>
    <row r="119" spans="1:19" ht="15" thickBot="1" x14ac:dyDescent="0.35">
      <c r="A119" t="s">
        <v>53</v>
      </c>
      <c r="B119" s="1">
        <v>2045</v>
      </c>
      <c r="C119" s="2">
        <v>311.61573490000001</v>
      </c>
      <c r="D119" s="2">
        <v>191.5042023</v>
      </c>
      <c r="E119" s="2">
        <v>367.12415549999997</v>
      </c>
      <c r="F119" s="2">
        <v>337.53655199999997</v>
      </c>
      <c r="G119" s="2">
        <v>119.0154155</v>
      </c>
      <c r="H119" s="2">
        <v>77.068211890000001</v>
      </c>
      <c r="I119" s="2">
        <v>82.776312099999998</v>
      </c>
      <c r="J119" s="2">
        <v>29.40027882</v>
      </c>
      <c r="K119" s="2">
        <v>13.339731349999999</v>
      </c>
      <c r="L119" s="2">
        <v>2.569487971</v>
      </c>
      <c r="M119" s="2">
        <v>0</v>
      </c>
      <c r="N119" s="2">
        <v>15.43403475</v>
      </c>
      <c r="O119" s="2">
        <v>0</v>
      </c>
      <c r="P119" s="2">
        <v>4.0836066019999999E-2</v>
      </c>
      <c r="Q119" s="2">
        <v>0</v>
      </c>
      <c r="S119">
        <f t="shared" si="9"/>
        <v>1547.4249531470198</v>
      </c>
    </row>
    <row r="120" spans="1:19" ht="15" thickBot="1" x14ac:dyDescent="0.35">
      <c r="A120" t="s">
        <v>53</v>
      </c>
      <c r="B120" s="1">
        <v>2046</v>
      </c>
      <c r="C120" s="2">
        <v>306.53527639999999</v>
      </c>
      <c r="D120" s="2">
        <v>184.35450990000001</v>
      </c>
      <c r="E120" s="2">
        <v>380.3838983</v>
      </c>
      <c r="F120" s="2">
        <v>352.0561912</v>
      </c>
      <c r="G120" s="2">
        <v>123.412902</v>
      </c>
      <c r="H120" s="2">
        <v>77.228070090000003</v>
      </c>
      <c r="I120" s="2">
        <v>85.011518980000005</v>
      </c>
      <c r="J120" s="2">
        <v>30.035251819999999</v>
      </c>
      <c r="K120" s="2">
        <v>13.3847916</v>
      </c>
      <c r="L120" s="2">
        <v>2.662216763</v>
      </c>
      <c r="M120" s="2">
        <v>0</v>
      </c>
      <c r="N120" s="2">
        <v>16.521728119999999</v>
      </c>
      <c r="O120" s="2">
        <v>0</v>
      </c>
      <c r="P120" s="2">
        <v>4.2098653149999998E-2</v>
      </c>
      <c r="Q120" s="2">
        <v>0</v>
      </c>
      <c r="S120">
        <f t="shared" si="9"/>
        <v>1571.6284538261502</v>
      </c>
    </row>
    <row r="121" spans="1:19" ht="15" thickBot="1" x14ac:dyDescent="0.35">
      <c r="A121" t="s">
        <v>53</v>
      </c>
      <c r="B121" s="1">
        <v>2047</v>
      </c>
      <c r="C121" s="2">
        <v>301.41529530000003</v>
      </c>
      <c r="D121" s="2">
        <v>177.36297680000001</v>
      </c>
      <c r="E121" s="2">
        <v>393.80427400000002</v>
      </c>
      <c r="F121" s="2">
        <v>367.18443639999998</v>
      </c>
      <c r="G121" s="2">
        <v>127.9949842</v>
      </c>
      <c r="H121" s="2">
        <v>77.350005609999997</v>
      </c>
      <c r="I121" s="2">
        <v>87.337430139999995</v>
      </c>
      <c r="J121" s="2">
        <v>30.876950170000001</v>
      </c>
      <c r="K121" s="2">
        <v>13.42597271</v>
      </c>
      <c r="L121" s="2">
        <v>2.758824653</v>
      </c>
      <c r="M121" s="2">
        <v>0</v>
      </c>
      <c r="N121" s="2">
        <v>17.667030669999999</v>
      </c>
      <c r="O121" s="2">
        <v>0</v>
      </c>
      <c r="P121" s="2">
        <v>4.3411844870000001E-2</v>
      </c>
      <c r="Q121" s="2">
        <v>0</v>
      </c>
      <c r="S121">
        <f t="shared" si="9"/>
        <v>1597.22159249787</v>
      </c>
    </row>
    <row r="122" spans="1:19" ht="15" thickBot="1" x14ac:dyDescent="0.35">
      <c r="A122" t="s">
        <v>53</v>
      </c>
      <c r="B122" s="1">
        <v>2048</v>
      </c>
      <c r="C122" s="2">
        <v>296.36073190000002</v>
      </c>
      <c r="D122" s="2">
        <v>170.59673129999999</v>
      </c>
      <c r="E122" s="2">
        <v>407.38590429999999</v>
      </c>
      <c r="F122" s="2">
        <v>382.8832888</v>
      </c>
      <c r="G122" s="2">
        <v>132.75787930000001</v>
      </c>
      <c r="H122" s="2">
        <v>77.42203481</v>
      </c>
      <c r="I122" s="2">
        <v>89.749703839999995</v>
      </c>
      <c r="J122" s="2">
        <v>31.851663850000001</v>
      </c>
      <c r="K122" s="2">
        <v>13.46555326</v>
      </c>
      <c r="L122" s="2">
        <v>2.859222232</v>
      </c>
      <c r="M122" s="2">
        <v>0</v>
      </c>
      <c r="N122" s="2">
        <v>18.87114605</v>
      </c>
      <c r="O122" s="2">
        <v>0</v>
      </c>
      <c r="P122" s="2">
        <v>4.477350452E-2</v>
      </c>
      <c r="Q122" s="2">
        <v>0</v>
      </c>
      <c r="S122">
        <f t="shared" si="9"/>
        <v>1624.2486331465202</v>
      </c>
    </row>
    <row r="123" spans="1:19" ht="15" thickBot="1" x14ac:dyDescent="0.35">
      <c r="A123" t="s">
        <v>53</v>
      </c>
      <c r="B123" s="1">
        <v>2049</v>
      </c>
      <c r="C123" s="2">
        <v>291.53652219999998</v>
      </c>
      <c r="D123" s="2">
        <v>163.9580943</v>
      </c>
      <c r="E123" s="2">
        <v>421.12620199999998</v>
      </c>
      <c r="F123" s="2">
        <v>399.11581630000001</v>
      </c>
      <c r="G123" s="2">
        <v>137.69328369999999</v>
      </c>
      <c r="H123" s="2">
        <v>77.430395540000006</v>
      </c>
      <c r="I123" s="2">
        <v>92.241474049999994</v>
      </c>
      <c r="J123" s="2">
        <v>32.915597290000001</v>
      </c>
      <c r="K123" s="2">
        <v>13.50462304</v>
      </c>
      <c r="L123" s="2">
        <v>2.96322369</v>
      </c>
      <c r="M123" s="2">
        <v>0</v>
      </c>
      <c r="N123" s="2">
        <v>20.13455742</v>
      </c>
      <c r="O123" s="2">
        <v>0</v>
      </c>
      <c r="P123" s="2">
        <v>4.6180051600000001E-2</v>
      </c>
      <c r="Q123" s="2">
        <v>0</v>
      </c>
      <c r="S123">
        <f t="shared" si="9"/>
        <v>1652.6659695816002</v>
      </c>
    </row>
    <row r="124" spans="1:19" ht="15" thickBot="1" x14ac:dyDescent="0.35">
      <c r="A124" t="s">
        <v>53</v>
      </c>
      <c r="B124" s="1">
        <v>2050</v>
      </c>
      <c r="C124" s="2">
        <v>286.90766810000002</v>
      </c>
      <c r="D124" s="2">
        <v>157.3472423</v>
      </c>
      <c r="E124" s="2">
        <v>435.05016669999998</v>
      </c>
      <c r="F124" s="2">
        <v>415.84727679999997</v>
      </c>
      <c r="G124" s="2">
        <v>142.80631099999999</v>
      </c>
      <c r="H124" s="2">
        <v>77.369621820000006</v>
      </c>
      <c r="I124" s="2">
        <v>94.814296189999993</v>
      </c>
      <c r="J124" s="2">
        <v>34.015562039999999</v>
      </c>
      <c r="K124" s="2">
        <v>13.543587670000001</v>
      </c>
      <c r="L124" s="2">
        <v>3.070932719</v>
      </c>
      <c r="M124" s="2">
        <v>0</v>
      </c>
      <c r="N124" s="2">
        <v>21.459620220000001</v>
      </c>
      <c r="O124" s="2">
        <v>0</v>
      </c>
      <c r="P124" s="2">
        <v>4.7632473080000001E-2</v>
      </c>
      <c r="Q124" s="2">
        <v>0</v>
      </c>
      <c r="S124">
        <f t="shared" si="9"/>
        <v>1682.2799180320803</v>
      </c>
    </row>
    <row r="125" spans="1:19" ht="15" thickBot="1" x14ac:dyDescent="0.35">
      <c r="A125" t="s">
        <v>54</v>
      </c>
      <c r="B125" s="1">
        <v>2010</v>
      </c>
      <c r="C125" s="2">
        <v>174.66843209999999</v>
      </c>
      <c r="D125" s="2">
        <v>153.82523209999999</v>
      </c>
      <c r="E125" s="2">
        <v>177.6614185</v>
      </c>
      <c r="F125" s="2">
        <v>156.18704980000001</v>
      </c>
      <c r="G125" s="2">
        <v>29.58663718</v>
      </c>
      <c r="H125" s="2">
        <v>83.078601199999994</v>
      </c>
      <c r="I125" s="2">
        <v>48.57264224</v>
      </c>
      <c r="J125" s="2">
        <v>138.9900092</v>
      </c>
      <c r="K125" s="2">
        <v>18.099684029999999</v>
      </c>
      <c r="L125" s="2">
        <v>3.754214884</v>
      </c>
      <c r="M125" s="2">
        <v>1.6320849500000001</v>
      </c>
      <c r="N125" s="2">
        <v>4.8737866189999997</v>
      </c>
      <c r="O125" s="2">
        <v>0.31916169039999998</v>
      </c>
      <c r="P125" s="2">
        <v>15.29955328</v>
      </c>
      <c r="Q125" s="2">
        <v>0.4404838962</v>
      </c>
      <c r="R125" s="2">
        <v>0</v>
      </c>
      <c r="S125">
        <f t="shared" si="9"/>
        <v>1006.9889916696003</v>
      </c>
    </row>
    <row r="126" spans="1:19" ht="15" thickBot="1" x14ac:dyDescent="0.35">
      <c r="A126" t="s">
        <v>54</v>
      </c>
      <c r="B126" s="1">
        <v>2011</v>
      </c>
      <c r="C126" s="2">
        <v>190.65231829999999</v>
      </c>
      <c r="D126" s="2">
        <v>164.73260099999999</v>
      </c>
      <c r="E126" s="2">
        <v>180.8622306</v>
      </c>
      <c r="F126" s="2">
        <v>162.8345291</v>
      </c>
      <c r="G126" s="2">
        <v>31.162865350000001</v>
      </c>
      <c r="H126" s="2">
        <v>76.596101379999993</v>
      </c>
      <c r="I126" s="2">
        <v>68.885519599999995</v>
      </c>
      <c r="J126" s="2">
        <v>139.7308362</v>
      </c>
      <c r="K126" s="2">
        <v>18.583708860000002</v>
      </c>
      <c r="L126" s="2">
        <v>3.901387916</v>
      </c>
      <c r="M126" s="2">
        <v>1.7072395600000001</v>
      </c>
      <c r="N126" s="2">
        <v>4.1746341569999998</v>
      </c>
      <c r="O126" s="2">
        <v>0.3159869092</v>
      </c>
      <c r="P126" s="2">
        <v>16.118088270000001</v>
      </c>
      <c r="Q126" s="2">
        <v>0.61046439259999996</v>
      </c>
      <c r="R126" s="2">
        <v>0</v>
      </c>
      <c r="S126">
        <f t="shared" si="9"/>
        <v>1060.8685115947999</v>
      </c>
    </row>
    <row r="127" spans="1:19" ht="15" thickBot="1" x14ac:dyDescent="0.35">
      <c r="A127" t="s">
        <v>54</v>
      </c>
      <c r="B127" s="1">
        <v>2012</v>
      </c>
      <c r="C127" s="2">
        <v>203.68432680000001</v>
      </c>
      <c r="D127" s="2">
        <v>176.39518910000001</v>
      </c>
      <c r="E127" s="2">
        <v>188.81549129999999</v>
      </c>
      <c r="F127" s="2">
        <v>167.74130690000001</v>
      </c>
      <c r="G127" s="2">
        <v>33.328286380000002</v>
      </c>
      <c r="H127" s="2">
        <v>93.735748970000003</v>
      </c>
      <c r="I127" s="2">
        <v>62.035348300000003</v>
      </c>
      <c r="J127" s="2">
        <v>140.6187673</v>
      </c>
      <c r="K127" s="2">
        <v>19.583510449999999</v>
      </c>
      <c r="L127" s="2">
        <v>0.95099561219999995</v>
      </c>
      <c r="M127" s="2">
        <v>1.137117833</v>
      </c>
      <c r="N127" s="2">
        <v>4.7136348970000004</v>
      </c>
      <c r="O127" s="2">
        <v>0.27991912089999998</v>
      </c>
      <c r="P127" s="2">
        <v>11.0352955</v>
      </c>
      <c r="Q127" s="2">
        <v>0.67830113729999997</v>
      </c>
      <c r="R127" s="2">
        <v>0</v>
      </c>
      <c r="S127">
        <f t="shared" si="9"/>
        <v>1104.7332396004001</v>
      </c>
    </row>
    <row r="128" spans="1:19" ht="15" thickBot="1" x14ac:dyDescent="0.35">
      <c r="A128" t="s">
        <v>54</v>
      </c>
      <c r="B128" s="1">
        <v>2013</v>
      </c>
      <c r="C128" s="2">
        <v>225.7881563</v>
      </c>
      <c r="D128" s="2">
        <v>201.32095440000001</v>
      </c>
      <c r="E128" s="2">
        <v>193.94859980000001</v>
      </c>
      <c r="F128" s="2">
        <v>181.86614370000001</v>
      </c>
      <c r="G128" s="2">
        <v>34.758330489999999</v>
      </c>
      <c r="H128" s="2">
        <v>84.476185029999996</v>
      </c>
      <c r="I128" s="2">
        <v>63.733857780000001</v>
      </c>
      <c r="J128" s="2">
        <v>141.46751209999999</v>
      </c>
      <c r="K128" s="2">
        <v>21.840990290000001</v>
      </c>
      <c r="L128" s="2">
        <v>0.83256075539999996</v>
      </c>
      <c r="M128" s="2">
        <v>0.61937818160000002</v>
      </c>
      <c r="N128" s="2">
        <v>4.0764039519999997</v>
      </c>
      <c r="O128" s="2">
        <v>0.31322292070000002</v>
      </c>
      <c r="P128" s="2">
        <v>13.94063231</v>
      </c>
      <c r="Q128" s="2">
        <v>0.92693935559999996</v>
      </c>
      <c r="R128" s="2">
        <v>0</v>
      </c>
      <c r="S128">
        <f t="shared" si="9"/>
        <v>1169.9098673653</v>
      </c>
    </row>
    <row r="129" spans="1:19" ht="15" thickBot="1" x14ac:dyDescent="0.35">
      <c r="A129" t="s">
        <v>54</v>
      </c>
      <c r="B129" s="1">
        <v>2014</v>
      </c>
      <c r="C129" s="2">
        <v>235.24593200000001</v>
      </c>
      <c r="D129" s="2">
        <v>206.33340140000001</v>
      </c>
      <c r="E129" s="2">
        <v>200.91760579999999</v>
      </c>
      <c r="F129" s="2">
        <v>173.63834679999999</v>
      </c>
      <c r="G129" s="2">
        <v>44.082856030000002</v>
      </c>
      <c r="H129" s="2">
        <v>87.288586949999996</v>
      </c>
      <c r="I129" s="2">
        <v>71.72177508</v>
      </c>
      <c r="J129" s="2">
        <v>142.42203280000001</v>
      </c>
      <c r="K129" s="2">
        <v>22.61776214</v>
      </c>
      <c r="L129" s="2">
        <v>4.7106462169999999</v>
      </c>
      <c r="M129" s="2">
        <v>0.49774911350000001</v>
      </c>
      <c r="N129" s="2">
        <v>6.2020598519999997</v>
      </c>
      <c r="O129" s="2">
        <v>0.49749961050000002</v>
      </c>
      <c r="P129" s="2">
        <v>12.50242624</v>
      </c>
      <c r="Q129" s="2">
        <v>0.52006006530000004</v>
      </c>
      <c r="R129" s="2">
        <v>0</v>
      </c>
      <c r="S129">
        <f t="shared" si="9"/>
        <v>1209.1987400983</v>
      </c>
    </row>
    <row r="130" spans="1:19" ht="15" thickBot="1" x14ac:dyDescent="0.35">
      <c r="A130" t="s">
        <v>54</v>
      </c>
      <c r="B130" s="1">
        <v>2015</v>
      </c>
      <c r="C130" s="2">
        <v>245.0219688</v>
      </c>
      <c r="D130" s="2">
        <v>210.90997049999999</v>
      </c>
      <c r="E130" s="2">
        <v>200.28496580000001</v>
      </c>
      <c r="F130" s="2">
        <v>180.5640477</v>
      </c>
      <c r="G130" s="2">
        <v>47.750337979999998</v>
      </c>
      <c r="H130" s="2">
        <v>76.920553690000006</v>
      </c>
      <c r="I130" s="2">
        <v>72.716871960000006</v>
      </c>
      <c r="J130" s="2">
        <v>132.80460429999999</v>
      </c>
      <c r="K130" s="2">
        <v>28.623082480000001</v>
      </c>
      <c r="L130" s="2">
        <v>7.2516614080000004</v>
      </c>
      <c r="M130" s="2">
        <v>0.45389824690000002</v>
      </c>
      <c r="N130" s="2">
        <v>0.40129443450000002</v>
      </c>
      <c r="O130" s="2">
        <v>0.46826245129999999</v>
      </c>
      <c r="P130" s="2">
        <v>1.8944851380000001</v>
      </c>
      <c r="Q130" s="2">
        <v>0.194400921</v>
      </c>
      <c r="R130" s="2">
        <v>0</v>
      </c>
      <c r="S130">
        <f t="shared" si="9"/>
        <v>1206.2604058096999</v>
      </c>
    </row>
    <row r="131" spans="1:19" ht="15" thickBot="1" x14ac:dyDescent="0.35">
      <c r="A131" t="s">
        <v>54</v>
      </c>
      <c r="B131" s="1">
        <v>2016</v>
      </c>
      <c r="C131" s="2">
        <v>250.95166080000001</v>
      </c>
      <c r="D131" s="2">
        <v>218.9235425</v>
      </c>
      <c r="E131" s="2">
        <v>195.5010236</v>
      </c>
      <c r="F131" s="2">
        <v>208.8014293</v>
      </c>
      <c r="G131" s="2">
        <v>47.914633430000002</v>
      </c>
      <c r="H131" s="2">
        <v>82.806437329999994</v>
      </c>
      <c r="I131" s="2">
        <v>71.38744251</v>
      </c>
      <c r="J131" s="2">
        <v>128.17162740000001</v>
      </c>
      <c r="K131" s="2">
        <v>29.47150663</v>
      </c>
      <c r="L131" s="2">
        <v>8.2761382490000006</v>
      </c>
      <c r="M131" s="2">
        <v>2.572992579E-2</v>
      </c>
      <c r="N131" s="2">
        <v>0.4132067089</v>
      </c>
      <c r="O131" s="2">
        <v>0.4647511634</v>
      </c>
      <c r="P131" s="2">
        <v>0.42841633649999999</v>
      </c>
      <c r="Q131" s="2">
        <v>9.5977458190000003E-2</v>
      </c>
      <c r="R131" s="2">
        <v>0</v>
      </c>
      <c r="S131">
        <f t="shared" ref="S131:S165" si="10">SUM(C131:R131)</f>
        <v>1243.6335233417801</v>
      </c>
    </row>
    <row r="132" spans="1:19" ht="15" thickBot="1" x14ac:dyDescent="0.35">
      <c r="A132" t="s">
        <v>54</v>
      </c>
      <c r="B132" s="1">
        <v>2017</v>
      </c>
      <c r="C132" s="2">
        <v>252.69109549999999</v>
      </c>
      <c r="D132" s="2">
        <v>230.00796310000001</v>
      </c>
      <c r="E132" s="2">
        <v>206.01538640000001</v>
      </c>
      <c r="F132" s="2">
        <v>211.40597990000001</v>
      </c>
      <c r="G132" s="2">
        <v>47.545362820000001</v>
      </c>
      <c r="H132" s="2">
        <v>89.317815280000005</v>
      </c>
      <c r="I132" s="2">
        <v>57.42703435</v>
      </c>
      <c r="J132" s="2">
        <v>116.9764711</v>
      </c>
      <c r="K132" s="2">
        <v>21.120479809999999</v>
      </c>
      <c r="L132" s="2">
        <v>6.883591891</v>
      </c>
      <c r="M132" s="2">
        <v>6.331212E-2</v>
      </c>
      <c r="N132" s="2">
        <v>0.47428215829999998</v>
      </c>
      <c r="O132" s="2">
        <v>0.43449436949999998</v>
      </c>
      <c r="P132" s="2">
        <v>0.77321573610000005</v>
      </c>
      <c r="Q132" s="2">
        <v>3.6361223870000001E-2</v>
      </c>
      <c r="R132" s="2">
        <v>0</v>
      </c>
      <c r="S132">
        <f t="shared" si="10"/>
        <v>1241.1728457587701</v>
      </c>
    </row>
    <row r="133" spans="1:19" ht="15" thickBot="1" x14ac:dyDescent="0.35">
      <c r="A133" t="s">
        <v>54</v>
      </c>
      <c r="B133" s="1">
        <v>2018</v>
      </c>
      <c r="C133" s="2">
        <v>259.89250600000003</v>
      </c>
      <c r="D133" s="2">
        <v>239.9090487</v>
      </c>
      <c r="E133" s="2">
        <v>209.80568059999999</v>
      </c>
      <c r="F133" s="2">
        <v>209.76761740000001</v>
      </c>
      <c r="G133" s="2">
        <v>54.461200589999997</v>
      </c>
      <c r="H133" s="2">
        <v>97.099971010000004</v>
      </c>
      <c r="I133" s="2">
        <v>80.050437160000001</v>
      </c>
      <c r="J133" s="2">
        <v>117.2011083</v>
      </c>
      <c r="K133" s="2">
        <v>24.381434850000002</v>
      </c>
      <c r="L133" s="2">
        <v>2.0093112639999999</v>
      </c>
      <c r="M133" s="2">
        <v>7.6179973779999993E-2</v>
      </c>
      <c r="N133" s="2">
        <v>0.48396935330000002</v>
      </c>
      <c r="O133" s="2">
        <v>0.40026891819999999</v>
      </c>
      <c r="P133" s="2">
        <v>0.28289566259999999</v>
      </c>
      <c r="Q133" s="2">
        <v>1.3267386569999999E-2</v>
      </c>
      <c r="R133" s="2">
        <v>0</v>
      </c>
      <c r="S133">
        <f t="shared" si="10"/>
        <v>1295.83489716845</v>
      </c>
    </row>
    <row r="134" spans="1:19" ht="15" thickBot="1" x14ac:dyDescent="0.35">
      <c r="A134" t="s">
        <v>54</v>
      </c>
      <c r="B134" s="1">
        <v>2019</v>
      </c>
      <c r="C134" s="2">
        <v>269.45668430000001</v>
      </c>
      <c r="D134" s="2">
        <v>249.2405995</v>
      </c>
      <c r="E134" s="2">
        <v>223.9564613</v>
      </c>
      <c r="F134" s="2">
        <v>204.61512339999999</v>
      </c>
      <c r="G134" s="2">
        <v>59.134583120000002</v>
      </c>
      <c r="H134" s="2">
        <v>96.694191079999996</v>
      </c>
      <c r="I134" s="2">
        <v>69.544398700000002</v>
      </c>
      <c r="J134" s="2">
        <v>108.708817</v>
      </c>
      <c r="K134" s="2">
        <v>25.49196933</v>
      </c>
      <c r="L134" s="2">
        <v>1.1856057310000001</v>
      </c>
      <c r="M134" s="2">
        <v>7.3298984080000004E-2</v>
      </c>
      <c r="N134" s="2">
        <v>0.49609602339999997</v>
      </c>
      <c r="O134" s="2">
        <v>0.52450921189999999</v>
      </c>
      <c r="P134" s="2">
        <v>0.2777860305</v>
      </c>
      <c r="Q134" s="2">
        <v>1.3120832400000001E-2</v>
      </c>
      <c r="R134" s="2">
        <v>0</v>
      </c>
      <c r="S134">
        <f t="shared" si="10"/>
        <v>1309.4132445432804</v>
      </c>
    </row>
    <row r="135" spans="1:19" ht="15" thickBot="1" x14ac:dyDescent="0.35">
      <c r="A135" t="s">
        <v>54</v>
      </c>
      <c r="B135" s="1">
        <v>2020</v>
      </c>
      <c r="C135" s="2">
        <v>276.98474329999999</v>
      </c>
      <c r="D135" s="2">
        <v>256.41090739999999</v>
      </c>
      <c r="E135" s="2">
        <v>211.42495070000001</v>
      </c>
      <c r="F135" s="2">
        <v>194.57181919999999</v>
      </c>
      <c r="G135" s="2">
        <v>47.282250789999999</v>
      </c>
      <c r="H135" s="2">
        <v>82.125715580000005</v>
      </c>
      <c r="I135" s="2">
        <v>53.70825893</v>
      </c>
      <c r="J135" s="2">
        <v>99.87303541</v>
      </c>
      <c r="K135" s="2">
        <v>25.277050370000001</v>
      </c>
      <c r="L135" s="2">
        <v>1.24554231</v>
      </c>
      <c r="M135" s="2">
        <v>6.9117748630000003E-2</v>
      </c>
      <c r="N135" s="2">
        <v>0.38050104289999997</v>
      </c>
      <c r="O135" s="2">
        <v>0</v>
      </c>
      <c r="P135" s="2">
        <v>0.27034865149999998</v>
      </c>
      <c r="Q135" s="2">
        <v>1.192998505E-2</v>
      </c>
      <c r="R135" s="2">
        <v>6.4121837799999996E-3</v>
      </c>
      <c r="S135">
        <f t="shared" si="10"/>
        <v>1249.6425836018602</v>
      </c>
    </row>
    <row r="136" spans="1:19" ht="15" thickBot="1" x14ac:dyDescent="0.35">
      <c r="A136" t="s">
        <v>54</v>
      </c>
      <c r="B136" s="1">
        <v>2021</v>
      </c>
      <c r="C136" s="2">
        <v>285.89633190000001</v>
      </c>
      <c r="D136" s="2">
        <v>262.87188939999999</v>
      </c>
      <c r="E136" s="2">
        <v>220.2948652</v>
      </c>
      <c r="F136" s="2">
        <v>200.48223830000001</v>
      </c>
      <c r="G136" s="2">
        <v>49.810484010000003</v>
      </c>
      <c r="H136" s="2">
        <v>83.009756490000001</v>
      </c>
      <c r="I136" s="2">
        <v>55.913889339999997</v>
      </c>
      <c r="J136" s="2">
        <v>93.913044999999997</v>
      </c>
      <c r="K136" s="2">
        <v>24.931775869999999</v>
      </c>
      <c r="L136" s="2">
        <v>1.290822648</v>
      </c>
      <c r="M136" s="2">
        <v>6.5139709800000001E-2</v>
      </c>
      <c r="N136" s="2">
        <v>0.82692812699999996</v>
      </c>
      <c r="O136" s="2">
        <v>0</v>
      </c>
      <c r="P136" s="2">
        <v>0.25497069519999999</v>
      </c>
      <c r="Q136" s="2">
        <v>1.125692979E-2</v>
      </c>
      <c r="R136" s="2">
        <v>1.9681679630000001E-2</v>
      </c>
      <c r="S136">
        <f t="shared" si="10"/>
        <v>1279.5930752994198</v>
      </c>
    </row>
    <row r="137" spans="1:19" ht="15" thickBot="1" x14ac:dyDescent="0.35">
      <c r="A137" t="s">
        <v>54</v>
      </c>
      <c r="B137" s="1">
        <v>2022</v>
      </c>
      <c r="C137" s="2">
        <v>292.3824472</v>
      </c>
      <c r="D137" s="2">
        <v>265.38515769999998</v>
      </c>
      <c r="E137" s="2">
        <v>224.64521149999999</v>
      </c>
      <c r="F137" s="2">
        <v>204.0443094</v>
      </c>
      <c r="G137" s="2">
        <v>51.88861138</v>
      </c>
      <c r="H137" s="2">
        <v>81.7599807</v>
      </c>
      <c r="I137" s="2">
        <v>57.064076020000002</v>
      </c>
      <c r="J137" s="2">
        <v>86.430051289999994</v>
      </c>
      <c r="K137" s="2">
        <v>24.38210123</v>
      </c>
      <c r="L137" s="2">
        <v>1.3183553459999999</v>
      </c>
      <c r="M137" s="2">
        <v>5.906182384E-2</v>
      </c>
      <c r="N137" s="2">
        <v>1.283060192</v>
      </c>
      <c r="O137" s="2">
        <v>0</v>
      </c>
      <c r="P137" s="2">
        <v>0.2314813138</v>
      </c>
      <c r="Q137" s="2">
        <v>1.021816484E-2</v>
      </c>
      <c r="R137" s="2">
        <v>3.8960065119999998E-2</v>
      </c>
      <c r="S137">
        <f t="shared" si="10"/>
        <v>1290.9230833255995</v>
      </c>
    </row>
    <row r="138" spans="1:19" ht="15" thickBot="1" x14ac:dyDescent="0.35">
      <c r="A138" t="s">
        <v>54</v>
      </c>
      <c r="B138" s="1">
        <v>2023</v>
      </c>
      <c r="C138" s="2">
        <v>295.5142065</v>
      </c>
      <c r="D138" s="2">
        <v>263.96724790000002</v>
      </c>
      <c r="E138" s="2">
        <v>229.31219440000001</v>
      </c>
      <c r="F138" s="2">
        <v>206.88367600000001</v>
      </c>
      <c r="G138" s="2">
        <v>53.839286559999998</v>
      </c>
      <c r="H138" s="2">
        <v>80.009293279999994</v>
      </c>
      <c r="I138" s="2">
        <v>58.012018359999999</v>
      </c>
      <c r="J138" s="2">
        <v>78.136549290000005</v>
      </c>
      <c r="K138" s="2">
        <v>23.748601000000001</v>
      </c>
      <c r="L138" s="2">
        <v>1.3411972750000001</v>
      </c>
      <c r="M138" s="2">
        <v>5.2442283639999997E-2</v>
      </c>
      <c r="N138" s="2">
        <v>1.7496160549999999</v>
      </c>
      <c r="O138" s="2">
        <v>0</v>
      </c>
      <c r="P138" s="2">
        <v>0.20574664570000001</v>
      </c>
      <c r="Q138" s="2">
        <v>9.0826214609999994E-3</v>
      </c>
      <c r="R138" s="2">
        <v>6.9644382530000007E-2</v>
      </c>
      <c r="S138">
        <f t="shared" si="10"/>
        <v>1292.8508025533308</v>
      </c>
    </row>
    <row r="139" spans="1:19" ht="15" thickBot="1" x14ac:dyDescent="0.35">
      <c r="A139" t="s">
        <v>54</v>
      </c>
      <c r="B139" s="1">
        <v>2024</v>
      </c>
      <c r="C139" s="2">
        <v>298.20020940000001</v>
      </c>
      <c r="D139" s="2">
        <v>261.63269930000001</v>
      </c>
      <c r="E139" s="2">
        <v>232.61905719999999</v>
      </c>
      <c r="F139" s="2">
        <v>208.67398119999999</v>
      </c>
      <c r="G139" s="2">
        <v>55.868110729999998</v>
      </c>
      <c r="H139" s="2">
        <v>77.739599279999993</v>
      </c>
      <c r="I139" s="2">
        <v>58.776509079999997</v>
      </c>
      <c r="J139" s="2">
        <v>69.423017119999997</v>
      </c>
      <c r="K139" s="2">
        <v>22.948474659999999</v>
      </c>
      <c r="L139" s="2">
        <v>1.363486956</v>
      </c>
      <c r="M139" s="2">
        <v>4.5295918650000003E-2</v>
      </c>
      <c r="N139" s="2">
        <v>2.216446565</v>
      </c>
      <c r="O139" s="2">
        <v>0</v>
      </c>
      <c r="P139" s="2">
        <v>0.17787204919999999</v>
      </c>
      <c r="Q139" s="2">
        <v>7.8528431150000008E-3</v>
      </c>
      <c r="R139" s="2">
        <v>0.1201572692</v>
      </c>
      <c r="S139">
        <f t="shared" si="10"/>
        <v>1289.8127695711653</v>
      </c>
    </row>
    <row r="140" spans="1:19" ht="15" thickBot="1" x14ac:dyDescent="0.35">
      <c r="A140" t="s">
        <v>54</v>
      </c>
      <c r="B140" s="1">
        <v>2025</v>
      </c>
      <c r="C140" s="2">
        <v>301.03111250000001</v>
      </c>
      <c r="D140" s="2">
        <v>258.53233820000003</v>
      </c>
      <c r="E140" s="2">
        <v>232.51953760000001</v>
      </c>
      <c r="F140" s="2">
        <v>209.2097742</v>
      </c>
      <c r="G140" s="2">
        <v>57.954061099999997</v>
      </c>
      <c r="H140" s="2">
        <v>74.750848390000002</v>
      </c>
      <c r="I140" s="2">
        <v>59.236090099999998</v>
      </c>
      <c r="J140" s="2">
        <v>60.76265909</v>
      </c>
      <c r="K140" s="2">
        <v>21.92950943</v>
      </c>
      <c r="L140" s="2">
        <v>1.384572849</v>
      </c>
      <c r="M140" s="2">
        <v>3.7636018549999997E-2</v>
      </c>
      <c r="N140" s="2">
        <v>2.6648106409999999</v>
      </c>
      <c r="O140" s="2">
        <v>0</v>
      </c>
      <c r="P140" s="2">
        <v>0.1480002762</v>
      </c>
      <c r="Q140" s="2">
        <v>6.5311095630000001E-3</v>
      </c>
      <c r="R140" s="2">
        <v>0.2041727726</v>
      </c>
      <c r="S140">
        <f t="shared" si="10"/>
        <v>1280.3716542769132</v>
      </c>
    </row>
    <row r="141" spans="1:19" ht="15" thickBot="1" x14ac:dyDescent="0.35">
      <c r="A141" t="s">
        <v>54</v>
      </c>
      <c r="B141" s="1">
        <v>2026</v>
      </c>
      <c r="C141" s="2">
        <v>303.96381259999998</v>
      </c>
      <c r="D141" s="2">
        <v>254.8315206</v>
      </c>
      <c r="E141" s="2">
        <v>230.94653049999999</v>
      </c>
      <c r="F141" s="2">
        <v>208.18595690000001</v>
      </c>
      <c r="G141" s="2">
        <v>60.115178649999997</v>
      </c>
      <c r="H141" s="2">
        <v>71.012687319999998</v>
      </c>
      <c r="I141" s="2">
        <v>59.354879850000003</v>
      </c>
      <c r="J141" s="2">
        <v>54.065767469999997</v>
      </c>
      <c r="K141" s="2">
        <v>20.762396020000001</v>
      </c>
      <c r="L141" s="2">
        <v>1.4053652759999999</v>
      </c>
      <c r="M141" s="2">
        <v>2.9659827810000001E-2</v>
      </c>
      <c r="N141" s="2">
        <v>3.0762828729999998</v>
      </c>
      <c r="O141" s="2">
        <v>0</v>
      </c>
      <c r="P141" s="2">
        <v>0.11703743699999999</v>
      </c>
      <c r="Q141" s="2">
        <v>5.1516550339999996E-3</v>
      </c>
      <c r="R141" s="2">
        <v>0.34125672969999998</v>
      </c>
      <c r="S141">
        <f t="shared" si="10"/>
        <v>1268.2134837085443</v>
      </c>
    </row>
    <row r="142" spans="1:19" ht="15" thickBot="1" x14ac:dyDescent="0.35">
      <c r="A142" t="s">
        <v>54</v>
      </c>
      <c r="B142" s="1">
        <v>2027</v>
      </c>
      <c r="C142" s="2">
        <v>306.45905499999998</v>
      </c>
      <c r="D142" s="2">
        <v>251.03491360000001</v>
      </c>
      <c r="E142" s="2">
        <v>228.88060569999999</v>
      </c>
      <c r="F142" s="2">
        <v>206.09079080000001</v>
      </c>
      <c r="G142" s="2">
        <v>62.289993500000001</v>
      </c>
      <c r="H142" s="2">
        <v>66.657855839999996</v>
      </c>
      <c r="I142" s="2">
        <v>59.16283567</v>
      </c>
      <c r="J142" s="2">
        <v>47.848984899999998</v>
      </c>
      <c r="K142" s="2">
        <v>19.33149285</v>
      </c>
      <c r="L142" s="2">
        <v>1.4254811650000001</v>
      </c>
      <c r="M142" s="2">
        <v>2.1677220359999999E-2</v>
      </c>
      <c r="N142" s="2">
        <v>3.4402945040000001</v>
      </c>
      <c r="O142" s="2">
        <v>0</v>
      </c>
      <c r="P142" s="2">
        <v>8.6037778430000003E-2</v>
      </c>
      <c r="Q142" s="2">
        <v>3.768407791E-3</v>
      </c>
      <c r="R142" s="2">
        <v>0.55589019250000005</v>
      </c>
      <c r="S142">
        <f t="shared" si="10"/>
        <v>1253.2896771280809</v>
      </c>
    </row>
    <row r="143" spans="1:19" ht="15" thickBot="1" x14ac:dyDescent="0.35">
      <c r="A143" t="s">
        <v>54</v>
      </c>
      <c r="B143" s="1">
        <v>2028</v>
      </c>
      <c r="C143" s="2">
        <v>308.23696200000001</v>
      </c>
      <c r="D143" s="2">
        <v>246.84304539999999</v>
      </c>
      <c r="E143" s="2">
        <v>227.52616209999999</v>
      </c>
      <c r="F143" s="2">
        <v>203.6440824</v>
      </c>
      <c r="G143" s="2">
        <v>64.502415040000002</v>
      </c>
      <c r="H143" s="2">
        <v>62.160562730000002</v>
      </c>
      <c r="I143" s="2">
        <v>58.905075340000003</v>
      </c>
      <c r="J143" s="2">
        <v>42.310752639999997</v>
      </c>
      <c r="K143" s="2">
        <v>17.683680330000001</v>
      </c>
      <c r="L143" s="2">
        <v>1.4468768059999999</v>
      </c>
      <c r="M143" s="2">
        <v>1.4036849129999999E-2</v>
      </c>
      <c r="N143" s="2">
        <v>3.7731115609999999</v>
      </c>
      <c r="O143" s="2">
        <v>0</v>
      </c>
      <c r="P143" s="2">
        <v>5.612943737E-2</v>
      </c>
      <c r="Q143" s="2">
        <v>2.4422101310000001E-3</v>
      </c>
      <c r="R143" s="2">
        <v>0.87552656689999997</v>
      </c>
      <c r="S143">
        <f t="shared" si="10"/>
        <v>1237.9808614105307</v>
      </c>
    </row>
    <row r="144" spans="1:19" ht="15" thickBot="1" x14ac:dyDescent="0.35">
      <c r="A144" t="s">
        <v>54</v>
      </c>
      <c r="B144" s="1">
        <v>2029</v>
      </c>
      <c r="C144" s="2">
        <v>309.64233760000002</v>
      </c>
      <c r="D144" s="2">
        <v>242.07407219999999</v>
      </c>
      <c r="E144" s="2">
        <v>228.45898399999999</v>
      </c>
      <c r="F144" s="2">
        <v>201.76433599999999</v>
      </c>
      <c r="G144" s="2">
        <v>66.812483520000001</v>
      </c>
      <c r="H144" s="2">
        <v>57.992318189999999</v>
      </c>
      <c r="I144" s="2">
        <v>58.864021020000003</v>
      </c>
      <c r="J144" s="2">
        <v>37.573951770000001</v>
      </c>
      <c r="K144" s="2">
        <v>15.886507509999999</v>
      </c>
      <c r="L144" s="2">
        <v>1.471811518</v>
      </c>
      <c r="M144" s="2">
        <v>6.8578585189999998E-3</v>
      </c>
      <c r="N144" s="2">
        <v>4.1087499660000004</v>
      </c>
      <c r="O144" s="2">
        <v>0</v>
      </c>
      <c r="P144" s="2">
        <v>2.7686329629999999E-2</v>
      </c>
      <c r="Q144" s="2">
        <v>1.194112916E-3</v>
      </c>
      <c r="R144" s="2">
        <v>1.32930116</v>
      </c>
      <c r="S144">
        <f t="shared" si="10"/>
        <v>1226.0146127550652</v>
      </c>
    </row>
    <row r="145" spans="1:19" ht="15" thickBot="1" x14ac:dyDescent="0.35">
      <c r="A145" t="s">
        <v>54</v>
      </c>
      <c r="B145" s="1">
        <v>2030</v>
      </c>
      <c r="C145" s="2">
        <v>310.73486020000001</v>
      </c>
      <c r="D145" s="2">
        <v>236.68825799999999</v>
      </c>
      <c r="E145" s="2">
        <v>230.23679240000001</v>
      </c>
      <c r="F145" s="2">
        <v>188.19790570000001</v>
      </c>
      <c r="G145" s="2">
        <v>69.258200990000006</v>
      </c>
      <c r="H145" s="2">
        <v>49.44543745</v>
      </c>
      <c r="I145" s="2">
        <v>58.793383560000002</v>
      </c>
      <c r="J145" s="2">
        <v>33.68114628</v>
      </c>
      <c r="K145" s="2">
        <v>14.063517300000001</v>
      </c>
      <c r="L145" s="2">
        <v>1.5011167379999999</v>
      </c>
      <c r="M145" s="2">
        <v>0</v>
      </c>
      <c r="N145" s="2">
        <v>4.4775127330000002</v>
      </c>
      <c r="O145" s="2">
        <v>0</v>
      </c>
      <c r="P145" s="2">
        <v>1.9115194709999999E-4</v>
      </c>
      <c r="Q145" s="2">
        <v>0</v>
      </c>
      <c r="R145" s="2">
        <v>22.42633227</v>
      </c>
      <c r="S145">
        <f t="shared" si="10"/>
        <v>1219.5046547729471</v>
      </c>
    </row>
    <row r="146" spans="1:19" ht="15" thickBot="1" x14ac:dyDescent="0.35">
      <c r="A146" t="s">
        <v>54</v>
      </c>
      <c r="B146" s="1">
        <v>2031</v>
      </c>
      <c r="C146" s="2">
        <v>311.45658250000002</v>
      </c>
      <c r="D146" s="2">
        <v>230.6587298</v>
      </c>
      <c r="E146" s="2">
        <v>236.78647910000001</v>
      </c>
      <c r="F146" s="2">
        <v>184.6486645</v>
      </c>
      <c r="G146" s="2">
        <v>71.828216800000007</v>
      </c>
      <c r="H146" s="2">
        <v>48.101430469999997</v>
      </c>
      <c r="I146" s="2">
        <v>59.406964930000001</v>
      </c>
      <c r="J146" s="2">
        <v>34.157955649999998</v>
      </c>
      <c r="K146" s="2">
        <v>13.23647761</v>
      </c>
      <c r="L146" s="2">
        <v>1.552707952</v>
      </c>
      <c r="M146" s="2">
        <v>0</v>
      </c>
      <c r="N146" s="2">
        <v>4.8966665699999998</v>
      </c>
      <c r="O146" s="2">
        <v>0</v>
      </c>
      <c r="P146" s="2">
        <v>1.9437833620000001E-4</v>
      </c>
      <c r="Q146" s="2">
        <v>0</v>
      </c>
      <c r="R146" s="2">
        <v>25.527622780000002</v>
      </c>
      <c r="S146">
        <f t="shared" si="10"/>
        <v>1222.2586930403363</v>
      </c>
    </row>
    <row r="147" spans="1:19" ht="15" thickBot="1" x14ac:dyDescent="0.35">
      <c r="A147" t="s">
        <v>54</v>
      </c>
      <c r="B147" s="1">
        <v>2032</v>
      </c>
      <c r="C147" s="2">
        <v>311.62386290000001</v>
      </c>
      <c r="D147" s="2">
        <v>223.9929779</v>
      </c>
      <c r="E147" s="2">
        <v>245.42707759999999</v>
      </c>
      <c r="F147" s="2">
        <v>182.5083692</v>
      </c>
      <c r="G147" s="2">
        <v>74.474042100000005</v>
      </c>
      <c r="H147" s="2">
        <v>47.100716499999997</v>
      </c>
      <c r="I147" s="2">
        <v>60.29178366</v>
      </c>
      <c r="J147" s="2">
        <v>34.628009239999997</v>
      </c>
      <c r="K147" s="2">
        <v>12.681926969999999</v>
      </c>
      <c r="L147" s="2">
        <v>1.606580702</v>
      </c>
      <c r="M147" s="2">
        <v>0</v>
      </c>
      <c r="N147" s="2">
        <v>5.3652682030000003</v>
      </c>
      <c r="O147" s="2">
        <v>0</v>
      </c>
      <c r="P147" s="2">
        <v>1.9835280899999999E-4</v>
      </c>
      <c r="Q147" s="2">
        <v>0</v>
      </c>
      <c r="R147" s="2">
        <v>29.107736299999999</v>
      </c>
      <c r="S147">
        <f t="shared" si="10"/>
        <v>1228.8085496278088</v>
      </c>
    </row>
    <row r="148" spans="1:19" ht="15" thickBot="1" x14ac:dyDescent="0.35">
      <c r="A148" t="s">
        <v>54</v>
      </c>
      <c r="B148" s="1">
        <v>2033</v>
      </c>
      <c r="C148" s="2">
        <v>311.31270369999999</v>
      </c>
      <c r="D148" s="2">
        <v>216.75089159999999</v>
      </c>
      <c r="E148" s="2">
        <v>255.4609773</v>
      </c>
      <c r="F148" s="2">
        <v>181.666245</v>
      </c>
      <c r="G148" s="2">
        <v>77.173707179999994</v>
      </c>
      <c r="H148" s="2">
        <v>46.30610772</v>
      </c>
      <c r="I148" s="2">
        <v>61.366186720000002</v>
      </c>
      <c r="J148" s="2">
        <v>35.072962529999998</v>
      </c>
      <c r="K148" s="2">
        <v>12.36332985</v>
      </c>
      <c r="L148" s="2">
        <v>1.6620632099999999</v>
      </c>
      <c r="M148" s="2">
        <v>0</v>
      </c>
      <c r="N148" s="2">
        <v>5.8799593769999996</v>
      </c>
      <c r="O148" s="2">
        <v>0</v>
      </c>
      <c r="P148" s="2">
        <v>2.0284548550000001E-4</v>
      </c>
      <c r="Q148" s="2">
        <v>0</v>
      </c>
      <c r="R148" s="2">
        <v>33.242837389999998</v>
      </c>
      <c r="S148">
        <f t="shared" si="10"/>
        <v>1238.2581744224856</v>
      </c>
    </row>
    <row r="149" spans="1:19" ht="15" thickBot="1" x14ac:dyDescent="0.35">
      <c r="A149" t="s">
        <v>54</v>
      </c>
      <c r="B149" s="1">
        <v>2034</v>
      </c>
      <c r="C149" s="2">
        <v>310.4279176</v>
      </c>
      <c r="D149" s="2">
        <v>208.97071209999999</v>
      </c>
      <c r="E149" s="2">
        <v>266.39910479999998</v>
      </c>
      <c r="F149" s="2">
        <v>182.01158340000001</v>
      </c>
      <c r="G149" s="2">
        <v>79.960169260000001</v>
      </c>
      <c r="H149" s="2">
        <v>45.635617629999999</v>
      </c>
      <c r="I149" s="2">
        <v>62.594981230000002</v>
      </c>
      <c r="J149" s="2">
        <v>35.477613339999998</v>
      </c>
      <c r="K149" s="2">
        <v>12.202348239999999</v>
      </c>
      <c r="L149" s="2">
        <v>1.719691353</v>
      </c>
      <c r="M149" s="2">
        <v>0</v>
      </c>
      <c r="N149" s="2">
        <v>6.4391613999999997</v>
      </c>
      <c r="O149" s="2">
        <v>0</v>
      </c>
      <c r="P149" s="2">
        <v>2.07792405E-4</v>
      </c>
      <c r="Q149" s="2">
        <v>0</v>
      </c>
      <c r="R149" s="2">
        <v>38.013112290000002</v>
      </c>
      <c r="S149">
        <f t="shared" si="10"/>
        <v>1249.8522204354051</v>
      </c>
    </row>
    <row r="150" spans="1:19" ht="15" thickBot="1" x14ac:dyDescent="0.35">
      <c r="A150" t="s">
        <v>54</v>
      </c>
      <c r="B150" s="1">
        <v>2035</v>
      </c>
      <c r="C150" s="2">
        <v>309.0479818</v>
      </c>
      <c r="D150" s="2">
        <v>200.925344</v>
      </c>
      <c r="E150" s="2">
        <v>278.40542590000001</v>
      </c>
      <c r="F150" s="2">
        <v>183.61534829999999</v>
      </c>
      <c r="G150" s="2">
        <v>82.876580200000006</v>
      </c>
      <c r="H150" s="2">
        <v>45.112069480000002</v>
      </c>
      <c r="I150" s="2">
        <v>64.019733360000004</v>
      </c>
      <c r="J150" s="2">
        <v>35.810034350000002</v>
      </c>
      <c r="K150" s="2">
        <v>12.1521776</v>
      </c>
      <c r="L150" s="2">
        <v>1.78043029</v>
      </c>
      <c r="M150" s="2">
        <v>0</v>
      </c>
      <c r="N150" s="2">
        <v>7.0560586560000003</v>
      </c>
      <c r="O150" s="2">
        <v>0</v>
      </c>
      <c r="P150" s="2">
        <v>2.1333682719999999E-4</v>
      </c>
      <c r="Q150" s="2">
        <v>0</v>
      </c>
      <c r="R150" s="2">
        <v>43.486422779999998</v>
      </c>
      <c r="S150">
        <f t="shared" si="10"/>
        <v>1264.2878200528271</v>
      </c>
    </row>
    <row r="151" spans="1:19" ht="15" thickBot="1" x14ac:dyDescent="0.35">
      <c r="A151" t="s">
        <v>54</v>
      </c>
      <c r="B151" s="1">
        <v>2036</v>
      </c>
      <c r="C151" s="2">
        <v>307.2095683</v>
      </c>
      <c r="D151" s="2">
        <v>192.7635468</v>
      </c>
      <c r="E151" s="2">
        <v>290.53066360000003</v>
      </c>
      <c r="F151" s="2">
        <v>186.09484219999999</v>
      </c>
      <c r="G151" s="2">
        <v>85.934440469999998</v>
      </c>
      <c r="H151" s="2">
        <v>44.781284749999998</v>
      </c>
      <c r="I151" s="2">
        <v>65.536743959999995</v>
      </c>
      <c r="J151" s="2">
        <v>35.9995373</v>
      </c>
      <c r="K151" s="2">
        <v>12.15477542</v>
      </c>
      <c r="L151" s="2">
        <v>1.844203687</v>
      </c>
      <c r="M151" s="2">
        <v>0</v>
      </c>
      <c r="N151" s="2">
        <v>7.7124836759999997</v>
      </c>
      <c r="O151" s="2">
        <v>0</v>
      </c>
      <c r="P151" s="2">
        <v>2.192284455E-4</v>
      </c>
      <c r="Q151" s="2">
        <v>0</v>
      </c>
      <c r="R151" s="2">
        <v>49.5400353</v>
      </c>
      <c r="S151">
        <f t="shared" si="10"/>
        <v>1280.1023446914453</v>
      </c>
    </row>
    <row r="152" spans="1:19" ht="15" thickBot="1" x14ac:dyDescent="0.35">
      <c r="A152" t="s">
        <v>54</v>
      </c>
      <c r="B152" s="1">
        <v>2037</v>
      </c>
      <c r="C152" s="2">
        <v>304.82423549999999</v>
      </c>
      <c r="D152" s="2">
        <v>184.58419190000001</v>
      </c>
      <c r="E152" s="2">
        <v>302.6540225</v>
      </c>
      <c r="F152" s="2">
        <v>189.55564269999999</v>
      </c>
      <c r="G152" s="2">
        <v>89.114883689999999</v>
      </c>
      <c r="H152" s="2">
        <v>44.423404339999998</v>
      </c>
      <c r="I152" s="2">
        <v>67.125954530000001</v>
      </c>
      <c r="J152" s="2">
        <v>35.927160999999998</v>
      </c>
      <c r="K152" s="2">
        <v>12.195717459999999</v>
      </c>
      <c r="L152" s="2">
        <v>1.910570809</v>
      </c>
      <c r="M152" s="2">
        <v>0</v>
      </c>
      <c r="N152" s="2">
        <v>8.4066634859999994</v>
      </c>
      <c r="O152" s="2">
        <v>0</v>
      </c>
      <c r="P152" s="2">
        <v>2.253872184E-4</v>
      </c>
      <c r="Q152" s="2">
        <v>0</v>
      </c>
      <c r="R152" s="2">
        <v>56.048470760000001</v>
      </c>
      <c r="S152">
        <f t="shared" si="10"/>
        <v>1296.7711440622188</v>
      </c>
    </row>
    <row r="153" spans="1:19" ht="15" thickBot="1" x14ac:dyDescent="0.35">
      <c r="A153" t="s">
        <v>54</v>
      </c>
      <c r="B153" s="1">
        <v>2038</v>
      </c>
      <c r="C153" s="2">
        <v>302.04237810000001</v>
      </c>
      <c r="D153" s="2">
        <v>176.2589025</v>
      </c>
      <c r="E153" s="2">
        <v>314.6938184</v>
      </c>
      <c r="F153" s="2">
        <v>193.8745859</v>
      </c>
      <c r="G153" s="2">
        <v>92.392779059999995</v>
      </c>
      <c r="H153" s="2">
        <v>44.012068990000003</v>
      </c>
      <c r="I153" s="2">
        <v>68.763790900000004</v>
      </c>
      <c r="J153" s="2">
        <v>35.440080039999998</v>
      </c>
      <c r="K153" s="2">
        <v>12.271261989999999</v>
      </c>
      <c r="L153" s="2">
        <v>1.978971644</v>
      </c>
      <c r="M153" s="2">
        <v>0</v>
      </c>
      <c r="N153" s="2">
        <v>9.1364545760000002</v>
      </c>
      <c r="O153" s="2">
        <v>0</v>
      </c>
      <c r="P153" s="2">
        <v>2.31730504E-4</v>
      </c>
      <c r="Q153" s="2">
        <v>0</v>
      </c>
      <c r="R153" s="2">
        <v>62.89230379</v>
      </c>
      <c r="S153">
        <f t="shared" si="10"/>
        <v>1313.7576276205043</v>
      </c>
    </row>
    <row r="154" spans="1:19" ht="15" thickBot="1" x14ac:dyDescent="0.35">
      <c r="A154" t="s">
        <v>54</v>
      </c>
      <c r="B154" s="1">
        <v>2039</v>
      </c>
      <c r="C154" s="2">
        <v>298.9207328</v>
      </c>
      <c r="D154" s="2">
        <v>167.65180580000001</v>
      </c>
      <c r="E154" s="2">
        <v>326.6419449</v>
      </c>
      <c r="F154" s="2">
        <v>198.92883689999999</v>
      </c>
      <c r="G154" s="2">
        <v>95.767923589999995</v>
      </c>
      <c r="H154" s="2">
        <v>43.538413499999997</v>
      </c>
      <c r="I154" s="2">
        <v>70.446138469999994</v>
      </c>
      <c r="J154" s="2">
        <v>34.422394930000003</v>
      </c>
      <c r="K154" s="2">
        <v>12.38120651</v>
      </c>
      <c r="L154" s="2">
        <v>2.0493895379999998</v>
      </c>
      <c r="M154" s="2">
        <v>0</v>
      </c>
      <c r="N154" s="2">
        <v>9.9022174179999993</v>
      </c>
      <c r="O154" s="2">
        <v>0</v>
      </c>
      <c r="P154" s="2">
        <v>2.382466449E-4</v>
      </c>
      <c r="Q154" s="2">
        <v>0</v>
      </c>
      <c r="R154" s="2">
        <v>69.999125770000006</v>
      </c>
      <c r="S154">
        <f t="shared" si="10"/>
        <v>1330.6503683726451</v>
      </c>
    </row>
    <row r="155" spans="1:19" ht="15" thickBot="1" x14ac:dyDescent="0.35">
      <c r="A155" t="s">
        <v>54</v>
      </c>
      <c r="B155" s="1">
        <v>2040</v>
      </c>
      <c r="C155" s="2">
        <v>295.32713039999999</v>
      </c>
      <c r="D155" s="2">
        <v>159.2372542</v>
      </c>
      <c r="E155" s="2">
        <v>338.5626527</v>
      </c>
      <c r="F155" s="2">
        <v>204.71421670000001</v>
      </c>
      <c r="G155" s="2">
        <v>99.271290820000004</v>
      </c>
      <c r="H155" s="2">
        <v>43.009221719999999</v>
      </c>
      <c r="I155" s="2">
        <v>72.190472700000001</v>
      </c>
      <c r="J155" s="2">
        <v>32.932169340000002</v>
      </c>
      <c r="K155" s="2">
        <v>12.51874465</v>
      </c>
      <c r="L155" s="2">
        <v>2.1224786510000002</v>
      </c>
      <c r="M155" s="2">
        <v>0</v>
      </c>
      <c r="N155" s="2">
        <v>10.70789428</v>
      </c>
      <c r="O155" s="2">
        <v>0</v>
      </c>
      <c r="P155" s="2">
        <v>2.4500459309999999E-4</v>
      </c>
      <c r="Q155" s="2">
        <v>0</v>
      </c>
      <c r="R155" s="2">
        <v>77.346122589999993</v>
      </c>
      <c r="S155">
        <f t="shared" si="10"/>
        <v>1347.9398937555929</v>
      </c>
    </row>
    <row r="156" spans="1:19" ht="15" thickBot="1" x14ac:dyDescent="0.35">
      <c r="A156" t="s">
        <v>54</v>
      </c>
      <c r="B156" s="1">
        <v>2041</v>
      </c>
      <c r="C156" s="2">
        <v>290.52521059999998</v>
      </c>
      <c r="D156" s="2">
        <v>150.87547739999999</v>
      </c>
      <c r="E156" s="2">
        <v>349.59075460000003</v>
      </c>
      <c r="F156" s="2">
        <v>213.74751839999999</v>
      </c>
      <c r="G156" s="2">
        <v>102.9306826</v>
      </c>
      <c r="H156" s="2">
        <v>43.772137409999999</v>
      </c>
      <c r="I156" s="2">
        <v>74.062898340000004</v>
      </c>
      <c r="J156" s="2">
        <v>31.292402129999999</v>
      </c>
      <c r="K156" s="2">
        <v>12.669306819999999</v>
      </c>
      <c r="L156" s="2">
        <v>2.198825641</v>
      </c>
      <c r="M156" s="2">
        <v>0</v>
      </c>
      <c r="N156" s="2">
        <v>11.557753780000001</v>
      </c>
      <c r="O156" s="2">
        <v>0</v>
      </c>
      <c r="P156" s="2">
        <v>2.5206538669999998E-4</v>
      </c>
      <c r="Q156" s="2">
        <v>0</v>
      </c>
      <c r="R156" s="2">
        <v>82.263490779999998</v>
      </c>
      <c r="S156">
        <f t="shared" si="10"/>
        <v>1365.4867105663866</v>
      </c>
    </row>
    <row r="157" spans="1:19" ht="15" thickBot="1" x14ac:dyDescent="0.35">
      <c r="A157" t="s">
        <v>54</v>
      </c>
      <c r="B157" s="1">
        <v>2042</v>
      </c>
      <c r="C157" s="2">
        <v>285.40462159999998</v>
      </c>
      <c r="D157" s="2">
        <v>142.758331</v>
      </c>
      <c r="E157" s="2">
        <v>360.8236311</v>
      </c>
      <c r="F157" s="2">
        <v>223.20621779999999</v>
      </c>
      <c r="G157" s="2">
        <v>106.7453424</v>
      </c>
      <c r="H157" s="2">
        <v>44.556410659999997</v>
      </c>
      <c r="I157" s="2">
        <v>76.013260970000005</v>
      </c>
      <c r="J157" s="2">
        <v>29.951314660000001</v>
      </c>
      <c r="K157" s="2">
        <v>12.806066769999999</v>
      </c>
      <c r="L157" s="2">
        <v>2.2784072759999998</v>
      </c>
      <c r="M157" s="2">
        <v>0</v>
      </c>
      <c r="N157" s="2">
        <v>12.45329177</v>
      </c>
      <c r="O157" s="2">
        <v>0</v>
      </c>
      <c r="P157" s="2">
        <v>2.5942008240000002E-4</v>
      </c>
      <c r="Q157" s="2">
        <v>0</v>
      </c>
      <c r="R157" s="2">
        <v>87.261012739999998</v>
      </c>
      <c r="S157">
        <f t="shared" si="10"/>
        <v>1384.2581681660822</v>
      </c>
    </row>
    <row r="158" spans="1:19" ht="15" thickBot="1" x14ac:dyDescent="0.35">
      <c r="A158" t="s">
        <v>54</v>
      </c>
      <c r="B158" s="1">
        <v>2043</v>
      </c>
      <c r="C158" s="2">
        <v>279.9601394</v>
      </c>
      <c r="D158" s="2">
        <v>134.81025740000001</v>
      </c>
      <c r="E158" s="2">
        <v>372.2361545</v>
      </c>
      <c r="F158" s="2">
        <v>233.00966529999999</v>
      </c>
      <c r="G158" s="2">
        <v>110.6996283</v>
      </c>
      <c r="H158" s="2">
        <v>45.352550780000001</v>
      </c>
      <c r="I158" s="2">
        <v>78.029923719999999</v>
      </c>
      <c r="J158" s="2">
        <v>29.195268630000001</v>
      </c>
      <c r="K158" s="2">
        <v>12.916277490000001</v>
      </c>
      <c r="L158" s="2">
        <v>2.360883624</v>
      </c>
      <c r="M158" s="2">
        <v>0</v>
      </c>
      <c r="N158" s="2">
        <v>13.394199130000001</v>
      </c>
      <c r="O158" s="2">
        <v>0</v>
      </c>
      <c r="P158" s="2">
        <v>2.6702450280000002E-4</v>
      </c>
      <c r="Q158" s="2">
        <v>0</v>
      </c>
      <c r="R158" s="2">
        <v>92.325713539999995</v>
      </c>
      <c r="S158">
        <f t="shared" si="10"/>
        <v>1404.2909288385031</v>
      </c>
    </row>
    <row r="159" spans="1:19" ht="15" thickBot="1" x14ac:dyDescent="0.35">
      <c r="A159" t="s">
        <v>54</v>
      </c>
      <c r="B159" s="1">
        <v>2044</v>
      </c>
      <c r="C159" s="2">
        <v>274.35677459999999</v>
      </c>
      <c r="D159" s="2">
        <v>126.8994893</v>
      </c>
      <c r="E159" s="2">
        <v>383.82016490000001</v>
      </c>
      <c r="F159" s="2">
        <v>243.09387179999999</v>
      </c>
      <c r="G159" s="2">
        <v>114.78593170000001</v>
      </c>
      <c r="H159" s="2">
        <v>46.154967110000001</v>
      </c>
      <c r="I159" s="2">
        <v>80.106721550000003</v>
      </c>
      <c r="J159" s="2">
        <v>29.041533619999999</v>
      </c>
      <c r="K159" s="2">
        <v>12.99803747</v>
      </c>
      <c r="L159" s="2">
        <v>2.4460874659999998</v>
      </c>
      <c r="M159" s="2">
        <v>0</v>
      </c>
      <c r="N159" s="2">
        <v>14.38089534</v>
      </c>
      <c r="O159" s="2">
        <v>0</v>
      </c>
      <c r="P159" s="2">
        <v>2.7485521130000002E-4</v>
      </c>
      <c r="Q159" s="2">
        <v>0</v>
      </c>
      <c r="R159" s="2">
        <v>97.452631800000006</v>
      </c>
      <c r="S159">
        <f t="shared" si="10"/>
        <v>1425.5373815112116</v>
      </c>
    </row>
    <row r="160" spans="1:19" ht="15" thickBot="1" x14ac:dyDescent="0.35">
      <c r="A160" t="s">
        <v>54</v>
      </c>
      <c r="B160" s="1">
        <v>2045</v>
      </c>
      <c r="C160" s="2">
        <v>268.99502769999998</v>
      </c>
      <c r="D160" s="2">
        <v>119.3965084</v>
      </c>
      <c r="E160" s="2">
        <v>395.5999352</v>
      </c>
      <c r="F160" s="2">
        <v>253.48278379999999</v>
      </c>
      <c r="G160" s="2">
        <v>119.0154155</v>
      </c>
      <c r="H160" s="2">
        <v>46.965879020000003</v>
      </c>
      <c r="I160" s="2">
        <v>82.249515340000002</v>
      </c>
      <c r="J160" s="2">
        <v>29.356228569999999</v>
      </c>
      <c r="K160" s="2">
        <v>13.05804945</v>
      </c>
      <c r="L160" s="2">
        <v>2.5342523840000002</v>
      </c>
      <c r="M160" s="2">
        <v>0</v>
      </c>
      <c r="N160" s="2">
        <v>15.41610389</v>
      </c>
      <c r="O160" s="2">
        <v>0</v>
      </c>
      <c r="P160" s="2">
        <v>2.8293449350000002E-4</v>
      </c>
      <c r="Q160" s="2">
        <v>0</v>
      </c>
      <c r="R160" s="2">
        <v>102.6440935</v>
      </c>
      <c r="S160">
        <f t="shared" si="10"/>
        <v>1448.7140756884935</v>
      </c>
    </row>
    <row r="161" spans="1:19" ht="15" thickBot="1" x14ac:dyDescent="0.35">
      <c r="A161" t="s">
        <v>54</v>
      </c>
      <c r="B161" s="1">
        <v>2046</v>
      </c>
      <c r="C161" s="2">
        <v>263.58988849999997</v>
      </c>
      <c r="D161" s="2">
        <v>112.1361926</v>
      </c>
      <c r="E161" s="2">
        <v>407.61581690000003</v>
      </c>
      <c r="F161" s="2">
        <v>264.14789200000001</v>
      </c>
      <c r="G161" s="2">
        <v>123.412902</v>
      </c>
      <c r="H161" s="2">
        <v>47.79254443</v>
      </c>
      <c r="I161" s="2">
        <v>84.472500769999996</v>
      </c>
      <c r="J161" s="2">
        <v>29.989839199999999</v>
      </c>
      <c r="K161" s="2">
        <v>13.10433725</v>
      </c>
      <c r="L161" s="2">
        <v>2.625902054</v>
      </c>
      <c r="M161" s="2">
        <v>0</v>
      </c>
      <c r="N161" s="2">
        <v>16.504544899999999</v>
      </c>
      <c r="O161" s="2">
        <v>0</v>
      </c>
      <c r="P161" s="2">
        <v>2.9131628570000002E-4</v>
      </c>
      <c r="Q161" s="2">
        <v>0</v>
      </c>
      <c r="R161" s="2">
        <v>107.90710369999999</v>
      </c>
      <c r="S161">
        <f t="shared" si="10"/>
        <v>1473.2997556202859</v>
      </c>
    </row>
    <row r="162" spans="1:19" ht="15" thickBot="1" x14ac:dyDescent="0.35">
      <c r="A162" t="s">
        <v>54</v>
      </c>
      <c r="B162" s="1">
        <v>2047</v>
      </c>
      <c r="C162" s="2">
        <v>258.1790762</v>
      </c>
      <c r="D162" s="2">
        <v>105.07394410000001</v>
      </c>
      <c r="E162" s="2">
        <v>419.90081079999999</v>
      </c>
      <c r="F162" s="2">
        <v>275.06775349999998</v>
      </c>
      <c r="G162" s="2">
        <v>127.9949842</v>
      </c>
      <c r="H162" s="2">
        <v>48.638431099999998</v>
      </c>
      <c r="I162" s="2">
        <v>86.784419450000001</v>
      </c>
      <c r="J162" s="2">
        <v>30.830120569999998</v>
      </c>
      <c r="K162" s="2">
        <v>13.14283494</v>
      </c>
      <c r="L162" s="2">
        <v>2.721383721</v>
      </c>
      <c r="M162" s="2">
        <v>0</v>
      </c>
      <c r="N162" s="2">
        <v>17.650189860000001</v>
      </c>
      <c r="O162" s="2">
        <v>0</v>
      </c>
      <c r="P162" s="2">
        <v>3.0003369969999999E-4</v>
      </c>
      <c r="Q162" s="2">
        <v>0</v>
      </c>
      <c r="R162" s="2">
        <v>113.249483</v>
      </c>
      <c r="S162">
        <f t="shared" si="10"/>
        <v>1499.2337314746997</v>
      </c>
    </row>
    <row r="163" spans="1:19" ht="15" thickBot="1" x14ac:dyDescent="0.35">
      <c r="A163" t="s">
        <v>54</v>
      </c>
      <c r="B163" s="1">
        <v>2048</v>
      </c>
      <c r="C163" s="2">
        <v>252.89164840000001</v>
      </c>
      <c r="D163" s="2">
        <v>98.284178909999994</v>
      </c>
      <c r="E163" s="2">
        <v>432.44907060000003</v>
      </c>
      <c r="F163" s="2">
        <v>286.20901909999998</v>
      </c>
      <c r="G163" s="2">
        <v>132.75787930000001</v>
      </c>
      <c r="H163" s="2">
        <v>49.499033840000003</v>
      </c>
      <c r="I163" s="2">
        <v>89.181364009999996</v>
      </c>
      <c r="J163" s="2">
        <v>31.803364989999999</v>
      </c>
      <c r="K163" s="2">
        <v>13.17724067</v>
      </c>
      <c r="L163" s="2">
        <v>2.8206110419999999</v>
      </c>
      <c r="M163" s="2">
        <v>0</v>
      </c>
      <c r="N163" s="2">
        <v>18.854368359999999</v>
      </c>
      <c r="O163" s="2">
        <v>0</v>
      </c>
      <c r="P163" s="2">
        <v>3.0907170119999998E-4</v>
      </c>
      <c r="Q163" s="2">
        <v>0</v>
      </c>
      <c r="R163" s="2">
        <v>118.66804980000001</v>
      </c>
      <c r="S163">
        <f t="shared" si="10"/>
        <v>1526.5961380937015</v>
      </c>
    </row>
    <row r="164" spans="1:19" ht="15" thickBot="1" x14ac:dyDescent="0.35">
      <c r="A164" t="s">
        <v>54</v>
      </c>
      <c r="B164" s="1">
        <v>2049</v>
      </c>
      <c r="C164" s="2">
        <v>247.88419719999999</v>
      </c>
      <c r="D164" s="2">
        <v>91.662836350000006</v>
      </c>
      <c r="E164" s="2">
        <v>445.25582550000001</v>
      </c>
      <c r="F164" s="2">
        <v>297.53981040000002</v>
      </c>
      <c r="G164" s="2">
        <v>137.69328369999999</v>
      </c>
      <c r="H164" s="2">
        <v>50.36836667</v>
      </c>
      <c r="I164" s="2">
        <v>91.656777419999997</v>
      </c>
      <c r="J164" s="2">
        <v>32.865780719999997</v>
      </c>
      <c r="K164" s="2">
        <v>13.209524760000001</v>
      </c>
      <c r="L164" s="2">
        <v>2.9234020840000001</v>
      </c>
      <c r="M164" s="2">
        <v>0</v>
      </c>
      <c r="N164" s="2">
        <v>20.117650000000001</v>
      </c>
      <c r="O164" s="2">
        <v>0</v>
      </c>
      <c r="P164" s="2">
        <v>3.1840519749999998E-4</v>
      </c>
      <c r="Q164" s="2">
        <v>0</v>
      </c>
      <c r="R164" s="2">
        <v>124.15978509999999</v>
      </c>
      <c r="S164">
        <f t="shared" si="10"/>
        <v>1555.3375583091974</v>
      </c>
    </row>
    <row r="165" spans="1:19" ht="15" thickBot="1" x14ac:dyDescent="0.35">
      <c r="A165" t="s">
        <v>54</v>
      </c>
      <c r="B165" s="1">
        <v>2050</v>
      </c>
      <c r="C165" s="2">
        <v>243.10935570000001</v>
      </c>
      <c r="D165" s="2">
        <v>85.108194460000007</v>
      </c>
      <c r="E165" s="2">
        <v>458.3397094</v>
      </c>
      <c r="F165" s="2">
        <v>309.0309906</v>
      </c>
      <c r="G165" s="2">
        <v>142.80631099999999</v>
      </c>
      <c r="H165" s="2">
        <v>51.245548790000001</v>
      </c>
      <c r="I165" s="2">
        <v>94.212373270000001</v>
      </c>
      <c r="J165" s="2">
        <v>33.964178259999997</v>
      </c>
      <c r="K165" s="2">
        <v>13.24236692</v>
      </c>
      <c r="L165" s="2">
        <v>3.0298601970000001</v>
      </c>
      <c r="M165" s="2">
        <v>0</v>
      </c>
      <c r="N165" s="2">
        <v>21.442447510000001</v>
      </c>
      <c r="O165" s="2">
        <v>0</v>
      </c>
      <c r="P165" s="2">
        <v>3.2804056159999999E-4</v>
      </c>
      <c r="Q165" s="2">
        <v>0</v>
      </c>
      <c r="R165" s="2">
        <v>129.72822959999999</v>
      </c>
      <c r="S165">
        <f t="shared" si="10"/>
        <v>1585.2598937475614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6FA2-16C0-49F4-8438-0F6AD7669985}">
  <sheetPr>
    <tabColor rgb="FF00B050"/>
  </sheetPr>
  <dimension ref="A2:EW85"/>
  <sheetViews>
    <sheetView showGridLines="0" topLeftCell="A25" zoomScaleNormal="100" workbookViewId="0">
      <selection activeCell="N48" sqref="N48"/>
    </sheetView>
  </sheetViews>
  <sheetFormatPr baseColWidth="10" defaultRowHeight="14.4" x14ac:dyDescent="0.3"/>
  <cols>
    <col min="1" max="1" width="11.5546875" style="71"/>
    <col min="2" max="2" width="19.6640625" style="71" bestFit="1" customWidth="1"/>
    <col min="3" max="15" width="11.5546875" style="71"/>
    <col min="16" max="16" width="19.6640625" style="71" bestFit="1" customWidth="1"/>
    <col min="17" max="39" width="11.5546875" style="71"/>
    <col min="40" max="41" width="11.5546875" style="71" customWidth="1"/>
    <col min="42" max="44" width="11.5546875" style="71"/>
    <col min="45" max="63" width="0" hidden="1" customWidth="1"/>
    <col min="64" max="64" width="11.5546875" style="80"/>
    <col min="85" max="85" width="11.5546875" style="79"/>
    <col min="108" max="108" width="11.5546875" style="79"/>
    <col min="129" max="129" width="11.5546875" customWidth="1"/>
    <col min="131" max="131" width="11.5546875" style="79"/>
    <col min="153" max="153" width="11.5546875" style="79"/>
  </cols>
  <sheetData>
    <row r="2" spans="2:148" ht="25.8" x14ac:dyDescent="0.5">
      <c r="B2" s="109" t="s">
        <v>55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T2" s="112" t="s">
        <v>55</v>
      </c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N2" s="110" t="s">
        <v>51</v>
      </c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J2" s="111" t="s">
        <v>52</v>
      </c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DG2" s="111" t="s">
        <v>53</v>
      </c>
      <c r="DH2" s="111"/>
      <c r="DI2" s="111"/>
      <c r="DJ2" s="111"/>
      <c r="DK2" s="111"/>
      <c r="DL2" s="111"/>
      <c r="DM2" s="111"/>
      <c r="DN2" s="111"/>
      <c r="DO2" s="111"/>
      <c r="DP2" s="111"/>
      <c r="DQ2" s="111"/>
      <c r="DR2" s="111"/>
      <c r="DS2" s="111"/>
      <c r="DT2" s="111"/>
      <c r="DU2" s="111"/>
      <c r="ED2" s="111" t="s">
        <v>54</v>
      </c>
      <c r="EE2" s="111"/>
      <c r="EF2" s="111"/>
      <c r="EG2" s="111"/>
      <c r="EH2" s="111"/>
      <c r="EI2" s="111"/>
      <c r="EJ2" s="111"/>
      <c r="EK2" s="111"/>
      <c r="EL2" s="111"/>
      <c r="EM2" s="111"/>
      <c r="EN2" s="111"/>
      <c r="EO2" s="111"/>
      <c r="EP2" s="111"/>
      <c r="EQ2" s="111"/>
      <c r="ER2" s="111"/>
    </row>
    <row r="5" spans="2:148" ht="15" thickBot="1" x14ac:dyDescent="0.35">
      <c r="C5" s="71" t="s">
        <v>60</v>
      </c>
      <c r="H5" s="71" t="s">
        <v>64</v>
      </c>
      <c r="O5" s="71" t="s">
        <v>65</v>
      </c>
      <c r="U5" s="71" t="s">
        <v>63</v>
      </c>
      <c r="AA5" s="71" t="s">
        <v>66</v>
      </c>
      <c r="AF5" s="99"/>
      <c r="AG5" s="99" t="s">
        <v>68</v>
      </c>
      <c r="AH5" s="99"/>
      <c r="AI5" s="99"/>
      <c r="AJ5" s="99"/>
      <c r="BN5" t="s">
        <v>6</v>
      </c>
      <c r="BO5" t="s">
        <v>22</v>
      </c>
      <c r="CJ5" t="s">
        <v>6</v>
      </c>
      <c r="CK5" t="s">
        <v>22</v>
      </c>
      <c r="DG5" t="s">
        <v>6</v>
      </c>
      <c r="DH5" t="s">
        <v>22</v>
      </c>
      <c r="ED5" t="s">
        <v>6</v>
      </c>
      <c r="EE5" t="s">
        <v>22</v>
      </c>
    </row>
    <row r="6" spans="2:148" ht="15" thickBot="1" x14ac:dyDescent="0.35">
      <c r="AF6" s="99"/>
      <c r="AG6" s="99"/>
      <c r="AH6" s="99"/>
      <c r="AI6" s="99"/>
      <c r="AJ6" s="99"/>
      <c r="BN6" s="1" t="s">
        <v>0</v>
      </c>
      <c r="BO6" s="1" t="s">
        <v>1</v>
      </c>
      <c r="BP6" s="1" t="s">
        <v>2</v>
      </c>
      <c r="BQ6" s="1" t="s">
        <v>3</v>
      </c>
      <c r="BR6" s="1" t="s">
        <v>4</v>
      </c>
      <c r="BS6" s="11" t="s">
        <v>5</v>
      </c>
      <c r="BT6" s="83" t="s">
        <v>57</v>
      </c>
      <c r="BU6" s="84" t="s">
        <v>58</v>
      </c>
      <c r="BV6" s="85" t="s">
        <v>59</v>
      </c>
      <c r="CJ6" s="1" t="s">
        <v>0</v>
      </c>
      <c r="CK6" s="1" t="s">
        <v>1</v>
      </c>
      <c r="CL6" s="1" t="s">
        <v>2</v>
      </c>
      <c r="CM6" s="1" t="s">
        <v>3</v>
      </c>
      <c r="CN6" s="1" t="s">
        <v>4</v>
      </c>
      <c r="CO6" s="1" t="s">
        <v>5</v>
      </c>
      <c r="CP6" s="83" t="s">
        <v>57</v>
      </c>
      <c r="CQ6" s="84" t="s">
        <v>58</v>
      </c>
      <c r="CR6" s="85" t="s">
        <v>59</v>
      </c>
      <c r="DG6" s="1" t="s">
        <v>0</v>
      </c>
      <c r="DH6" s="1" t="s">
        <v>1</v>
      </c>
      <c r="DI6" s="1" t="s">
        <v>2</v>
      </c>
      <c r="DJ6" s="1" t="s">
        <v>3</v>
      </c>
      <c r="DK6" s="1" t="s">
        <v>4</v>
      </c>
      <c r="DL6" s="1" t="s">
        <v>5</v>
      </c>
      <c r="DM6" s="83" t="s">
        <v>57</v>
      </c>
      <c r="DN6" s="84" t="s">
        <v>58</v>
      </c>
      <c r="DO6" s="85" t="s">
        <v>59</v>
      </c>
      <c r="ED6" s="1" t="s">
        <v>0</v>
      </c>
      <c r="EE6" s="1" t="s">
        <v>1</v>
      </c>
      <c r="EF6" s="1" t="s">
        <v>2</v>
      </c>
      <c r="EG6" s="1" t="s">
        <v>3</v>
      </c>
      <c r="EH6" s="1" t="s">
        <v>4</v>
      </c>
      <c r="EI6" s="1" t="s">
        <v>5</v>
      </c>
      <c r="EJ6" s="83" t="s">
        <v>57</v>
      </c>
      <c r="EK6" s="84" t="s">
        <v>58</v>
      </c>
      <c r="EL6" s="85" t="s">
        <v>59</v>
      </c>
    </row>
    <row r="7" spans="2:148" ht="15" thickBot="1" x14ac:dyDescent="0.35">
      <c r="C7" s="71" t="s">
        <v>51</v>
      </c>
      <c r="D7" s="71" t="s">
        <v>52</v>
      </c>
      <c r="E7" s="71" t="s">
        <v>53</v>
      </c>
      <c r="F7" s="71" t="s">
        <v>54</v>
      </c>
      <c r="I7" s="71" t="s">
        <v>51</v>
      </c>
      <c r="J7" s="71" t="s">
        <v>52</v>
      </c>
      <c r="K7" s="71" t="s">
        <v>53</v>
      </c>
      <c r="L7" s="71" t="s">
        <v>54</v>
      </c>
      <c r="O7" s="71" t="s">
        <v>51</v>
      </c>
      <c r="P7" s="71" t="s">
        <v>52</v>
      </c>
      <c r="Q7" s="71" t="s">
        <v>53</v>
      </c>
      <c r="R7" s="71" t="s">
        <v>54</v>
      </c>
      <c r="U7" s="71" t="s">
        <v>51</v>
      </c>
      <c r="V7" s="71" t="s">
        <v>52</v>
      </c>
      <c r="W7" s="71" t="s">
        <v>53</v>
      </c>
      <c r="X7" s="71" t="s">
        <v>54</v>
      </c>
      <c r="AA7" s="71" t="s">
        <v>51</v>
      </c>
      <c r="AB7" s="71" t="s">
        <v>52</v>
      </c>
      <c r="AC7" s="71" t="s">
        <v>53</v>
      </c>
      <c r="AD7" s="71" t="s">
        <v>54</v>
      </c>
      <c r="AF7" s="99"/>
      <c r="AG7" s="99" t="s">
        <v>51</v>
      </c>
      <c r="AH7" s="99" t="s">
        <v>52</v>
      </c>
      <c r="AI7" s="99" t="s">
        <v>53</v>
      </c>
      <c r="AJ7" s="99" t="s">
        <v>54</v>
      </c>
      <c r="AV7" cm="1">
        <f t="array" ref="AV7:BC7">TRANSPOSE(BN7:BN14)</f>
        <v>2019</v>
      </c>
      <c r="AW7">
        <v>2020</v>
      </c>
      <c r="AX7">
        <v>2025</v>
      </c>
      <c r="AY7">
        <v>2030</v>
      </c>
      <c r="AZ7">
        <v>2035</v>
      </c>
      <c r="BA7">
        <v>2040</v>
      </c>
      <c r="BB7">
        <v>2045</v>
      </c>
      <c r="BC7">
        <v>2050</v>
      </c>
      <c r="BN7" s="1">
        <v>2019</v>
      </c>
      <c r="BO7" s="2">
        <v>22.321113539999999</v>
      </c>
      <c r="BP7" s="2">
        <v>0.21185863160000001</v>
      </c>
      <c r="BQ7" s="2">
        <v>21.579546189999999</v>
      </c>
      <c r="BR7" s="2">
        <v>9.1315762589999991</v>
      </c>
      <c r="BS7" s="82">
        <v>12.483049319999999</v>
      </c>
      <c r="BT7" s="86">
        <f>SUM(BO7:BS7)</f>
        <v>65.727143940600001</v>
      </c>
      <c r="BU7" s="87">
        <f>BO7+BP7+BR7</f>
        <v>31.664548430599996</v>
      </c>
      <c r="BV7" s="88">
        <f>BU7/BT7</f>
        <v>0.48175755908725315</v>
      </c>
      <c r="CJ7" s="1">
        <v>2019</v>
      </c>
      <c r="CK7" s="2">
        <v>22.321113539999999</v>
      </c>
      <c r="CL7" s="2">
        <v>0.21185863160000001</v>
      </c>
      <c r="CM7" s="2">
        <v>21.579546189999999</v>
      </c>
      <c r="CN7" s="2">
        <v>9.1315762589999991</v>
      </c>
      <c r="CO7" s="2">
        <v>12.483049319999999</v>
      </c>
      <c r="CP7" s="86">
        <f>SUM(CK7:CO7)</f>
        <v>65.727143940600001</v>
      </c>
      <c r="CQ7" s="87">
        <f>CK7+CL7+CN7</f>
        <v>31.664548430599996</v>
      </c>
      <c r="CR7" s="88">
        <f>CQ7/CP7</f>
        <v>0.48175755908725315</v>
      </c>
      <c r="DG7" s="1">
        <v>2019</v>
      </c>
      <c r="DH7" s="2">
        <v>22.321113539999999</v>
      </c>
      <c r="DI7" s="2">
        <v>0.21185863160000001</v>
      </c>
      <c r="DJ7" s="2">
        <v>21.579546189999999</v>
      </c>
      <c r="DK7" s="2">
        <v>9.1315762589999991</v>
      </c>
      <c r="DL7" s="2">
        <v>12.483049319999999</v>
      </c>
      <c r="DM7" s="86">
        <f>SUM(DH7:DL7)</f>
        <v>65.727143940600001</v>
      </c>
      <c r="DN7" s="87">
        <f>DH7+DI7+DK7</f>
        <v>31.664548430599996</v>
      </c>
      <c r="DO7" s="88">
        <f>DN7/DM7</f>
        <v>0.48175755908725315</v>
      </c>
      <c r="ED7" s="1">
        <v>2019</v>
      </c>
      <c r="EE7" s="2">
        <v>22.321113539999999</v>
      </c>
      <c r="EF7" s="2">
        <v>0.21185863160000001</v>
      </c>
      <c r="EG7" s="2">
        <v>21.579546189999999</v>
      </c>
      <c r="EH7" s="2">
        <v>9.1315762589999991</v>
      </c>
      <c r="EI7" s="2">
        <v>12.483049319999999</v>
      </c>
      <c r="EJ7" s="86">
        <f>SUM(EE7:EI7)</f>
        <v>65.727143940600001</v>
      </c>
      <c r="EK7" s="87">
        <f>EE7+EF7+EH7</f>
        <v>31.664548430599996</v>
      </c>
      <c r="EL7" s="88">
        <f>EK7/EJ7</f>
        <v>0.48175755908725315</v>
      </c>
    </row>
    <row r="8" spans="2:148" ht="15" thickBot="1" x14ac:dyDescent="0.35">
      <c r="B8" s="71">
        <v>2019</v>
      </c>
      <c r="C8" s="94">
        <f t="shared" ref="C8:C15" si="0">SUM(C48:G48)</f>
        <v>1294.8918035673139</v>
      </c>
      <c r="D8" s="94">
        <f t="shared" ref="D8:D15" si="1">SUM(H48:L48)</f>
        <v>1296.8918035673139</v>
      </c>
      <c r="E8" s="94">
        <f t="shared" ref="E8:E15" si="2">SUM(M48:Q48)</f>
        <v>1294.8918035673139</v>
      </c>
      <c r="F8" s="94">
        <f t="shared" ref="F8:F15" si="3">SUM(R48:V48)</f>
        <v>1294.8918035673139</v>
      </c>
      <c r="H8" s="71">
        <v>2019</v>
      </c>
      <c r="I8" s="96">
        <f t="shared" ref="I8:I15" si="4">E69</f>
        <v>223.94767020340001</v>
      </c>
      <c r="J8" s="96">
        <f t="shared" ref="J8:J15" si="5">O69</f>
        <v>223.94767020340001</v>
      </c>
      <c r="K8" s="96">
        <f t="shared" ref="K8:K15" si="6">Y69</f>
        <v>223.94767020340001</v>
      </c>
      <c r="L8" s="96">
        <f t="shared" ref="L8:L15" si="7">AI69</f>
        <v>223.94767020340001</v>
      </c>
      <c r="N8" s="71">
        <v>2019</v>
      </c>
      <c r="O8" s="94">
        <f t="shared" ref="O8:O15" si="8">L69</f>
        <v>0</v>
      </c>
      <c r="P8" s="94">
        <f t="shared" ref="P8:P15" si="9">V69</f>
        <v>2</v>
      </c>
      <c r="Q8" s="94">
        <f t="shared" ref="Q8:Q15" si="10">AF69</f>
        <v>0</v>
      </c>
      <c r="R8" s="94">
        <f t="shared" ref="R8:R15" si="11">AP69</f>
        <v>0</v>
      </c>
      <c r="T8" s="71">
        <v>2019</v>
      </c>
      <c r="U8" s="94">
        <f t="shared" ref="U8:U15" si="12">SUM(C69:L69)</f>
        <v>1027.070415403414</v>
      </c>
      <c r="V8" s="94">
        <f t="shared" ref="V8:V15" si="13">SUM(M69:V69)</f>
        <v>1029.070415403414</v>
      </c>
      <c r="W8" s="94">
        <f t="shared" ref="W8:W15" si="14">SUM(W69:AF69)</f>
        <v>1027.070415403414</v>
      </c>
      <c r="X8" s="94">
        <f t="shared" ref="X8:X15" si="15">SUM(AG69:AP69)</f>
        <v>1027.070415403414</v>
      </c>
      <c r="Z8" s="71">
        <v>2019</v>
      </c>
      <c r="AA8" s="94">
        <f>U8-I8</f>
        <v>803.12274520001404</v>
      </c>
      <c r="AB8" s="94">
        <f t="shared" ref="AB8:AD8" si="16">V8-J8</f>
        <v>805.12274520001404</v>
      </c>
      <c r="AC8" s="94">
        <f t="shared" si="16"/>
        <v>803.12274520001404</v>
      </c>
      <c r="AD8" s="94">
        <f t="shared" si="16"/>
        <v>803.12274520001404</v>
      </c>
      <c r="AF8" s="99">
        <v>2019</v>
      </c>
      <c r="AG8" s="100">
        <f>U8-I8-O8</f>
        <v>803.12274520001404</v>
      </c>
      <c r="AH8" s="100">
        <f t="shared" ref="AH8:AJ8" si="17">V8-J8-P8</f>
        <v>803.12274520001404</v>
      </c>
      <c r="AI8" s="100">
        <f t="shared" si="17"/>
        <v>803.12274520001404</v>
      </c>
      <c r="AJ8" s="100">
        <f t="shared" si="17"/>
        <v>803.12274520001404</v>
      </c>
      <c r="AT8" t="s">
        <v>51</v>
      </c>
      <c r="AU8" t="s">
        <v>6</v>
      </c>
      <c r="BN8" s="1">
        <v>2020</v>
      </c>
      <c r="BO8" s="2">
        <v>19.90012076</v>
      </c>
      <c r="BP8" s="2">
        <v>0.19832779210000001</v>
      </c>
      <c r="BQ8" s="2">
        <v>18.670094649999999</v>
      </c>
      <c r="BR8" s="2">
        <v>7.7753440610000002</v>
      </c>
      <c r="BS8" s="82">
        <v>12.069118449999999</v>
      </c>
      <c r="BT8" s="86">
        <f t="shared" ref="BT8:BT14" si="18">SUM(BO8:BS8)</f>
        <v>58.613005713099994</v>
      </c>
      <c r="BU8" s="87">
        <f t="shared" ref="BU8:BU14" si="19">BO8+BP8+BR8</f>
        <v>27.873792613100001</v>
      </c>
      <c r="BV8" s="88">
        <f t="shared" ref="BV8:BV13" si="20">BU8/BT8</f>
        <v>0.47555644475113845</v>
      </c>
      <c r="CJ8" s="1">
        <v>2020</v>
      </c>
      <c r="CK8" s="2">
        <v>21.4421824</v>
      </c>
      <c r="CL8" s="2">
        <v>0.20923676599999999</v>
      </c>
      <c r="CM8" s="2">
        <v>20.358690429999999</v>
      </c>
      <c r="CN8" s="2">
        <v>8.5370896310000006</v>
      </c>
      <c r="CO8" s="2">
        <v>12.56659653</v>
      </c>
      <c r="CP8" s="86">
        <f t="shared" ref="CP8:CP14" si="21">SUM(CK8:CO8)</f>
        <v>63.113795756999998</v>
      </c>
      <c r="CQ8" s="87">
        <f t="shared" ref="CQ8:CQ14" si="22">CK8+CL8+CN8</f>
        <v>30.188508797000001</v>
      </c>
      <c r="CR8" s="88">
        <f t="shared" ref="CR8:CR13" si="23">CQ8/CP8</f>
        <v>0.4783187009260455</v>
      </c>
      <c r="DG8" s="1">
        <v>2020</v>
      </c>
      <c r="DH8" s="2">
        <v>21.4421824</v>
      </c>
      <c r="DI8" s="2">
        <v>0.20923676599999999</v>
      </c>
      <c r="DJ8" s="2">
        <v>20.358690429999999</v>
      </c>
      <c r="DK8" s="2">
        <v>8.5370896310000006</v>
      </c>
      <c r="DL8" s="2">
        <v>12.56659653</v>
      </c>
      <c r="DM8" s="86">
        <f t="shared" ref="DM8:DM14" si="24">SUM(DH8:DL8)</f>
        <v>63.113795756999998</v>
      </c>
      <c r="DN8" s="87">
        <f t="shared" ref="DN8:DN14" si="25">DH8+DI8+DK8</f>
        <v>30.188508797000001</v>
      </c>
      <c r="DO8" s="88">
        <f t="shared" ref="DO8:DO13" si="26">DN8/DM8</f>
        <v>0.4783187009260455</v>
      </c>
      <c r="ED8" s="1">
        <v>2020</v>
      </c>
      <c r="EE8" s="2">
        <v>21.4421824</v>
      </c>
      <c r="EF8" s="2">
        <v>0.20923676599999999</v>
      </c>
      <c r="EG8" s="2">
        <v>20.358690429999999</v>
      </c>
      <c r="EH8" s="2">
        <v>8.5370896310000006</v>
      </c>
      <c r="EI8" s="2">
        <v>12.56659653</v>
      </c>
      <c r="EJ8" s="86">
        <f t="shared" ref="EJ8:EJ14" si="27">SUM(EE8:EI8)</f>
        <v>63.113795756999998</v>
      </c>
      <c r="EK8" s="87">
        <f t="shared" ref="EK8:EK14" si="28">EE8+EF8+EH8</f>
        <v>30.188508797000001</v>
      </c>
      <c r="EL8" s="88">
        <f t="shared" ref="EL8:EL13" si="29">EK8/EJ8</f>
        <v>0.4783187009260455</v>
      </c>
    </row>
    <row r="9" spans="2:148" ht="15" thickBot="1" x14ac:dyDescent="0.35">
      <c r="B9" s="71">
        <v>2020</v>
      </c>
      <c r="C9" s="94">
        <f t="shared" si="0"/>
        <v>1241.8215072170569</v>
      </c>
      <c r="D9" s="94">
        <f t="shared" si="1"/>
        <v>1233.522388937115</v>
      </c>
      <c r="E9" s="94">
        <f t="shared" si="2"/>
        <v>1235.4744296107292</v>
      </c>
      <c r="F9" s="94">
        <f t="shared" si="3"/>
        <v>1235.122268548643</v>
      </c>
      <c r="H9" s="71">
        <v>2020</v>
      </c>
      <c r="I9" s="96">
        <f t="shared" si="4"/>
        <v>207.52007345970003</v>
      </c>
      <c r="J9" s="96">
        <f t="shared" si="5"/>
        <v>208.97287846220001</v>
      </c>
      <c r="K9" s="96">
        <f t="shared" si="6"/>
        <v>211.41297288040002</v>
      </c>
      <c r="L9" s="96">
        <f t="shared" si="7"/>
        <v>211.4164093128</v>
      </c>
      <c r="N9" s="71">
        <v>2020</v>
      </c>
      <c r="O9" s="94">
        <f t="shared" si="8"/>
        <v>0</v>
      </c>
      <c r="P9" s="94">
        <f t="shared" si="9"/>
        <v>2</v>
      </c>
      <c r="Q9" s="94">
        <f t="shared" si="10"/>
        <v>0</v>
      </c>
      <c r="R9" s="94">
        <f t="shared" si="11"/>
        <v>6.4121837799999996E-3</v>
      </c>
      <c r="T9" s="71">
        <v>2020</v>
      </c>
      <c r="U9" s="94">
        <f t="shared" si="12"/>
        <v>1012.2603576959669</v>
      </c>
      <c r="V9" s="94">
        <f t="shared" si="13"/>
        <v>1003.564496126725</v>
      </c>
      <c r="W9" s="94">
        <f t="shared" si="14"/>
        <v>1006.979707643109</v>
      </c>
      <c r="X9" s="94">
        <f t="shared" si="15"/>
        <v>1006.6655004503929</v>
      </c>
      <c r="Z9" s="71">
        <v>2020</v>
      </c>
      <c r="AA9" s="94">
        <f t="shared" ref="AA9:AA15" si="30">U9-I9</f>
        <v>804.74028423626692</v>
      </c>
      <c r="AB9" s="94">
        <f t="shared" ref="AB9:AB15" si="31">V9-J9</f>
        <v>794.59161766452496</v>
      </c>
      <c r="AC9" s="94">
        <f t="shared" ref="AC9:AC15" si="32">W9-K9</f>
        <v>795.56673476270896</v>
      </c>
      <c r="AD9" s="94">
        <f t="shared" ref="AD9:AD15" si="33">X9-L9</f>
        <v>795.24909113759281</v>
      </c>
      <c r="AF9" s="99">
        <v>2020</v>
      </c>
      <c r="AG9" s="100">
        <f t="shared" ref="AG9:AG15" si="34">U9-I9-O9</f>
        <v>804.74028423626692</v>
      </c>
      <c r="AH9" s="100">
        <f t="shared" ref="AH9:AH15" si="35">V9-J9-P9</f>
        <v>792.59161766452496</v>
      </c>
      <c r="AI9" s="100">
        <f t="shared" ref="AI9:AI15" si="36">W9-K9-Q9</f>
        <v>795.56673476270896</v>
      </c>
      <c r="AJ9" s="100">
        <f t="shared" ref="AJ9:AJ14" si="37">X9-L9-R9</f>
        <v>795.24267895381286</v>
      </c>
      <c r="AT9" t="s">
        <v>51</v>
      </c>
      <c r="AU9" t="s">
        <v>8</v>
      </c>
      <c r="BN9" s="1">
        <v>2025</v>
      </c>
      <c r="BO9" s="2">
        <v>24.783513330000002</v>
      </c>
      <c r="BP9" s="2">
        <v>0.23876406859999999</v>
      </c>
      <c r="BQ9" s="2">
        <v>23.079574390000001</v>
      </c>
      <c r="BR9" s="2">
        <v>9.6659128729999999</v>
      </c>
      <c r="BS9" s="82">
        <v>14.36032076</v>
      </c>
      <c r="BT9" s="86">
        <f t="shared" si="18"/>
        <v>72.128085421599991</v>
      </c>
      <c r="BU9" s="87">
        <f t="shared" si="19"/>
        <v>34.6881902716</v>
      </c>
      <c r="BV9" s="88">
        <f t="shared" si="20"/>
        <v>0.48092487231349729</v>
      </c>
      <c r="CJ9" s="1">
        <v>2025</v>
      </c>
      <c r="CK9" s="2">
        <v>26.53025216</v>
      </c>
      <c r="CL9" s="2">
        <v>0.25296846560000003</v>
      </c>
      <c r="CM9" s="2">
        <v>25.112439429999998</v>
      </c>
      <c r="CN9" s="2">
        <v>10.573730339999999</v>
      </c>
      <c r="CO9" s="2">
        <v>15.05615985</v>
      </c>
      <c r="CP9" s="86">
        <f t="shared" si="21"/>
        <v>77.525550245599987</v>
      </c>
      <c r="CQ9" s="87">
        <f t="shared" si="22"/>
        <v>37.356950965599999</v>
      </c>
      <c r="CR9" s="88">
        <f t="shared" si="23"/>
        <v>0.48186631178048578</v>
      </c>
      <c r="DG9" s="1">
        <v>2025</v>
      </c>
      <c r="DH9" s="2">
        <v>26.53025216</v>
      </c>
      <c r="DI9" s="2">
        <v>0.25296846560000003</v>
      </c>
      <c r="DJ9" s="2">
        <v>25.112439429999998</v>
      </c>
      <c r="DK9" s="2">
        <v>10.573730339999999</v>
      </c>
      <c r="DL9" s="2">
        <v>15.05615985</v>
      </c>
      <c r="DM9" s="86">
        <f t="shared" si="24"/>
        <v>77.525550245599987</v>
      </c>
      <c r="DN9" s="87">
        <f t="shared" si="25"/>
        <v>37.356950965599999</v>
      </c>
      <c r="DO9" s="88">
        <f t="shared" si="26"/>
        <v>0.48186631178048578</v>
      </c>
      <c r="ED9" s="1">
        <v>2025</v>
      </c>
      <c r="EE9" s="2">
        <v>26.53025216</v>
      </c>
      <c r="EF9" s="2">
        <v>0.25296846560000003</v>
      </c>
      <c r="EG9" s="2">
        <v>25.112439429999998</v>
      </c>
      <c r="EH9" s="2">
        <v>10.573730339999999</v>
      </c>
      <c r="EI9" s="2">
        <v>15.05615985</v>
      </c>
      <c r="EJ9" s="86">
        <f t="shared" si="27"/>
        <v>77.525550245599987</v>
      </c>
      <c r="EK9" s="87">
        <f t="shared" si="28"/>
        <v>37.356950965599999</v>
      </c>
      <c r="EL9" s="88">
        <f t="shared" si="29"/>
        <v>0.48186631178048578</v>
      </c>
    </row>
    <row r="10" spans="2:148" ht="15" thickBot="1" x14ac:dyDescent="0.35">
      <c r="B10" s="71">
        <v>2025</v>
      </c>
      <c r="C10" s="94">
        <f t="shared" si="0"/>
        <v>1388.3892969578801</v>
      </c>
      <c r="D10" s="94">
        <f t="shared" si="1"/>
        <v>1365.191712422733</v>
      </c>
      <c r="E10" s="94">
        <f t="shared" si="2"/>
        <v>1328.9820331435619</v>
      </c>
      <c r="F10" s="94">
        <f t="shared" si="3"/>
        <v>1265.8426444136467</v>
      </c>
      <c r="H10" s="71">
        <v>2025</v>
      </c>
      <c r="I10" s="96">
        <f t="shared" si="4"/>
        <v>230.23591023500003</v>
      </c>
      <c r="J10" s="96">
        <f t="shared" si="5"/>
        <v>227.87590943099997</v>
      </c>
      <c r="K10" s="96">
        <f t="shared" si="6"/>
        <v>231.24071598</v>
      </c>
      <c r="L10" s="96">
        <f t="shared" si="7"/>
        <v>232.50906799999998</v>
      </c>
      <c r="N10" s="71">
        <v>2025</v>
      </c>
      <c r="O10" s="94">
        <f t="shared" si="8"/>
        <v>0</v>
      </c>
      <c r="P10" s="94">
        <f t="shared" si="9"/>
        <v>2</v>
      </c>
      <c r="Q10" s="94">
        <f t="shared" si="10"/>
        <v>0</v>
      </c>
      <c r="R10" s="94">
        <f t="shared" si="11"/>
        <v>0.20417277256999999</v>
      </c>
      <c r="T10" s="71">
        <v>2025</v>
      </c>
      <c r="U10" s="94">
        <f t="shared" si="12"/>
        <v>1145.8680604500103</v>
      </c>
      <c r="V10" s="94">
        <f t="shared" si="13"/>
        <v>1127.947133938123</v>
      </c>
      <c r="W10" s="94">
        <f t="shared" si="14"/>
        <v>1121.850311688672</v>
      </c>
      <c r="X10" s="94">
        <f t="shared" si="15"/>
        <v>1076.1867263205841</v>
      </c>
      <c r="Z10" s="71">
        <v>2025</v>
      </c>
      <c r="AA10" s="94">
        <f t="shared" si="30"/>
        <v>915.63215021501026</v>
      </c>
      <c r="AB10" s="94">
        <f t="shared" si="31"/>
        <v>900.07122450712302</v>
      </c>
      <c r="AC10" s="94">
        <f t="shared" si="32"/>
        <v>890.60959570867203</v>
      </c>
      <c r="AD10" s="94">
        <f t="shared" si="33"/>
        <v>843.6776583205841</v>
      </c>
      <c r="AF10" s="99">
        <v>2025</v>
      </c>
      <c r="AG10" s="100">
        <f t="shared" si="34"/>
        <v>915.63215021501026</v>
      </c>
      <c r="AH10" s="100">
        <f t="shared" si="35"/>
        <v>898.07122450712302</v>
      </c>
      <c r="AI10" s="100">
        <f t="shared" si="36"/>
        <v>890.60959570867203</v>
      </c>
      <c r="AJ10" s="100">
        <f t="shared" si="37"/>
        <v>843.47348554801408</v>
      </c>
      <c r="AT10" t="s">
        <v>51</v>
      </c>
      <c r="AU10" t="s">
        <v>9</v>
      </c>
      <c r="BN10" s="1">
        <v>2030</v>
      </c>
      <c r="BO10" s="2">
        <v>29.696907920000001</v>
      </c>
      <c r="BP10" s="2">
        <v>0.27824046089999999</v>
      </c>
      <c r="BQ10" s="2">
        <v>27.187411669999999</v>
      </c>
      <c r="BR10" s="2">
        <v>11.41274102</v>
      </c>
      <c r="BS10" s="82">
        <v>16.63471066</v>
      </c>
      <c r="BT10" s="86">
        <f t="shared" si="18"/>
        <v>85.210011730899993</v>
      </c>
      <c r="BU10" s="87">
        <f t="shared" si="19"/>
        <v>41.387889400900001</v>
      </c>
      <c r="BV10" s="88">
        <f t="shared" si="20"/>
        <v>0.48571627394684858</v>
      </c>
      <c r="CJ10" s="1">
        <v>2030</v>
      </c>
      <c r="CK10" s="2">
        <v>31.88902637</v>
      </c>
      <c r="CL10" s="2">
        <v>0.29587122490000001</v>
      </c>
      <c r="CM10" s="2">
        <v>29.686291539999999</v>
      </c>
      <c r="CN10" s="2">
        <v>12.527331869999999</v>
      </c>
      <c r="CO10" s="2">
        <v>17.502787919999999</v>
      </c>
      <c r="CP10" s="86">
        <f t="shared" si="21"/>
        <v>91.901308924900007</v>
      </c>
      <c r="CQ10" s="87">
        <f t="shared" si="22"/>
        <v>44.712229464899998</v>
      </c>
      <c r="CR10" s="88">
        <f t="shared" si="23"/>
        <v>0.48652440305761019</v>
      </c>
      <c r="DG10" s="1">
        <v>2030</v>
      </c>
      <c r="DH10" s="2">
        <v>31.88902637</v>
      </c>
      <c r="DI10" s="2">
        <v>0.29587122490000001</v>
      </c>
      <c r="DJ10" s="2">
        <v>29.686291539999999</v>
      </c>
      <c r="DK10" s="2">
        <v>12.527331869999999</v>
      </c>
      <c r="DL10" s="2">
        <v>17.502787919999999</v>
      </c>
      <c r="DM10" s="86">
        <f t="shared" si="24"/>
        <v>91.901308924900007</v>
      </c>
      <c r="DN10" s="87">
        <f t="shared" si="25"/>
        <v>44.712229464899998</v>
      </c>
      <c r="DO10" s="88">
        <f t="shared" si="26"/>
        <v>0.48652440305761019</v>
      </c>
      <c r="ED10" s="1">
        <v>2030</v>
      </c>
      <c r="EE10" s="2">
        <v>31.88902637</v>
      </c>
      <c r="EF10" s="2">
        <v>0.29587122490000001</v>
      </c>
      <c r="EG10" s="2">
        <v>29.686291539999999</v>
      </c>
      <c r="EH10" s="2">
        <v>12.527331869999999</v>
      </c>
      <c r="EI10" s="2">
        <v>17.502787919999999</v>
      </c>
      <c r="EJ10" s="86">
        <f t="shared" si="27"/>
        <v>91.901308924900007</v>
      </c>
      <c r="EK10" s="87">
        <f t="shared" si="28"/>
        <v>44.712229464899998</v>
      </c>
      <c r="EL10" s="88">
        <f t="shared" si="29"/>
        <v>0.48652440305761019</v>
      </c>
    </row>
    <row r="11" spans="2:148" ht="15" thickBot="1" x14ac:dyDescent="0.35">
      <c r="B11" s="71">
        <v>2030</v>
      </c>
      <c r="C11" s="94">
        <f t="shared" si="0"/>
        <v>1504.486821346833</v>
      </c>
      <c r="D11" s="94">
        <f t="shared" si="1"/>
        <v>1440.5195765003361</v>
      </c>
      <c r="E11" s="94">
        <f t="shared" si="2"/>
        <v>1345.0733001939861</v>
      </c>
      <c r="F11" s="94">
        <f t="shared" si="3"/>
        <v>1204.9664348864439</v>
      </c>
      <c r="H11" s="71">
        <v>2030</v>
      </c>
      <c r="I11" s="96">
        <f t="shared" si="4"/>
        <v>255.71244821299999</v>
      </c>
      <c r="J11" s="96">
        <f t="shared" si="5"/>
        <v>238.89762721099999</v>
      </c>
      <c r="K11" s="96">
        <f t="shared" si="6"/>
        <v>233.53819530100003</v>
      </c>
      <c r="L11" s="96">
        <f t="shared" si="7"/>
        <v>230.22428028000002</v>
      </c>
      <c r="N11" s="71">
        <v>2030</v>
      </c>
      <c r="O11" s="94">
        <f t="shared" si="8"/>
        <v>0</v>
      </c>
      <c r="P11" s="94">
        <f t="shared" si="9"/>
        <v>2</v>
      </c>
      <c r="Q11" s="94">
        <f t="shared" si="10"/>
        <v>0</v>
      </c>
      <c r="R11" s="94">
        <f t="shared" si="11"/>
        <v>22.426332267999999</v>
      </c>
      <c r="T11" s="71">
        <v>2030</v>
      </c>
      <c r="U11" s="94">
        <f t="shared" si="12"/>
        <v>1256.8109591890529</v>
      </c>
      <c r="V11" s="94">
        <f t="shared" si="13"/>
        <v>1209.966942594086</v>
      </c>
      <c r="W11" s="94">
        <f t="shared" si="14"/>
        <v>1170.4740345135272</v>
      </c>
      <c r="X11" s="94">
        <f t="shared" si="15"/>
        <v>1066.4817852201868</v>
      </c>
      <c r="Z11" s="71">
        <v>2030</v>
      </c>
      <c r="AA11" s="94">
        <f t="shared" si="30"/>
        <v>1001.0985109760529</v>
      </c>
      <c r="AB11" s="94">
        <f t="shared" si="31"/>
        <v>971.06931538308606</v>
      </c>
      <c r="AC11" s="94">
        <f t="shared" si="32"/>
        <v>936.93583921252707</v>
      </c>
      <c r="AD11" s="94">
        <f t="shared" si="33"/>
        <v>836.25750494018678</v>
      </c>
      <c r="AF11" s="99">
        <v>2030</v>
      </c>
      <c r="AG11" s="100">
        <f t="shared" si="34"/>
        <v>1001.0985109760529</v>
      </c>
      <c r="AH11" s="100">
        <f t="shared" si="35"/>
        <v>969.06931538308606</v>
      </c>
      <c r="AI11" s="100">
        <f t="shared" si="36"/>
        <v>936.93583921252707</v>
      </c>
      <c r="AJ11" s="100">
        <f t="shared" si="37"/>
        <v>813.83117267218677</v>
      </c>
      <c r="AT11" t="s">
        <v>51</v>
      </c>
      <c r="AU11" t="s">
        <v>19</v>
      </c>
      <c r="BN11" s="1">
        <v>2035</v>
      </c>
      <c r="BO11" s="2">
        <v>35.081304770000003</v>
      </c>
      <c r="BP11" s="2">
        <v>0.3220478987</v>
      </c>
      <c r="BQ11" s="2">
        <v>31.7875154</v>
      </c>
      <c r="BR11" s="2">
        <v>13.37201213</v>
      </c>
      <c r="BS11" s="82">
        <v>19.152290709999999</v>
      </c>
      <c r="BT11" s="86">
        <f t="shared" si="18"/>
        <v>99.715170908700003</v>
      </c>
      <c r="BU11" s="87">
        <f t="shared" si="19"/>
        <v>48.775364798700004</v>
      </c>
      <c r="BV11" s="88">
        <f t="shared" si="20"/>
        <v>0.4891468806021414</v>
      </c>
      <c r="CJ11" s="1">
        <v>2035</v>
      </c>
      <c r="CK11" s="2">
        <v>38.293079859999999</v>
      </c>
      <c r="CL11" s="2">
        <v>0.348309639</v>
      </c>
      <c r="CM11" s="2">
        <v>35.297709339999997</v>
      </c>
      <c r="CN11" s="2">
        <v>14.925397200000001</v>
      </c>
      <c r="CO11" s="2">
        <v>20.494785060000002</v>
      </c>
      <c r="CP11" s="86">
        <f t="shared" si="21"/>
        <v>109.359281099</v>
      </c>
      <c r="CQ11" s="87">
        <f t="shared" si="22"/>
        <v>53.566786698999998</v>
      </c>
      <c r="CR11" s="88">
        <f t="shared" si="23"/>
        <v>0.48982387375523651</v>
      </c>
      <c r="DG11" s="1">
        <v>2035</v>
      </c>
      <c r="DH11" s="2">
        <v>38.293079859999999</v>
      </c>
      <c r="DI11" s="2">
        <v>0.348309639</v>
      </c>
      <c r="DJ11" s="2">
        <v>35.297709339999997</v>
      </c>
      <c r="DK11" s="2">
        <v>14.925397200000001</v>
      </c>
      <c r="DL11" s="2">
        <v>20.494785060000002</v>
      </c>
      <c r="DM11" s="86">
        <f t="shared" si="24"/>
        <v>109.359281099</v>
      </c>
      <c r="DN11" s="87">
        <f t="shared" si="25"/>
        <v>53.566786698999998</v>
      </c>
      <c r="DO11" s="88">
        <f t="shared" si="26"/>
        <v>0.48982387375523651</v>
      </c>
      <c r="ED11" s="1">
        <v>2035</v>
      </c>
      <c r="EE11" s="2">
        <v>38.293079859999999</v>
      </c>
      <c r="EF11" s="2">
        <v>0.348309639</v>
      </c>
      <c r="EG11" s="2">
        <v>35.297709339999997</v>
      </c>
      <c r="EH11" s="2">
        <v>14.925397200000001</v>
      </c>
      <c r="EI11" s="2">
        <v>20.494785060000002</v>
      </c>
      <c r="EJ11" s="86">
        <f t="shared" si="27"/>
        <v>109.359281099</v>
      </c>
      <c r="EK11" s="87">
        <f t="shared" si="28"/>
        <v>53.566786698999998</v>
      </c>
      <c r="EL11" s="88">
        <f t="shared" si="29"/>
        <v>0.48982387375523651</v>
      </c>
    </row>
    <row r="12" spans="2:148" ht="15" thickBot="1" x14ac:dyDescent="0.35">
      <c r="B12" s="71">
        <v>2035</v>
      </c>
      <c r="C12" s="94">
        <f t="shared" si="0"/>
        <v>1586.7370617796291</v>
      </c>
      <c r="D12" s="94">
        <f t="shared" si="1"/>
        <v>1454.910819086489</v>
      </c>
      <c r="E12" s="94">
        <f t="shared" si="2"/>
        <v>1365.912549487779</v>
      </c>
      <c r="F12" s="94">
        <f t="shared" si="3"/>
        <v>1249.7385056871553</v>
      </c>
      <c r="H12" s="71">
        <v>2035</v>
      </c>
      <c r="I12" s="96">
        <f t="shared" si="4"/>
        <v>272.31034880999999</v>
      </c>
      <c r="J12" s="96">
        <f t="shared" si="5"/>
        <v>234.72299901999997</v>
      </c>
      <c r="K12" s="96">
        <f t="shared" si="6"/>
        <v>248.9333178</v>
      </c>
      <c r="L12" s="96">
        <f t="shared" si="7"/>
        <v>278.39045341999997</v>
      </c>
      <c r="N12" s="71">
        <v>2035</v>
      </c>
      <c r="O12" s="94">
        <f t="shared" si="8"/>
        <v>0</v>
      </c>
      <c r="P12" s="94">
        <f t="shared" si="9"/>
        <v>2</v>
      </c>
      <c r="Q12" s="94">
        <f t="shared" si="10"/>
        <v>0</v>
      </c>
      <c r="R12" s="94">
        <f t="shared" si="11"/>
        <v>43.486422781000002</v>
      </c>
      <c r="T12" s="71">
        <v>2035</v>
      </c>
      <c r="U12" s="94">
        <f t="shared" si="12"/>
        <v>1339.7223490237291</v>
      </c>
      <c r="V12" s="94">
        <f t="shared" si="13"/>
        <v>1240.4522412751692</v>
      </c>
      <c r="W12" s="94">
        <f t="shared" si="14"/>
        <v>1189.8462488785617</v>
      </c>
      <c r="X12" s="94">
        <f t="shared" si="15"/>
        <v>1105.6534180130182</v>
      </c>
      <c r="Z12" s="71">
        <v>2035</v>
      </c>
      <c r="AA12" s="94">
        <f t="shared" si="30"/>
        <v>1067.412000213729</v>
      </c>
      <c r="AB12" s="94">
        <f t="shared" si="31"/>
        <v>1005.7292422551692</v>
      </c>
      <c r="AC12" s="94">
        <f t="shared" si="32"/>
        <v>940.91293107856177</v>
      </c>
      <c r="AD12" s="94">
        <f t="shared" si="33"/>
        <v>827.26296459301818</v>
      </c>
      <c r="AF12" s="99">
        <v>2035</v>
      </c>
      <c r="AG12" s="100">
        <f t="shared" si="34"/>
        <v>1067.412000213729</v>
      </c>
      <c r="AH12" s="100">
        <f t="shared" si="35"/>
        <v>1003.7292422551692</v>
      </c>
      <c r="AI12" s="100">
        <f t="shared" si="36"/>
        <v>940.91293107856177</v>
      </c>
      <c r="AJ12" s="100">
        <f t="shared" si="37"/>
        <v>783.77654181201819</v>
      </c>
      <c r="AT12" t="s">
        <v>51</v>
      </c>
      <c r="AU12" t="s">
        <v>21</v>
      </c>
      <c r="BN12" s="1">
        <v>2040</v>
      </c>
      <c r="BO12" s="2">
        <v>41.037057400000002</v>
      </c>
      <c r="BP12" s="2">
        <v>0.37178098879999999</v>
      </c>
      <c r="BQ12" s="2">
        <v>37.074858130000003</v>
      </c>
      <c r="BR12" s="2">
        <v>15.62870245</v>
      </c>
      <c r="BS12" s="82">
        <v>22.002672799999999</v>
      </c>
      <c r="BT12" s="86">
        <f t="shared" si="18"/>
        <v>116.11507176880001</v>
      </c>
      <c r="BU12" s="87">
        <f t="shared" si="19"/>
        <v>57.037540838799998</v>
      </c>
      <c r="BV12" s="88">
        <f t="shared" si="20"/>
        <v>0.49121565331647088</v>
      </c>
      <c r="CJ12" s="1">
        <v>2040</v>
      </c>
      <c r="CK12" s="2">
        <v>45.906865689999997</v>
      </c>
      <c r="CL12" s="2">
        <v>0.41230862239999999</v>
      </c>
      <c r="CM12" s="2">
        <v>42.20868497</v>
      </c>
      <c r="CN12" s="2">
        <v>17.883164399999998</v>
      </c>
      <c r="CO12" s="2">
        <v>24.141154390000001</v>
      </c>
      <c r="CP12" s="86">
        <f t="shared" si="21"/>
        <v>130.55217807239998</v>
      </c>
      <c r="CQ12" s="87">
        <f t="shared" si="22"/>
        <v>64.202338712399992</v>
      </c>
      <c r="CR12" s="88">
        <f t="shared" si="23"/>
        <v>0.49177531666147667</v>
      </c>
      <c r="DG12" s="1">
        <v>2040</v>
      </c>
      <c r="DH12" s="2">
        <v>45.906865689999997</v>
      </c>
      <c r="DI12" s="2">
        <v>0.41230862239999999</v>
      </c>
      <c r="DJ12" s="2">
        <v>42.20868497</v>
      </c>
      <c r="DK12" s="2">
        <v>17.883164399999998</v>
      </c>
      <c r="DL12" s="2">
        <v>24.141154390000001</v>
      </c>
      <c r="DM12" s="86">
        <f t="shared" si="24"/>
        <v>130.55217807239998</v>
      </c>
      <c r="DN12" s="87">
        <f t="shared" si="25"/>
        <v>64.202338712399992</v>
      </c>
      <c r="DO12" s="88">
        <f t="shared" si="26"/>
        <v>0.49177531666147667</v>
      </c>
      <c r="ED12" s="1">
        <v>2040</v>
      </c>
      <c r="EE12" s="2">
        <v>45.906865689999997</v>
      </c>
      <c r="EF12" s="2">
        <v>0.41230862239999999</v>
      </c>
      <c r="EG12" s="2">
        <v>42.20868497</v>
      </c>
      <c r="EH12" s="2">
        <v>17.883164399999998</v>
      </c>
      <c r="EI12" s="2">
        <v>24.141154390000001</v>
      </c>
      <c r="EJ12" s="86">
        <f t="shared" si="27"/>
        <v>130.55217807239998</v>
      </c>
      <c r="EK12" s="87">
        <f t="shared" si="28"/>
        <v>64.202338712399992</v>
      </c>
      <c r="EL12" s="88">
        <f t="shared" si="29"/>
        <v>0.49177531666147667</v>
      </c>
    </row>
    <row r="13" spans="2:148" ht="15" thickBot="1" x14ac:dyDescent="0.35">
      <c r="B13" s="71">
        <v>2040</v>
      </c>
      <c r="C13" s="94">
        <f t="shared" si="0"/>
        <v>1667.1197906004438</v>
      </c>
      <c r="D13" s="94">
        <f t="shared" si="1"/>
        <v>1495.293127237584</v>
      </c>
      <c r="E13" s="94">
        <f t="shared" si="2"/>
        <v>1435.1232131254033</v>
      </c>
      <c r="F13" s="94">
        <f t="shared" si="3"/>
        <v>1333.3772234171543</v>
      </c>
      <c r="H13" s="71">
        <v>2040</v>
      </c>
      <c r="I13" s="96">
        <f t="shared" si="4"/>
        <v>287.12367864999999</v>
      </c>
      <c r="J13" s="96">
        <f t="shared" si="5"/>
        <v>246.90577305000002</v>
      </c>
      <c r="K13" s="96">
        <f t="shared" si="6"/>
        <v>302.44572918</v>
      </c>
      <c r="L13" s="96">
        <f t="shared" si="7"/>
        <v>338.54471833999997</v>
      </c>
      <c r="N13" s="71">
        <v>2040</v>
      </c>
      <c r="O13" s="94">
        <f t="shared" si="8"/>
        <v>0</v>
      </c>
      <c r="P13" s="94">
        <f t="shared" si="9"/>
        <v>2</v>
      </c>
      <c r="Q13" s="94">
        <f t="shared" si="10"/>
        <v>0</v>
      </c>
      <c r="R13" s="94">
        <f t="shared" si="11"/>
        <v>77.346122589999993</v>
      </c>
      <c r="T13" s="71">
        <v>2040</v>
      </c>
      <c r="U13" s="94">
        <f t="shared" si="12"/>
        <v>1421.0101733676941</v>
      </c>
      <c r="V13" s="94">
        <f t="shared" si="13"/>
        <v>1288.9034050521841</v>
      </c>
      <c r="W13" s="94">
        <f t="shared" si="14"/>
        <v>1250.8624885629629</v>
      </c>
      <c r="X13" s="94">
        <f t="shared" si="15"/>
        <v>1182.4502418722511</v>
      </c>
      <c r="Z13" s="71">
        <v>2040</v>
      </c>
      <c r="AA13" s="94">
        <f t="shared" si="30"/>
        <v>1133.8864947176939</v>
      </c>
      <c r="AB13" s="94">
        <f t="shared" si="31"/>
        <v>1041.997632002184</v>
      </c>
      <c r="AC13" s="94">
        <f t="shared" si="32"/>
        <v>948.41675938296294</v>
      </c>
      <c r="AD13" s="94">
        <f t="shared" si="33"/>
        <v>843.90552353225121</v>
      </c>
      <c r="AF13" s="99">
        <v>2040</v>
      </c>
      <c r="AG13" s="100">
        <f t="shared" si="34"/>
        <v>1133.8864947176939</v>
      </c>
      <c r="AH13" s="100">
        <f t="shared" si="35"/>
        <v>1039.997632002184</v>
      </c>
      <c r="AI13" s="100">
        <f t="shared" si="36"/>
        <v>948.41675938296294</v>
      </c>
      <c r="AJ13" s="100">
        <f t="shared" si="37"/>
        <v>766.55940094225116</v>
      </c>
      <c r="AT13" t="s">
        <v>52</v>
      </c>
      <c r="AU13" t="s">
        <v>6</v>
      </c>
      <c r="BN13" s="1">
        <v>2045</v>
      </c>
      <c r="BO13" s="2">
        <v>47.72948255</v>
      </c>
      <c r="BP13" s="2">
        <v>0.42926308229999999</v>
      </c>
      <c r="BQ13" s="2">
        <v>43.25428161</v>
      </c>
      <c r="BR13" s="2">
        <v>18.270971750000001</v>
      </c>
      <c r="BS13" s="82">
        <v>25.290185059999999</v>
      </c>
      <c r="BT13" s="86">
        <f t="shared" si="18"/>
        <v>134.97418405229999</v>
      </c>
      <c r="BU13" s="87">
        <f t="shared" si="19"/>
        <v>66.429717382299998</v>
      </c>
      <c r="BV13" s="88">
        <f t="shared" si="20"/>
        <v>0.49216609715943693</v>
      </c>
      <c r="CJ13" s="1">
        <v>2045</v>
      </c>
      <c r="CK13" s="2">
        <v>54.960230180000003</v>
      </c>
      <c r="CL13" s="2">
        <v>0.49024309900000002</v>
      </c>
      <c r="CM13" s="2">
        <v>50.704890329999998</v>
      </c>
      <c r="CN13" s="2">
        <v>21.524990280000001</v>
      </c>
      <c r="CO13" s="2">
        <v>28.57296462</v>
      </c>
      <c r="CP13" s="86">
        <f t="shared" si="21"/>
        <v>156.253318509</v>
      </c>
      <c r="CQ13" s="87">
        <f t="shared" si="22"/>
        <v>76.975463559000005</v>
      </c>
      <c r="CR13" s="88">
        <f t="shared" si="23"/>
        <v>0.49263250402305098</v>
      </c>
      <c r="DG13" s="1">
        <v>2045</v>
      </c>
      <c r="DH13" s="2">
        <v>54.960230180000003</v>
      </c>
      <c r="DI13" s="2">
        <v>0.49024309900000002</v>
      </c>
      <c r="DJ13" s="2">
        <v>50.704890329999998</v>
      </c>
      <c r="DK13" s="2">
        <v>21.524990280000001</v>
      </c>
      <c r="DL13" s="2">
        <v>28.57296462</v>
      </c>
      <c r="DM13" s="86">
        <f t="shared" si="24"/>
        <v>156.253318509</v>
      </c>
      <c r="DN13" s="87">
        <f t="shared" si="25"/>
        <v>76.975463559000005</v>
      </c>
      <c r="DO13" s="88">
        <f t="shared" si="26"/>
        <v>0.49263250402305098</v>
      </c>
      <c r="ED13" s="1">
        <v>2045</v>
      </c>
      <c r="EE13" s="2">
        <v>54.960230180000003</v>
      </c>
      <c r="EF13" s="2">
        <v>0.49024309900000002</v>
      </c>
      <c r="EG13" s="2">
        <v>50.704890329999998</v>
      </c>
      <c r="EH13" s="2">
        <v>21.524990280000001</v>
      </c>
      <c r="EI13" s="2">
        <v>28.57296462</v>
      </c>
      <c r="EJ13" s="86">
        <f t="shared" si="27"/>
        <v>156.253318509</v>
      </c>
      <c r="EK13" s="87">
        <f t="shared" si="28"/>
        <v>76.975463559000005</v>
      </c>
      <c r="EL13" s="88">
        <f t="shared" si="29"/>
        <v>0.49263250402305098</v>
      </c>
    </row>
    <row r="14" spans="2:148" ht="15" thickBot="1" x14ac:dyDescent="0.35">
      <c r="B14" s="71">
        <v>2045</v>
      </c>
      <c r="C14" s="94">
        <f t="shared" si="0"/>
        <v>1771.9816507702881</v>
      </c>
      <c r="D14" s="94">
        <f t="shared" si="1"/>
        <v>1574.9312147374098</v>
      </c>
      <c r="E14" s="94">
        <f t="shared" si="2"/>
        <v>1532.8461981795458</v>
      </c>
      <c r="F14" s="94">
        <f t="shared" si="3"/>
        <v>1434.1353207186626</v>
      </c>
      <c r="H14" s="71">
        <v>2045</v>
      </c>
      <c r="I14" s="96">
        <f t="shared" si="4"/>
        <v>314.97193195</v>
      </c>
      <c r="J14" s="96">
        <f t="shared" si="5"/>
        <v>279.47871075</v>
      </c>
      <c r="K14" s="96">
        <f t="shared" si="6"/>
        <v>367.10265418</v>
      </c>
      <c r="L14" s="96">
        <f t="shared" si="7"/>
        <v>395.57843381999999</v>
      </c>
      <c r="N14" s="71">
        <v>2045</v>
      </c>
      <c r="O14" s="94">
        <f t="shared" si="8"/>
        <v>0</v>
      </c>
      <c r="P14" s="94">
        <f t="shared" si="9"/>
        <v>2</v>
      </c>
      <c r="Q14" s="94">
        <f t="shared" si="10"/>
        <v>0</v>
      </c>
      <c r="R14" s="94">
        <f t="shared" si="11"/>
        <v>102.64409347</v>
      </c>
      <c r="T14" s="71">
        <v>2045</v>
      </c>
      <c r="U14" s="94">
        <f t="shared" si="12"/>
        <v>1520.7701671642878</v>
      </c>
      <c r="V14" s="94">
        <f t="shared" si="13"/>
        <v>1366.3801851845499</v>
      </c>
      <c r="W14" s="94">
        <f t="shared" si="14"/>
        <v>1336.0395460584657</v>
      </c>
      <c r="X14" s="94">
        <f t="shared" si="15"/>
        <v>1268.0603324697588</v>
      </c>
      <c r="Z14" s="71">
        <v>2045</v>
      </c>
      <c r="AA14" s="94">
        <f t="shared" si="30"/>
        <v>1205.7982352142878</v>
      </c>
      <c r="AB14" s="94">
        <f t="shared" si="31"/>
        <v>1086.90147443455</v>
      </c>
      <c r="AC14" s="94">
        <f t="shared" si="32"/>
        <v>968.93689187846576</v>
      </c>
      <c r="AD14" s="94">
        <f t="shared" si="33"/>
        <v>872.48189864975882</v>
      </c>
      <c r="AF14" s="99">
        <v>2045</v>
      </c>
      <c r="AG14" s="100">
        <f t="shared" si="34"/>
        <v>1205.7982352142878</v>
      </c>
      <c r="AH14" s="100">
        <f t="shared" si="35"/>
        <v>1084.90147443455</v>
      </c>
      <c r="AI14" s="100">
        <f t="shared" si="36"/>
        <v>968.93689187846576</v>
      </c>
      <c r="AJ14" s="100">
        <f t="shared" si="37"/>
        <v>769.83780517975879</v>
      </c>
      <c r="AT14" t="s">
        <v>52</v>
      </c>
      <c r="AU14" t="s">
        <v>8</v>
      </c>
      <c r="BN14" s="1">
        <v>2050</v>
      </c>
      <c r="BO14" s="2">
        <v>55.080663819999998</v>
      </c>
      <c r="BP14" s="2">
        <v>0.49417979309999999</v>
      </c>
      <c r="BQ14" s="2">
        <v>50.32087241</v>
      </c>
      <c r="BR14" s="2">
        <v>21.298823949999999</v>
      </c>
      <c r="BS14" s="82">
        <v>28.992189790000001</v>
      </c>
      <c r="BT14" s="89">
        <f t="shared" si="18"/>
        <v>156.1867297631</v>
      </c>
      <c r="BU14" s="90">
        <f t="shared" si="19"/>
        <v>76.8736675631</v>
      </c>
      <c r="BV14" s="91">
        <f>BU14/BT14</f>
        <v>0.4921907749762095</v>
      </c>
      <c r="CJ14" s="1">
        <v>2050</v>
      </c>
      <c r="CK14" s="2">
        <v>65.726708520000003</v>
      </c>
      <c r="CL14" s="2">
        <v>0.58503208929999995</v>
      </c>
      <c r="CM14" s="2">
        <v>61.140378310000003</v>
      </c>
      <c r="CN14" s="2">
        <v>26.00517992</v>
      </c>
      <c r="CO14" s="2">
        <v>33.951043810000002</v>
      </c>
      <c r="CP14" s="89">
        <f t="shared" si="21"/>
        <v>187.40834264929998</v>
      </c>
      <c r="CQ14" s="90">
        <f t="shared" si="22"/>
        <v>92.316920529300006</v>
      </c>
      <c r="CR14" s="91">
        <f>CQ14/CP14</f>
        <v>0.49259771056219215</v>
      </c>
      <c r="DG14" s="1">
        <v>2050</v>
      </c>
      <c r="DH14" s="2">
        <v>65.726708520000003</v>
      </c>
      <c r="DI14" s="2">
        <v>0.58503208929999995</v>
      </c>
      <c r="DJ14" s="2">
        <v>61.140378310000003</v>
      </c>
      <c r="DK14" s="2">
        <v>26.00517992</v>
      </c>
      <c r="DL14" s="2">
        <v>33.951043810000002</v>
      </c>
      <c r="DM14" s="89">
        <f t="shared" si="24"/>
        <v>187.40834264929998</v>
      </c>
      <c r="DN14" s="90">
        <f t="shared" si="25"/>
        <v>92.316920529300006</v>
      </c>
      <c r="DO14" s="91">
        <f>DN14/DM14</f>
        <v>0.49259771056219215</v>
      </c>
      <c r="ED14" s="1">
        <v>2050</v>
      </c>
      <c r="EE14" s="2">
        <v>65.726708520000003</v>
      </c>
      <c r="EF14" s="2">
        <v>0.58503208929999995</v>
      </c>
      <c r="EG14" s="2">
        <v>61.140378310000003</v>
      </c>
      <c r="EH14" s="2">
        <v>26.00517992</v>
      </c>
      <c r="EI14" s="2">
        <v>33.951043810000002</v>
      </c>
      <c r="EJ14" s="89">
        <f t="shared" si="27"/>
        <v>187.40834264929998</v>
      </c>
      <c r="EK14" s="90">
        <f t="shared" si="28"/>
        <v>92.316920529300006</v>
      </c>
      <c r="EL14" s="91">
        <f>EK14/EJ14</f>
        <v>0.49259771056219215</v>
      </c>
    </row>
    <row r="15" spans="2:148" x14ac:dyDescent="0.3">
      <c r="B15" s="71">
        <v>2050</v>
      </c>
      <c r="C15" s="94">
        <f t="shared" si="0"/>
        <v>1905.0820676195549</v>
      </c>
      <c r="D15" s="94">
        <f t="shared" si="1"/>
        <v>1685.3506492718971</v>
      </c>
      <c r="E15" s="94">
        <f t="shared" si="2"/>
        <v>1667.6817818353086</v>
      </c>
      <c r="F15" s="94">
        <f t="shared" si="3"/>
        <v>1570.6617576911187</v>
      </c>
      <c r="H15" s="71">
        <v>2050</v>
      </c>
      <c r="I15" s="96">
        <f t="shared" si="4"/>
        <v>353.19100632999999</v>
      </c>
      <c r="J15" s="96">
        <f t="shared" si="5"/>
        <v>321.23542385000002</v>
      </c>
      <c r="K15" s="96">
        <f t="shared" si="6"/>
        <v>435.02436718000007</v>
      </c>
      <c r="L15" s="96">
        <f t="shared" si="7"/>
        <v>458.31390988999999</v>
      </c>
      <c r="N15" s="71">
        <v>2050</v>
      </c>
      <c r="O15" s="94">
        <f t="shared" si="8"/>
        <v>0</v>
      </c>
      <c r="P15" s="94">
        <f t="shared" si="9"/>
        <v>2</v>
      </c>
      <c r="Q15" s="94">
        <f t="shared" si="10"/>
        <v>0</v>
      </c>
      <c r="R15" s="94">
        <f t="shared" si="11"/>
        <v>129.72822965</v>
      </c>
      <c r="T15" s="71">
        <v>2050</v>
      </c>
      <c r="U15" s="94">
        <f t="shared" si="12"/>
        <v>1644.4596746176851</v>
      </c>
      <c r="V15" s="94">
        <f t="shared" si="13"/>
        <v>1469.3076010909872</v>
      </c>
      <c r="W15" s="94">
        <f t="shared" si="14"/>
        <v>1447.888070600299</v>
      </c>
      <c r="X15" s="94">
        <f t="shared" si="15"/>
        <v>1377.709903329247</v>
      </c>
      <c r="Z15" s="71">
        <v>2050</v>
      </c>
      <c r="AA15" s="94">
        <f t="shared" si="30"/>
        <v>1291.2686682876852</v>
      </c>
      <c r="AB15" s="94">
        <f t="shared" si="31"/>
        <v>1148.0721772409872</v>
      </c>
      <c r="AC15" s="94">
        <f t="shared" si="32"/>
        <v>1012.8637034202989</v>
      </c>
      <c r="AD15" s="94">
        <f t="shared" si="33"/>
        <v>919.39599343924704</v>
      </c>
      <c r="AF15" s="99">
        <v>2050</v>
      </c>
      <c r="AG15" s="100">
        <f t="shared" si="34"/>
        <v>1291.2686682876852</v>
      </c>
      <c r="AH15" s="100">
        <f t="shared" si="35"/>
        <v>1146.0721772409872</v>
      </c>
      <c r="AI15" s="100">
        <f t="shared" si="36"/>
        <v>1012.8637034202989</v>
      </c>
      <c r="AJ15" s="100">
        <f>X15-L15-R15</f>
        <v>789.66776378924703</v>
      </c>
      <c r="AT15" t="s">
        <v>52</v>
      </c>
      <c r="AU15" t="s">
        <v>9</v>
      </c>
    </row>
    <row r="16" spans="2:148" x14ac:dyDescent="0.3">
      <c r="AT16" t="s">
        <v>52</v>
      </c>
      <c r="AU16" t="s">
        <v>19</v>
      </c>
    </row>
    <row r="17" spans="8:141" x14ac:dyDescent="0.3">
      <c r="AT17" t="s">
        <v>52</v>
      </c>
      <c r="AU17" t="s">
        <v>21</v>
      </c>
    </row>
    <row r="18" spans="8:141" ht="15" thickBot="1" x14ac:dyDescent="0.35">
      <c r="AT18" t="s">
        <v>53</v>
      </c>
      <c r="AU18" t="s">
        <v>6</v>
      </c>
      <c r="BN18" t="s">
        <v>8</v>
      </c>
      <c r="BO18" t="s">
        <v>22</v>
      </c>
      <c r="CJ18" t="s">
        <v>8</v>
      </c>
      <c r="CK18" t="s">
        <v>22</v>
      </c>
      <c r="DG18" t="s">
        <v>8</v>
      </c>
      <c r="DH18" t="s">
        <v>22</v>
      </c>
      <c r="ED18" t="s">
        <v>8</v>
      </c>
      <c r="EE18" t="s">
        <v>22</v>
      </c>
    </row>
    <row r="19" spans="8:141" ht="15" thickBot="1" x14ac:dyDescent="0.35">
      <c r="AT19" t="s">
        <v>53</v>
      </c>
      <c r="AU19" t="s">
        <v>8</v>
      </c>
      <c r="BN19" s="1" t="s">
        <v>0</v>
      </c>
      <c r="BO19" s="1" t="s">
        <v>3</v>
      </c>
      <c r="BP19" s="1" t="s">
        <v>4</v>
      </c>
      <c r="BQ19" s="1" t="s">
        <v>7</v>
      </c>
      <c r="BR19" s="83" t="s">
        <v>57</v>
      </c>
      <c r="BS19" s="84" t="s">
        <v>58</v>
      </c>
      <c r="BT19" s="85" t="s">
        <v>59</v>
      </c>
      <c r="CJ19" s="1" t="s">
        <v>0</v>
      </c>
      <c r="CK19" s="1" t="s">
        <v>3</v>
      </c>
      <c r="CL19" s="1" t="s">
        <v>4</v>
      </c>
      <c r="CM19" s="1" t="s">
        <v>7</v>
      </c>
      <c r="CN19" s="83" t="s">
        <v>57</v>
      </c>
      <c r="CO19" s="84" t="s">
        <v>58</v>
      </c>
      <c r="CP19" s="85" t="s">
        <v>59</v>
      </c>
      <c r="DG19" s="1" t="s">
        <v>0</v>
      </c>
      <c r="DH19" s="1" t="s">
        <v>3</v>
      </c>
      <c r="DI19" s="1" t="s">
        <v>4</v>
      </c>
      <c r="DJ19" s="1" t="s">
        <v>7</v>
      </c>
      <c r="DK19" s="83" t="s">
        <v>57</v>
      </c>
      <c r="DL19" s="84" t="s">
        <v>58</v>
      </c>
      <c r="DM19" s="85" t="s">
        <v>59</v>
      </c>
      <c r="ED19" s="1" t="s">
        <v>0</v>
      </c>
      <c r="EE19" s="1" t="s">
        <v>3</v>
      </c>
      <c r="EF19" s="1" t="s">
        <v>4</v>
      </c>
      <c r="EG19" s="1" t="s">
        <v>7</v>
      </c>
      <c r="EH19" s="83" t="s">
        <v>57</v>
      </c>
      <c r="EI19" s="84" t="s">
        <v>58</v>
      </c>
      <c r="EJ19" s="85" t="s">
        <v>59</v>
      </c>
    </row>
    <row r="20" spans="8:141" ht="15" thickBot="1" x14ac:dyDescent="0.35">
      <c r="AT20" t="s">
        <v>53</v>
      </c>
      <c r="AU20" t="s">
        <v>9</v>
      </c>
      <c r="BN20" s="1">
        <v>2019</v>
      </c>
      <c r="BO20" s="2">
        <v>59.01934378</v>
      </c>
      <c r="BP20" s="2">
        <v>18.24995393</v>
      </c>
      <c r="BQ20" s="2">
        <v>3.162057253</v>
      </c>
      <c r="BR20" s="86">
        <f>SUM(BO20:BQ20)</f>
        <v>80.431354963000004</v>
      </c>
      <c r="BS20" s="87">
        <f>+BP20+BQ20</f>
        <v>21.412011183000001</v>
      </c>
      <c r="BT20" s="88">
        <f>BS20/BR20</f>
        <v>0.26621472674244945</v>
      </c>
      <c r="CJ20" s="1">
        <v>2019</v>
      </c>
      <c r="CK20" s="2">
        <v>59.01934378</v>
      </c>
      <c r="CL20" s="2">
        <v>18.24995393</v>
      </c>
      <c r="CM20" s="2">
        <v>3.162057253</v>
      </c>
      <c r="CN20" s="86">
        <f>SUM(CK20:CM20)</f>
        <v>80.431354963000004</v>
      </c>
      <c r="CO20" s="87">
        <f>+CL20+CM20</f>
        <v>21.412011183000001</v>
      </c>
      <c r="CP20" s="88">
        <f>CO20/CN20</f>
        <v>0.26621472674244945</v>
      </c>
      <c r="DG20" s="1">
        <v>2019</v>
      </c>
      <c r="DH20" s="2">
        <v>59.01934378</v>
      </c>
      <c r="DI20" s="2">
        <v>18.24995393</v>
      </c>
      <c r="DJ20" s="2">
        <v>3.162057253</v>
      </c>
      <c r="DK20" s="86">
        <f>SUM(DH20:DJ20)</f>
        <v>80.431354963000004</v>
      </c>
      <c r="DL20" s="87">
        <f>+DI20+DJ20</f>
        <v>21.412011183000001</v>
      </c>
      <c r="DM20" s="88">
        <f>DL20/DK20</f>
        <v>0.26621472674244945</v>
      </c>
      <c r="ED20" s="1">
        <v>2019</v>
      </c>
      <c r="EE20" s="2">
        <v>59.01934378</v>
      </c>
      <c r="EF20" s="2">
        <v>18.24995393</v>
      </c>
      <c r="EG20" s="2">
        <v>3.162057253</v>
      </c>
      <c r="EH20" s="86">
        <f>SUM(EE20:EG20)</f>
        <v>80.431354963000004</v>
      </c>
      <c r="EI20" s="87">
        <f>+EF20+EG20</f>
        <v>21.412011183000001</v>
      </c>
      <c r="EJ20" s="88">
        <f>EI20/EH20</f>
        <v>0.26621472674244945</v>
      </c>
    </row>
    <row r="21" spans="8:141" ht="15" thickBot="1" x14ac:dyDescent="0.35">
      <c r="AT21" t="s">
        <v>53</v>
      </c>
      <c r="AU21" t="s">
        <v>19</v>
      </c>
      <c r="BN21" s="1">
        <v>2020</v>
      </c>
      <c r="BO21" s="2">
        <v>51.586232090000003</v>
      </c>
      <c r="BP21" s="2">
        <v>16.021264030000001</v>
      </c>
      <c r="BQ21" s="2">
        <v>2.7669333260000002</v>
      </c>
      <c r="BR21" s="86">
        <f t="shared" ref="BR21:BR27" si="38">SUM(BO21:BQ21)</f>
        <v>70.374429446000008</v>
      </c>
      <c r="BS21" s="87">
        <f t="shared" ref="BS21:BS27" si="39">+BP21+BQ21</f>
        <v>18.788197356000001</v>
      </c>
      <c r="BT21" s="88">
        <f t="shared" ref="BT21:BT26" si="40">BS21/BR21</f>
        <v>0.26697477342131259</v>
      </c>
      <c r="CJ21" s="1">
        <v>2020</v>
      </c>
      <c r="CK21" s="2">
        <v>51.495917079999998</v>
      </c>
      <c r="CL21" s="2">
        <v>16.01453107</v>
      </c>
      <c r="CM21" s="2">
        <v>2.7657405380000002</v>
      </c>
      <c r="CN21" s="86">
        <f t="shared" ref="CN21:CN27" si="41">SUM(CK21:CM21)</f>
        <v>70.276188688000005</v>
      </c>
      <c r="CO21" s="87">
        <f t="shared" ref="CO21:CO27" si="42">+CL21+CM21</f>
        <v>18.780271608</v>
      </c>
      <c r="CP21" s="88">
        <f t="shared" ref="CP21:CP26" si="43">CO21/CN21</f>
        <v>0.26723520382383542</v>
      </c>
      <c r="DG21" s="1">
        <v>2020</v>
      </c>
      <c r="DH21" s="2">
        <v>52.593559980000002</v>
      </c>
      <c r="DI21" s="2">
        <v>16.363531340000002</v>
      </c>
      <c r="DJ21" s="2">
        <v>2.8263533870000002</v>
      </c>
      <c r="DK21" s="86">
        <f t="shared" ref="DK21:DK27" si="44">SUM(DH21:DJ21)</f>
        <v>71.783444707000001</v>
      </c>
      <c r="DL21" s="87">
        <f t="shared" ref="DL21:DL27" si="45">+DI21+DJ21</f>
        <v>19.189884727000003</v>
      </c>
      <c r="DM21" s="88">
        <f t="shared" ref="DM21:DM26" si="46">DL21/DK21</f>
        <v>0.267330229209921</v>
      </c>
      <c r="ED21" s="1">
        <v>2020</v>
      </c>
      <c r="EE21" s="2">
        <v>52.48639996</v>
      </c>
      <c r="EF21" s="2">
        <v>16.359527409999998</v>
      </c>
      <c r="EG21" s="2">
        <v>2.8254386849999999</v>
      </c>
      <c r="EH21" s="86">
        <f t="shared" ref="EH21:EH27" si="47">SUM(EE21:EG21)</f>
        <v>71.671366054999993</v>
      </c>
      <c r="EI21" s="87">
        <f t="shared" ref="EI21:EI27" si="48">+EF21+EG21</f>
        <v>19.184966095</v>
      </c>
      <c r="EJ21" s="88">
        <f t="shared" ref="EJ21:EJ26" si="49">EI21/EH21</f>
        <v>0.26767964880532097</v>
      </c>
    </row>
    <row r="22" spans="8:141" ht="15" thickBot="1" x14ac:dyDescent="0.35">
      <c r="AT22" t="s">
        <v>53</v>
      </c>
      <c r="AU22" t="s">
        <v>21</v>
      </c>
      <c r="BN22" s="1">
        <v>2025</v>
      </c>
      <c r="BO22" s="2">
        <v>56.641984430000001</v>
      </c>
      <c r="BP22" s="2">
        <v>19.517854849999999</v>
      </c>
      <c r="BQ22" s="2">
        <v>3.3717760430000001</v>
      </c>
      <c r="BR22" s="86">
        <f t="shared" si="38"/>
        <v>79.531615322999997</v>
      </c>
      <c r="BS22" s="87">
        <f t="shared" si="39"/>
        <v>22.889630893</v>
      </c>
      <c r="BT22" s="88">
        <f t="shared" si="40"/>
        <v>0.28780543184039259</v>
      </c>
      <c r="CJ22" s="1">
        <v>2025</v>
      </c>
      <c r="CK22" s="2">
        <v>55.153705979999998</v>
      </c>
      <c r="CL22" s="2">
        <v>19.406091239999999</v>
      </c>
      <c r="CM22" s="2">
        <v>3.3529203349999999</v>
      </c>
      <c r="CN22" s="86">
        <f t="shared" si="41"/>
        <v>77.912717554999986</v>
      </c>
      <c r="CO22" s="87">
        <f t="shared" si="42"/>
        <v>22.759011574999999</v>
      </c>
      <c r="CP22" s="88">
        <f t="shared" si="43"/>
        <v>0.29210907139690007</v>
      </c>
      <c r="DG22" s="1">
        <v>2025</v>
      </c>
      <c r="DH22" s="2">
        <v>55.180566040000002</v>
      </c>
      <c r="DI22" s="2">
        <v>19.719108179999999</v>
      </c>
      <c r="DJ22" s="2">
        <v>3.3930096320000001</v>
      </c>
      <c r="DK22" s="86">
        <f t="shared" si="44"/>
        <v>78.29268385200001</v>
      </c>
      <c r="DL22" s="87">
        <f t="shared" si="45"/>
        <v>23.112117812000001</v>
      </c>
      <c r="DM22" s="88">
        <f t="shared" si="46"/>
        <v>0.2952015012755192</v>
      </c>
      <c r="ED22" s="1">
        <v>2025</v>
      </c>
      <c r="EE22" s="2">
        <v>50.809590380000003</v>
      </c>
      <c r="EF22" s="2">
        <v>19.233517039999999</v>
      </c>
      <c r="EG22" s="2">
        <v>3.257608651</v>
      </c>
      <c r="EH22" s="86">
        <f t="shared" si="47"/>
        <v>73.300716070999997</v>
      </c>
      <c r="EI22" s="87">
        <f t="shared" si="48"/>
        <v>22.491125691000001</v>
      </c>
      <c r="EJ22" s="88">
        <f t="shared" si="49"/>
        <v>0.30683364224184129</v>
      </c>
    </row>
    <row r="23" spans="8:141" ht="15" thickBot="1" x14ac:dyDescent="0.35">
      <c r="H23" s="71" t="s">
        <v>67</v>
      </c>
      <c r="O23" s="71" t="s">
        <v>65</v>
      </c>
      <c r="U23" s="71" t="s">
        <v>63</v>
      </c>
      <c r="AA23" s="71" t="s">
        <v>66</v>
      </c>
      <c r="AF23" s="99"/>
      <c r="AG23" s="99" t="s">
        <v>66</v>
      </c>
      <c r="AH23" s="99"/>
      <c r="AI23" s="99"/>
      <c r="AJ23" s="99"/>
      <c r="AT23" t="s">
        <v>54</v>
      </c>
      <c r="AU23" t="s">
        <v>6</v>
      </c>
      <c r="BN23" s="1">
        <v>2030</v>
      </c>
      <c r="BO23" s="2">
        <v>63.609083830000003</v>
      </c>
      <c r="BP23" s="2">
        <v>23.09220938</v>
      </c>
      <c r="BQ23" s="2">
        <v>3.9958940350000001</v>
      </c>
      <c r="BR23" s="86">
        <f t="shared" si="38"/>
        <v>90.697187245000009</v>
      </c>
      <c r="BS23" s="87">
        <f t="shared" si="39"/>
        <v>27.088103414999999</v>
      </c>
      <c r="BT23" s="88">
        <f t="shared" si="40"/>
        <v>0.29866530857045209</v>
      </c>
      <c r="CJ23" s="1">
        <v>2030</v>
      </c>
      <c r="CK23" s="2">
        <v>57.172437479999999</v>
      </c>
      <c r="CL23" s="2">
        <v>22.396839020000002</v>
      </c>
      <c r="CM23" s="2">
        <v>3.8804479600000001</v>
      </c>
      <c r="CN23" s="86">
        <f t="shared" si="41"/>
        <v>83.449724459999999</v>
      </c>
      <c r="CO23" s="87">
        <f t="shared" si="42"/>
        <v>26.277286980000003</v>
      </c>
      <c r="CP23" s="88">
        <f t="shared" si="43"/>
        <v>0.31488764223056853</v>
      </c>
      <c r="DG23" s="1">
        <v>2030</v>
      </c>
      <c r="DH23" s="2">
        <v>52.13705203</v>
      </c>
      <c r="DI23" s="2">
        <v>21.728771389999999</v>
      </c>
      <c r="DJ23" s="2">
        <v>3.5267779429999999</v>
      </c>
      <c r="DK23" s="86">
        <f t="shared" si="44"/>
        <v>77.392601362999997</v>
      </c>
      <c r="DL23" s="87">
        <f t="shared" si="45"/>
        <v>25.255549332999998</v>
      </c>
      <c r="DM23" s="88">
        <f t="shared" si="46"/>
        <v>0.32633028077893528</v>
      </c>
      <c r="ED23" s="1">
        <v>2030</v>
      </c>
      <c r="EE23" s="2">
        <v>43.490601839999997</v>
      </c>
      <c r="EF23" s="2">
        <v>18.291168299999999</v>
      </c>
      <c r="EG23" s="2">
        <v>1.4561809859999999</v>
      </c>
      <c r="EH23" s="86">
        <f t="shared" si="47"/>
        <v>63.237951125999992</v>
      </c>
      <c r="EI23" s="87">
        <f t="shared" si="48"/>
        <v>19.747349285999999</v>
      </c>
      <c r="EJ23" s="88">
        <f t="shared" si="49"/>
        <v>0.31227054220422024</v>
      </c>
    </row>
    <row r="24" spans="8:141" ht="15" thickBot="1" x14ac:dyDescent="0.35">
      <c r="AF24" s="99"/>
      <c r="AG24" s="99"/>
      <c r="AH24" s="99"/>
      <c r="AI24" s="99"/>
      <c r="AJ24" s="99"/>
      <c r="AT24" t="s">
        <v>54</v>
      </c>
      <c r="AU24" t="s">
        <v>8</v>
      </c>
      <c r="BN24" s="1">
        <v>2035</v>
      </c>
      <c r="BO24" s="2">
        <v>69.844042560000005</v>
      </c>
      <c r="BP24" s="2">
        <v>26.34347811</v>
      </c>
      <c r="BQ24" s="2">
        <v>4.5807605850000002</v>
      </c>
      <c r="BR24" s="86">
        <f t="shared" si="38"/>
        <v>100.76828125500001</v>
      </c>
      <c r="BS24" s="87">
        <f t="shared" si="39"/>
        <v>30.924238695</v>
      </c>
      <c r="BT24" s="88">
        <f t="shared" si="40"/>
        <v>0.30688464971179186</v>
      </c>
      <c r="CJ24" s="1">
        <v>2035</v>
      </c>
      <c r="CK24" s="2">
        <v>55.287790270000002</v>
      </c>
      <c r="CL24" s="2">
        <v>24.579113809999999</v>
      </c>
      <c r="CM24" s="2">
        <v>4.2847471190000004</v>
      </c>
      <c r="CN24" s="86">
        <f t="shared" si="41"/>
        <v>84.151651199</v>
      </c>
      <c r="CO24" s="87">
        <f t="shared" si="42"/>
        <v>28.863860928999998</v>
      </c>
      <c r="CP24" s="88">
        <f t="shared" si="43"/>
        <v>0.34299815295059827</v>
      </c>
      <c r="DG24" s="1">
        <v>2035</v>
      </c>
      <c r="DH24" s="2">
        <v>52.15981206</v>
      </c>
      <c r="DI24" s="2">
        <v>21.95338787</v>
      </c>
      <c r="DJ24" s="2">
        <v>1.870998033</v>
      </c>
      <c r="DK24" s="86">
        <f t="shared" si="44"/>
        <v>75.984197963000014</v>
      </c>
      <c r="DL24" s="87">
        <f t="shared" si="45"/>
        <v>23.824385903</v>
      </c>
      <c r="DM24" s="88">
        <f t="shared" si="46"/>
        <v>0.31354395442327526</v>
      </c>
      <c r="ED24" s="1">
        <v>2035</v>
      </c>
      <c r="EE24" s="2">
        <v>50.211497880000003</v>
      </c>
      <c r="EF24" s="2">
        <v>19.59464011</v>
      </c>
      <c r="EG24" s="2">
        <v>5.281771381E-2</v>
      </c>
      <c r="EH24" s="86">
        <f t="shared" si="47"/>
        <v>69.858955703809997</v>
      </c>
      <c r="EI24" s="87">
        <f t="shared" si="48"/>
        <v>19.647457823810001</v>
      </c>
      <c r="EJ24" s="88">
        <f t="shared" si="49"/>
        <v>0.28124465397266823</v>
      </c>
    </row>
    <row r="25" spans="8:141" ht="15" thickBot="1" x14ac:dyDescent="0.35">
      <c r="I25" s="71" t="s">
        <v>51</v>
      </c>
      <c r="J25" s="71" t="s">
        <v>52</v>
      </c>
      <c r="K25" s="71" t="s">
        <v>53</v>
      </c>
      <c r="L25" s="71" t="s">
        <v>54</v>
      </c>
      <c r="O25" s="71" t="s">
        <v>51</v>
      </c>
      <c r="P25" s="71" t="s">
        <v>52</v>
      </c>
      <c r="Q25" s="71" t="s">
        <v>53</v>
      </c>
      <c r="R25" s="71" t="s">
        <v>54</v>
      </c>
      <c r="U25" s="71" t="s">
        <v>51</v>
      </c>
      <c r="V25" s="71" t="s">
        <v>52</v>
      </c>
      <c r="W25" s="71" t="s">
        <v>53</v>
      </c>
      <c r="X25" s="71" t="s">
        <v>54</v>
      </c>
      <c r="AA25" s="71" t="s">
        <v>51</v>
      </c>
      <c r="AB25" s="71" t="s">
        <v>52</v>
      </c>
      <c r="AC25" s="71" t="s">
        <v>53</v>
      </c>
      <c r="AD25" s="71" t="s">
        <v>54</v>
      </c>
      <c r="AF25" s="99"/>
      <c r="AG25" s="99" t="s">
        <v>51</v>
      </c>
      <c r="AH25" s="99" t="s">
        <v>52</v>
      </c>
      <c r="AI25" s="99" t="s">
        <v>53</v>
      </c>
      <c r="AJ25" s="99" t="s">
        <v>54</v>
      </c>
      <c r="AT25" t="s">
        <v>54</v>
      </c>
      <c r="AU25" t="s">
        <v>9</v>
      </c>
      <c r="BN25" s="1">
        <v>2040</v>
      </c>
      <c r="BO25" s="2">
        <v>75.542025429999995</v>
      </c>
      <c r="BP25" s="2">
        <v>29.750279760000002</v>
      </c>
      <c r="BQ25" s="2">
        <v>5.2010050290000001</v>
      </c>
      <c r="BR25" s="86">
        <f t="shared" si="38"/>
        <v>110.49331021899999</v>
      </c>
      <c r="BS25" s="87">
        <f t="shared" si="39"/>
        <v>34.951284788999999</v>
      </c>
      <c r="BT25" s="88">
        <f t="shared" si="40"/>
        <v>0.31632037016291609</v>
      </c>
      <c r="CJ25" s="1">
        <v>2040</v>
      </c>
      <c r="CK25" s="2">
        <v>55.767142190000001</v>
      </c>
      <c r="CL25" s="2">
        <v>27.633000160000002</v>
      </c>
      <c r="CM25" s="2">
        <v>4.8348437180000001</v>
      </c>
      <c r="CN25" s="86">
        <f t="shared" si="41"/>
        <v>88.234986068000012</v>
      </c>
      <c r="CO25" s="87">
        <f t="shared" si="42"/>
        <v>32.467843878000004</v>
      </c>
      <c r="CP25" s="88">
        <f t="shared" si="43"/>
        <v>0.36797018195229303</v>
      </c>
      <c r="DG25" s="1">
        <v>2040</v>
      </c>
      <c r="DH25" s="2">
        <v>60.416778620000002</v>
      </c>
      <c r="DI25" s="2">
        <v>23.860003549999998</v>
      </c>
      <c r="DJ25" s="2">
        <v>0.25176255600000003</v>
      </c>
      <c r="DK25" s="86">
        <f t="shared" si="44"/>
        <v>84.528544726000007</v>
      </c>
      <c r="DL25" s="87">
        <f t="shared" si="45"/>
        <v>24.111766105999997</v>
      </c>
      <c r="DM25" s="88">
        <f t="shared" si="46"/>
        <v>0.28524998489159481</v>
      </c>
      <c r="ED25" s="1">
        <v>2040</v>
      </c>
      <c r="EE25" s="2">
        <v>60.496290530000003</v>
      </c>
      <c r="EF25" s="2">
        <v>23.56481947</v>
      </c>
      <c r="EG25" s="2">
        <v>0</v>
      </c>
      <c r="EH25" s="86">
        <f t="shared" si="47"/>
        <v>84.061109999999999</v>
      </c>
      <c r="EI25" s="87">
        <f t="shared" si="48"/>
        <v>23.56481947</v>
      </c>
      <c r="EJ25" s="88">
        <f t="shared" si="49"/>
        <v>0.28032962531662975</v>
      </c>
    </row>
    <row r="26" spans="8:141" ht="15" thickBot="1" x14ac:dyDescent="0.35">
      <c r="H26" s="71">
        <v>2019</v>
      </c>
      <c r="I26" s="97">
        <f>I8/C8</f>
        <v>0.17294701347745328</v>
      </c>
      <c r="J26" s="97">
        <f t="shared" ref="J26:L26" si="50">J8/D8</f>
        <v>0.1726803034666386</v>
      </c>
      <c r="K26" s="97">
        <f t="shared" si="50"/>
        <v>0.17294701347745328</v>
      </c>
      <c r="L26" s="97">
        <f t="shared" si="50"/>
        <v>0.17294701347745328</v>
      </c>
      <c r="N26" s="71">
        <v>2019</v>
      </c>
      <c r="O26" s="97">
        <f>O8/C8</f>
        <v>0</v>
      </c>
      <c r="P26" s="97">
        <f t="shared" ref="P26:R26" si="51">P8/D8</f>
        <v>1.5421486931281943E-3</v>
      </c>
      <c r="Q26" s="97">
        <f t="shared" si="51"/>
        <v>0</v>
      </c>
      <c r="R26" s="97">
        <f t="shared" si="51"/>
        <v>0</v>
      </c>
      <c r="T26" s="71">
        <v>2019</v>
      </c>
      <c r="U26" s="98">
        <f>U8/C8</f>
        <v>0.7931708368019047</v>
      </c>
      <c r="V26" s="98">
        <f t="shared" ref="V26:X26" si="52">V8/D8</f>
        <v>0.79348979812563147</v>
      </c>
      <c r="W26" s="98">
        <f t="shared" si="52"/>
        <v>0.7931708368019047</v>
      </c>
      <c r="X26" s="98">
        <f t="shared" si="52"/>
        <v>0.7931708368019047</v>
      </c>
      <c r="Z26" s="71">
        <v>2019</v>
      </c>
      <c r="AA26" s="98">
        <f>AA8/C8</f>
        <v>0.62022382332445147</v>
      </c>
      <c r="AB26" s="98">
        <f t="shared" ref="AB26:AD26" si="53">AB8/D8</f>
        <v>0.62080949465899293</v>
      </c>
      <c r="AC26" s="98">
        <f t="shared" si="53"/>
        <v>0.62022382332445147</v>
      </c>
      <c r="AD26" s="98">
        <f t="shared" si="53"/>
        <v>0.62022382332445147</v>
      </c>
      <c r="AF26" s="99">
        <v>2019</v>
      </c>
      <c r="AG26" s="101">
        <f>AG8/C8</f>
        <v>0.62022382332445147</v>
      </c>
      <c r="AH26" s="101">
        <f t="shared" ref="AH26:AJ26" si="54">AH8/D8</f>
        <v>0.61926734596586475</v>
      </c>
      <c r="AI26" s="101">
        <f t="shared" si="54"/>
        <v>0.62022382332445147</v>
      </c>
      <c r="AJ26" s="101">
        <f t="shared" si="54"/>
        <v>0.62022382332445147</v>
      </c>
      <c r="AT26" t="s">
        <v>54</v>
      </c>
      <c r="AU26" t="s">
        <v>19</v>
      </c>
      <c r="BN26" s="1">
        <v>2045</v>
      </c>
      <c r="BO26" s="2">
        <v>84.720165190000003</v>
      </c>
      <c r="BP26" s="2">
        <v>34.18926544</v>
      </c>
      <c r="BQ26" s="2">
        <v>5.99173519</v>
      </c>
      <c r="BR26" s="86">
        <f t="shared" si="38"/>
        <v>124.90116582</v>
      </c>
      <c r="BS26" s="87">
        <f t="shared" si="39"/>
        <v>40.18100063</v>
      </c>
      <c r="BT26" s="88">
        <f t="shared" si="40"/>
        <v>0.32170236655682161</v>
      </c>
      <c r="CJ26" s="1">
        <v>2045</v>
      </c>
      <c r="CK26" s="2">
        <v>61.61535902</v>
      </c>
      <c r="CL26" s="2">
        <v>32.022318720000001</v>
      </c>
      <c r="CM26" s="2">
        <v>5.6064915559999999</v>
      </c>
      <c r="CN26" s="86">
        <f t="shared" si="41"/>
        <v>99.244169295999995</v>
      </c>
      <c r="CO26" s="87">
        <f t="shared" si="42"/>
        <v>37.628810276000003</v>
      </c>
      <c r="CP26" s="88">
        <f t="shared" si="43"/>
        <v>0.37915386408012003</v>
      </c>
      <c r="DG26" s="1">
        <v>2045</v>
      </c>
      <c r="DH26" s="2">
        <v>72.998618129999997</v>
      </c>
      <c r="DI26" s="2">
        <v>28.473518640000002</v>
      </c>
      <c r="DJ26" s="2">
        <v>2.14857694E-2</v>
      </c>
      <c r="DK26" s="86">
        <f t="shared" si="44"/>
        <v>101.49362253939999</v>
      </c>
      <c r="DL26" s="87">
        <f t="shared" si="45"/>
        <v>28.495004409400003</v>
      </c>
      <c r="DM26" s="88">
        <f t="shared" si="46"/>
        <v>0.28075660023208054</v>
      </c>
      <c r="ED26" s="1">
        <v>2045</v>
      </c>
      <c r="EE26" s="2">
        <v>72.998756240000006</v>
      </c>
      <c r="EF26" s="2">
        <v>28.448290780000001</v>
      </c>
      <c r="EG26" s="2">
        <v>0</v>
      </c>
      <c r="EH26" s="86">
        <f t="shared" si="47"/>
        <v>101.44704702000001</v>
      </c>
      <c r="EI26" s="87">
        <f t="shared" si="48"/>
        <v>28.448290780000001</v>
      </c>
      <c r="EJ26" s="88">
        <f t="shared" si="49"/>
        <v>0.28042502582052975</v>
      </c>
    </row>
    <row r="27" spans="8:141" ht="15" thickBot="1" x14ac:dyDescent="0.35">
      <c r="H27" s="71">
        <v>2020</v>
      </c>
      <c r="I27" s="97">
        <f t="shared" ref="I27:I33" si="55">I9/C9</f>
        <v>0.16710942132477319</v>
      </c>
      <c r="J27" s="97">
        <f t="shared" ref="J27:J33" si="56">J9/D9</f>
        <v>0.1694115002178963</v>
      </c>
      <c r="K27" s="97">
        <f t="shared" ref="K27:K33" si="57">K9/E9</f>
        <v>0.17111885751209888</v>
      </c>
      <c r="L27" s="97">
        <f t="shared" ref="L27:L33" si="58">L9/F9</f>
        <v>0.17117042959741097</v>
      </c>
      <c r="N27" s="71">
        <v>2020</v>
      </c>
      <c r="O27" s="97">
        <f t="shared" ref="O27:O33" si="59">O9/C9</f>
        <v>0</v>
      </c>
      <c r="P27" s="97">
        <f t="shared" ref="P27:P33" si="60">P9/D9</f>
        <v>1.6213730840534909E-3</v>
      </c>
      <c r="Q27" s="97">
        <f t="shared" ref="Q27:Q33" si="61">Q9/E9</f>
        <v>0</v>
      </c>
      <c r="R27" s="97">
        <f t="shared" ref="R27:R33" si="62">R9/F9</f>
        <v>5.1915376665783653E-6</v>
      </c>
      <c r="T27" s="71">
        <v>2020</v>
      </c>
      <c r="U27" s="98">
        <f t="shared" ref="U27:U33" si="63">U9/C9</f>
        <v>0.81514158984446938</v>
      </c>
      <c r="V27" s="98">
        <f t="shared" ref="V27:V33" si="64">V9/D9</f>
        <v>0.81357623106578791</v>
      </c>
      <c r="W27" s="98">
        <f t="shared" ref="W27:W33" si="65">W9/E9</f>
        <v>0.81505507804025223</v>
      </c>
      <c r="X27" s="98">
        <f t="shared" ref="X27:X33" si="66">X9/F9</f>
        <v>0.81503307493054666</v>
      </c>
      <c r="Z27" s="71">
        <v>2020</v>
      </c>
      <c r="AA27" s="98">
        <f t="shared" ref="AA27:AA33" si="67">AA9/C9</f>
        <v>0.64803216851969614</v>
      </c>
      <c r="AB27" s="98">
        <f t="shared" ref="AB27:AB33" si="68">AB9/D9</f>
        <v>0.64416473084789161</v>
      </c>
      <c r="AC27" s="98">
        <f t="shared" ref="AC27:AC33" si="69">AC9/E9</f>
        <v>0.64393622052815336</v>
      </c>
      <c r="AD27" s="98">
        <f t="shared" ref="AD27:AD33" si="70">AD9/F9</f>
        <v>0.64386264533313564</v>
      </c>
      <c r="AF27" s="99">
        <v>2020</v>
      </c>
      <c r="AG27" s="101">
        <f t="shared" ref="AG27:AG33" si="71">AG9/C9</f>
        <v>0.64803216851969614</v>
      </c>
      <c r="AH27" s="101">
        <f t="shared" ref="AH27:AH33" si="72">AH9/D9</f>
        <v>0.64254335776383809</v>
      </c>
      <c r="AI27" s="101">
        <f t="shared" ref="AI27:AI33" si="73">AI9/E9</f>
        <v>0.64393622052815336</v>
      </c>
      <c r="AJ27" s="101">
        <f t="shared" ref="AJ27:AJ33" si="74">AJ9/F9</f>
        <v>0.6438574537954691</v>
      </c>
      <c r="AT27" t="s">
        <v>54</v>
      </c>
      <c r="AU27" t="s">
        <v>21</v>
      </c>
      <c r="BN27" s="1">
        <v>2050</v>
      </c>
      <c r="BO27" s="2">
        <v>97.112758450000001</v>
      </c>
      <c r="BP27" s="2">
        <v>39.604049619999998</v>
      </c>
      <c r="BQ27" s="2">
        <v>6.9437124969999999</v>
      </c>
      <c r="BR27" s="86">
        <f t="shared" si="38"/>
        <v>143.66052056700002</v>
      </c>
      <c r="BS27" s="87">
        <f t="shared" si="39"/>
        <v>46.547762116999998</v>
      </c>
      <c r="BT27" s="91">
        <f>BS27/BR27</f>
        <v>0.32401220553346927</v>
      </c>
      <c r="CJ27" s="1">
        <v>2050</v>
      </c>
      <c r="CK27" s="2">
        <v>70.084470760000002</v>
      </c>
      <c r="CL27" s="2">
        <v>37.269815809999997</v>
      </c>
      <c r="CM27" s="2">
        <v>6.5232148539999999</v>
      </c>
      <c r="CN27" s="86">
        <f t="shared" si="41"/>
        <v>113.877501424</v>
      </c>
      <c r="CO27" s="87">
        <f t="shared" si="42"/>
        <v>43.793030664</v>
      </c>
      <c r="CP27" s="91">
        <f>CO27/CN27</f>
        <v>0.38456262313787026</v>
      </c>
      <c r="DG27" s="1">
        <v>2050</v>
      </c>
      <c r="DH27" s="2">
        <v>88.122242220000004</v>
      </c>
      <c r="DI27" s="2">
        <v>34.35494473</v>
      </c>
      <c r="DJ27" s="2">
        <v>0</v>
      </c>
      <c r="DK27" s="86">
        <f t="shared" si="44"/>
        <v>122.47718695</v>
      </c>
      <c r="DL27" s="87">
        <f t="shared" si="45"/>
        <v>34.35494473</v>
      </c>
      <c r="DM27" s="91">
        <f>DL27/DK27</f>
        <v>0.28050076577954913</v>
      </c>
      <c r="ED27" s="1">
        <v>2050</v>
      </c>
      <c r="EE27" s="2">
        <v>88.119676369999993</v>
      </c>
      <c r="EF27" s="2">
        <v>34.354594229999996</v>
      </c>
      <c r="EG27" s="2">
        <v>0</v>
      </c>
      <c r="EH27" s="86">
        <f t="shared" si="47"/>
        <v>122.47427059999998</v>
      </c>
      <c r="EI27" s="87">
        <f t="shared" si="48"/>
        <v>34.354594229999996</v>
      </c>
      <c r="EJ27" s="91">
        <f>EI27/EH27</f>
        <v>0.28050458322141664</v>
      </c>
    </row>
    <row r="28" spans="8:141" x14ac:dyDescent="0.3">
      <c r="H28" s="71">
        <v>2025</v>
      </c>
      <c r="I28" s="97">
        <f t="shared" si="55"/>
        <v>0.16582950526878396</v>
      </c>
      <c r="J28" s="97">
        <f t="shared" si="56"/>
        <v>0.16691861469522162</v>
      </c>
      <c r="K28" s="97">
        <f t="shared" si="57"/>
        <v>0.17399837636105986</v>
      </c>
      <c r="L28" s="97">
        <f t="shared" si="58"/>
        <v>0.18367928195980548</v>
      </c>
      <c r="N28" s="71">
        <v>2025</v>
      </c>
      <c r="O28" s="97">
        <f t="shared" si="59"/>
        <v>0</v>
      </c>
      <c r="P28" s="97">
        <f t="shared" si="60"/>
        <v>1.4649957085153312E-3</v>
      </c>
      <c r="Q28" s="97">
        <f t="shared" si="61"/>
        <v>0</v>
      </c>
      <c r="R28" s="97">
        <f t="shared" si="62"/>
        <v>1.6129395977536784E-4</v>
      </c>
      <c r="T28" s="71">
        <v>2025</v>
      </c>
      <c r="U28" s="98">
        <f t="shared" si="63"/>
        <v>0.82532187691214443</v>
      </c>
      <c r="V28" s="98">
        <f t="shared" si="64"/>
        <v>0.82621885532575889</v>
      </c>
      <c r="W28" s="98">
        <f t="shared" si="65"/>
        <v>0.84414257206702603</v>
      </c>
      <c r="X28" s="98">
        <f t="shared" si="66"/>
        <v>0.85017417533684569</v>
      </c>
      <c r="Z28" s="71">
        <v>2025</v>
      </c>
      <c r="AA28" s="98">
        <f t="shared" si="67"/>
        <v>0.6594923716433605</v>
      </c>
      <c r="AB28" s="98">
        <f t="shared" si="68"/>
        <v>0.65930024063053727</v>
      </c>
      <c r="AC28" s="98">
        <f t="shared" si="69"/>
        <v>0.67014419570596617</v>
      </c>
      <c r="AD28" s="98">
        <f t="shared" si="70"/>
        <v>0.66649489337704027</v>
      </c>
      <c r="AF28" s="99">
        <v>2025</v>
      </c>
      <c r="AG28" s="101">
        <f t="shared" si="71"/>
        <v>0.6594923716433605</v>
      </c>
      <c r="AH28" s="101">
        <f t="shared" si="72"/>
        <v>0.65783524492202194</v>
      </c>
      <c r="AI28" s="101">
        <f t="shared" si="73"/>
        <v>0.67014419570596617</v>
      </c>
      <c r="AJ28" s="101">
        <f t="shared" si="74"/>
        <v>0.66633359941726489</v>
      </c>
    </row>
    <row r="29" spans="8:141" x14ac:dyDescent="0.3">
      <c r="H29" s="71">
        <v>2030</v>
      </c>
      <c r="I29" s="97">
        <f t="shared" si="55"/>
        <v>0.16996655908496652</v>
      </c>
      <c r="J29" s="97">
        <f t="shared" si="56"/>
        <v>0.16584129164796826</v>
      </c>
      <c r="K29" s="97">
        <f t="shared" si="57"/>
        <v>0.17362488369021911</v>
      </c>
      <c r="L29" s="97">
        <f t="shared" si="58"/>
        <v>0.19106281603744121</v>
      </c>
      <c r="N29" s="71">
        <v>2030</v>
      </c>
      <c r="O29" s="97">
        <f t="shared" si="59"/>
        <v>0</v>
      </c>
      <c r="P29" s="97">
        <f t="shared" si="60"/>
        <v>1.3883879348997748E-3</v>
      </c>
      <c r="Q29" s="97">
        <f t="shared" si="61"/>
        <v>0</v>
      </c>
      <c r="R29" s="97">
        <f t="shared" si="62"/>
        <v>1.8611582545959845E-2</v>
      </c>
      <c r="T29" s="71">
        <v>2030</v>
      </c>
      <c r="U29" s="98">
        <f t="shared" si="63"/>
        <v>0.83537518664599675</v>
      </c>
      <c r="V29" s="98">
        <f t="shared" si="64"/>
        <v>0.83995175236259878</v>
      </c>
      <c r="W29" s="98">
        <f t="shared" si="65"/>
        <v>0.87019349380046551</v>
      </c>
      <c r="X29" s="98">
        <f t="shared" si="66"/>
        <v>0.88507177821985727</v>
      </c>
      <c r="Z29" s="71">
        <v>2030</v>
      </c>
      <c r="AA29" s="98">
        <f t="shared" si="67"/>
        <v>0.66540862756103014</v>
      </c>
      <c r="AB29" s="98">
        <f t="shared" si="68"/>
        <v>0.67411046071463054</v>
      </c>
      <c r="AC29" s="98">
        <f t="shared" si="69"/>
        <v>0.69656861011024629</v>
      </c>
      <c r="AD29" s="98">
        <f t="shared" si="70"/>
        <v>0.69400896218241603</v>
      </c>
      <c r="AF29" s="99">
        <v>2030</v>
      </c>
      <c r="AG29" s="101">
        <f t="shared" si="71"/>
        <v>0.66540862756103014</v>
      </c>
      <c r="AH29" s="101">
        <f t="shared" si="72"/>
        <v>0.67272207277973073</v>
      </c>
      <c r="AI29" s="101">
        <f t="shared" si="73"/>
        <v>0.69656861011024629</v>
      </c>
      <c r="AJ29" s="101">
        <f t="shared" si="74"/>
        <v>0.67539737963645619</v>
      </c>
    </row>
    <row r="30" spans="8:141" x14ac:dyDescent="0.3">
      <c r="H30" s="71">
        <v>2035</v>
      </c>
      <c r="I30" s="97">
        <f t="shared" si="55"/>
        <v>0.17161655536336068</v>
      </c>
      <c r="J30" s="97">
        <f t="shared" si="56"/>
        <v>0.16133153726039243</v>
      </c>
      <c r="K30" s="97">
        <f t="shared" si="57"/>
        <v>0.18224689266772656</v>
      </c>
      <c r="L30" s="97">
        <f t="shared" si="58"/>
        <v>0.22275896289754629</v>
      </c>
      <c r="N30" s="71">
        <v>2035</v>
      </c>
      <c r="O30" s="97">
        <f t="shared" si="59"/>
        <v>0</v>
      </c>
      <c r="P30" s="97">
        <f t="shared" si="60"/>
        <v>1.3746547030667915E-3</v>
      </c>
      <c r="Q30" s="97">
        <f t="shared" si="61"/>
        <v>0</v>
      </c>
      <c r="R30" s="97">
        <f t="shared" si="62"/>
        <v>3.4796417477022092E-2</v>
      </c>
      <c r="T30" s="71">
        <v>2035</v>
      </c>
      <c r="U30" s="98">
        <f t="shared" si="63"/>
        <v>0.84432536511193801</v>
      </c>
      <c r="V30" s="98">
        <f t="shared" si="64"/>
        <v>0.85259675369932686</v>
      </c>
      <c r="W30" s="98">
        <f t="shared" si="65"/>
        <v>0.87109987335921135</v>
      </c>
      <c r="X30" s="98">
        <f t="shared" si="66"/>
        <v>0.88470781125935338</v>
      </c>
      <c r="Z30" s="71">
        <v>2035</v>
      </c>
      <c r="AA30" s="98">
        <f t="shared" si="67"/>
        <v>0.67270880974857727</v>
      </c>
      <c r="AB30" s="98">
        <f t="shared" si="68"/>
        <v>0.69126521643893446</v>
      </c>
      <c r="AC30" s="98">
        <f t="shared" si="69"/>
        <v>0.68885298069148482</v>
      </c>
      <c r="AD30" s="98">
        <f t="shared" si="70"/>
        <v>0.66194884836180712</v>
      </c>
      <c r="AF30" s="99">
        <v>2035</v>
      </c>
      <c r="AG30" s="101">
        <f t="shared" si="71"/>
        <v>0.67270880974857727</v>
      </c>
      <c r="AH30" s="101">
        <f t="shared" si="72"/>
        <v>0.6898905617358676</v>
      </c>
      <c r="AI30" s="101">
        <f t="shared" si="73"/>
        <v>0.68885298069148482</v>
      </c>
      <c r="AJ30" s="101">
        <f t="shared" si="74"/>
        <v>0.62715243088478501</v>
      </c>
    </row>
    <row r="31" spans="8:141" ht="15" thickBot="1" x14ac:dyDescent="0.35">
      <c r="H31" s="71">
        <v>2040</v>
      </c>
      <c r="I31" s="97">
        <f t="shared" si="55"/>
        <v>0.17222738298043186</v>
      </c>
      <c r="J31" s="97">
        <f t="shared" si="56"/>
        <v>0.16512198749026261</v>
      </c>
      <c r="K31" s="97">
        <f t="shared" si="57"/>
        <v>0.21074547914344957</v>
      </c>
      <c r="L31" s="97">
        <f t="shared" si="58"/>
        <v>0.25390018097983097</v>
      </c>
      <c r="N31" s="71">
        <v>2040</v>
      </c>
      <c r="O31" s="97">
        <f t="shared" si="59"/>
        <v>0</v>
      </c>
      <c r="P31" s="97">
        <f t="shared" si="60"/>
        <v>1.3375303902418219E-3</v>
      </c>
      <c r="Q31" s="97">
        <f t="shared" si="61"/>
        <v>0</v>
      </c>
      <c r="R31" s="97">
        <f t="shared" si="62"/>
        <v>5.8007682470965563E-2</v>
      </c>
      <c r="T31" s="71">
        <v>2040</v>
      </c>
      <c r="U31" s="98">
        <f t="shared" si="63"/>
        <v>0.85237436528534705</v>
      </c>
      <c r="V31" s="98">
        <f t="shared" si="64"/>
        <v>0.86197373717173043</v>
      </c>
      <c r="W31" s="98">
        <f t="shared" si="65"/>
        <v>0.87160633813374222</v>
      </c>
      <c r="X31" s="98">
        <f t="shared" si="66"/>
        <v>0.88680848982997451</v>
      </c>
      <c r="Z31" s="71">
        <v>2040</v>
      </c>
      <c r="AA31" s="98">
        <f t="shared" si="67"/>
        <v>0.68014698230491522</v>
      </c>
      <c r="AB31" s="98">
        <f t="shared" si="68"/>
        <v>0.69685174968146768</v>
      </c>
      <c r="AC31" s="98">
        <f t="shared" si="69"/>
        <v>0.66086085899029268</v>
      </c>
      <c r="AD31" s="98">
        <f t="shared" si="70"/>
        <v>0.6329083088501436</v>
      </c>
      <c r="AF31" s="99">
        <v>2040</v>
      </c>
      <c r="AG31" s="101">
        <f t="shared" si="71"/>
        <v>0.68014698230491522</v>
      </c>
      <c r="AH31" s="101">
        <f t="shared" si="72"/>
        <v>0.69551421929122592</v>
      </c>
      <c r="AI31" s="101">
        <f t="shared" si="73"/>
        <v>0.66086085899029268</v>
      </c>
      <c r="AJ31" s="101">
        <f t="shared" si="74"/>
        <v>0.57490062637917805</v>
      </c>
      <c r="BN31" t="s">
        <v>9</v>
      </c>
      <c r="BO31" t="s">
        <v>22</v>
      </c>
      <c r="CJ31" t="s">
        <v>9</v>
      </c>
      <c r="CK31" t="s">
        <v>22</v>
      </c>
      <c r="DG31" t="s">
        <v>9</v>
      </c>
      <c r="DH31" t="s">
        <v>22</v>
      </c>
      <c r="ED31" t="s">
        <v>9</v>
      </c>
      <c r="EE31" t="s">
        <v>22</v>
      </c>
    </row>
    <row r="32" spans="8:141" ht="15" thickBot="1" x14ac:dyDescent="0.35">
      <c r="H32" s="71">
        <v>2045</v>
      </c>
      <c r="I32" s="97">
        <f t="shared" si="55"/>
        <v>0.17775123789407207</v>
      </c>
      <c r="J32" s="97">
        <f t="shared" si="56"/>
        <v>0.17745455048117631</v>
      </c>
      <c r="K32" s="97">
        <f t="shared" si="57"/>
        <v>0.23949085995449651</v>
      </c>
      <c r="L32" s="97">
        <f t="shared" si="58"/>
        <v>0.27583061940192005</v>
      </c>
      <c r="N32" s="71">
        <v>2045</v>
      </c>
      <c r="O32" s="97">
        <f t="shared" si="59"/>
        <v>0</v>
      </c>
      <c r="P32" s="97">
        <f t="shared" si="60"/>
        <v>1.2698967302730503E-3</v>
      </c>
      <c r="Q32" s="97">
        <f t="shared" si="61"/>
        <v>0</v>
      </c>
      <c r="R32" s="97">
        <f t="shared" si="62"/>
        <v>7.1572111771547334E-2</v>
      </c>
      <c r="T32" s="71">
        <v>2045</v>
      </c>
      <c r="U32" s="98">
        <f t="shared" si="63"/>
        <v>0.85823132903391097</v>
      </c>
      <c r="V32" s="98">
        <f t="shared" si="64"/>
        <v>0.86758086473787244</v>
      </c>
      <c r="W32" s="98">
        <f t="shared" si="65"/>
        <v>0.87160704553737123</v>
      </c>
      <c r="X32" s="98">
        <f t="shared" si="66"/>
        <v>0.88419852307543645</v>
      </c>
      <c r="Z32" s="71">
        <v>2045</v>
      </c>
      <c r="AA32" s="98">
        <f t="shared" si="67"/>
        <v>0.68048009113983887</v>
      </c>
      <c r="AB32" s="98">
        <f t="shared" si="68"/>
        <v>0.69012631425669624</v>
      </c>
      <c r="AC32" s="98">
        <f t="shared" si="69"/>
        <v>0.63211618558287475</v>
      </c>
      <c r="AD32" s="98">
        <f t="shared" si="70"/>
        <v>0.60836790367351634</v>
      </c>
      <c r="AF32" s="99">
        <v>2045</v>
      </c>
      <c r="AG32" s="101">
        <f t="shared" si="71"/>
        <v>0.68048009113983887</v>
      </c>
      <c r="AH32" s="101">
        <f t="shared" si="72"/>
        <v>0.68885641752642313</v>
      </c>
      <c r="AI32" s="101">
        <f t="shared" si="73"/>
        <v>0.63211618558287475</v>
      </c>
      <c r="AJ32" s="101">
        <f t="shared" si="74"/>
        <v>0.53679579190196902</v>
      </c>
      <c r="BN32" s="1" t="s">
        <v>0</v>
      </c>
      <c r="BO32" s="1" t="s">
        <v>3</v>
      </c>
      <c r="BP32" s="1" t="s">
        <v>4</v>
      </c>
      <c r="BQ32" s="1" t="s">
        <v>5</v>
      </c>
      <c r="BR32" s="11" t="s">
        <v>7</v>
      </c>
      <c r="BS32" s="83" t="s">
        <v>57</v>
      </c>
      <c r="BT32" s="84" t="s">
        <v>58</v>
      </c>
      <c r="BU32" s="85" t="s">
        <v>59</v>
      </c>
      <c r="CJ32" s="1" t="s">
        <v>0</v>
      </c>
      <c r="CK32" s="1" t="s">
        <v>3</v>
      </c>
      <c r="CL32" s="1" t="s">
        <v>4</v>
      </c>
      <c r="CM32" s="1" t="s">
        <v>5</v>
      </c>
      <c r="CN32" s="1" t="s">
        <v>7</v>
      </c>
      <c r="CO32" s="83" t="s">
        <v>57</v>
      </c>
      <c r="CP32" s="84" t="s">
        <v>58</v>
      </c>
      <c r="CQ32" s="85" t="s">
        <v>59</v>
      </c>
      <c r="DG32" s="1" t="s">
        <v>0</v>
      </c>
      <c r="DH32" s="1" t="s">
        <v>3</v>
      </c>
      <c r="DI32" s="1" t="s">
        <v>4</v>
      </c>
      <c r="DJ32" s="1" t="s">
        <v>5</v>
      </c>
      <c r="DK32" s="1" t="s">
        <v>7</v>
      </c>
      <c r="DL32" s="83" t="s">
        <v>57</v>
      </c>
      <c r="DM32" s="84" t="s">
        <v>58</v>
      </c>
      <c r="DN32" s="85" t="s">
        <v>59</v>
      </c>
      <c r="ED32" s="1" t="s">
        <v>0</v>
      </c>
      <c r="EE32" s="1" t="s">
        <v>3</v>
      </c>
      <c r="EF32" s="1" t="s">
        <v>4</v>
      </c>
      <c r="EG32" s="1" t="s">
        <v>5</v>
      </c>
      <c r="EH32" s="1" t="s">
        <v>7</v>
      </c>
      <c r="EI32" s="83" t="s">
        <v>57</v>
      </c>
      <c r="EJ32" s="84" t="s">
        <v>58</v>
      </c>
      <c r="EK32" s="85" t="s">
        <v>59</v>
      </c>
    </row>
    <row r="33" spans="2:152" ht="15" thickBot="1" x14ac:dyDescent="0.35">
      <c r="H33" s="71">
        <v>2050</v>
      </c>
      <c r="I33" s="97">
        <f t="shared" si="55"/>
        <v>0.18539411626047192</v>
      </c>
      <c r="J33" s="97">
        <f t="shared" si="56"/>
        <v>0.19060450357246411</v>
      </c>
      <c r="K33" s="97">
        <f t="shared" si="57"/>
        <v>0.26085574113620724</v>
      </c>
      <c r="L33" s="97">
        <f t="shared" si="58"/>
        <v>0.29179669502090883</v>
      </c>
      <c r="N33" s="71">
        <v>2050</v>
      </c>
      <c r="O33" s="97">
        <f t="shared" si="59"/>
        <v>0</v>
      </c>
      <c r="P33" s="97">
        <f t="shared" si="60"/>
        <v>1.1866966680577941E-3</v>
      </c>
      <c r="Q33" s="97">
        <f t="shared" si="61"/>
        <v>0</v>
      </c>
      <c r="R33" s="97">
        <f t="shared" si="62"/>
        <v>8.2594631858040016E-2</v>
      </c>
      <c r="T33" s="71">
        <v>2050</v>
      </c>
      <c r="U33" s="98">
        <f t="shared" si="63"/>
        <v>0.86319623840272475</v>
      </c>
      <c r="V33" s="98">
        <f t="shared" si="64"/>
        <v>0.87181121728333244</v>
      </c>
      <c r="W33" s="98">
        <f t="shared" si="65"/>
        <v>0.86820404610217461</v>
      </c>
      <c r="X33" s="98">
        <f t="shared" si="66"/>
        <v>0.87715251013336448</v>
      </c>
      <c r="Z33" s="71">
        <v>2050</v>
      </c>
      <c r="AA33" s="98">
        <f t="shared" si="67"/>
        <v>0.67780212214225288</v>
      </c>
      <c r="AB33" s="98">
        <f t="shared" si="68"/>
        <v>0.68120671371086827</v>
      </c>
      <c r="AC33" s="98">
        <f t="shared" si="69"/>
        <v>0.60734830496596737</v>
      </c>
      <c r="AD33" s="98">
        <f t="shared" si="70"/>
        <v>0.5853558151124556</v>
      </c>
      <c r="AF33" s="99">
        <v>2050</v>
      </c>
      <c r="AG33" s="101">
        <f t="shared" si="71"/>
        <v>0.67780212214225288</v>
      </c>
      <c r="AH33" s="101">
        <f t="shared" si="72"/>
        <v>0.68002001704281057</v>
      </c>
      <c r="AI33" s="101">
        <f t="shared" si="73"/>
        <v>0.60734830496596737</v>
      </c>
      <c r="AJ33" s="101">
        <f t="shared" si="74"/>
        <v>0.50276118325441554</v>
      </c>
      <c r="BN33" s="1">
        <v>2019</v>
      </c>
      <c r="BO33" s="2">
        <v>86.719482220000003</v>
      </c>
      <c r="BP33" s="2">
        <v>51.217250200000002</v>
      </c>
      <c r="BQ33" s="2">
        <v>96.004245639999994</v>
      </c>
      <c r="BR33" s="82">
        <v>18.123960950000001</v>
      </c>
      <c r="BS33" s="86">
        <f>SUM(BO33:BR33)</f>
        <v>252.06493900999999</v>
      </c>
      <c r="BT33" s="87">
        <f>+BP33+BR33</f>
        <v>69.341211150000007</v>
      </c>
      <c r="BU33" s="88">
        <f>BT33/BS33</f>
        <v>0.27509264645190928</v>
      </c>
      <c r="CJ33" s="1">
        <v>2019</v>
      </c>
      <c r="CK33" s="2">
        <v>86.719482220000003</v>
      </c>
      <c r="CL33" s="2">
        <v>51.217250200000002</v>
      </c>
      <c r="CM33" s="2">
        <v>96.004245639999994</v>
      </c>
      <c r="CN33" s="2">
        <v>18.123960950000001</v>
      </c>
      <c r="CO33" s="86">
        <f>SUM(CK33:CN33)</f>
        <v>252.06493900999999</v>
      </c>
      <c r="CP33" s="87">
        <f>+CL33+CN33</f>
        <v>69.341211150000007</v>
      </c>
      <c r="CQ33" s="88">
        <f>CP33/CO33</f>
        <v>0.27509264645190928</v>
      </c>
      <c r="DG33" s="1">
        <v>2019</v>
      </c>
      <c r="DH33" s="2">
        <v>86.719482220000003</v>
      </c>
      <c r="DI33" s="2">
        <v>51.217250200000002</v>
      </c>
      <c r="DJ33" s="2">
        <v>96.004245639999994</v>
      </c>
      <c r="DK33" s="2">
        <v>18.123960950000001</v>
      </c>
      <c r="DL33" s="86">
        <f>SUM(DH33:DK33)</f>
        <v>252.06493900999999</v>
      </c>
      <c r="DM33" s="87">
        <f>+DI33+DK33</f>
        <v>69.341211150000007</v>
      </c>
      <c r="DN33" s="88">
        <f>DM33/DL33</f>
        <v>0.27509264645190928</v>
      </c>
      <c r="ED33" s="1">
        <v>2019</v>
      </c>
      <c r="EE33" s="2">
        <v>86.719482220000003</v>
      </c>
      <c r="EF33" s="2">
        <v>51.217250200000002</v>
      </c>
      <c r="EG33" s="2">
        <v>96.004245639999994</v>
      </c>
      <c r="EH33" s="2">
        <v>18.123960950000001</v>
      </c>
      <c r="EI33" s="86">
        <f>SUM(EE33:EH33)</f>
        <v>252.06493900999999</v>
      </c>
      <c r="EJ33" s="87">
        <f>+EF33+EH33</f>
        <v>69.341211150000007</v>
      </c>
      <c r="EK33" s="88">
        <f>EJ33/EI33</f>
        <v>0.27509264645190928</v>
      </c>
    </row>
    <row r="34" spans="2:152" ht="15" thickBot="1" x14ac:dyDescent="0.35">
      <c r="BN34" s="1">
        <v>2020</v>
      </c>
      <c r="BO34" s="2">
        <v>87.35472455</v>
      </c>
      <c r="BP34" s="2">
        <v>52.991867550000002</v>
      </c>
      <c r="BQ34" s="2">
        <v>91.564554580000006</v>
      </c>
      <c r="BR34" s="82">
        <v>18.086526970000001</v>
      </c>
      <c r="BS34" s="86">
        <f t="shared" ref="BS34:BS40" si="75">SUM(BO34:BR34)</f>
        <v>249.99767365</v>
      </c>
      <c r="BT34" s="87">
        <f t="shared" ref="BT34:BT40" si="76">+BP34+BR34</f>
        <v>71.078394520000003</v>
      </c>
      <c r="BU34" s="88">
        <f t="shared" ref="BU34:BU39" si="77">BT34/BS34</f>
        <v>0.28431622375618854</v>
      </c>
      <c r="CJ34" s="1">
        <v>2020</v>
      </c>
      <c r="CK34" s="2">
        <v>87.206812220000003</v>
      </c>
      <c r="CL34" s="2">
        <v>52.934891729999997</v>
      </c>
      <c r="CM34" s="2">
        <v>91.555696760000004</v>
      </c>
      <c r="CN34" s="2">
        <v>18.06706269</v>
      </c>
      <c r="CO34" s="86">
        <f t="shared" ref="CO34:CO40" si="78">SUM(CK34:CN34)</f>
        <v>249.76446340000001</v>
      </c>
      <c r="CP34" s="87">
        <f t="shared" ref="CP34:CP40" si="79">+CL34+CN34</f>
        <v>71.001954420000004</v>
      </c>
      <c r="CQ34" s="88">
        <f t="shared" ref="CQ34:CQ39" si="80">CP34/CO34</f>
        <v>0.28427564695738861</v>
      </c>
      <c r="DG34" s="1">
        <v>2020</v>
      </c>
      <c r="DH34" s="2">
        <v>87.661496130000003</v>
      </c>
      <c r="DI34" s="2">
        <v>52.019935680000003</v>
      </c>
      <c r="DJ34" s="2">
        <v>87.109410130000001</v>
      </c>
      <c r="DK34" s="2">
        <v>18.37991852</v>
      </c>
      <c r="DL34" s="86">
        <f t="shared" ref="DL34:DL40" si="81">SUM(DH34:DK34)</f>
        <v>245.17076046</v>
      </c>
      <c r="DM34" s="87">
        <f t="shared" ref="DM34:DM40" si="82">+DI34+DK34</f>
        <v>70.399854200000007</v>
      </c>
      <c r="DN34" s="88">
        <f t="shared" ref="DN34:DN39" si="83">DM34/DL34</f>
        <v>0.28714620808742752</v>
      </c>
      <c r="ED34" s="1">
        <v>2020</v>
      </c>
      <c r="EE34" s="2">
        <v>87.796859859999998</v>
      </c>
      <c r="EF34" s="2">
        <v>51.5253084</v>
      </c>
      <c r="EG34" s="2">
        <v>87.098797110000007</v>
      </c>
      <c r="EH34" s="2">
        <v>18.37282458</v>
      </c>
      <c r="EI34" s="86">
        <f t="shared" ref="EI34:EI40" si="84">SUM(EE34:EH34)</f>
        <v>244.79378995000002</v>
      </c>
      <c r="EJ34" s="87">
        <f t="shared" ref="EJ34:EJ40" si="85">+EF34+EH34</f>
        <v>69.89813298</v>
      </c>
      <c r="EK34" s="88">
        <f t="shared" ref="EK34:EK39" si="86">EJ34/EI34</f>
        <v>0.28553883247723294</v>
      </c>
    </row>
    <row r="35" spans="2:152" ht="15" thickBot="1" x14ac:dyDescent="0.35">
      <c r="AV35">
        <v>2019</v>
      </c>
      <c r="AW35">
        <v>2020</v>
      </c>
      <c r="AX35">
        <v>2025</v>
      </c>
      <c r="AY35">
        <v>2030</v>
      </c>
      <c r="AZ35">
        <v>2035</v>
      </c>
      <c r="BA35">
        <v>2040</v>
      </c>
      <c r="BB35">
        <v>2045</v>
      </c>
      <c r="BC35">
        <v>2050</v>
      </c>
      <c r="BN35" s="1">
        <v>2025</v>
      </c>
      <c r="BO35" s="2">
        <v>91.121037040000004</v>
      </c>
      <c r="BP35" s="2">
        <v>60.59239951</v>
      </c>
      <c r="BQ35" s="2">
        <v>82.589558249999996</v>
      </c>
      <c r="BR35" s="82">
        <v>20.058155849999999</v>
      </c>
      <c r="BS35" s="86">
        <f t="shared" si="75"/>
        <v>254.36115065000001</v>
      </c>
      <c r="BT35" s="87">
        <f t="shared" si="76"/>
        <v>80.650555359999998</v>
      </c>
      <c r="BU35" s="88">
        <f t="shared" si="77"/>
        <v>0.3170710430972018</v>
      </c>
      <c r="CJ35" s="1">
        <v>2025</v>
      </c>
      <c r="CK35" s="2">
        <v>88.407292400000003</v>
      </c>
      <c r="CL35" s="2">
        <v>59.898176630000002</v>
      </c>
      <c r="CM35" s="2">
        <v>78.853126979999999</v>
      </c>
      <c r="CN35" s="2">
        <v>20.001935670000002</v>
      </c>
      <c r="CO35" s="86">
        <f t="shared" si="78"/>
        <v>247.16053167999999</v>
      </c>
      <c r="CP35" s="87">
        <f t="shared" si="79"/>
        <v>79.900112300000004</v>
      </c>
      <c r="CQ35" s="88">
        <f t="shared" si="80"/>
        <v>0.32327213312296599</v>
      </c>
      <c r="DG35" s="1">
        <v>2025</v>
      </c>
      <c r="DH35" s="2">
        <v>90.676583469999997</v>
      </c>
      <c r="DI35" s="2">
        <v>54.18007179</v>
      </c>
      <c r="DJ35" s="2">
        <v>50.133535180000003</v>
      </c>
      <c r="DK35" s="2">
        <v>18.166992140000001</v>
      </c>
      <c r="DL35" s="86">
        <f t="shared" si="81"/>
        <v>213.15718257999998</v>
      </c>
      <c r="DM35" s="87">
        <f t="shared" si="82"/>
        <v>72.347063930000004</v>
      </c>
      <c r="DN35" s="88">
        <f t="shared" si="83"/>
        <v>0.33940711288416209</v>
      </c>
      <c r="ED35" s="1">
        <v>2025</v>
      </c>
      <c r="EE35" s="2">
        <v>86.950385830000002</v>
      </c>
      <c r="EF35" s="2">
        <v>49.17614245</v>
      </c>
      <c r="EG35" s="2">
        <v>45.586796730000003</v>
      </c>
      <c r="EH35" s="2">
        <v>14.612743030000001</v>
      </c>
      <c r="EI35" s="86">
        <f t="shared" si="84"/>
        <v>196.32606804</v>
      </c>
      <c r="EJ35" s="87">
        <f t="shared" si="85"/>
        <v>63.788885480000005</v>
      </c>
      <c r="EK35" s="88">
        <f t="shared" si="86"/>
        <v>0.32491296808839204</v>
      </c>
    </row>
    <row r="36" spans="2:152" ht="15" thickBot="1" x14ac:dyDescent="0.35">
      <c r="AT36" t="s">
        <v>51</v>
      </c>
      <c r="AU36" t="s">
        <v>1</v>
      </c>
      <c r="BN36" s="1">
        <v>2030</v>
      </c>
      <c r="BO36" s="2">
        <v>95.647564729999999</v>
      </c>
      <c r="BP36" s="2">
        <v>67.755181699999994</v>
      </c>
      <c r="BQ36" s="2">
        <v>73.546452799999997</v>
      </c>
      <c r="BR36" s="82">
        <v>21.70928073</v>
      </c>
      <c r="BS36" s="86">
        <f t="shared" si="75"/>
        <v>258.65847995999997</v>
      </c>
      <c r="BT36" s="87">
        <f t="shared" si="76"/>
        <v>89.464462429999998</v>
      </c>
      <c r="BU36" s="88">
        <f t="shared" si="77"/>
        <v>0.3458787140627872</v>
      </c>
      <c r="CJ36" s="1">
        <v>2030</v>
      </c>
      <c r="CK36" s="2">
        <v>83.804181589999999</v>
      </c>
      <c r="CL36" s="2">
        <v>63.678170129999998</v>
      </c>
      <c r="CM36" s="2">
        <v>64.588074660000004</v>
      </c>
      <c r="CN36" s="2">
        <v>20.791081479999999</v>
      </c>
      <c r="CO36" s="86">
        <f t="shared" si="78"/>
        <v>232.86150786000002</v>
      </c>
      <c r="CP36" s="87">
        <f t="shared" si="79"/>
        <v>84.469251610000001</v>
      </c>
      <c r="CQ36" s="88">
        <f t="shared" si="80"/>
        <v>0.36274458748581256</v>
      </c>
      <c r="DG36" s="1">
        <v>2030</v>
      </c>
      <c r="DH36" s="2">
        <v>82.399196979999999</v>
      </c>
      <c r="DI36" s="2">
        <v>44.889732590000001</v>
      </c>
      <c r="DJ36" s="2">
        <v>16.165223910000002</v>
      </c>
      <c r="DK36" s="2">
        <v>15.14257986</v>
      </c>
      <c r="DL36" s="86">
        <f t="shared" si="81"/>
        <v>158.59673334000001</v>
      </c>
      <c r="DM36" s="87">
        <f t="shared" si="82"/>
        <v>60.032312449999999</v>
      </c>
      <c r="DN36" s="88">
        <f t="shared" si="83"/>
        <v>0.37852174622854684</v>
      </c>
      <c r="ED36" s="1">
        <v>2030</v>
      </c>
      <c r="EE36" s="2">
        <v>71.336616530000001</v>
      </c>
      <c r="EF36" s="2">
        <v>29.372430550000001</v>
      </c>
      <c r="EG36" s="2">
        <v>16.165223910000002</v>
      </c>
      <c r="EH36" s="2">
        <v>8.6337691710000009</v>
      </c>
      <c r="EI36" s="86">
        <f t="shared" si="84"/>
        <v>125.50804016100001</v>
      </c>
      <c r="EJ36" s="87">
        <f t="shared" si="85"/>
        <v>38.006199721000002</v>
      </c>
      <c r="EK36" s="88">
        <f t="shared" si="86"/>
        <v>0.30281884469111431</v>
      </c>
    </row>
    <row r="37" spans="2:152" ht="15" thickBot="1" x14ac:dyDescent="0.35">
      <c r="AT37" t="s">
        <v>51</v>
      </c>
      <c r="AU37" t="s">
        <v>2</v>
      </c>
      <c r="BN37" s="1">
        <v>2035</v>
      </c>
      <c r="BO37" s="2">
        <v>89.597049979999994</v>
      </c>
      <c r="BP37" s="2">
        <v>72.229141429999999</v>
      </c>
      <c r="BQ37" s="2">
        <v>62.635394929999997</v>
      </c>
      <c r="BR37" s="82">
        <v>22.450440459999999</v>
      </c>
      <c r="BS37" s="86">
        <f t="shared" si="75"/>
        <v>246.91202679999998</v>
      </c>
      <c r="BT37" s="87">
        <f t="shared" si="76"/>
        <v>94.679581889999994</v>
      </c>
      <c r="BU37" s="88">
        <f t="shared" si="77"/>
        <v>0.38345471914452733</v>
      </c>
      <c r="CJ37" s="1">
        <v>2035</v>
      </c>
      <c r="CK37" s="2">
        <v>63.688312259999996</v>
      </c>
      <c r="CL37" s="2">
        <v>61.89955406</v>
      </c>
      <c r="CM37" s="2">
        <v>48.915782479999997</v>
      </c>
      <c r="CN37" s="2">
        <v>19.79971072</v>
      </c>
      <c r="CO37" s="86">
        <f t="shared" si="78"/>
        <v>194.30335951999999</v>
      </c>
      <c r="CP37" s="87">
        <f t="shared" si="79"/>
        <v>81.699264779999993</v>
      </c>
      <c r="CQ37" s="88">
        <f t="shared" si="80"/>
        <v>0.42047273388286704</v>
      </c>
      <c r="DG37" s="1">
        <v>2035</v>
      </c>
      <c r="DH37" s="2">
        <v>74.367866340000006</v>
      </c>
      <c r="DI37" s="2">
        <v>30.145757960000001</v>
      </c>
      <c r="DJ37" s="2">
        <v>15.30211484</v>
      </c>
      <c r="DK37" s="2">
        <v>10.826474190000001</v>
      </c>
      <c r="DL37" s="86">
        <f t="shared" si="81"/>
        <v>130.64221333</v>
      </c>
      <c r="DM37" s="87">
        <f t="shared" si="82"/>
        <v>40.972232150000004</v>
      </c>
      <c r="DN37" s="88">
        <f t="shared" si="83"/>
        <v>0.31362169321569011</v>
      </c>
      <c r="ED37" s="1">
        <v>2035</v>
      </c>
      <c r="EE37" s="2">
        <v>82.593775669999999</v>
      </c>
      <c r="EF37" s="2">
        <v>10.637563099999999</v>
      </c>
      <c r="EG37" s="2">
        <v>15.30211484</v>
      </c>
      <c r="EH37" s="2">
        <v>7.9270774550000001</v>
      </c>
      <c r="EI37" s="86">
        <f t="shared" si="84"/>
        <v>116.460531065</v>
      </c>
      <c r="EJ37" s="87">
        <f t="shared" si="85"/>
        <v>18.564640555</v>
      </c>
      <c r="EK37" s="88">
        <f t="shared" si="86"/>
        <v>0.15940714322038027</v>
      </c>
    </row>
    <row r="38" spans="2:152" ht="15" thickBot="1" x14ac:dyDescent="0.35">
      <c r="AT38" t="s">
        <v>51</v>
      </c>
      <c r="AU38" t="s">
        <v>3</v>
      </c>
      <c r="BN38" s="1">
        <v>2040</v>
      </c>
      <c r="BO38" s="2">
        <v>80.347680019999999</v>
      </c>
      <c r="BP38" s="2">
        <v>75.447063510000007</v>
      </c>
      <c r="BQ38" s="2">
        <v>51.974442490000001</v>
      </c>
      <c r="BR38" s="82">
        <v>22.793048590000001</v>
      </c>
      <c r="BS38" s="86">
        <f t="shared" si="75"/>
        <v>230.56223461000002</v>
      </c>
      <c r="BT38" s="87">
        <f t="shared" si="76"/>
        <v>98.240112100000005</v>
      </c>
      <c r="BU38" s="88">
        <f t="shared" si="77"/>
        <v>0.42608934748648164</v>
      </c>
      <c r="CJ38" s="1">
        <v>2040</v>
      </c>
      <c r="CK38" s="2">
        <v>51.859282159999999</v>
      </c>
      <c r="CL38" s="2">
        <v>62.5004226</v>
      </c>
      <c r="CM38" s="2">
        <v>35.53896271</v>
      </c>
      <c r="CN38" s="2">
        <v>19.57041242</v>
      </c>
      <c r="CO38" s="86">
        <f t="shared" si="78"/>
        <v>169.46907988999999</v>
      </c>
      <c r="CP38" s="87">
        <f t="shared" si="79"/>
        <v>82.070835020000004</v>
      </c>
      <c r="CQ38" s="88">
        <f t="shared" si="80"/>
        <v>0.4842820594368662</v>
      </c>
      <c r="DG38" s="1">
        <v>2040</v>
      </c>
      <c r="DH38" s="2">
        <v>85.519138380000001</v>
      </c>
      <c r="DI38" s="2">
        <v>18.558178130000002</v>
      </c>
      <c r="DJ38" s="2">
        <v>8.7778804990000001</v>
      </c>
      <c r="DK38" s="2">
        <v>7.9242943309999996</v>
      </c>
      <c r="DL38" s="86">
        <f t="shared" si="81"/>
        <v>120.77949134000001</v>
      </c>
      <c r="DM38" s="87">
        <f t="shared" si="82"/>
        <v>26.482472461</v>
      </c>
      <c r="DN38" s="88">
        <f t="shared" si="83"/>
        <v>0.21926299048942491</v>
      </c>
      <c r="ED38" s="1">
        <v>2040</v>
      </c>
      <c r="EE38" s="2">
        <v>98.063158799999997</v>
      </c>
      <c r="EF38" s="2">
        <v>0</v>
      </c>
      <c r="EG38" s="2">
        <v>8.7778804990000001</v>
      </c>
      <c r="EH38" s="2">
        <v>7.9061665769999996</v>
      </c>
      <c r="EI38" s="86">
        <f t="shared" si="84"/>
        <v>114.747205876</v>
      </c>
      <c r="EJ38" s="87">
        <f t="shared" si="85"/>
        <v>7.9061665769999996</v>
      </c>
      <c r="EK38" s="88">
        <f t="shared" si="86"/>
        <v>6.8900732846982699E-2</v>
      </c>
    </row>
    <row r="39" spans="2:152" ht="15" thickBot="1" x14ac:dyDescent="0.35">
      <c r="AT39" t="s">
        <v>51</v>
      </c>
      <c r="AU39" t="s">
        <v>4</v>
      </c>
      <c r="BN39" s="1">
        <v>2045</v>
      </c>
      <c r="BO39" s="2">
        <v>77.582792029999993</v>
      </c>
      <c r="BP39" s="2">
        <v>79.880100740000003</v>
      </c>
      <c r="BQ39" s="2">
        <v>42.842705299999999</v>
      </c>
      <c r="BR39" s="82">
        <v>23.496426190000001</v>
      </c>
      <c r="BS39" s="86">
        <f t="shared" si="75"/>
        <v>223.80202426</v>
      </c>
      <c r="BT39" s="87">
        <f t="shared" si="76"/>
        <v>103.37652693000001</v>
      </c>
      <c r="BU39" s="88">
        <f t="shared" si="77"/>
        <v>0.46191059831480014</v>
      </c>
      <c r="CJ39" s="1">
        <v>2045</v>
      </c>
      <c r="CK39" s="2">
        <v>50.627214240000001</v>
      </c>
      <c r="CL39" s="2">
        <v>66.274213869999997</v>
      </c>
      <c r="CM39" s="2">
        <v>24.903429370000001</v>
      </c>
      <c r="CN39" s="2">
        <v>20.32683003</v>
      </c>
      <c r="CO39" s="86">
        <f t="shared" si="78"/>
        <v>162.13168751000001</v>
      </c>
      <c r="CP39" s="87">
        <f t="shared" si="79"/>
        <v>86.601043899999993</v>
      </c>
      <c r="CQ39" s="88">
        <f t="shared" si="80"/>
        <v>0.53414015008422455</v>
      </c>
      <c r="DG39" s="1">
        <v>2045</v>
      </c>
      <c r="DH39" s="2">
        <v>100.5779733</v>
      </c>
      <c r="DI39" s="2">
        <v>7.371837749</v>
      </c>
      <c r="DJ39" s="2">
        <v>0.77012950309999995</v>
      </c>
      <c r="DK39" s="2">
        <v>7.907379304</v>
      </c>
      <c r="DL39" s="86">
        <f t="shared" si="81"/>
        <v>116.62731985609999</v>
      </c>
      <c r="DM39" s="87">
        <f t="shared" si="82"/>
        <v>15.279217053</v>
      </c>
      <c r="DN39" s="88">
        <f t="shared" si="83"/>
        <v>0.13100890144652369</v>
      </c>
      <c r="ED39" s="1">
        <v>2045</v>
      </c>
      <c r="EE39" s="2">
        <v>105.6932875</v>
      </c>
      <c r="EF39" s="2">
        <v>0</v>
      </c>
      <c r="EG39" s="2">
        <v>0.77012950309999995</v>
      </c>
      <c r="EH39" s="2">
        <v>7.9055948239999996</v>
      </c>
      <c r="EI39" s="86">
        <f t="shared" si="84"/>
        <v>114.3690118271</v>
      </c>
      <c r="EJ39" s="87">
        <f t="shared" si="85"/>
        <v>7.9055948239999996</v>
      </c>
      <c r="EK39" s="88">
        <f t="shared" si="86"/>
        <v>6.9123573752228148E-2</v>
      </c>
    </row>
    <row r="40" spans="2:152" ht="15" thickBot="1" x14ac:dyDescent="0.35">
      <c r="AT40" t="s">
        <v>51</v>
      </c>
      <c r="AU40" t="s">
        <v>10</v>
      </c>
      <c r="BN40" s="1">
        <v>2050</v>
      </c>
      <c r="BO40" s="2">
        <v>79.417626600000006</v>
      </c>
      <c r="BP40" s="2">
        <v>85.044170230000006</v>
      </c>
      <c r="BQ40" s="2">
        <v>34.84487257</v>
      </c>
      <c r="BR40" s="82">
        <v>24.39450102</v>
      </c>
      <c r="BS40" s="89">
        <f t="shared" si="75"/>
        <v>223.70117042000004</v>
      </c>
      <c r="BT40" s="90">
        <f t="shared" si="76"/>
        <v>109.43867125</v>
      </c>
      <c r="BU40" s="91">
        <f>BT40/BS40</f>
        <v>0.48921814331381619</v>
      </c>
      <c r="CJ40" s="1">
        <v>2050</v>
      </c>
      <c r="CK40" s="2">
        <v>52.717863049999998</v>
      </c>
      <c r="CL40" s="2">
        <v>70.823760500000006</v>
      </c>
      <c r="CM40" s="2">
        <v>16.60148379</v>
      </c>
      <c r="CN40" s="2">
        <v>21.22435123</v>
      </c>
      <c r="CO40" s="89">
        <f t="shared" si="78"/>
        <v>161.36745857</v>
      </c>
      <c r="CP40" s="90">
        <f t="shared" si="79"/>
        <v>92.048111730000002</v>
      </c>
      <c r="CQ40" s="91">
        <f>CP40/CO40</f>
        <v>0.57042549065163728</v>
      </c>
      <c r="DG40" s="1">
        <v>2050</v>
      </c>
      <c r="DH40" s="2">
        <v>112.4873475</v>
      </c>
      <c r="DI40" s="2">
        <v>0</v>
      </c>
      <c r="DJ40" s="2">
        <v>0</v>
      </c>
      <c r="DK40" s="2">
        <v>7.4990272730000003</v>
      </c>
      <c r="DL40" s="89">
        <f t="shared" si="81"/>
        <v>119.98637477299999</v>
      </c>
      <c r="DM40" s="90">
        <f t="shared" si="82"/>
        <v>7.4990272730000003</v>
      </c>
      <c r="DN40" s="91">
        <f>DM40/DL40</f>
        <v>6.2498990299417509E-2</v>
      </c>
      <c r="ED40" s="1">
        <v>2050</v>
      </c>
      <c r="EE40" s="2">
        <v>112.482643</v>
      </c>
      <c r="EF40" s="2">
        <v>0</v>
      </c>
      <c r="EG40" s="2">
        <v>0</v>
      </c>
      <c r="EH40" s="2">
        <v>7.4988633340000002</v>
      </c>
      <c r="EI40" s="89">
        <f t="shared" si="84"/>
        <v>119.981506334</v>
      </c>
      <c r="EJ40" s="90">
        <f t="shared" si="85"/>
        <v>7.4988633340000002</v>
      </c>
      <c r="EK40" s="91">
        <f>EJ40/EI40</f>
        <v>6.2500159925688442E-2</v>
      </c>
    </row>
    <row r="41" spans="2:152" x14ac:dyDescent="0.3">
      <c r="AT41" t="s">
        <v>51</v>
      </c>
      <c r="AU41" t="s">
        <v>7</v>
      </c>
    </row>
    <row r="42" spans="2:152" x14ac:dyDescent="0.3">
      <c r="AT42" t="s">
        <v>51</v>
      </c>
      <c r="AU42" t="s">
        <v>13</v>
      </c>
    </row>
    <row r="43" spans="2:152" x14ac:dyDescent="0.3">
      <c r="AT43" t="s">
        <v>51</v>
      </c>
      <c r="AU43" t="s">
        <v>20</v>
      </c>
    </row>
    <row r="44" spans="2:152" x14ac:dyDescent="0.3">
      <c r="AT44" t="s">
        <v>51</v>
      </c>
      <c r="AU44" t="s">
        <v>18</v>
      </c>
    </row>
    <row r="45" spans="2:152" x14ac:dyDescent="0.3">
      <c r="AT45" t="s">
        <v>52</v>
      </c>
      <c r="AU45" t="s">
        <v>1</v>
      </c>
    </row>
    <row r="46" spans="2:152" ht="15" thickBot="1" x14ac:dyDescent="0.35">
      <c r="C46" s="71" t="s">
        <v>51</v>
      </c>
      <c r="D46" s="71" t="s">
        <v>51</v>
      </c>
      <c r="E46" s="71" t="s">
        <v>51</v>
      </c>
      <c r="F46" s="71" t="s">
        <v>51</v>
      </c>
      <c r="G46" s="71" t="s">
        <v>51</v>
      </c>
      <c r="H46" s="71" t="s">
        <v>52</v>
      </c>
      <c r="I46" s="71" t="s">
        <v>52</v>
      </c>
      <c r="J46" s="71" t="s">
        <v>52</v>
      </c>
      <c r="K46" s="71" t="s">
        <v>52</v>
      </c>
      <c r="L46" s="71" t="s">
        <v>52</v>
      </c>
      <c r="M46" s="71" t="s">
        <v>53</v>
      </c>
      <c r="N46" s="71" t="s">
        <v>53</v>
      </c>
      <c r="O46" s="71" t="s">
        <v>53</v>
      </c>
      <c r="P46" s="71" t="s">
        <v>53</v>
      </c>
      <c r="Q46" s="71" t="s">
        <v>53</v>
      </c>
      <c r="R46" s="71" t="s">
        <v>54</v>
      </c>
      <c r="S46" s="71" t="s">
        <v>54</v>
      </c>
      <c r="T46" s="71" t="s">
        <v>54</v>
      </c>
      <c r="U46" s="71" t="s">
        <v>54</v>
      </c>
      <c r="V46" s="71" t="s">
        <v>54</v>
      </c>
      <c r="AT46" t="s">
        <v>52</v>
      </c>
      <c r="AU46" t="s">
        <v>2</v>
      </c>
      <c r="BN46" t="s">
        <v>19</v>
      </c>
      <c r="BO46" t="s">
        <v>23</v>
      </c>
      <c r="CJ46" t="s">
        <v>19</v>
      </c>
      <c r="CK46" t="s">
        <v>23</v>
      </c>
      <c r="DG46" t="s">
        <v>19</v>
      </c>
      <c r="DH46" t="s">
        <v>23</v>
      </c>
      <c r="ED46" t="s">
        <v>19</v>
      </c>
      <c r="EE46" t="s">
        <v>23</v>
      </c>
    </row>
    <row r="47" spans="2:152" ht="27.6" thickBot="1" x14ac:dyDescent="0.35">
      <c r="C47" s="71" t="s">
        <v>6</v>
      </c>
      <c r="D47" s="71" t="s">
        <v>8</v>
      </c>
      <c r="E47" s="71" t="s">
        <v>9</v>
      </c>
      <c r="F47" s="71" t="s">
        <v>19</v>
      </c>
      <c r="G47" s="71" t="s">
        <v>21</v>
      </c>
      <c r="H47" s="71" t="s">
        <v>6</v>
      </c>
      <c r="I47" s="71" t="s">
        <v>8</v>
      </c>
      <c r="J47" s="71" t="s">
        <v>9</v>
      </c>
      <c r="K47" s="71" t="s">
        <v>19</v>
      </c>
      <c r="L47" s="71" t="s">
        <v>21</v>
      </c>
      <c r="M47" s="71" t="s">
        <v>6</v>
      </c>
      <c r="N47" s="71" t="s">
        <v>8</v>
      </c>
      <c r="O47" s="71" t="s">
        <v>9</v>
      </c>
      <c r="P47" s="71" t="s">
        <v>19</v>
      </c>
      <c r="Q47" s="71" t="s">
        <v>21</v>
      </c>
      <c r="R47" s="71" t="s">
        <v>6</v>
      </c>
      <c r="S47" s="71" t="s">
        <v>8</v>
      </c>
      <c r="T47" s="71" t="s">
        <v>9</v>
      </c>
      <c r="U47" s="71" t="s">
        <v>19</v>
      </c>
      <c r="V47" s="71" t="s">
        <v>21</v>
      </c>
      <c r="AT47" t="s">
        <v>52</v>
      </c>
      <c r="AU47" t="s">
        <v>3</v>
      </c>
      <c r="BN47" s="1" t="s">
        <v>0</v>
      </c>
      <c r="BO47" s="1" t="s">
        <v>1</v>
      </c>
      <c r="BP47" s="1" t="s">
        <v>2</v>
      </c>
      <c r="BQ47" s="1" t="s">
        <v>3</v>
      </c>
      <c r="BR47" s="1" t="s">
        <v>4</v>
      </c>
      <c r="BS47" s="1" t="s">
        <v>10</v>
      </c>
      <c r="BT47" s="1" t="s">
        <v>11</v>
      </c>
      <c r="BU47" s="1" t="s">
        <v>12</v>
      </c>
      <c r="BV47" s="1" t="s">
        <v>5</v>
      </c>
      <c r="BW47" s="1" t="s">
        <v>7</v>
      </c>
      <c r="BX47" s="1" t="s">
        <v>13</v>
      </c>
      <c r="BY47" s="1" t="s">
        <v>14</v>
      </c>
      <c r="BZ47" s="3" t="s">
        <v>15</v>
      </c>
      <c r="CA47" s="1" t="s">
        <v>16</v>
      </c>
      <c r="CB47" s="1" t="s">
        <v>17</v>
      </c>
      <c r="CC47" s="1" t="s">
        <v>18</v>
      </c>
      <c r="CD47" s="83" t="s">
        <v>57</v>
      </c>
      <c r="CE47" s="84" t="s">
        <v>58</v>
      </c>
      <c r="CF47" s="85" t="s">
        <v>59</v>
      </c>
      <c r="CJ47" s="1" t="s">
        <v>0</v>
      </c>
      <c r="CK47" s="1" t="s">
        <v>1</v>
      </c>
      <c r="CL47" s="1" t="s">
        <v>2</v>
      </c>
      <c r="CM47" s="1" t="s">
        <v>3</v>
      </c>
      <c r="CN47" s="1" t="s">
        <v>4</v>
      </c>
      <c r="CO47" s="1" t="s">
        <v>10</v>
      </c>
      <c r="CP47" s="1" t="s">
        <v>11</v>
      </c>
      <c r="CQ47" s="1" t="s">
        <v>12</v>
      </c>
      <c r="CR47" s="1" t="s">
        <v>5</v>
      </c>
      <c r="CS47" s="1" t="s">
        <v>7</v>
      </c>
      <c r="CT47" s="1" t="s">
        <v>13</v>
      </c>
      <c r="CU47" s="1" t="s">
        <v>14</v>
      </c>
      <c r="CV47" s="3" t="s">
        <v>15</v>
      </c>
      <c r="CW47" s="1" t="s">
        <v>16</v>
      </c>
      <c r="CX47" s="1" t="s">
        <v>17</v>
      </c>
      <c r="CY47" s="1" t="s">
        <v>18</v>
      </c>
      <c r="CZ47" s="83" t="s">
        <v>57</v>
      </c>
      <c r="DA47" s="84" t="s">
        <v>58</v>
      </c>
      <c r="DB47" s="85" t="s">
        <v>59</v>
      </c>
      <c r="DG47" s="1" t="s">
        <v>0</v>
      </c>
      <c r="DH47" s="1" t="s">
        <v>1</v>
      </c>
      <c r="DI47" s="1" t="s">
        <v>2</v>
      </c>
      <c r="DJ47" s="1" t="s">
        <v>3</v>
      </c>
      <c r="DK47" s="1" t="s">
        <v>4</v>
      </c>
      <c r="DL47" s="1" t="s">
        <v>10</v>
      </c>
      <c r="DM47" s="1" t="s">
        <v>11</v>
      </c>
      <c r="DN47" s="1" t="s">
        <v>12</v>
      </c>
      <c r="DO47" s="1" t="s">
        <v>5</v>
      </c>
      <c r="DP47" s="1" t="s">
        <v>7</v>
      </c>
      <c r="DQ47" s="1" t="s">
        <v>13</v>
      </c>
      <c r="DR47" s="1" t="s">
        <v>14</v>
      </c>
      <c r="DS47" s="3" t="s">
        <v>15</v>
      </c>
      <c r="DT47" s="1" t="s">
        <v>16</v>
      </c>
      <c r="DU47" s="1" t="s">
        <v>17</v>
      </c>
      <c r="DV47" s="1" t="s">
        <v>18</v>
      </c>
      <c r="DW47" s="83" t="s">
        <v>57</v>
      </c>
      <c r="DX47" s="84" t="s">
        <v>58</v>
      </c>
      <c r="DY47" s="85" t="s">
        <v>59</v>
      </c>
      <c r="ED47" s="1" t="s">
        <v>0</v>
      </c>
      <c r="EE47" s="1" t="s">
        <v>1</v>
      </c>
      <c r="EF47" s="1" t="s">
        <v>2</v>
      </c>
      <c r="EG47" s="1" t="s">
        <v>3</v>
      </c>
      <c r="EH47" s="1" t="s">
        <v>4</v>
      </c>
      <c r="EI47" s="1" t="s">
        <v>10</v>
      </c>
      <c r="EJ47" s="1" t="s">
        <v>11</v>
      </c>
      <c r="EK47" s="1" t="s">
        <v>12</v>
      </c>
      <c r="EL47" s="1" t="s">
        <v>5</v>
      </c>
      <c r="EM47" s="1" t="s">
        <v>7</v>
      </c>
      <c r="EN47" s="1" t="s">
        <v>13</v>
      </c>
      <c r="EO47" s="1" t="s">
        <v>14</v>
      </c>
      <c r="EP47" s="3" t="s">
        <v>15</v>
      </c>
      <c r="EQ47" s="1" t="s">
        <v>16</v>
      </c>
      <c r="ER47" s="1" t="s">
        <v>17</v>
      </c>
      <c r="ES47" s="1" t="s">
        <v>18</v>
      </c>
      <c r="ET47" s="83" t="s">
        <v>57</v>
      </c>
      <c r="EU47" s="84" t="s">
        <v>58</v>
      </c>
      <c r="EV47" s="85" t="s">
        <v>59</v>
      </c>
    </row>
    <row r="48" spans="2:152" ht="15" thickBot="1" x14ac:dyDescent="0.35">
      <c r="B48" s="71">
        <v>2019</v>
      </c>
      <c r="C48" s="92">
        <f t="shared" ref="C48:C55" si="87">BT7</f>
        <v>65.727143940600001</v>
      </c>
      <c r="D48" s="93">
        <f t="shared" ref="D48:D55" si="88">BR20</f>
        <v>80.431354963000004</v>
      </c>
      <c r="E48" s="93">
        <f t="shared" ref="E48:E55" si="89">BS33</f>
        <v>252.06493900999999</v>
      </c>
      <c r="F48" s="93">
        <f t="shared" ref="F48:F55" si="90">CD48</f>
        <v>321.51468702788401</v>
      </c>
      <c r="G48" s="93">
        <f t="shared" ref="G48:G55" si="91">BX64</f>
        <v>575.15367862582991</v>
      </c>
      <c r="H48" s="93">
        <f t="shared" ref="H48:H55" si="92">CP7</f>
        <v>65.727143940600001</v>
      </c>
      <c r="I48" s="93">
        <f t="shared" ref="I48:I55" si="93">CN20</f>
        <v>80.431354963000004</v>
      </c>
      <c r="J48" s="93">
        <f t="shared" ref="J48:J55" si="94">CO33</f>
        <v>252.06493900999999</v>
      </c>
      <c r="K48" s="93">
        <f t="shared" ref="K48:K55" si="95">CZ48</f>
        <v>322.51468702788401</v>
      </c>
      <c r="L48" s="93">
        <f t="shared" ref="L48:L55" si="96">CT64</f>
        <v>576.15367862582991</v>
      </c>
      <c r="M48" s="93">
        <f t="shared" ref="M48:M55" si="97">DM7</f>
        <v>65.727143940600001</v>
      </c>
      <c r="N48" s="93">
        <f t="shared" ref="N48:N55" si="98">DK20</f>
        <v>80.431354963000004</v>
      </c>
      <c r="O48" s="93">
        <f t="shared" ref="O48:O55" si="99">DL33</f>
        <v>252.06493900999999</v>
      </c>
      <c r="P48" s="93">
        <f t="shared" ref="P48:P55" si="100">DW48</f>
        <v>321.51468702788401</v>
      </c>
      <c r="Q48" s="93">
        <f t="shared" ref="Q48:Q55" si="101">DQ64</f>
        <v>575.15367862582991</v>
      </c>
      <c r="R48" s="93">
        <f t="shared" ref="R48:R55" si="102">EJ7</f>
        <v>65.727143940600001</v>
      </c>
      <c r="S48" s="93">
        <f t="shared" ref="S48:S55" si="103">EH20</f>
        <v>80.431354963000004</v>
      </c>
      <c r="T48" s="93">
        <f t="shared" ref="T48:T55" si="104">EI33</f>
        <v>252.06493900999999</v>
      </c>
      <c r="U48" s="93">
        <f t="shared" ref="U48:U55" si="105">ET48</f>
        <v>321.51468702788401</v>
      </c>
      <c r="V48" s="93">
        <f t="shared" ref="V48:V55" si="106">EN64</f>
        <v>575.15367862582991</v>
      </c>
      <c r="AT48" t="s">
        <v>52</v>
      </c>
      <c r="AU48" t="s">
        <v>4</v>
      </c>
      <c r="BN48" s="1">
        <v>2019</v>
      </c>
      <c r="BO48" s="2">
        <v>2.5236444730000001</v>
      </c>
      <c r="BP48" s="2">
        <v>0.21974023209999999</v>
      </c>
      <c r="BQ48" s="2">
        <v>56.21455375</v>
      </c>
      <c r="BR48" s="2">
        <v>98.535505520000001</v>
      </c>
      <c r="BS48" s="2">
        <v>4.0370021040000001E-3</v>
      </c>
      <c r="BT48" s="2">
        <v>96.694191079999996</v>
      </c>
      <c r="BU48" s="2">
        <v>61.631377200000003</v>
      </c>
      <c r="BV48" s="2">
        <v>0.2215220376</v>
      </c>
      <c r="BW48" s="2">
        <v>4.1690232849999997</v>
      </c>
      <c r="BX48" s="2">
        <v>0.44079057770000002</v>
      </c>
      <c r="BY48" s="2">
        <v>7.3298984080000004E-2</v>
      </c>
      <c r="BZ48" s="4">
        <v>0.49609602339999997</v>
      </c>
      <c r="CA48" s="2">
        <v>0.2777860305</v>
      </c>
      <c r="CB48" s="2">
        <v>1.3120832400000001E-2</v>
      </c>
      <c r="CC48" s="2">
        <v>0</v>
      </c>
      <c r="CD48" s="86">
        <f>SUM(BO48:CC48)</f>
        <v>321.51468702788401</v>
      </c>
      <c r="CE48" s="87">
        <f>SUM(BO48:BP48,BR48:BS48,BW48:BY48)</f>
        <v>105.96604007398399</v>
      </c>
      <c r="CF48" s="88">
        <f>CE48/CD48</f>
        <v>0.32958382415915538</v>
      </c>
      <c r="CJ48" s="1">
        <v>2019</v>
      </c>
      <c r="CK48" s="2">
        <v>2.5236444730000001</v>
      </c>
      <c r="CL48" s="2">
        <v>0.21974023209999999</v>
      </c>
      <c r="CM48" s="2">
        <v>56.21455375</v>
      </c>
      <c r="CN48" s="2">
        <v>98.535505520000001</v>
      </c>
      <c r="CO48" s="2">
        <v>4.0370021040000001E-3</v>
      </c>
      <c r="CP48" s="2">
        <v>96.694191079999996</v>
      </c>
      <c r="CQ48" s="2">
        <v>61.631377200000003</v>
      </c>
      <c r="CR48" s="2">
        <v>0.2215220376</v>
      </c>
      <c r="CS48" s="2">
        <v>4.1690232849999997</v>
      </c>
      <c r="CT48" s="2">
        <v>0.44079057770000002</v>
      </c>
      <c r="CU48" s="2">
        <v>7.3298984080000004E-2</v>
      </c>
      <c r="CV48" s="4">
        <v>0.49609602339999997</v>
      </c>
      <c r="CW48" s="2">
        <v>0.2777860305</v>
      </c>
      <c r="CX48" s="2">
        <v>1.3120832400000001E-2</v>
      </c>
      <c r="CY48" s="9">
        <v>1</v>
      </c>
      <c r="CZ48" s="86">
        <f>SUM(CK48:CY48)</f>
        <v>322.51468702788401</v>
      </c>
      <c r="DA48" s="87">
        <f>SUM(CK48:CL48,CN48:CO48,CS48:CU48)</f>
        <v>105.96604007398399</v>
      </c>
      <c r="DB48" s="88">
        <f>DA48/CZ48</f>
        <v>0.32856190535230528</v>
      </c>
      <c r="DG48" s="1">
        <v>2019</v>
      </c>
      <c r="DH48" s="2">
        <v>2.5236444730000001</v>
      </c>
      <c r="DI48" s="2">
        <v>0.21974023209999999</v>
      </c>
      <c r="DJ48" s="2">
        <v>56.21455375</v>
      </c>
      <c r="DK48" s="2">
        <v>98.535505520000001</v>
      </c>
      <c r="DL48" s="2">
        <v>4.0370021040000001E-3</v>
      </c>
      <c r="DM48" s="2">
        <v>96.694191079999996</v>
      </c>
      <c r="DN48" s="2">
        <v>61.631377200000003</v>
      </c>
      <c r="DO48" s="2">
        <v>0.2215220376</v>
      </c>
      <c r="DP48" s="2">
        <v>4.1690232849999997</v>
      </c>
      <c r="DQ48" s="2">
        <v>0.44079057770000002</v>
      </c>
      <c r="DR48" s="2">
        <v>7.3298984080000004E-2</v>
      </c>
      <c r="DS48" s="4">
        <v>0.49609602339999997</v>
      </c>
      <c r="DT48" s="2">
        <v>0.2777860305</v>
      </c>
      <c r="DU48" s="2">
        <v>1.3120832400000001E-2</v>
      </c>
      <c r="DV48" s="9">
        <v>0</v>
      </c>
      <c r="DW48" s="86">
        <f>SUM(DH48:DV48)</f>
        <v>321.51468702788401</v>
      </c>
      <c r="DX48" s="87">
        <f>SUM(DH48:DI48,DK48:DL48,DP48:DR48)</f>
        <v>105.96604007398399</v>
      </c>
      <c r="DY48" s="88">
        <f>DX48/DW48</f>
        <v>0.32958382415915538</v>
      </c>
      <c r="ED48" s="1">
        <v>2019</v>
      </c>
      <c r="EE48" s="2">
        <v>2.5236444730000001</v>
      </c>
      <c r="EF48" s="2">
        <v>0.21974023209999999</v>
      </c>
      <c r="EG48" s="2">
        <v>56.21455375</v>
      </c>
      <c r="EH48" s="2">
        <v>98.535505520000001</v>
      </c>
      <c r="EI48" s="2">
        <v>4.0370021040000001E-3</v>
      </c>
      <c r="EJ48" s="2">
        <v>96.694191079999996</v>
      </c>
      <c r="EK48" s="2">
        <v>61.631377200000003</v>
      </c>
      <c r="EL48" s="2">
        <v>0.2215220376</v>
      </c>
      <c r="EM48" s="2">
        <v>4.1690232849999997</v>
      </c>
      <c r="EN48" s="2">
        <v>0.44079057770000002</v>
      </c>
      <c r="EO48" s="2">
        <v>7.3298984080000004E-2</v>
      </c>
      <c r="EP48" s="4">
        <v>0.49609602339999997</v>
      </c>
      <c r="EQ48" s="2">
        <v>0.2777860305</v>
      </c>
      <c r="ER48" s="2">
        <v>1.3120832400000001E-2</v>
      </c>
      <c r="ES48" s="2">
        <v>0</v>
      </c>
      <c r="ET48" s="86">
        <f>SUM(EE48:ES48)</f>
        <v>321.51468702788401</v>
      </c>
      <c r="EU48" s="87">
        <f>SUM(EE48:EF48,EH48:EI48,EM48:EO48)</f>
        <v>105.96604007398399</v>
      </c>
      <c r="EV48" s="88">
        <f>EU48/ET48</f>
        <v>0.32958382415915538</v>
      </c>
    </row>
    <row r="49" spans="2:152" ht="15" thickBot="1" x14ac:dyDescent="0.35">
      <c r="B49" s="71">
        <v>2020</v>
      </c>
      <c r="C49" s="92">
        <f t="shared" si="87"/>
        <v>58.613005713099994</v>
      </c>
      <c r="D49" s="93">
        <f t="shared" si="88"/>
        <v>70.374429446000008</v>
      </c>
      <c r="E49" s="93">
        <f t="shared" si="89"/>
        <v>249.99767365</v>
      </c>
      <c r="F49" s="93">
        <f t="shared" si="90"/>
        <v>272.55968894217699</v>
      </c>
      <c r="G49" s="93">
        <f t="shared" si="91"/>
        <v>590.27670946578007</v>
      </c>
      <c r="H49" s="93">
        <f t="shared" si="92"/>
        <v>63.113795756999998</v>
      </c>
      <c r="I49" s="93">
        <f t="shared" si="93"/>
        <v>70.276188688000005</v>
      </c>
      <c r="J49" s="93">
        <f t="shared" si="94"/>
        <v>249.76446340000001</v>
      </c>
      <c r="K49" s="93">
        <f t="shared" si="95"/>
        <v>273.40812031570499</v>
      </c>
      <c r="L49" s="93">
        <f t="shared" si="96"/>
        <v>576.95982077641008</v>
      </c>
      <c r="M49" s="93">
        <f t="shared" si="97"/>
        <v>63.113795756999998</v>
      </c>
      <c r="N49" s="93">
        <f t="shared" si="98"/>
        <v>71.783444707000001</v>
      </c>
      <c r="O49" s="93">
        <f t="shared" si="99"/>
        <v>245.17076046</v>
      </c>
      <c r="P49" s="93">
        <f t="shared" si="100"/>
        <v>277.78593416058897</v>
      </c>
      <c r="Q49" s="93">
        <f t="shared" si="101"/>
        <v>577.62049452614008</v>
      </c>
      <c r="R49" s="93">
        <f t="shared" si="102"/>
        <v>63.113795756999998</v>
      </c>
      <c r="S49" s="93">
        <f t="shared" si="103"/>
        <v>71.671366054999993</v>
      </c>
      <c r="T49" s="93">
        <f t="shared" si="104"/>
        <v>244.79378995000002</v>
      </c>
      <c r="U49" s="93">
        <f t="shared" si="105"/>
        <v>277.72384722754299</v>
      </c>
      <c r="V49" s="93">
        <f t="shared" si="106"/>
        <v>577.81946955910007</v>
      </c>
      <c r="AT49" t="s">
        <v>52</v>
      </c>
      <c r="AU49" t="s">
        <v>10</v>
      </c>
      <c r="BN49" s="1">
        <v>2020</v>
      </c>
      <c r="BO49" s="2">
        <v>2.1498079429999999</v>
      </c>
      <c r="BP49" s="2">
        <v>0.15597128239999999</v>
      </c>
      <c r="BQ49" s="2">
        <v>49.492264650000003</v>
      </c>
      <c r="BR49" s="2">
        <v>90.397414740000002</v>
      </c>
      <c r="BS49" s="2">
        <v>3.8020588269999998E-3</v>
      </c>
      <c r="BT49" s="2">
        <v>80.304711710000007</v>
      </c>
      <c r="BU49" s="2">
        <v>44.771384240000003</v>
      </c>
      <c r="BV49" s="2">
        <v>0.20329718769999999</v>
      </c>
      <c r="BW49" s="2">
        <v>4.0276797709999999</v>
      </c>
      <c r="BX49" s="2">
        <v>0.33768829970000003</v>
      </c>
      <c r="BY49" s="2">
        <v>6.7583706160000007E-2</v>
      </c>
      <c r="BZ49" s="4">
        <v>0.37198598090000001</v>
      </c>
      <c r="CA49" s="2">
        <v>0.2644239142</v>
      </c>
      <c r="CB49" s="2">
        <v>1.1673458290000001E-2</v>
      </c>
      <c r="CC49" s="2">
        <v>0</v>
      </c>
      <c r="CD49" s="86">
        <f t="shared" ref="CD49:CD55" si="107">SUM(BO49:CC49)</f>
        <v>272.55968894217699</v>
      </c>
      <c r="CE49" s="87">
        <f t="shared" ref="CE49:CE55" si="108">SUM(BO49:BP49,BR49:BS49,BW49:BY49)</f>
        <v>97.139947801087004</v>
      </c>
      <c r="CF49" s="88">
        <f t="shared" ref="CF49:CF54" si="109">CE49/CD49</f>
        <v>0.35639880636088872</v>
      </c>
      <c r="CJ49" s="1">
        <v>2020</v>
      </c>
      <c r="CK49" s="2">
        <v>2.1480264789999999</v>
      </c>
      <c r="CL49" s="2">
        <v>0.15582756249999999</v>
      </c>
      <c r="CM49" s="2">
        <v>49.472536470000001</v>
      </c>
      <c r="CN49" s="2">
        <v>90.360220130000002</v>
      </c>
      <c r="CO49" s="2">
        <v>3.7992510349999999E-3</v>
      </c>
      <c r="CP49" s="2">
        <v>80.242451399999993</v>
      </c>
      <c r="CQ49" s="2">
        <v>44.742449639999997</v>
      </c>
      <c r="CR49" s="2">
        <v>0.2031236662</v>
      </c>
      <c r="CS49" s="2">
        <v>4.027168402</v>
      </c>
      <c r="CT49" s="2">
        <v>0.33742333949999997</v>
      </c>
      <c r="CU49" s="2">
        <v>6.7519161280000003E-2</v>
      </c>
      <c r="CV49" s="4">
        <v>0.37173055970000002</v>
      </c>
      <c r="CW49" s="2">
        <v>0.26418194319999999</v>
      </c>
      <c r="CX49" s="2">
        <v>1.166231129E-2</v>
      </c>
      <c r="CY49" s="9">
        <v>1</v>
      </c>
      <c r="CZ49" s="86">
        <f t="shared" ref="CZ49:CZ55" si="110">SUM(CK49:CY49)</f>
        <v>273.40812031570499</v>
      </c>
      <c r="DA49" s="87">
        <f>SUM(CK49:CL49,CN49:CO49,CS49:CU49)</f>
        <v>97.09998432531502</v>
      </c>
      <c r="DB49" s="88">
        <f t="shared" ref="DB49:DB54" si="111">DA49/CZ49</f>
        <v>0.35514667308781261</v>
      </c>
      <c r="DG49" s="1">
        <v>2020</v>
      </c>
      <c r="DH49" s="2">
        <v>2.1988704179999998</v>
      </c>
      <c r="DI49" s="2">
        <v>0.45534466099999998</v>
      </c>
      <c r="DJ49" s="2">
        <v>50.32559998</v>
      </c>
      <c r="DK49" s="2">
        <v>91.528654239999995</v>
      </c>
      <c r="DL49" s="2">
        <v>3.8701937189999998E-3</v>
      </c>
      <c r="DM49" s="2">
        <v>82.150143420000006</v>
      </c>
      <c r="DN49" s="2">
        <v>45.806488280000003</v>
      </c>
      <c r="DO49" s="2">
        <v>0.20770202539999999</v>
      </c>
      <c r="DP49" s="2">
        <v>4.0404115000000003</v>
      </c>
      <c r="DQ49" s="2">
        <v>0.34532230940000003</v>
      </c>
      <c r="DR49" s="2">
        <v>6.9145550850000001E-2</v>
      </c>
      <c r="DS49" s="4">
        <v>0.38059707669999998</v>
      </c>
      <c r="DT49" s="2">
        <v>0.26184972169999998</v>
      </c>
      <c r="DU49" s="2">
        <v>1.1934783819999999E-2</v>
      </c>
      <c r="DV49" s="9">
        <v>0</v>
      </c>
      <c r="DW49" s="86">
        <f t="shared" ref="DW49:DW55" si="112">SUM(DH49:DV49)</f>
        <v>277.78593416058897</v>
      </c>
      <c r="DX49" s="87">
        <f>SUM(DH49:DI49,DK49:DL49,DP49:DR49)</f>
        <v>98.641618872968991</v>
      </c>
      <c r="DY49" s="88">
        <f t="shared" ref="DY49:DY54" si="113">DX49/DW49</f>
        <v>0.35509940116674138</v>
      </c>
      <c r="ED49" s="1">
        <v>2020</v>
      </c>
      <c r="EE49" s="2">
        <v>2.1989851200000001</v>
      </c>
      <c r="EF49" s="2">
        <v>0.45277686169999998</v>
      </c>
      <c r="EG49" s="2">
        <v>50.313074999999998</v>
      </c>
      <c r="EH49" s="2">
        <v>91.506546810000003</v>
      </c>
      <c r="EI49" s="2">
        <v>3.8689850629999999E-3</v>
      </c>
      <c r="EJ49" s="2">
        <v>82.125715580000005</v>
      </c>
      <c r="EK49" s="2">
        <v>45.795237419999999</v>
      </c>
      <c r="EL49" s="2">
        <v>0.20764177880000001</v>
      </c>
      <c r="EM49" s="2">
        <v>4.0426587549999997</v>
      </c>
      <c r="EN49" s="2">
        <v>0.34544348889999998</v>
      </c>
      <c r="EO49" s="2">
        <v>6.9117748630000003E-2</v>
      </c>
      <c r="EP49" s="4">
        <v>0.38050104289999997</v>
      </c>
      <c r="EQ49" s="2">
        <v>0.27034865149999998</v>
      </c>
      <c r="ER49" s="2">
        <v>1.192998505E-2</v>
      </c>
      <c r="ES49" s="2">
        <v>0</v>
      </c>
      <c r="ET49" s="86">
        <f t="shared" ref="ET49:ET55" si="114">SUM(EE49:ES49)</f>
        <v>277.72384722754299</v>
      </c>
      <c r="EU49" s="87">
        <f>SUM(EE49:EF49,EH49:EI49,EM49:EO49)</f>
        <v>98.619397769293016</v>
      </c>
      <c r="EV49" s="88">
        <f t="shared" ref="EV49:EV54" si="115">EU49/ET49</f>
        <v>0.35509877438970078</v>
      </c>
    </row>
    <row r="50" spans="2:152" ht="15" thickBot="1" x14ac:dyDescent="0.35">
      <c r="B50" s="71">
        <v>2025</v>
      </c>
      <c r="C50" s="92">
        <f t="shared" si="87"/>
        <v>72.128085421599991</v>
      </c>
      <c r="D50" s="93">
        <f t="shared" si="88"/>
        <v>79.531615322999997</v>
      </c>
      <c r="E50" s="93">
        <f t="shared" si="89"/>
        <v>254.36115065000001</v>
      </c>
      <c r="F50" s="93">
        <f t="shared" si="90"/>
        <v>314.85039666746002</v>
      </c>
      <c r="G50" s="93">
        <f t="shared" si="91"/>
        <v>667.51804889582013</v>
      </c>
      <c r="H50" s="93">
        <f t="shared" si="92"/>
        <v>77.525550245599987</v>
      </c>
      <c r="I50" s="93">
        <f t="shared" si="93"/>
        <v>77.912717554999986</v>
      </c>
      <c r="J50" s="93">
        <f t="shared" si="94"/>
        <v>247.16053167999999</v>
      </c>
      <c r="K50" s="93">
        <f t="shared" si="95"/>
        <v>313.67913534709294</v>
      </c>
      <c r="L50" s="93">
        <f t="shared" si="96"/>
        <v>648.91377759504007</v>
      </c>
      <c r="M50" s="93">
        <f t="shared" si="97"/>
        <v>77.525550245599987</v>
      </c>
      <c r="N50" s="93">
        <f t="shared" si="98"/>
        <v>78.29268385200001</v>
      </c>
      <c r="O50" s="93">
        <f t="shared" si="99"/>
        <v>213.15718257999998</v>
      </c>
      <c r="P50" s="93">
        <f t="shared" si="100"/>
        <v>309.96261683901196</v>
      </c>
      <c r="Q50" s="93">
        <f t="shared" si="101"/>
        <v>650.04399962694993</v>
      </c>
      <c r="R50" s="93">
        <f t="shared" si="102"/>
        <v>77.525550245599987</v>
      </c>
      <c r="S50" s="93">
        <f t="shared" si="103"/>
        <v>73.300716070999997</v>
      </c>
      <c r="T50" s="93">
        <f t="shared" si="104"/>
        <v>196.32606804</v>
      </c>
      <c r="U50" s="93">
        <f t="shared" si="105"/>
        <v>302.48207137271692</v>
      </c>
      <c r="V50" s="93">
        <f t="shared" si="106"/>
        <v>616.2082386843299</v>
      </c>
      <c r="AT50" t="s">
        <v>52</v>
      </c>
      <c r="AU50" t="s">
        <v>7</v>
      </c>
      <c r="BN50" s="1">
        <v>2025</v>
      </c>
      <c r="BO50" s="2">
        <v>2.553762147</v>
      </c>
      <c r="BP50" s="2">
        <v>0.18432766980000001</v>
      </c>
      <c r="BQ50" s="2">
        <v>57.91823231</v>
      </c>
      <c r="BR50" s="2">
        <v>103.98504149999999</v>
      </c>
      <c r="BS50" s="2">
        <v>4.3657968799999999E-3</v>
      </c>
      <c r="BT50" s="2">
        <v>90.421046399999994</v>
      </c>
      <c r="BU50" s="2">
        <v>53.176438699999999</v>
      </c>
      <c r="BV50" s="2">
        <v>0.24038080719999999</v>
      </c>
      <c r="BW50" s="2">
        <v>4.1509558950000001</v>
      </c>
      <c r="BX50" s="2">
        <v>0.40204795300000001</v>
      </c>
      <c r="BY50" s="2">
        <v>8.0305897909999993E-2</v>
      </c>
      <c r="BZ50" s="4">
        <v>1.404420717</v>
      </c>
      <c r="CA50" s="2">
        <v>0.31512538289999997</v>
      </c>
      <c r="CB50" s="2">
        <v>1.3945490769999999E-2</v>
      </c>
      <c r="CC50" s="2">
        <v>0</v>
      </c>
      <c r="CD50" s="86">
        <f t="shared" si="107"/>
        <v>314.85039666746002</v>
      </c>
      <c r="CE50" s="87">
        <f t="shared" si="108"/>
        <v>111.36080685958997</v>
      </c>
      <c r="CF50" s="88">
        <f t="shared" si="109"/>
        <v>0.35369435147070016</v>
      </c>
      <c r="CJ50" s="1">
        <v>2025</v>
      </c>
      <c r="CK50" s="2">
        <v>2.1125900350000002</v>
      </c>
      <c r="CL50" s="2">
        <v>0.1822367261</v>
      </c>
      <c r="CM50" s="2">
        <v>57.603308429999998</v>
      </c>
      <c r="CN50" s="2">
        <v>104.8200228</v>
      </c>
      <c r="CO50" s="2">
        <v>4.3245410830000004E-3</v>
      </c>
      <c r="CP50" s="2">
        <v>88.039706350000003</v>
      </c>
      <c r="CQ50" s="2">
        <v>52.772438370000003</v>
      </c>
      <c r="CR50" s="2">
        <v>0.2378710164</v>
      </c>
      <c r="CS50" s="2">
        <v>4.1436747990000002</v>
      </c>
      <c r="CT50" s="2">
        <v>0.39832655369999997</v>
      </c>
      <c r="CU50" s="2">
        <v>7.9359807599999999E-2</v>
      </c>
      <c r="CV50" s="4">
        <v>1.9598641379999999</v>
      </c>
      <c r="CW50" s="2">
        <v>0.31163057900000002</v>
      </c>
      <c r="CX50" s="2">
        <v>1.378120121E-2</v>
      </c>
      <c r="CY50" s="9">
        <v>1</v>
      </c>
      <c r="CZ50" s="86">
        <f t="shared" si="110"/>
        <v>313.67913534709294</v>
      </c>
      <c r="DA50" s="87">
        <f t="shared" ref="DA50:DA55" si="116">SUM(CK50:CL50,CN50:CO50,CS50:CU50)</f>
        <v>111.74053526248299</v>
      </c>
      <c r="DB50" s="88">
        <f t="shared" si="111"/>
        <v>0.35622559064644072</v>
      </c>
      <c r="DG50" s="1">
        <v>2025</v>
      </c>
      <c r="DH50" s="2">
        <v>2.025233847</v>
      </c>
      <c r="DI50" s="2">
        <v>0.45758490439999999</v>
      </c>
      <c r="DJ50" s="2">
        <v>58.48501169</v>
      </c>
      <c r="DK50" s="2">
        <v>102.5118957</v>
      </c>
      <c r="DL50" s="2">
        <v>3.4241776120000002E-3</v>
      </c>
      <c r="DM50" s="2">
        <v>86.471154170000005</v>
      </c>
      <c r="DN50" s="2">
        <v>52.27251218</v>
      </c>
      <c r="DO50" s="2">
        <v>0.1861774145</v>
      </c>
      <c r="DP50" s="2">
        <v>4.1321551960000003</v>
      </c>
      <c r="DQ50" s="2">
        <v>0.34661533439999997</v>
      </c>
      <c r="DR50" s="2">
        <v>5.8669564709999997E-2</v>
      </c>
      <c r="DS50" s="4">
        <v>2.7725621739999999</v>
      </c>
      <c r="DT50" s="2">
        <v>0.2294393522</v>
      </c>
      <c r="DU50" s="2">
        <v>1.018113419E-2</v>
      </c>
      <c r="DV50" s="9">
        <v>0</v>
      </c>
      <c r="DW50" s="86">
        <f t="shared" si="112"/>
        <v>309.96261683901196</v>
      </c>
      <c r="DX50" s="87">
        <f t="shared" ref="DX50:DX55" si="117">SUM(DH50:DI50,DK50:DL50,DP50:DR50)</f>
        <v>109.535578724122</v>
      </c>
      <c r="DY50" s="88">
        <f t="shared" si="113"/>
        <v>0.35338319130597762</v>
      </c>
      <c r="ED50" s="1">
        <v>2025</v>
      </c>
      <c r="EE50" s="2">
        <v>1.5876067060000001</v>
      </c>
      <c r="EF50" s="2">
        <v>0.38552935900000002</v>
      </c>
      <c r="EG50" s="2">
        <v>59.360062630000002</v>
      </c>
      <c r="EH50" s="2">
        <v>107.7785066</v>
      </c>
      <c r="EI50" s="2">
        <v>2.5086542339999999E-3</v>
      </c>
      <c r="EJ50" s="2">
        <v>74.750848390000002</v>
      </c>
      <c r="EK50" s="2">
        <v>51.323068589999998</v>
      </c>
      <c r="EL50" s="2">
        <v>0.1197025063</v>
      </c>
      <c r="EM50" s="2">
        <v>4.0161219670000001</v>
      </c>
      <c r="EN50" s="2">
        <v>0.2812752731</v>
      </c>
      <c r="EO50" s="2">
        <v>3.7636018549999997E-2</v>
      </c>
      <c r="EP50" s="4">
        <v>2.6648106409999999</v>
      </c>
      <c r="EQ50" s="2">
        <v>0.1480002762</v>
      </c>
      <c r="ER50" s="2">
        <v>6.5311095630000001E-3</v>
      </c>
      <c r="ES50" s="2">
        <v>1.986265177E-2</v>
      </c>
      <c r="ET50" s="86">
        <f t="shared" si="114"/>
        <v>302.48207137271692</v>
      </c>
      <c r="EU50" s="87">
        <f t="shared" ref="EU50:EU55" si="118">SUM(EE50:EF50,EH50:EI50,EM50:EO50)</f>
        <v>114.08918457788401</v>
      </c>
      <c r="EV50" s="88">
        <f t="shared" si="115"/>
        <v>0.37717668376220514</v>
      </c>
    </row>
    <row r="51" spans="2:152" ht="15" thickBot="1" x14ac:dyDescent="0.35">
      <c r="B51" s="71">
        <v>2030</v>
      </c>
      <c r="C51" s="92">
        <f t="shared" si="87"/>
        <v>85.210011730899993</v>
      </c>
      <c r="D51" s="93">
        <f t="shared" si="88"/>
        <v>90.697187245000009</v>
      </c>
      <c r="E51" s="93">
        <f t="shared" si="89"/>
        <v>258.65847995999997</v>
      </c>
      <c r="F51" s="93">
        <f t="shared" si="90"/>
        <v>345.0647524440331</v>
      </c>
      <c r="G51" s="93">
        <f t="shared" si="91"/>
        <v>724.85638996690011</v>
      </c>
      <c r="H51" s="93">
        <f t="shared" si="92"/>
        <v>91.901308924900007</v>
      </c>
      <c r="I51" s="93">
        <f t="shared" si="93"/>
        <v>83.449724459999999</v>
      </c>
      <c r="J51" s="93">
        <f t="shared" si="94"/>
        <v>232.86150786000002</v>
      </c>
      <c r="K51" s="93">
        <f t="shared" si="95"/>
        <v>333.84684745633598</v>
      </c>
      <c r="L51" s="93">
        <f t="shared" si="96"/>
        <v>698.46018779910014</v>
      </c>
      <c r="M51" s="93">
        <f t="shared" si="97"/>
        <v>91.901308924900007</v>
      </c>
      <c r="N51" s="93">
        <f t="shared" si="98"/>
        <v>77.392601362999997</v>
      </c>
      <c r="O51" s="93">
        <f t="shared" si="99"/>
        <v>158.59673334000001</v>
      </c>
      <c r="P51" s="93">
        <f t="shared" si="100"/>
        <v>318.13995029480594</v>
      </c>
      <c r="Q51" s="93">
        <f t="shared" si="101"/>
        <v>699.04270627128005</v>
      </c>
      <c r="R51" s="93">
        <f t="shared" si="102"/>
        <v>91.901308924900007</v>
      </c>
      <c r="S51" s="93">
        <f t="shared" si="103"/>
        <v>63.237951125999992</v>
      </c>
      <c r="T51" s="93">
        <f t="shared" si="104"/>
        <v>125.50804016100001</v>
      </c>
      <c r="U51" s="93">
        <f t="shared" si="105"/>
        <v>296.6907805438538</v>
      </c>
      <c r="V51" s="93">
        <f t="shared" si="106"/>
        <v>627.62835413069001</v>
      </c>
      <c r="AT51" t="s">
        <v>52</v>
      </c>
      <c r="AU51" t="s">
        <v>13</v>
      </c>
      <c r="BN51" s="1">
        <v>2030</v>
      </c>
      <c r="BO51" s="2">
        <v>2.8365504929999998</v>
      </c>
      <c r="BP51" s="2">
        <v>0.2033076164</v>
      </c>
      <c r="BQ51" s="2">
        <v>63.680805460000002</v>
      </c>
      <c r="BR51" s="2">
        <v>116.0693933</v>
      </c>
      <c r="BS51" s="2">
        <v>4.7460635729999999E-3</v>
      </c>
      <c r="BT51" s="2">
        <v>94.906162820000006</v>
      </c>
      <c r="BU51" s="2">
        <v>59.322115359999998</v>
      </c>
      <c r="BV51" s="2">
        <v>0.26617313770000001</v>
      </c>
      <c r="BW51" s="2">
        <v>4.2382047199999997</v>
      </c>
      <c r="BX51" s="2">
        <v>0.44822628780000001</v>
      </c>
      <c r="BY51" s="2">
        <v>8.881980548E-2</v>
      </c>
      <c r="BZ51" s="4">
        <v>2.6346611100000001</v>
      </c>
      <c r="CA51" s="2">
        <v>0.35009836529999999</v>
      </c>
      <c r="CB51" s="2">
        <v>1.5487904780000001E-2</v>
      </c>
      <c r="CC51" s="2">
        <v>0</v>
      </c>
      <c r="CD51" s="86">
        <f t="shared" si="107"/>
        <v>345.0647524440331</v>
      </c>
      <c r="CE51" s="87">
        <f t="shared" si="108"/>
        <v>123.88924828625299</v>
      </c>
      <c r="CF51" s="88">
        <f t="shared" si="109"/>
        <v>0.35903188433117894</v>
      </c>
      <c r="CJ51" s="1">
        <v>2030</v>
      </c>
      <c r="CK51" s="2">
        <v>1.8063388229999999</v>
      </c>
      <c r="CL51" s="2">
        <v>0.19148742490000001</v>
      </c>
      <c r="CM51" s="2">
        <v>61.845630530000001</v>
      </c>
      <c r="CN51" s="2">
        <v>115.82888079999999</v>
      </c>
      <c r="CO51" s="2">
        <v>4.5114837359999998E-3</v>
      </c>
      <c r="CP51" s="2">
        <v>87.098846019999996</v>
      </c>
      <c r="CQ51" s="2">
        <v>57.073936179999997</v>
      </c>
      <c r="CR51" s="2">
        <v>0.25197340899999998</v>
      </c>
      <c r="CS51" s="2">
        <v>4.1973527150000001</v>
      </c>
      <c r="CT51" s="2">
        <v>0.42742330849999999</v>
      </c>
      <c r="CU51" s="2">
        <v>8.3451044949999997E-2</v>
      </c>
      <c r="CV51" s="4">
        <v>3.6921104069999999</v>
      </c>
      <c r="CW51" s="2">
        <v>0.33035360800000002</v>
      </c>
      <c r="CX51" s="2">
        <v>1.455170225E-2</v>
      </c>
      <c r="CY51" s="9">
        <v>1</v>
      </c>
      <c r="CZ51" s="86">
        <f t="shared" si="110"/>
        <v>333.84684745633598</v>
      </c>
      <c r="DA51" s="87">
        <f t="shared" si="116"/>
        <v>122.53944560008597</v>
      </c>
      <c r="DB51" s="88">
        <f t="shared" si="111"/>
        <v>0.36705287629266281</v>
      </c>
      <c r="DG51" s="1">
        <v>2030</v>
      </c>
      <c r="DH51" s="2">
        <v>1.576522897</v>
      </c>
      <c r="DI51" s="2">
        <v>0.38790743150000001</v>
      </c>
      <c r="DJ51" s="2">
        <v>61.961235700000003</v>
      </c>
      <c r="DK51" s="2">
        <v>108.7844137</v>
      </c>
      <c r="DL51" s="2">
        <v>2.551233857E-3</v>
      </c>
      <c r="DM51" s="2">
        <v>81.000976539999996</v>
      </c>
      <c r="DN51" s="2">
        <v>54.539532250000001</v>
      </c>
      <c r="DO51" s="2">
        <v>0.139039197</v>
      </c>
      <c r="DP51" s="2">
        <v>4.1471051560000003</v>
      </c>
      <c r="DQ51" s="2">
        <v>0.31045256770000002</v>
      </c>
      <c r="DR51" s="2">
        <v>3.8507758289999999E-2</v>
      </c>
      <c r="DS51" s="4">
        <v>5.0830324100000004</v>
      </c>
      <c r="DT51" s="2">
        <v>0.1619632724</v>
      </c>
      <c r="DU51" s="2">
        <v>6.7101810590000002E-3</v>
      </c>
      <c r="DV51" s="9">
        <v>0</v>
      </c>
      <c r="DW51" s="86">
        <f t="shared" si="112"/>
        <v>318.13995029480594</v>
      </c>
      <c r="DX51" s="87">
        <f t="shared" si="117"/>
        <v>115.24746074434699</v>
      </c>
      <c r="DY51" s="88">
        <f t="shared" si="113"/>
        <v>0.36225397230857792</v>
      </c>
      <c r="ED51" s="1">
        <v>2030</v>
      </c>
      <c r="EE51" s="2">
        <v>0.81782302709999999</v>
      </c>
      <c r="EF51" s="2">
        <v>0.2360183837</v>
      </c>
      <c r="EG51" s="2">
        <v>60.045721800000003</v>
      </c>
      <c r="EH51" s="2">
        <v>106.1760934</v>
      </c>
      <c r="EI51" s="2">
        <v>8.7130209670000002E-4</v>
      </c>
      <c r="EJ51" s="2">
        <v>49.44543745</v>
      </c>
      <c r="EK51" s="2">
        <v>50.880362050000002</v>
      </c>
      <c r="EL51" s="2">
        <v>1.313445131E-2</v>
      </c>
      <c r="EM51" s="2">
        <v>3.9040243659999998</v>
      </c>
      <c r="EN51" s="2">
        <v>0.1825766687</v>
      </c>
      <c r="EO51" s="2">
        <v>0</v>
      </c>
      <c r="EP51" s="4">
        <v>4.4775127330000002</v>
      </c>
      <c r="EQ51" s="2">
        <v>1.9115194709999999E-4</v>
      </c>
      <c r="ER51" s="2">
        <v>0</v>
      </c>
      <c r="ES51" s="2">
        <v>20.511013760000001</v>
      </c>
      <c r="ET51" s="86">
        <f t="shared" si="114"/>
        <v>296.6907805438538</v>
      </c>
      <c r="EU51" s="87">
        <f t="shared" si="118"/>
        <v>111.3174071475967</v>
      </c>
      <c r="EV51" s="88">
        <f t="shared" si="115"/>
        <v>0.37519671808994043</v>
      </c>
    </row>
    <row r="52" spans="2:152" ht="15" thickBot="1" x14ac:dyDescent="0.35">
      <c r="B52" s="71">
        <v>2035</v>
      </c>
      <c r="C52" s="92">
        <f t="shared" si="87"/>
        <v>99.715170908700003</v>
      </c>
      <c r="D52" s="93">
        <f t="shared" si="88"/>
        <v>100.76828125500001</v>
      </c>
      <c r="E52" s="93">
        <f t="shared" si="89"/>
        <v>246.91202679999998</v>
      </c>
      <c r="F52" s="93">
        <f t="shared" si="90"/>
        <v>368.87423796422911</v>
      </c>
      <c r="G52" s="93">
        <f t="shared" si="91"/>
        <v>770.46734485169998</v>
      </c>
      <c r="H52" s="93">
        <f t="shared" si="92"/>
        <v>109.359281099</v>
      </c>
      <c r="I52" s="93">
        <f t="shared" si="93"/>
        <v>84.151651199</v>
      </c>
      <c r="J52" s="93">
        <f t="shared" si="94"/>
        <v>194.30335951999999</v>
      </c>
      <c r="K52" s="93">
        <f t="shared" si="95"/>
        <v>339.51992661808907</v>
      </c>
      <c r="L52" s="93">
        <f t="shared" si="96"/>
        <v>727.57660065039988</v>
      </c>
      <c r="M52" s="93">
        <f t="shared" si="97"/>
        <v>109.359281099</v>
      </c>
      <c r="N52" s="93">
        <f t="shared" si="98"/>
        <v>75.984197963000014</v>
      </c>
      <c r="O52" s="93">
        <f t="shared" si="99"/>
        <v>130.64221333</v>
      </c>
      <c r="P52" s="93">
        <f t="shared" si="100"/>
        <v>328.38845912997897</v>
      </c>
      <c r="Q52" s="93">
        <f t="shared" si="101"/>
        <v>721.53839796579996</v>
      </c>
      <c r="R52" s="93">
        <f t="shared" si="102"/>
        <v>109.359281099</v>
      </c>
      <c r="S52" s="93">
        <f t="shared" si="103"/>
        <v>69.858955703809997</v>
      </c>
      <c r="T52" s="93">
        <f t="shared" si="104"/>
        <v>116.460531065</v>
      </c>
      <c r="U52" s="93">
        <f t="shared" si="105"/>
        <v>321.97537538724538</v>
      </c>
      <c r="V52" s="93">
        <f t="shared" si="106"/>
        <v>632.08436243210008</v>
      </c>
      <c r="AT52" t="s">
        <v>52</v>
      </c>
      <c r="AU52" t="s">
        <v>20</v>
      </c>
      <c r="BN52" s="1">
        <v>2035</v>
      </c>
      <c r="BO52" s="2">
        <v>3.0422507840000002</v>
      </c>
      <c r="BP52" s="2">
        <v>0.21532213559999999</v>
      </c>
      <c r="BQ52" s="2">
        <v>67.780733949999998</v>
      </c>
      <c r="BR52" s="2">
        <v>127.7200126</v>
      </c>
      <c r="BS52" s="2">
        <v>4.9844263190000002E-3</v>
      </c>
      <c r="BT52" s="2">
        <v>96.049735139999996</v>
      </c>
      <c r="BU52" s="2">
        <v>64.547623229999999</v>
      </c>
      <c r="BV52" s="2">
        <v>0.28409507280000001</v>
      </c>
      <c r="BW52" s="2">
        <v>4.3050478270000001</v>
      </c>
      <c r="BX52" s="2">
        <v>0.48477057610000002</v>
      </c>
      <c r="BY52" s="2">
        <v>9.4088549310000005E-2</v>
      </c>
      <c r="BZ52" s="4">
        <v>3.9550408990000001</v>
      </c>
      <c r="CA52" s="2">
        <v>0.37407112710000001</v>
      </c>
      <c r="CB52" s="2">
        <v>1.6461646999999999E-2</v>
      </c>
      <c r="CC52" s="2">
        <v>0</v>
      </c>
      <c r="CD52" s="86">
        <f t="shared" si="107"/>
        <v>368.87423796422911</v>
      </c>
      <c r="CE52" s="87">
        <f t="shared" si="108"/>
        <v>135.86647689832901</v>
      </c>
      <c r="CF52" s="88">
        <f t="shared" si="109"/>
        <v>0.36832736720286879</v>
      </c>
      <c r="CJ52" s="1">
        <v>2035</v>
      </c>
      <c r="CK52" s="2">
        <v>1.358984443</v>
      </c>
      <c r="CL52" s="2">
        <v>0.18612691479999999</v>
      </c>
      <c r="CM52" s="2">
        <v>63.361414009999997</v>
      </c>
      <c r="CN52" s="2">
        <v>123.84391530000001</v>
      </c>
      <c r="CO52" s="2">
        <v>4.4036445589999999E-3</v>
      </c>
      <c r="CP52" s="2">
        <v>80.334123840000004</v>
      </c>
      <c r="CQ52" s="2">
        <v>58.941115400000001</v>
      </c>
      <c r="CR52" s="2">
        <v>0.24873972680000001</v>
      </c>
      <c r="CS52" s="2">
        <v>4.2035020760000004</v>
      </c>
      <c r="CT52" s="2">
        <v>0.43275008030000001</v>
      </c>
      <c r="CU52" s="2">
        <v>8.0819878110000007E-2</v>
      </c>
      <c r="CV52" s="4">
        <v>5.1848960719999999</v>
      </c>
      <c r="CW52" s="2">
        <v>0.32499511590000002</v>
      </c>
      <c r="CX52" s="2">
        <v>1.414011662E-2</v>
      </c>
      <c r="CY52" s="9">
        <v>1</v>
      </c>
      <c r="CZ52" s="86">
        <f t="shared" si="110"/>
        <v>339.51992661808907</v>
      </c>
      <c r="DA52" s="87">
        <f t="shared" si="116"/>
        <v>130.110502336769</v>
      </c>
      <c r="DB52" s="88">
        <f t="shared" si="111"/>
        <v>0.38321904588276062</v>
      </c>
      <c r="DG52" s="1">
        <v>2035</v>
      </c>
      <c r="DH52" s="2">
        <v>1.1320486519999999</v>
      </c>
      <c r="DI52" s="2">
        <v>0.31915420239999998</v>
      </c>
      <c r="DJ52" s="2">
        <v>65.857134419999994</v>
      </c>
      <c r="DK52" s="2">
        <v>116.3452485</v>
      </c>
      <c r="DL52" s="2">
        <v>1.6996493920000001E-3</v>
      </c>
      <c r="DM52" s="2">
        <v>75.351601650000006</v>
      </c>
      <c r="DN52" s="2">
        <v>57.390296110000001</v>
      </c>
      <c r="DO52" s="2">
        <v>9.3544716479999998E-2</v>
      </c>
      <c r="DP52" s="2">
        <v>4.16663081</v>
      </c>
      <c r="DQ52" s="2">
        <v>0.27822057080000001</v>
      </c>
      <c r="DR52" s="2">
        <v>1.8921616169999999E-2</v>
      </c>
      <c r="DS52" s="4">
        <v>7.3338984500000004</v>
      </c>
      <c r="DT52" s="2">
        <v>9.6751445660000004E-2</v>
      </c>
      <c r="DU52" s="2">
        <v>3.3083370769999999E-3</v>
      </c>
      <c r="DV52" s="9">
        <v>0</v>
      </c>
      <c r="DW52" s="86">
        <f t="shared" si="112"/>
        <v>328.38845912997897</v>
      </c>
      <c r="DX52" s="87">
        <f t="shared" si="117"/>
        <v>122.26192400076199</v>
      </c>
      <c r="DY52" s="88">
        <f t="shared" si="113"/>
        <v>0.37230883303474949</v>
      </c>
      <c r="ED52" s="1">
        <v>2035</v>
      </c>
      <c r="EE52" s="2">
        <v>0.69114925770000002</v>
      </c>
      <c r="EF52" s="2">
        <v>0.24749037679999999</v>
      </c>
      <c r="EG52" s="2">
        <v>65.977242829999994</v>
      </c>
      <c r="EH52" s="2">
        <v>108.7921065</v>
      </c>
      <c r="EI52" s="2">
        <v>8.7289370819999997E-4</v>
      </c>
      <c r="EJ52" s="2">
        <v>45.112069480000002</v>
      </c>
      <c r="EK52" s="2">
        <v>56.106711850000003</v>
      </c>
      <c r="EL52" s="2">
        <v>1.313445131E-2</v>
      </c>
      <c r="EM52" s="2">
        <v>3.9564040280000001</v>
      </c>
      <c r="EN52" s="2">
        <v>0.2026198069</v>
      </c>
      <c r="EO52" s="2">
        <v>0</v>
      </c>
      <c r="EP52" s="4">
        <v>7.0560586560000003</v>
      </c>
      <c r="EQ52" s="2">
        <v>2.1333682719999999E-4</v>
      </c>
      <c r="ER52" s="2">
        <v>0</v>
      </c>
      <c r="ES52" s="2">
        <v>33.819301920000001</v>
      </c>
      <c r="ET52" s="86">
        <f t="shared" si="114"/>
        <v>321.97537538724538</v>
      </c>
      <c r="EU52" s="87">
        <f t="shared" si="118"/>
        <v>113.89064286310821</v>
      </c>
      <c r="EV52" s="88">
        <f t="shared" si="115"/>
        <v>0.35372469936910533</v>
      </c>
    </row>
    <row r="53" spans="2:152" ht="15" thickBot="1" x14ac:dyDescent="0.35">
      <c r="B53" s="71">
        <v>2040</v>
      </c>
      <c r="C53" s="92">
        <f t="shared" si="87"/>
        <v>116.11507176880001</v>
      </c>
      <c r="D53" s="93">
        <f t="shared" si="88"/>
        <v>110.49331021899999</v>
      </c>
      <c r="E53" s="93">
        <f t="shared" si="89"/>
        <v>230.56223461000002</v>
      </c>
      <c r="F53" s="93">
        <f t="shared" si="90"/>
        <v>393.02454719664394</v>
      </c>
      <c r="G53" s="93">
        <f t="shared" si="91"/>
        <v>816.92462680599988</v>
      </c>
      <c r="H53" s="93">
        <f t="shared" si="92"/>
        <v>130.55217807239998</v>
      </c>
      <c r="I53" s="93">
        <f t="shared" si="93"/>
        <v>88.234986068000012</v>
      </c>
      <c r="J53" s="93">
        <f t="shared" si="94"/>
        <v>169.46907988999999</v>
      </c>
      <c r="K53" s="93">
        <f t="shared" si="95"/>
        <v>356.28639437228401</v>
      </c>
      <c r="L53" s="93">
        <f t="shared" si="96"/>
        <v>750.7504888348999</v>
      </c>
      <c r="M53" s="93">
        <f t="shared" si="97"/>
        <v>130.55217807239998</v>
      </c>
      <c r="N53" s="93">
        <f t="shared" si="98"/>
        <v>84.528544726000007</v>
      </c>
      <c r="O53" s="93">
        <f t="shared" si="99"/>
        <v>120.77949134000001</v>
      </c>
      <c r="P53" s="93">
        <f t="shared" si="100"/>
        <v>363.65650906370303</v>
      </c>
      <c r="Q53" s="93">
        <f t="shared" si="101"/>
        <v>735.60648992330005</v>
      </c>
      <c r="R53" s="93">
        <f t="shared" si="102"/>
        <v>130.55217807239998</v>
      </c>
      <c r="S53" s="93">
        <f t="shared" si="103"/>
        <v>84.061109999999999</v>
      </c>
      <c r="T53" s="93">
        <f t="shared" si="104"/>
        <v>114.747205876</v>
      </c>
      <c r="U53" s="93">
        <f t="shared" si="105"/>
        <v>363.1815550662543</v>
      </c>
      <c r="V53" s="93">
        <f t="shared" si="106"/>
        <v>640.83517440249989</v>
      </c>
      <c r="AT53" t="s">
        <v>52</v>
      </c>
      <c r="AU53" t="s">
        <v>18</v>
      </c>
      <c r="BN53" s="1">
        <v>2040</v>
      </c>
      <c r="BO53" s="2">
        <v>3.2429574140000001</v>
      </c>
      <c r="BP53" s="2">
        <v>0.22642267660000001</v>
      </c>
      <c r="BQ53" s="2">
        <v>71.964871669999994</v>
      </c>
      <c r="BR53" s="2">
        <v>140.4604654</v>
      </c>
      <c r="BS53" s="2">
        <v>5.2018188940000003E-3</v>
      </c>
      <c r="BT53" s="2">
        <v>96.076584699999998</v>
      </c>
      <c r="BU53" s="2">
        <v>69.949985940000005</v>
      </c>
      <c r="BV53" s="2">
        <v>0.30119401340000002</v>
      </c>
      <c r="BW53" s="2">
        <v>4.3717193080000003</v>
      </c>
      <c r="BX53" s="2">
        <v>0.52152302900000003</v>
      </c>
      <c r="BY53" s="2">
        <v>9.8883937399999997E-2</v>
      </c>
      <c r="BZ53" s="4">
        <v>5.3905226009999998</v>
      </c>
      <c r="CA53" s="2">
        <v>0.3968653936</v>
      </c>
      <c r="CB53" s="2">
        <v>1.7349294750000001E-2</v>
      </c>
      <c r="CC53" s="2">
        <v>0</v>
      </c>
      <c r="CD53" s="86">
        <f t="shared" si="107"/>
        <v>393.02454719664394</v>
      </c>
      <c r="CE53" s="87">
        <f t="shared" si="108"/>
        <v>148.92717358389399</v>
      </c>
      <c r="CF53" s="88">
        <f t="shared" si="109"/>
        <v>0.37892588299168123</v>
      </c>
      <c r="CJ53" s="1">
        <v>2040</v>
      </c>
      <c r="CK53" s="2">
        <v>0.95550957859999996</v>
      </c>
      <c r="CL53" s="2">
        <v>0.1906004798</v>
      </c>
      <c r="CM53" s="2">
        <v>66.865626300000002</v>
      </c>
      <c r="CN53" s="2">
        <v>135.77682759999999</v>
      </c>
      <c r="CO53" s="2">
        <v>4.4891318139999997E-3</v>
      </c>
      <c r="CP53" s="2">
        <v>76.264132430000004</v>
      </c>
      <c r="CQ53" s="2">
        <v>62.888960079999997</v>
      </c>
      <c r="CR53" s="2">
        <v>0.25725239890000001</v>
      </c>
      <c r="CS53" s="2">
        <v>4.2451777000000002</v>
      </c>
      <c r="CT53" s="2">
        <v>0.45593052950000001</v>
      </c>
      <c r="CU53" s="2">
        <v>8.2627967169999997E-2</v>
      </c>
      <c r="CV53" s="4">
        <v>6.9487680259999998</v>
      </c>
      <c r="CW53" s="2">
        <v>0.33599491300000001</v>
      </c>
      <c r="CX53" s="2">
        <v>1.4497237499999999E-2</v>
      </c>
      <c r="CY53" s="9">
        <v>1</v>
      </c>
      <c r="CZ53" s="86">
        <f t="shared" si="110"/>
        <v>356.28639437228401</v>
      </c>
      <c r="DA53" s="87">
        <f t="shared" si="116"/>
        <v>141.71116298688401</v>
      </c>
      <c r="DB53" s="88">
        <f t="shared" si="111"/>
        <v>0.39774508716942436</v>
      </c>
      <c r="DG53" s="1">
        <v>2040</v>
      </c>
      <c r="DH53" s="2">
        <v>0.73706270279999997</v>
      </c>
      <c r="DI53" s="2">
        <v>0.29430344269999997</v>
      </c>
      <c r="DJ53" s="2">
        <v>75.40665036</v>
      </c>
      <c r="DK53" s="2">
        <v>131.34875550000001</v>
      </c>
      <c r="DL53" s="2">
        <v>8.7518066299999999E-4</v>
      </c>
      <c r="DM53" s="2">
        <v>75.703963000000002</v>
      </c>
      <c r="DN53" s="2">
        <v>64.805861250000007</v>
      </c>
      <c r="DO53" s="2">
        <v>5.1031990479999997E-2</v>
      </c>
      <c r="DP53" s="2">
        <v>4.2640978499999997</v>
      </c>
      <c r="DQ53" s="2">
        <v>0.26307435410000002</v>
      </c>
      <c r="DR53" s="2">
        <v>0</v>
      </c>
      <c r="DS53" s="4">
        <v>10.74569936</v>
      </c>
      <c r="DT53" s="2">
        <v>3.5134072959999998E-2</v>
      </c>
      <c r="DU53" s="2">
        <v>0</v>
      </c>
      <c r="DV53" s="9">
        <v>0</v>
      </c>
      <c r="DW53" s="86">
        <f t="shared" si="112"/>
        <v>363.65650906370303</v>
      </c>
      <c r="DX53" s="87">
        <f t="shared" si="117"/>
        <v>136.90816903026302</v>
      </c>
      <c r="DY53" s="88">
        <f t="shared" si="113"/>
        <v>0.37647660805730365</v>
      </c>
      <c r="ED53" s="1">
        <v>2040</v>
      </c>
      <c r="EE53" s="2">
        <v>0.53798750750000002</v>
      </c>
      <c r="EF53" s="2">
        <v>0.28318037359999998</v>
      </c>
      <c r="EG53" s="2">
        <v>75.423020010000002</v>
      </c>
      <c r="EH53" s="2">
        <v>112.7360576</v>
      </c>
      <c r="EI53" s="2">
        <v>8.7516565119999997E-4</v>
      </c>
      <c r="EJ53" s="2">
        <v>43.009221719999999</v>
      </c>
      <c r="EK53" s="2">
        <v>64.277451200000002</v>
      </c>
      <c r="EL53" s="2">
        <v>1.313445131E-2</v>
      </c>
      <c r="EM53" s="2">
        <v>4.0436845379999999</v>
      </c>
      <c r="EN53" s="2">
        <v>0.23254120559999999</v>
      </c>
      <c r="EO53" s="2">
        <v>0</v>
      </c>
      <c r="EP53" s="4">
        <v>10.70789428</v>
      </c>
      <c r="EQ53" s="2">
        <v>2.4500459309999999E-4</v>
      </c>
      <c r="ER53" s="2">
        <v>0</v>
      </c>
      <c r="ES53" s="2">
        <v>51.916262009999997</v>
      </c>
      <c r="ET53" s="86">
        <f t="shared" si="114"/>
        <v>363.1815550662543</v>
      </c>
      <c r="EU53" s="87">
        <f t="shared" si="118"/>
        <v>117.83432639035118</v>
      </c>
      <c r="EV53" s="88">
        <f t="shared" si="115"/>
        <v>0.32445019507902861</v>
      </c>
    </row>
    <row r="54" spans="2:152" ht="15" thickBot="1" x14ac:dyDescent="0.35">
      <c r="B54" s="71">
        <v>2045</v>
      </c>
      <c r="C54" s="92">
        <f t="shared" si="87"/>
        <v>134.97418405229999</v>
      </c>
      <c r="D54" s="93">
        <f t="shared" si="88"/>
        <v>124.90116582</v>
      </c>
      <c r="E54" s="93">
        <f t="shared" si="89"/>
        <v>223.80202426</v>
      </c>
      <c r="F54" s="93">
        <f t="shared" si="90"/>
        <v>427.69153673098805</v>
      </c>
      <c r="G54" s="93">
        <f t="shared" si="91"/>
        <v>860.6127399070001</v>
      </c>
      <c r="H54" s="93">
        <f t="shared" si="92"/>
        <v>156.253318509</v>
      </c>
      <c r="I54" s="93">
        <f t="shared" si="93"/>
        <v>99.244169295999995</v>
      </c>
      <c r="J54" s="93">
        <f t="shared" si="94"/>
        <v>162.13168751000001</v>
      </c>
      <c r="K54" s="93">
        <f t="shared" si="95"/>
        <v>388.91475871650999</v>
      </c>
      <c r="L54" s="93">
        <f t="shared" si="96"/>
        <v>768.38728070590003</v>
      </c>
      <c r="M54" s="93">
        <f t="shared" si="97"/>
        <v>156.253318509</v>
      </c>
      <c r="N54" s="93">
        <f t="shared" si="98"/>
        <v>101.49362253939999</v>
      </c>
      <c r="O54" s="93">
        <f t="shared" si="99"/>
        <v>116.62731985609999</v>
      </c>
      <c r="P54" s="93">
        <f t="shared" si="100"/>
        <v>412.71674422344574</v>
      </c>
      <c r="Q54" s="93">
        <f t="shared" si="101"/>
        <v>745.75519305160003</v>
      </c>
      <c r="R54" s="93">
        <f t="shared" si="102"/>
        <v>156.253318509</v>
      </c>
      <c r="S54" s="93">
        <f t="shared" si="103"/>
        <v>101.44704702000001</v>
      </c>
      <c r="T54" s="93">
        <f t="shared" si="104"/>
        <v>114.3690118271</v>
      </c>
      <c r="U54" s="93">
        <f t="shared" si="105"/>
        <v>412.65587090406251</v>
      </c>
      <c r="V54" s="93">
        <f t="shared" si="106"/>
        <v>649.41007245849994</v>
      </c>
      <c r="AT54" t="s">
        <v>53</v>
      </c>
      <c r="AU54" t="s">
        <v>1</v>
      </c>
      <c r="BN54" s="1">
        <v>2045</v>
      </c>
      <c r="BO54" s="2">
        <v>3.553048344</v>
      </c>
      <c r="BP54" s="2">
        <v>0.24615451839999999</v>
      </c>
      <c r="BQ54" s="2">
        <v>78.491579720000004</v>
      </c>
      <c r="BR54" s="2">
        <v>157.1647236</v>
      </c>
      <c r="BS54" s="2">
        <v>5.5911922879999998E-3</v>
      </c>
      <c r="BT54" s="2">
        <v>97.843844820000001</v>
      </c>
      <c r="BU54" s="2">
        <v>77.245900129999995</v>
      </c>
      <c r="BV54" s="2">
        <v>0.32873521300000003</v>
      </c>
      <c r="BW54" s="2">
        <v>4.4701069550000003</v>
      </c>
      <c r="BX54" s="2">
        <v>0.57413563769999998</v>
      </c>
      <c r="BY54" s="2">
        <v>0.1076035176</v>
      </c>
      <c r="BZ54" s="4">
        <v>7.2070656910000004</v>
      </c>
      <c r="CA54" s="2">
        <v>0.43412231769999998</v>
      </c>
      <c r="CB54" s="2">
        <v>1.8925074300000001E-2</v>
      </c>
      <c r="CC54" s="2">
        <v>0</v>
      </c>
      <c r="CD54" s="86">
        <f t="shared" si="107"/>
        <v>427.69153673098805</v>
      </c>
      <c r="CE54" s="87">
        <f t="shared" si="108"/>
        <v>166.12136376498802</v>
      </c>
      <c r="CF54" s="88">
        <f t="shared" si="109"/>
        <v>0.38841396075947143</v>
      </c>
      <c r="CJ54" s="1">
        <v>2045</v>
      </c>
      <c r="CK54" s="2">
        <v>0.54294116830000005</v>
      </c>
      <c r="CL54" s="2">
        <v>0.2088178195</v>
      </c>
      <c r="CM54" s="2">
        <v>73.43649499</v>
      </c>
      <c r="CN54" s="2">
        <v>153.7155434</v>
      </c>
      <c r="CO54" s="2">
        <v>4.8482089400000003E-3</v>
      </c>
      <c r="CP54" s="2">
        <v>75.24767353</v>
      </c>
      <c r="CQ54" s="2">
        <v>69.730353629999996</v>
      </c>
      <c r="CR54" s="2">
        <v>0.28244131140000001</v>
      </c>
      <c r="CS54" s="2">
        <v>4.3365374279999997</v>
      </c>
      <c r="CT54" s="2">
        <v>0.50426019249999998</v>
      </c>
      <c r="CU54" s="2">
        <v>9.0679946410000004E-2</v>
      </c>
      <c r="CV54" s="4">
        <v>9.4281117220000006</v>
      </c>
      <c r="CW54" s="2">
        <v>0.37010655930000003</v>
      </c>
      <c r="CX54" s="2">
        <v>1.594881016E-2</v>
      </c>
      <c r="CY54" s="9">
        <v>1</v>
      </c>
      <c r="CZ54" s="86">
        <f t="shared" si="110"/>
        <v>388.91475871650999</v>
      </c>
      <c r="DA54" s="87">
        <f t="shared" si="116"/>
        <v>159.40362816364998</v>
      </c>
      <c r="DB54" s="88">
        <f t="shared" si="111"/>
        <v>0.40986777845539002</v>
      </c>
      <c r="DG54" s="1">
        <v>2045</v>
      </c>
      <c r="DH54" s="2">
        <v>0.55528161190000003</v>
      </c>
      <c r="DI54" s="2">
        <v>0.3373036586</v>
      </c>
      <c r="DJ54" s="2">
        <v>86.584172140000007</v>
      </c>
      <c r="DK54" s="2">
        <v>153.06903120000001</v>
      </c>
      <c r="DL54" s="2">
        <v>8.7788856559999995E-4</v>
      </c>
      <c r="DM54" s="2">
        <v>77.068211890000001</v>
      </c>
      <c r="DN54" s="2">
        <v>74.863290590000005</v>
      </c>
      <c r="DO54" s="2">
        <v>5.7184701960000001E-2</v>
      </c>
      <c r="DP54" s="2">
        <v>4.4028632180000002</v>
      </c>
      <c r="DQ54" s="2">
        <v>0.30365650840000002</v>
      </c>
      <c r="DR54" s="2">
        <v>0</v>
      </c>
      <c r="DS54" s="4">
        <v>15.43403475</v>
      </c>
      <c r="DT54" s="2">
        <v>4.0836066019999999E-2</v>
      </c>
      <c r="DU54" s="2">
        <v>0</v>
      </c>
      <c r="DV54" s="9">
        <v>0</v>
      </c>
      <c r="DW54" s="86">
        <f t="shared" si="112"/>
        <v>412.71674422344574</v>
      </c>
      <c r="DX54" s="87">
        <f t="shared" si="117"/>
        <v>158.66901408546562</v>
      </c>
      <c r="DY54" s="88">
        <f t="shared" si="113"/>
        <v>0.38445014966381369</v>
      </c>
      <c r="ED54" s="1">
        <v>2045</v>
      </c>
      <c r="EE54" s="2">
        <v>0.32564149819999999</v>
      </c>
      <c r="EF54" s="2">
        <v>0.32659097809999998</v>
      </c>
      <c r="EG54" s="2">
        <v>86.715150910000006</v>
      </c>
      <c r="EH54" s="2">
        <v>124.01002250000001</v>
      </c>
      <c r="EI54" s="2">
        <v>8.7788685899999996E-4</v>
      </c>
      <c r="EJ54" s="2">
        <v>46.965879020000003</v>
      </c>
      <c r="EK54" s="2">
        <v>74.336493829999995</v>
      </c>
      <c r="EL54" s="2">
        <v>1.313445131E-2</v>
      </c>
      <c r="EM54" s="2">
        <v>4.148555333</v>
      </c>
      <c r="EN54" s="2">
        <v>0.26842092210000001</v>
      </c>
      <c r="EO54" s="2">
        <v>0</v>
      </c>
      <c r="EP54" s="4">
        <v>15.41610389</v>
      </c>
      <c r="EQ54" s="2">
        <v>2.8293449350000002E-4</v>
      </c>
      <c r="ER54" s="2">
        <v>0</v>
      </c>
      <c r="ES54" s="2">
        <v>60.128716750000002</v>
      </c>
      <c r="ET54" s="86">
        <f t="shared" si="114"/>
        <v>412.65587090406251</v>
      </c>
      <c r="EU54" s="87">
        <f t="shared" si="118"/>
        <v>129.080109118259</v>
      </c>
      <c r="EV54" s="88">
        <f t="shared" si="115"/>
        <v>0.31280327803277169</v>
      </c>
    </row>
    <row r="55" spans="2:152" ht="15" thickBot="1" x14ac:dyDescent="0.35">
      <c r="B55" s="71">
        <v>2050</v>
      </c>
      <c r="C55" s="92">
        <f t="shared" si="87"/>
        <v>156.1867297631</v>
      </c>
      <c r="D55" s="93">
        <f t="shared" si="88"/>
        <v>143.66052056700002</v>
      </c>
      <c r="E55" s="93">
        <f t="shared" si="89"/>
        <v>223.70117042000004</v>
      </c>
      <c r="F55" s="93">
        <f t="shared" si="90"/>
        <v>470.981389055455</v>
      </c>
      <c r="G55" s="93">
        <f t="shared" si="91"/>
        <v>910.55225781399986</v>
      </c>
      <c r="H55" s="93">
        <f t="shared" si="92"/>
        <v>187.40834264929998</v>
      </c>
      <c r="I55" s="93">
        <f t="shared" si="93"/>
        <v>113.877501424</v>
      </c>
      <c r="J55" s="93">
        <f t="shared" si="94"/>
        <v>161.36745857</v>
      </c>
      <c r="K55" s="93">
        <f t="shared" si="95"/>
        <v>429.32576756459702</v>
      </c>
      <c r="L55" s="93">
        <f t="shared" si="96"/>
        <v>793.37157906400012</v>
      </c>
      <c r="M55" s="93">
        <f t="shared" si="97"/>
        <v>187.40834264929998</v>
      </c>
      <c r="N55" s="93">
        <f t="shared" si="98"/>
        <v>122.47718695</v>
      </c>
      <c r="O55" s="93">
        <f t="shared" si="99"/>
        <v>119.98637477299999</v>
      </c>
      <c r="P55" s="93">
        <f t="shared" si="100"/>
        <v>471.5097601760088</v>
      </c>
      <c r="Q55" s="93">
        <f t="shared" si="101"/>
        <v>766.30011728699992</v>
      </c>
      <c r="R55" s="93">
        <f t="shared" si="102"/>
        <v>187.40834264929998</v>
      </c>
      <c r="S55" s="93">
        <f t="shared" si="103"/>
        <v>122.47427059999998</v>
      </c>
      <c r="T55" s="93">
        <f t="shared" si="104"/>
        <v>119.981506334</v>
      </c>
      <c r="U55" s="93">
        <f t="shared" si="105"/>
        <v>471.4951447978188</v>
      </c>
      <c r="V55" s="93">
        <f t="shared" si="106"/>
        <v>669.30249330999993</v>
      </c>
      <c r="AT55" t="s">
        <v>53</v>
      </c>
      <c r="AU55" t="s">
        <v>2</v>
      </c>
      <c r="BN55" s="1">
        <v>2050</v>
      </c>
      <c r="BO55" s="2">
        <v>3.9535662440000001</v>
      </c>
      <c r="BP55" s="2">
        <v>0.2729654514</v>
      </c>
      <c r="BQ55" s="2">
        <v>86.87031777</v>
      </c>
      <c r="BR55" s="2">
        <v>177.7390058</v>
      </c>
      <c r="BS55" s="2">
        <v>6.1227332850000002E-3</v>
      </c>
      <c r="BT55" s="2">
        <v>100.31561240000001</v>
      </c>
      <c r="BU55" s="2">
        <v>86.103278779999997</v>
      </c>
      <c r="BV55" s="2">
        <v>0.36494627169999999</v>
      </c>
      <c r="BW55" s="2">
        <v>4.5946364480000002</v>
      </c>
      <c r="BX55" s="2">
        <v>0.63989013790000004</v>
      </c>
      <c r="BY55" s="2">
        <v>0.119553829</v>
      </c>
      <c r="BZ55" s="4">
        <v>9.4970772970000006</v>
      </c>
      <c r="CA55" s="2">
        <v>0.4833439719</v>
      </c>
      <c r="CB55" s="2">
        <v>2.1071921269999998E-2</v>
      </c>
      <c r="CC55" s="2">
        <v>0</v>
      </c>
      <c r="CD55" s="86">
        <f t="shared" si="107"/>
        <v>470.981389055455</v>
      </c>
      <c r="CE55" s="87">
        <f t="shared" si="108"/>
        <v>187.32574064358502</v>
      </c>
      <c r="CF55" s="91">
        <f>CE55/CD55</f>
        <v>0.39773491054341564</v>
      </c>
      <c r="CJ55" s="1">
        <v>2050</v>
      </c>
      <c r="CK55" s="2">
        <v>3.4907503569999998E-2</v>
      </c>
      <c r="CL55" s="2">
        <v>0.23315575359999999</v>
      </c>
      <c r="CM55" s="2">
        <v>81.596268499999994</v>
      </c>
      <c r="CN55" s="2">
        <v>175.8480792</v>
      </c>
      <c r="CO55" s="2">
        <v>5.329585417E-3</v>
      </c>
      <c r="CP55" s="2">
        <v>74.151602240000003</v>
      </c>
      <c r="CQ55" s="2">
        <v>78.016729659999996</v>
      </c>
      <c r="CR55" s="2">
        <v>0.3152732439</v>
      </c>
      <c r="CS55" s="2">
        <v>4.4513832439999996</v>
      </c>
      <c r="CT55" s="2">
        <v>0.56461477530000004</v>
      </c>
      <c r="CU55" s="2">
        <v>0.1015084218</v>
      </c>
      <c r="CV55" s="4">
        <v>12.57427966</v>
      </c>
      <c r="CW55" s="2">
        <v>0.41474413599999999</v>
      </c>
      <c r="CX55" s="2">
        <v>1.7891641010000001E-2</v>
      </c>
      <c r="CY55" s="9">
        <v>1</v>
      </c>
      <c r="CZ55" s="86">
        <f t="shared" si="110"/>
        <v>429.32576756459702</v>
      </c>
      <c r="DA55" s="87">
        <f t="shared" si="116"/>
        <v>181.23897848368699</v>
      </c>
      <c r="DB55" s="91">
        <f>DA55/CZ55</f>
        <v>0.42214791698105447</v>
      </c>
      <c r="DG55" s="1">
        <v>2050</v>
      </c>
      <c r="DH55" s="2">
        <v>0.30159024340000001</v>
      </c>
      <c r="DI55" s="2">
        <v>0.38917963519999998</v>
      </c>
      <c r="DJ55" s="2">
        <v>99.995945500000005</v>
      </c>
      <c r="DK55" s="2">
        <v>180.05799590000001</v>
      </c>
      <c r="DL55" s="2">
        <v>8.8112309880000001E-4</v>
      </c>
      <c r="DM55" s="2">
        <v>77.369621820000006</v>
      </c>
      <c r="DN55" s="2">
        <v>86.90127468</v>
      </c>
      <c r="DO55" s="2">
        <v>6.4518231930000003E-2</v>
      </c>
      <c r="DP55" s="2">
        <v>4.5693366360000001</v>
      </c>
      <c r="DQ55" s="2">
        <v>0.35216371330000001</v>
      </c>
      <c r="DR55" s="2">
        <v>0</v>
      </c>
      <c r="DS55" s="4">
        <v>21.459620220000001</v>
      </c>
      <c r="DT55" s="2">
        <v>4.7632473080000001E-2</v>
      </c>
      <c r="DU55" s="2">
        <v>0</v>
      </c>
      <c r="DV55" s="9">
        <v>0</v>
      </c>
      <c r="DW55" s="86">
        <f t="shared" si="112"/>
        <v>471.5097601760088</v>
      </c>
      <c r="DX55" s="87">
        <f t="shared" si="117"/>
        <v>185.67114725099881</v>
      </c>
      <c r="DY55" s="91">
        <f>DX55/DW55</f>
        <v>0.39378007187314651</v>
      </c>
      <c r="ED55" s="1">
        <v>2050</v>
      </c>
      <c r="EE55" s="2">
        <v>3.4667500439999999E-2</v>
      </c>
      <c r="EF55" s="2">
        <v>0.37824259869999999</v>
      </c>
      <c r="EG55" s="2">
        <v>100.16097240000001</v>
      </c>
      <c r="EH55" s="2">
        <v>137.4393177</v>
      </c>
      <c r="EI55" s="2">
        <v>8.8112290720000004E-4</v>
      </c>
      <c r="EJ55" s="2">
        <v>51.245548790000001</v>
      </c>
      <c r="EK55" s="2">
        <v>86.299351759999993</v>
      </c>
      <c r="EL55" s="2">
        <v>1.313445131E-2</v>
      </c>
      <c r="EM55" s="2">
        <v>4.2732823619999998</v>
      </c>
      <c r="EN55" s="2">
        <v>0.31109119190000001</v>
      </c>
      <c r="EO55" s="2">
        <v>0</v>
      </c>
      <c r="EP55" s="4">
        <v>21.442447510000001</v>
      </c>
      <c r="EQ55" s="2">
        <v>3.2804056159999999E-4</v>
      </c>
      <c r="ER55" s="2">
        <v>0</v>
      </c>
      <c r="ES55" s="2">
        <v>69.895879370000003</v>
      </c>
      <c r="ET55" s="86">
        <f t="shared" si="114"/>
        <v>471.4951447978188</v>
      </c>
      <c r="EU55" s="87">
        <f t="shared" si="118"/>
        <v>142.43748247594721</v>
      </c>
      <c r="EV55" s="91">
        <f>EU55/ET55</f>
        <v>0.30209745327711834</v>
      </c>
    </row>
    <row r="56" spans="2:152" x14ac:dyDescent="0.3">
      <c r="AT56" t="s">
        <v>53</v>
      </c>
      <c r="AU56" t="s">
        <v>3</v>
      </c>
    </row>
    <row r="57" spans="2:152" x14ac:dyDescent="0.3">
      <c r="AT57" t="s">
        <v>53</v>
      </c>
      <c r="AU57" t="s">
        <v>4</v>
      </c>
    </row>
    <row r="58" spans="2:152" x14ac:dyDescent="0.3">
      <c r="AT58" t="s">
        <v>53</v>
      </c>
      <c r="AU58" t="s">
        <v>10</v>
      </c>
    </row>
    <row r="59" spans="2:152" x14ac:dyDescent="0.3">
      <c r="AT59" t="s">
        <v>53</v>
      </c>
      <c r="AU59" t="s">
        <v>7</v>
      </c>
    </row>
    <row r="60" spans="2:152" x14ac:dyDescent="0.3">
      <c r="AT60" t="s">
        <v>53</v>
      </c>
      <c r="AU60" t="s">
        <v>13</v>
      </c>
    </row>
    <row r="61" spans="2:152" ht="15" thickBot="1" x14ac:dyDescent="0.35">
      <c r="AT61" t="s">
        <v>53</v>
      </c>
      <c r="AU61" t="s">
        <v>20</v>
      </c>
    </row>
    <row r="62" spans="2:152" ht="15" thickBot="1" x14ac:dyDescent="0.35">
      <c r="AT62" t="s">
        <v>53</v>
      </c>
      <c r="AU62" t="s">
        <v>18</v>
      </c>
      <c r="BN62" s="1" t="s">
        <v>21</v>
      </c>
      <c r="BO62" t="s">
        <v>23</v>
      </c>
      <c r="BP62" s="1"/>
      <c r="BQ62" s="1"/>
      <c r="BR62" s="1"/>
      <c r="BS62" s="1"/>
      <c r="BT62" s="1"/>
      <c r="BU62" s="1"/>
      <c r="BV62" s="1"/>
      <c r="BW62" s="1"/>
      <c r="CJ62" s="1" t="s">
        <v>21</v>
      </c>
      <c r="CK62" t="s">
        <v>23</v>
      </c>
      <c r="CL62" s="1"/>
      <c r="CM62" s="1"/>
      <c r="CN62" s="1"/>
      <c r="CO62" s="1"/>
      <c r="CP62" s="1"/>
      <c r="CQ62" s="1"/>
      <c r="CR62" s="1"/>
      <c r="CS62" s="1"/>
      <c r="DG62" s="1" t="s">
        <v>21</v>
      </c>
      <c r="DH62" t="s">
        <v>23</v>
      </c>
      <c r="DI62" s="1"/>
      <c r="DJ62" s="1"/>
      <c r="DK62" s="1"/>
      <c r="DL62" s="1"/>
      <c r="DM62" s="1"/>
      <c r="DN62" s="1"/>
      <c r="DO62" s="1"/>
      <c r="DP62" s="1"/>
      <c r="ED62" s="1" t="s">
        <v>21</v>
      </c>
      <c r="EE62" t="s">
        <v>23</v>
      </c>
      <c r="EF62" s="1"/>
      <c r="EG62" s="1"/>
      <c r="EH62" s="1"/>
      <c r="EI62" s="1"/>
      <c r="EJ62" s="1"/>
      <c r="EK62" s="1"/>
      <c r="EL62" s="1"/>
      <c r="EM62" s="1"/>
    </row>
    <row r="63" spans="2:152" ht="27.6" thickBot="1" x14ac:dyDescent="0.35">
      <c r="AT63" t="s">
        <v>54</v>
      </c>
      <c r="AU63" t="s">
        <v>1</v>
      </c>
      <c r="BN63" s="1" t="s">
        <v>0</v>
      </c>
      <c r="BO63" s="1" t="s">
        <v>1</v>
      </c>
      <c r="BP63" s="1" t="s">
        <v>2</v>
      </c>
      <c r="BQ63" s="1" t="s">
        <v>3</v>
      </c>
      <c r="BR63" s="1" t="s">
        <v>4</v>
      </c>
      <c r="BS63" s="1" t="s">
        <v>10</v>
      </c>
      <c r="BT63" s="1" t="s">
        <v>7</v>
      </c>
      <c r="BU63" s="1" t="s">
        <v>13</v>
      </c>
      <c r="BV63" s="1" t="s">
        <v>20</v>
      </c>
      <c r="BW63" s="1" t="s">
        <v>18</v>
      </c>
      <c r="BX63" s="83" t="s">
        <v>57</v>
      </c>
      <c r="BY63" s="84" t="s">
        <v>58</v>
      </c>
      <c r="BZ63" s="85" t="s">
        <v>59</v>
      </c>
      <c r="CJ63" s="1" t="s">
        <v>0</v>
      </c>
      <c r="CK63" s="1" t="s">
        <v>1</v>
      </c>
      <c r="CL63" s="1" t="s">
        <v>2</v>
      </c>
      <c r="CM63" s="1" t="s">
        <v>3</v>
      </c>
      <c r="CN63" s="1" t="s">
        <v>4</v>
      </c>
      <c r="CO63" s="1" t="s">
        <v>10</v>
      </c>
      <c r="CP63" s="1" t="s">
        <v>7</v>
      </c>
      <c r="CQ63" s="1" t="s">
        <v>13</v>
      </c>
      <c r="CR63" s="1" t="s">
        <v>20</v>
      </c>
      <c r="CS63" s="1" t="s">
        <v>18</v>
      </c>
      <c r="CT63" s="83" t="s">
        <v>57</v>
      </c>
      <c r="CU63" s="84" t="s">
        <v>58</v>
      </c>
      <c r="CV63" s="85" t="s">
        <v>59</v>
      </c>
      <c r="DG63" s="1" t="s">
        <v>0</v>
      </c>
      <c r="DH63" s="1" t="s">
        <v>1</v>
      </c>
      <c r="DI63" s="1" t="s">
        <v>2</v>
      </c>
      <c r="DJ63" s="1" t="s">
        <v>3</v>
      </c>
      <c r="DK63" s="1" t="s">
        <v>4</v>
      </c>
      <c r="DL63" s="1" t="s">
        <v>10</v>
      </c>
      <c r="DM63" s="1" t="s">
        <v>7</v>
      </c>
      <c r="DN63" s="1" t="s">
        <v>13</v>
      </c>
      <c r="DO63" s="1" t="s">
        <v>20</v>
      </c>
      <c r="DP63" s="1" t="s">
        <v>18</v>
      </c>
      <c r="DQ63" s="83" t="s">
        <v>57</v>
      </c>
      <c r="DR63" s="84" t="s">
        <v>58</v>
      </c>
      <c r="DS63" s="85" t="s">
        <v>59</v>
      </c>
      <c r="ED63" s="1" t="s">
        <v>0</v>
      </c>
      <c r="EE63" s="1" t="s">
        <v>1</v>
      </c>
      <c r="EF63" s="1" t="s">
        <v>2</v>
      </c>
      <c r="EG63" s="1" t="s">
        <v>3</v>
      </c>
      <c r="EH63" s="1" t="s">
        <v>4</v>
      </c>
      <c r="EI63" s="1" t="s">
        <v>10</v>
      </c>
      <c r="EJ63" s="1" t="s">
        <v>7</v>
      </c>
      <c r="EK63" s="1" t="s">
        <v>13</v>
      </c>
      <c r="EL63" s="1" t="s">
        <v>20</v>
      </c>
      <c r="EM63" s="1" t="s">
        <v>18</v>
      </c>
      <c r="EN63" s="83" t="s">
        <v>57</v>
      </c>
      <c r="EO63" s="84" t="s">
        <v>58</v>
      </c>
      <c r="EP63" s="85" t="s">
        <v>59</v>
      </c>
    </row>
    <row r="64" spans="2:152" ht="15" thickBot="1" x14ac:dyDescent="0.35">
      <c r="AT64" t="s">
        <v>54</v>
      </c>
      <c r="AU64" t="s">
        <v>2</v>
      </c>
      <c r="BN64" s="1">
        <v>2019</v>
      </c>
      <c r="BO64" s="2">
        <v>244.58780010000001</v>
      </c>
      <c r="BP64" s="2">
        <v>248.8081693</v>
      </c>
      <c r="BQ64" s="2">
        <v>0.41474426339999998</v>
      </c>
      <c r="BR64" s="2">
        <v>20.912059450000001</v>
      </c>
      <c r="BS64" s="2">
        <v>59.130546119999998</v>
      </c>
      <c r="BT64" s="2">
        <v>3.1143826730000001E-2</v>
      </c>
      <c r="BU64" s="2">
        <v>0.74470635380000005</v>
      </c>
      <c r="BV64" s="2">
        <v>0.52450921189999999</v>
      </c>
      <c r="BW64" s="9">
        <v>0</v>
      </c>
      <c r="BX64" s="86">
        <f>SUM(BO64:BW64)</f>
        <v>575.15367862582991</v>
      </c>
      <c r="BY64" s="87">
        <f>SUM(BO64:BP64,BR64:BV64)</f>
        <v>574.73893436242997</v>
      </c>
      <c r="BZ64" s="88">
        <f>BY64/BX64</f>
        <v>0.9992788983556693</v>
      </c>
      <c r="CJ64" s="1">
        <v>2019</v>
      </c>
      <c r="CK64" s="2">
        <v>244.58780010000001</v>
      </c>
      <c r="CL64" s="2">
        <v>248.8081693</v>
      </c>
      <c r="CM64" s="2">
        <v>0.41474426339999998</v>
      </c>
      <c r="CN64" s="2">
        <v>20.912059450000001</v>
      </c>
      <c r="CO64" s="2">
        <v>59.130546119999998</v>
      </c>
      <c r="CP64" s="2">
        <v>3.1143826730000001E-2</v>
      </c>
      <c r="CQ64" s="2">
        <v>0.74470635380000005</v>
      </c>
      <c r="CR64" s="2">
        <v>0.52450921189999999</v>
      </c>
      <c r="CS64" s="9">
        <v>1</v>
      </c>
      <c r="CT64" s="86">
        <f>SUM(CK64:CS64)</f>
        <v>576.15367862582991</v>
      </c>
      <c r="CU64" s="87">
        <f>SUM(CK64:CL64,CN64:CR64)</f>
        <v>574.73893436242997</v>
      </c>
      <c r="CV64" s="88">
        <f>CU64/CT64</f>
        <v>0.99754450189960742</v>
      </c>
      <c r="DG64" s="1">
        <v>2019</v>
      </c>
      <c r="DH64" s="2">
        <v>244.58780010000001</v>
      </c>
      <c r="DI64" s="2">
        <v>248.8081693</v>
      </c>
      <c r="DJ64" s="2">
        <v>0.41474426339999998</v>
      </c>
      <c r="DK64" s="2">
        <v>20.912059450000001</v>
      </c>
      <c r="DL64" s="2">
        <v>59.130546119999998</v>
      </c>
      <c r="DM64" s="2">
        <v>3.1143826730000001E-2</v>
      </c>
      <c r="DN64" s="2">
        <v>0.74470635380000005</v>
      </c>
      <c r="DO64" s="2">
        <v>0.52450921189999999</v>
      </c>
      <c r="DP64" s="9">
        <v>0</v>
      </c>
      <c r="DQ64" s="86">
        <f>SUM(DH64:DP64)</f>
        <v>575.15367862582991</v>
      </c>
      <c r="DR64" s="87">
        <f>SUM(DH64:DI64,DK64:DO64)</f>
        <v>574.73893436242997</v>
      </c>
      <c r="DS64" s="88">
        <f>DR64/DQ64</f>
        <v>0.9992788983556693</v>
      </c>
      <c r="ED64" s="1">
        <v>2019</v>
      </c>
      <c r="EE64" s="2">
        <v>244.58780010000001</v>
      </c>
      <c r="EF64" s="2">
        <v>248.8081693</v>
      </c>
      <c r="EG64" s="2">
        <v>0.41474426339999998</v>
      </c>
      <c r="EH64" s="2">
        <v>20.912059450000001</v>
      </c>
      <c r="EI64" s="2">
        <v>59.130546119999998</v>
      </c>
      <c r="EJ64" s="2">
        <v>3.1143826730000001E-2</v>
      </c>
      <c r="EK64" s="2">
        <v>0.74470635380000005</v>
      </c>
      <c r="EL64" s="2">
        <v>0.52450921189999999</v>
      </c>
      <c r="EM64" s="9">
        <v>0</v>
      </c>
      <c r="EN64" s="86">
        <f>SUM(EE64:EM64)</f>
        <v>575.15367862582991</v>
      </c>
      <c r="EO64" s="87">
        <f>SUM(EE64:EF64,EH64:EL64)</f>
        <v>574.73893436242997</v>
      </c>
      <c r="EP64" s="88">
        <f>EO64/EN64</f>
        <v>0.9992788983556693</v>
      </c>
    </row>
    <row r="65" spans="2:146" ht="15" thickBot="1" x14ac:dyDescent="0.35">
      <c r="AT65" t="s">
        <v>54</v>
      </c>
      <c r="AU65" t="s">
        <v>3</v>
      </c>
      <c r="BN65" s="1">
        <v>2020</v>
      </c>
      <c r="BO65" s="2">
        <v>252.96278319999999</v>
      </c>
      <c r="BP65" s="2">
        <v>255.61297300000001</v>
      </c>
      <c r="BQ65" s="2">
        <v>0.41675751970000002</v>
      </c>
      <c r="BR65" s="2">
        <v>20.17077883</v>
      </c>
      <c r="BS65" s="2">
        <v>59.680781719999999</v>
      </c>
      <c r="BT65" s="2">
        <v>3.0539266079999999E-2</v>
      </c>
      <c r="BU65" s="2">
        <v>0.87269608730000003</v>
      </c>
      <c r="BV65" s="2">
        <v>0.52939984269999996</v>
      </c>
      <c r="BW65" s="9">
        <v>0</v>
      </c>
      <c r="BX65" s="86">
        <f t="shared" ref="BX65:BX71" si="119">SUM(BO65:BW65)</f>
        <v>590.27670946578007</v>
      </c>
      <c r="BY65" s="87">
        <f t="shared" ref="BY65:BY71" si="120">SUM(BO65:BP65,BR65:BV65)</f>
        <v>589.85995194608006</v>
      </c>
      <c r="BZ65" s="88">
        <f t="shared" ref="BZ65:BZ70" si="121">BY65/BX65</f>
        <v>0.99929396245351232</v>
      </c>
      <c r="CJ65" s="1">
        <v>2020</v>
      </c>
      <c r="CK65" s="2">
        <v>252.9999018</v>
      </c>
      <c r="CL65" s="2">
        <v>255.56999830000001</v>
      </c>
      <c r="CM65" s="2">
        <v>0.43892226220000002</v>
      </c>
      <c r="CN65" s="2">
        <v>20.20270438</v>
      </c>
      <c r="CO65" s="2">
        <v>45.441327770000001</v>
      </c>
      <c r="CP65" s="2">
        <v>3.118176081E-2</v>
      </c>
      <c r="CQ65" s="2">
        <v>0.87269608730000003</v>
      </c>
      <c r="CR65" s="2">
        <v>0.40308841610000001</v>
      </c>
      <c r="CS65" s="9">
        <v>1</v>
      </c>
      <c r="CT65" s="86">
        <f t="shared" ref="CT65:CT71" si="122">SUM(CK65:CS65)</f>
        <v>576.95982077641008</v>
      </c>
      <c r="CU65" s="87">
        <f t="shared" ref="CU65:CU71" si="123">SUM(CK65:CL65,CN65:CR65)</f>
        <v>575.5208985142101</v>
      </c>
      <c r="CV65" s="88">
        <f t="shared" ref="CV65:CV70" si="124">CU65/CT65</f>
        <v>0.99750602691836732</v>
      </c>
      <c r="DG65" s="1">
        <v>2020</v>
      </c>
      <c r="DH65" s="2">
        <v>253.22964780000001</v>
      </c>
      <c r="DI65" s="2">
        <v>255.503827</v>
      </c>
      <c r="DJ65" s="2">
        <v>0.4736263604</v>
      </c>
      <c r="DK65" s="2">
        <v>20.20434023</v>
      </c>
      <c r="DL65" s="2">
        <v>47.278381799999998</v>
      </c>
      <c r="DM65" s="2">
        <v>3.0678223340000001E-2</v>
      </c>
      <c r="DN65" s="2">
        <v>0.89999311240000002</v>
      </c>
      <c r="DO65" s="2">
        <v>0</v>
      </c>
      <c r="DP65" s="9">
        <v>0</v>
      </c>
      <c r="DQ65" s="86">
        <f t="shared" ref="DQ65:DQ71" si="125">SUM(DH65:DP65)</f>
        <v>577.62049452614008</v>
      </c>
      <c r="DR65" s="87">
        <f t="shared" ref="DR65:DR71" si="126">SUM(DH65:DI65,DK65:DO65)</f>
        <v>577.1468681657401</v>
      </c>
      <c r="DS65" s="88">
        <f t="shared" ref="DS65:DS70" si="127">DR65/DQ65</f>
        <v>0.9991800388578862</v>
      </c>
      <c r="ED65" s="1">
        <v>2020</v>
      </c>
      <c r="EE65" s="2">
        <v>253.3201349</v>
      </c>
      <c r="EF65" s="2">
        <v>255.748086</v>
      </c>
      <c r="EG65" s="2">
        <v>0.46138406279999999</v>
      </c>
      <c r="EH65" s="2">
        <v>20.074568849999999</v>
      </c>
      <c r="EI65" s="2">
        <v>47.278381799999998</v>
      </c>
      <c r="EJ65" s="2">
        <v>3.0508650120000001E-2</v>
      </c>
      <c r="EK65" s="2">
        <v>0.89999311240000002</v>
      </c>
      <c r="EL65" s="2">
        <v>0</v>
      </c>
      <c r="EM65" s="9">
        <v>6.4121837799999996E-3</v>
      </c>
      <c r="EN65" s="86">
        <f t="shared" ref="EN65:EN71" si="128">SUM(EE65:EM65)</f>
        <v>577.81946955910007</v>
      </c>
      <c r="EO65" s="87">
        <f t="shared" ref="EO65:EO71" si="129">SUM(EE65:EF65,EH65:EL65)</f>
        <v>577.35167331252012</v>
      </c>
      <c r="EP65" s="88">
        <f t="shared" ref="EP65:EP70" si="130">EO65/EN65</f>
        <v>0.99919041106915818</v>
      </c>
    </row>
    <row r="66" spans="2:146" ht="15" thickBot="1" x14ac:dyDescent="0.35">
      <c r="AT66" t="s">
        <v>54</v>
      </c>
      <c r="AU66" t="s">
        <v>4</v>
      </c>
      <c r="BN66" s="1">
        <v>2025</v>
      </c>
      <c r="BO66" s="2">
        <v>286.4842893</v>
      </c>
      <c r="BP66" s="2">
        <v>284.24513739999998</v>
      </c>
      <c r="BQ66" s="2">
        <v>1.4750820650000001</v>
      </c>
      <c r="BR66" s="2">
        <v>18.530491489999999</v>
      </c>
      <c r="BS66" s="2">
        <v>75.013558059999994</v>
      </c>
      <c r="BT66" s="2">
        <v>3.7174348320000002E-2</v>
      </c>
      <c r="BU66" s="2">
        <v>1.0669066199999999</v>
      </c>
      <c r="BV66" s="2">
        <v>0.66540961249999997</v>
      </c>
      <c r="BW66" s="9">
        <v>0</v>
      </c>
      <c r="BX66" s="86">
        <f t="shared" si="119"/>
        <v>667.51804889582013</v>
      </c>
      <c r="BY66" s="87">
        <f t="shared" si="120"/>
        <v>666.04296683082009</v>
      </c>
      <c r="BZ66" s="88">
        <f t="shared" si="121"/>
        <v>0.99779019898047694</v>
      </c>
      <c r="CJ66" s="1">
        <v>2025</v>
      </c>
      <c r="CK66" s="2">
        <v>286.29404679999999</v>
      </c>
      <c r="CL66" s="2">
        <v>283.96379880000001</v>
      </c>
      <c r="CM66" s="2">
        <v>1.5991631909999999</v>
      </c>
      <c r="CN66" s="2">
        <v>18.90064658</v>
      </c>
      <c r="CO66" s="2">
        <v>55.55387966</v>
      </c>
      <c r="CP66" s="2">
        <v>4.2543887539999999E-2</v>
      </c>
      <c r="CQ66" s="2">
        <v>1.0669066199999999</v>
      </c>
      <c r="CR66" s="2">
        <v>0.49279205650000002</v>
      </c>
      <c r="CS66" s="9">
        <v>1</v>
      </c>
      <c r="CT66" s="86">
        <f t="shared" si="122"/>
        <v>648.91377759504007</v>
      </c>
      <c r="CU66" s="87">
        <f t="shared" si="123"/>
        <v>646.31461440403996</v>
      </c>
      <c r="CV66" s="88">
        <f t="shared" si="124"/>
        <v>0.99599459391872835</v>
      </c>
      <c r="DG66" s="1">
        <v>2025</v>
      </c>
      <c r="DH66" s="2">
        <v>286.93172720000001</v>
      </c>
      <c r="DI66" s="2">
        <v>283.29375349999998</v>
      </c>
      <c r="DJ66" s="2">
        <v>1.78611535</v>
      </c>
      <c r="DK66" s="2">
        <v>18.940615709999999</v>
      </c>
      <c r="DL66" s="2">
        <v>57.95155244</v>
      </c>
      <c r="DM66" s="2">
        <v>3.7067423949999997E-2</v>
      </c>
      <c r="DN66" s="2">
        <v>1.103168003</v>
      </c>
      <c r="DO66" s="2">
        <v>0</v>
      </c>
      <c r="DP66" s="9">
        <v>0</v>
      </c>
      <c r="DQ66" s="86">
        <f t="shared" si="125"/>
        <v>650.04399962694993</v>
      </c>
      <c r="DR66" s="87">
        <f t="shared" si="126"/>
        <v>648.25788427694988</v>
      </c>
      <c r="DS66" s="88">
        <f t="shared" si="127"/>
        <v>0.99725231622624766</v>
      </c>
      <c r="ED66" s="1">
        <v>2025</v>
      </c>
      <c r="EE66" s="2">
        <v>272.88452100000001</v>
      </c>
      <c r="EF66" s="2">
        <v>257.89285030000002</v>
      </c>
      <c r="EG66" s="2">
        <v>10.27658973</v>
      </c>
      <c r="EH66" s="2">
        <v>15.87909967</v>
      </c>
      <c r="EI66" s="2">
        <v>57.95155244</v>
      </c>
      <c r="EJ66" s="2">
        <v>3.6147420530000002E-2</v>
      </c>
      <c r="EK66" s="2">
        <v>1.103168003</v>
      </c>
      <c r="EL66" s="2">
        <v>0</v>
      </c>
      <c r="EM66" s="9">
        <v>0.1843101208</v>
      </c>
      <c r="EN66" s="86">
        <f t="shared" si="128"/>
        <v>616.2082386843299</v>
      </c>
      <c r="EO66" s="87">
        <f t="shared" si="129"/>
        <v>605.74733883352997</v>
      </c>
      <c r="EP66" s="88">
        <f t="shared" si="130"/>
        <v>0.98302375853796586</v>
      </c>
    </row>
    <row r="67" spans="2:146" ht="15" thickBot="1" x14ac:dyDescent="0.35">
      <c r="C67" s="71" t="s">
        <v>51</v>
      </c>
      <c r="D67" s="71" t="s">
        <v>51</v>
      </c>
      <c r="E67" s="71" t="s">
        <v>51</v>
      </c>
      <c r="F67" s="71" t="s">
        <v>51</v>
      </c>
      <c r="G67" s="71" t="s">
        <v>51</v>
      </c>
      <c r="H67" s="71" t="s">
        <v>51</v>
      </c>
      <c r="I67" s="71" t="s">
        <v>51</v>
      </c>
      <c r="J67" s="71" t="s">
        <v>51</v>
      </c>
      <c r="K67" s="71" t="s">
        <v>51</v>
      </c>
      <c r="L67" s="71" t="s">
        <v>51</v>
      </c>
      <c r="M67" s="71" t="s">
        <v>52</v>
      </c>
      <c r="N67" s="71" t="s">
        <v>52</v>
      </c>
      <c r="O67" s="71" t="s">
        <v>52</v>
      </c>
      <c r="P67" s="71" t="s">
        <v>52</v>
      </c>
      <c r="Q67" s="71" t="s">
        <v>52</v>
      </c>
      <c r="R67" s="71" t="s">
        <v>52</v>
      </c>
      <c r="S67" s="71" t="s">
        <v>52</v>
      </c>
      <c r="T67" s="71" t="s">
        <v>52</v>
      </c>
      <c r="U67" s="71" t="s">
        <v>52</v>
      </c>
      <c r="V67" s="71" t="s">
        <v>52</v>
      </c>
      <c r="W67" s="71" t="s">
        <v>53</v>
      </c>
      <c r="X67" s="71" t="s">
        <v>53</v>
      </c>
      <c r="Y67" s="71" t="s">
        <v>53</v>
      </c>
      <c r="Z67" s="71" t="s">
        <v>53</v>
      </c>
      <c r="AA67" s="71" t="s">
        <v>53</v>
      </c>
      <c r="AB67" s="71" t="s">
        <v>53</v>
      </c>
      <c r="AC67" s="71" t="s">
        <v>53</v>
      </c>
      <c r="AD67" s="71" t="s">
        <v>53</v>
      </c>
      <c r="AE67" s="71" t="s">
        <v>53</v>
      </c>
      <c r="AF67" s="71" t="s">
        <v>53</v>
      </c>
      <c r="AG67" s="71" t="s">
        <v>54</v>
      </c>
      <c r="AH67" s="71" t="s">
        <v>54</v>
      </c>
      <c r="AI67" s="71" t="s">
        <v>54</v>
      </c>
      <c r="AJ67" s="71" t="s">
        <v>54</v>
      </c>
      <c r="AK67" s="71" t="s">
        <v>54</v>
      </c>
      <c r="AL67" s="71" t="s">
        <v>54</v>
      </c>
      <c r="AM67" s="71" t="s">
        <v>54</v>
      </c>
      <c r="AN67" s="71" t="s">
        <v>54</v>
      </c>
      <c r="AO67" s="71" t="s">
        <v>54</v>
      </c>
      <c r="AP67" s="71" t="s">
        <v>54</v>
      </c>
      <c r="AT67" t="s">
        <v>54</v>
      </c>
      <c r="AU67" t="s">
        <v>10</v>
      </c>
      <c r="BN67" s="1">
        <v>2030</v>
      </c>
      <c r="BO67" s="2">
        <v>307.72308520000001</v>
      </c>
      <c r="BP67" s="2">
        <v>296.92101339999999</v>
      </c>
      <c r="BQ67" s="2">
        <v>5.587582523</v>
      </c>
      <c r="BR67" s="2">
        <v>21.10358467</v>
      </c>
      <c r="BS67" s="2">
        <v>91.352885509999993</v>
      </c>
      <c r="BT67" s="2">
        <v>8.7847821100000001E-2</v>
      </c>
      <c r="BU67" s="2">
        <v>1.2700428239999999</v>
      </c>
      <c r="BV67" s="2">
        <v>0.81034801879999996</v>
      </c>
      <c r="BW67" s="9">
        <v>0</v>
      </c>
      <c r="BX67" s="86">
        <f t="shared" si="119"/>
        <v>724.85638996690011</v>
      </c>
      <c r="BY67" s="87">
        <f t="shared" si="120"/>
        <v>719.26880744390007</v>
      </c>
      <c r="BZ67" s="88">
        <f t="shared" si="121"/>
        <v>0.99229146269476198</v>
      </c>
      <c r="CJ67" s="1">
        <v>2030</v>
      </c>
      <c r="CK67" s="2">
        <v>305.60620829999999</v>
      </c>
      <c r="CL67" s="2">
        <v>294.37554699999998</v>
      </c>
      <c r="CM67" s="2">
        <v>6.3890860710000004</v>
      </c>
      <c r="CN67" s="2">
        <v>22.933916669999999</v>
      </c>
      <c r="CO67" s="2">
        <v>66.131191700000002</v>
      </c>
      <c r="CP67" s="2">
        <v>0.16757687090000001</v>
      </c>
      <c r="CQ67" s="2">
        <v>1.2700428239999999</v>
      </c>
      <c r="CR67" s="2">
        <v>0.58661836320000005</v>
      </c>
      <c r="CS67" s="9">
        <v>1</v>
      </c>
      <c r="CT67" s="86">
        <f t="shared" si="122"/>
        <v>698.46018779910014</v>
      </c>
      <c r="CU67" s="87">
        <f t="shared" si="123"/>
        <v>691.07110172810019</v>
      </c>
      <c r="CV67" s="88">
        <f t="shared" si="124"/>
        <v>0.98942089155534618</v>
      </c>
      <c r="DG67" s="1">
        <v>2030</v>
      </c>
      <c r="DH67" s="2">
        <v>306.35079030000003</v>
      </c>
      <c r="DI67" s="2">
        <v>291.30521349999998</v>
      </c>
      <c r="DJ67" s="2">
        <v>7.3544190509999998</v>
      </c>
      <c r="DK67" s="2">
        <v>23.39359163</v>
      </c>
      <c r="DL67" s="2">
        <v>69.257329690000006</v>
      </c>
      <c r="DM67" s="2">
        <v>6.2976882279999993E-2</v>
      </c>
      <c r="DN67" s="2">
        <v>1.318385218</v>
      </c>
      <c r="DO67" s="2">
        <v>0</v>
      </c>
      <c r="DP67" s="9">
        <v>0</v>
      </c>
      <c r="DQ67" s="86">
        <f t="shared" si="125"/>
        <v>699.04270627128005</v>
      </c>
      <c r="DR67" s="87">
        <f t="shared" si="126"/>
        <v>691.68828722028002</v>
      </c>
      <c r="DS67" s="88">
        <f t="shared" si="127"/>
        <v>0.98947929935464352</v>
      </c>
      <c r="ED67" s="1">
        <v>2030</v>
      </c>
      <c r="EE67" s="2">
        <v>277.99367280000001</v>
      </c>
      <c r="EF67" s="2">
        <v>236.15518520000001</v>
      </c>
      <c r="EG67" s="2">
        <v>25.66504857</v>
      </c>
      <c r="EH67" s="2">
        <v>15.262103570000001</v>
      </c>
      <c r="EI67" s="2">
        <v>69.257329690000006</v>
      </c>
      <c r="EJ67" s="2">
        <v>6.1310574690000001E-2</v>
      </c>
      <c r="EK67" s="2">
        <v>1.318385218</v>
      </c>
      <c r="EL67" s="2">
        <v>0</v>
      </c>
      <c r="EM67" s="9">
        <v>1.9153185079999999</v>
      </c>
      <c r="EN67" s="86">
        <f t="shared" si="128"/>
        <v>627.62835413069001</v>
      </c>
      <c r="EO67" s="87">
        <f t="shared" si="129"/>
        <v>600.04798705269002</v>
      </c>
      <c r="EP67" s="88">
        <f t="shared" si="130"/>
        <v>0.95605621241219929</v>
      </c>
    </row>
    <row r="68" spans="2:146" ht="15" thickBot="1" x14ac:dyDescent="0.35">
      <c r="C68" s="71" t="s">
        <v>1</v>
      </c>
      <c r="D68" s="71" t="s">
        <v>2</v>
      </c>
      <c r="E68" s="71" t="s">
        <v>3</v>
      </c>
      <c r="F68" s="71" t="s">
        <v>4</v>
      </c>
      <c r="G68" s="71" t="s">
        <v>10</v>
      </c>
      <c r="H68" s="71" t="s">
        <v>7</v>
      </c>
      <c r="I68" s="71" t="s">
        <v>13</v>
      </c>
      <c r="J68" s="71" t="s">
        <v>61</v>
      </c>
      <c r="K68" s="71" t="s">
        <v>20</v>
      </c>
      <c r="L68" s="71" t="s">
        <v>18</v>
      </c>
      <c r="M68" s="71" t="s">
        <v>1</v>
      </c>
      <c r="N68" s="71" t="s">
        <v>2</v>
      </c>
      <c r="O68" s="71" t="s">
        <v>3</v>
      </c>
      <c r="P68" s="71" t="s">
        <v>4</v>
      </c>
      <c r="Q68" s="71" t="s">
        <v>10</v>
      </c>
      <c r="R68" s="71" t="s">
        <v>7</v>
      </c>
      <c r="S68" s="71" t="s">
        <v>13</v>
      </c>
      <c r="T68" s="71" t="s">
        <v>61</v>
      </c>
      <c r="U68" s="71" t="s">
        <v>20</v>
      </c>
      <c r="V68" s="71" t="s">
        <v>18</v>
      </c>
      <c r="W68" s="71" t="s">
        <v>1</v>
      </c>
      <c r="X68" s="71" t="s">
        <v>2</v>
      </c>
      <c r="Y68" s="71" t="s">
        <v>3</v>
      </c>
      <c r="Z68" s="71" t="s">
        <v>4</v>
      </c>
      <c r="AA68" s="71" t="s">
        <v>10</v>
      </c>
      <c r="AB68" s="71" t="s">
        <v>7</v>
      </c>
      <c r="AC68" s="71" t="s">
        <v>13</v>
      </c>
      <c r="AD68" s="71" t="s">
        <v>61</v>
      </c>
      <c r="AE68" s="71" t="s">
        <v>20</v>
      </c>
      <c r="AF68" s="71" t="s">
        <v>18</v>
      </c>
      <c r="AG68" s="71" t="s">
        <v>1</v>
      </c>
      <c r="AH68" s="71" t="s">
        <v>2</v>
      </c>
      <c r="AI68" s="71" t="s">
        <v>3</v>
      </c>
      <c r="AJ68" s="71" t="s">
        <v>4</v>
      </c>
      <c r="AK68" s="71" t="s">
        <v>10</v>
      </c>
      <c r="AL68" s="71" t="s">
        <v>7</v>
      </c>
      <c r="AM68" s="71" t="s">
        <v>13</v>
      </c>
      <c r="AN68" s="71" t="s">
        <v>20</v>
      </c>
      <c r="AO68" s="71" t="s">
        <v>61</v>
      </c>
      <c r="AP68" s="71" t="s">
        <v>18</v>
      </c>
      <c r="AT68" t="s">
        <v>54</v>
      </c>
      <c r="AU68" t="s">
        <v>7</v>
      </c>
      <c r="BN68" s="1">
        <v>2035</v>
      </c>
      <c r="BO68" s="2">
        <v>315.50224550000001</v>
      </c>
      <c r="BP68" s="2">
        <v>298.85489810000001</v>
      </c>
      <c r="BQ68" s="2">
        <v>13.301006920000001</v>
      </c>
      <c r="BR68" s="2">
        <v>30.3526396</v>
      </c>
      <c r="BS68" s="2">
        <v>109.4451242</v>
      </c>
      <c r="BT68" s="2">
        <v>0.54638150689999998</v>
      </c>
      <c r="BU68" s="2">
        <v>1.4942133580000001</v>
      </c>
      <c r="BV68" s="2">
        <v>0.9708356668</v>
      </c>
      <c r="BW68" s="9">
        <v>0</v>
      </c>
      <c r="BX68" s="86">
        <f t="shared" si="119"/>
        <v>770.46734485169998</v>
      </c>
      <c r="BY68" s="87">
        <f t="shared" si="120"/>
        <v>757.16633793170001</v>
      </c>
      <c r="BZ68" s="88">
        <f t="shared" si="121"/>
        <v>0.98273644300582241</v>
      </c>
      <c r="CJ68" s="1">
        <v>2035</v>
      </c>
      <c r="CK68" s="2">
        <v>306.31292070000001</v>
      </c>
      <c r="CL68" s="2">
        <v>281.31872019999997</v>
      </c>
      <c r="CM68" s="2">
        <v>17.087773139999999</v>
      </c>
      <c r="CN68" s="2">
        <v>40.359800440000001</v>
      </c>
      <c r="CO68" s="2">
        <v>77.803762359999993</v>
      </c>
      <c r="CP68" s="2">
        <v>1.5092502640000001</v>
      </c>
      <c r="CQ68" s="2">
        <v>1.4942133580000001</v>
      </c>
      <c r="CR68" s="2">
        <v>0.69016018840000004</v>
      </c>
      <c r="CS68" s="9">
        <v>1</v>
      </c>
      <c r="CT68" s="86">
        <f t="shared" si="122"/>
        <v>727.57660065039988</v>
      </c>
      <c r="CU68" s="87">
        <f t="shared" si="123"/>
        <v>709.48882751039991</v>
      </c>
      <c r="CV68" s="88">
        <f t="shared" si="124"/>
        <v>0.97513969920991028</v>
      </c>
      <c r="DG68" s="1">
        <v>2035</v>
      </c>
      <c r="DH68" s="2">
        <v>305.69020769999997</v>
      </c>
      <c r="DI68" s="2">
        <v>268.89928259999999</v>
      </c>
      <c r="DJ68" s="2">
        <v>21.25079564</v>
      </c>
      <c r="DK68" s="2">
        <v>41.036313800000002</v>
      </c>
      <c r="DL68" s="2">
        <v>82.875707300000002</v>
      </c>
      <c r="DM68" s="2">
        <v>0.20846574279999999</v>
      </c>
      <c r="DN68" s="2">
        <v>1.5776251830000001</v>
      </c>
      <c r="DO68" s="2">
        <v>0</v>
      </c>
      <c r="DP68" s="9">
        <v>0</v>
      </c>
      <c r="DQ68" s="86">
        <f t="shared" si="125"/>
        <v>721.53839796579996</v>
      </c>
      <c r="DR68" s="87">
        <f t="shared" si="126"/>
        <v>700.28760232579998</v>
      </c>
      <c r="DS68" s="88">
        <f t="shared" si="127"/>
        <v>0.97054793521743077</v>
      </c>
      <c r="ED68" s="1">
        <v>2035</v>
      </c>
      <c r="EE68" s="2">
        <v>270.02266259999999</v>
      </c>
      <c r="EF68" s="2">
        <v>200.32812799999999</v>
      </c>
      <c r="EG68" s="2">
        <v>44.310227699999999</v>
      </c>
      <c r="EH68" s="2">
        <v>23.096863330000001</v>
      </c>
      <c r="EI68" s="2">
        <v>82.875707300000002</v>
      </c>
      <c r="EJ68" s="2">
        <v>0.2060274581</v>
      </c>
      <c r="EK68" s="2">
        <v>1.5776251830000001</v>
      </c>
      <c r="EL68" s="2">
        <v>0</v>
      </c>
      <c r="EM68" s="9">
        <v>9.6671208610000008</v>
      </c>
      <c r="EN68" s="86">
        <f t="shared" si="128"/>
        <v>632.08436243210008</v>
      </c>
      <c r="EO68" s="87">
        <f t="shared" si="129"/>
        <v>578.10701387110009</v>
      </c>
      <c r="EP68" s="88">
        <f t="shared" si="130"/>
        <v>0.91460420195603498</v>
      </c>
    </row>
    <row r="69" spans="2:146" ht="15" thickBot="1" x14ac:dyDescent="0.35">
      <c r="B69" s="71">
        <v>2019</v>
      </c>
      <c r="C69" s="93">
        <f t="shared" ref="C69:L76" si="131">BO78</f>
        <v>269.43255811300003</v>
      </c>
      <c r="D69" s="93">
        <f t="shared" si="131"/>
        <v>249.23976816370001</v>
      </c>
      <c r="E69" s="93">
        <f t="shared" si="131"/>
        <v>223.94767020340001</v>
      </c>
      <c r="F69" s="93">
        <f t="shared" si="131"/>
        <v>198.04634535899999</v>
      </c>
      <c r="G69" s="93">
        <f t="shared" si="131"/>
        <v>59.134583122103997</v>
      </c>
      <c r="H69" s="93">
        <f t="shared" si="131"/>
        <v>25.486185314730001</v>
      </c>
      <c r="I69" s="93">
        <f t="shared" si="131"/>
        <v>1.1854969315000001</v>
      </c>
      <c r="J69" s="93">
        <f t="shared" si="131"/>
        <v>7.3298984080000004E-2</v>
      </c>
      <c r="K69" s="93">
        <f t="shared" si="131"/>
        <v>0.52450921189999999</v>
      </c>
      <c r="L69" s="93">
        <f t="shared" si="131"/>
        <v>0</v>
      </c>
      <c r="M69" s="93">
        <f t="shared" ref="M69:V76" si="132">CK78</f>
        <v>269.43255811300003</v>
      </c>
      <c r="N69" s="93">
        <f t="shared" si="132"/>
        <v>249.23976816370001</v>
      </c>
      <c r="O69" s="93">
        <f t="shared" si="132"/>
        <v>223.94767020340001</v>
      </c>
      <c r="P69" s="93">
        <f t="shared" si="132"/>
        <v>198.04634535899999</v>
      </c>
      <c r="Q69" s="93">
        <f t="shared" si="132"/>
        <v>59.134583122103997</v>
      </c>
      <c r="R69" s="93">
        <f t="shared" si="132"/>
        <v>25.486185314730001</v>
      </c>
      <c r="S69" s="93">
        <f t="shared" si="132"/>
        <v>1.1854969315000001</v>
      </c>
      <c r="T69" s="93">
        <f t="shared" si="132"/>
        <v>7.3298984080000004E-2</v>
      </c>
      <c r="U69" s="93">
        <f t="shared" si="132"/>
        <v>0.52450921189999999</v>
      </c>
      <c r="V69" s="93">
        <f t="shared" si="132"/>
        <v>2</v>
      </c>
      <c r="W69" s="93">
        <f t="shared" ref="W69:AF76" si="133">DH78</f>
        <v>269.43255811300003</v>
      </c>
      <c r="X69" s="93">
        <f t="shared" si="133"/>
        <v>249.23976816370001</v>
      </c>
      <c r="Y69" s="93">
        <f t="shared" si="133"/>
        <v>223.94767020340001</v>
      </c>
      <c r="Z69" s="93">
        <f t="shared" si="133"/>
        <v>198.04634535899999</v>
      </c>
      <c r="AA69" s="93">
        <f t="shared" si="133"/>
        <v>59.134583122103997</v>
      </c>
      <c r="AB69" s="93">
        <f t="shared" si="133"/>
        <v>25.486185314730001</v>
      </c>
      <c r="AC69" s="93">
        <f t="shared" si="133"/>
        <v>1.1854969315000001</v>
      </c>
      <c r="AD69" s="93">
        <f t="shared" si="133"/>
        <v>7.3298984080000004E-2</v>
      </c>
      <c r="AE69" s="93">
        <f t="shared" si="133"/>
        <v>0.52450921189999999</v>
      </c>
      <c r="AF69" s="93">
        <f t="shared" si="133"/>
        <v>0</v>
      </c>
      <c r="AG69" s="93">
        <f t="shared" ref="AG69:AP76" si="134">EE78</f>
        <v>269.43255811300003</v>
      </c>
      <c r="AH69" s="93">
        <f t="shared" si="134"/>
        <v>249.23976816370001</v>
      </c>
      <c r="AI69" s="93">
        <f t="shared" si="134"/>
        <v>223.94767020340001</v>
      </c>
      <c r="AJ69" s="93">
        <f t="shared" si="134"/>
        <v>198.04634535899999</v>
      </c>
      <c r="AK69" s="93">
        <f t="shared" si="134"/>
        <v>59.134583122103997</v>
      </c>
      <c r="AL69" s="93">
        <f t="shared" si="134"/>
        <v>25.486185314730001</v>
      </c>
      <c r="AM69" s="93">
        <f t="shared" si="134"/>
        <v>1.1854969315000001</v>
      </c>
      <c r="AN69" s="93">
        <f t="shared" si="134"/>
        <v>7.3298984080000004E-2</v>
      </c>
      <c r="AO69" s="93">
        <f t="shared" si="134"/>
        <v>0.52450921189999999</v>
      </c>
      <c r="AP69" s="93">
        <f t="shared" si="134"/>
        <v>0</v>
      </c>
      <c r="AT69" t="s">
        <v>54</v>
      </c>
      <c r="AU69" t="s">
        <v>13</v>
      </c>
      <c r="BN69" s="1">
        <v>2040</v>
      </c>
      <c r="BO69" s="2">
        <v>313.19572909999999</v>
      </c>
      <c r="BP69" s="2">
        <v>297.03139169999997</v>
      </c>
      <c r="BQ69" s="2">
        <v>22.194243400000001</v>
      </c>
      <c r="BR69" s="2">
        <v>50.087755889999997</v>
      </c>
      <c r="BS69" s="2">
        <v>129.7627918</v>
      </c>
      <c r="BT69" s="2">
        <v>1.755967439</v>
      </c>
      <c r="BU69" s="2">
        <v>1.745683439</v>
      </c>
      <c r="BV69" s="2">
        <v>1.1510640379999999</v>
      </c>
      <c r="BW69" s="9">
        <v>0</v>
      </c>
      <c r="BX69" s="86">
        <f t="shared" si="119"/>
        <v>816.92462680599988</v>
      </c>
      <c r="BY69" s="87">
        <f t="shared" si="120"/>
        <v>794.73038340599987</v>
      </c>
      <c r="BZ69" s="88">
        <f t="shared" si="121"/>
        <v>0.97283195698631986</v>
      </c>
      <c r="CJ69" s="1">
        <v>2040</v>
      </c>
      <c r="CK69" s="2">
        <v>291.57833090000003</v>
      </c>
      <c r="CL69" s="2">
        <v>250.80941279999999</v>
      </c>
      <c r="CM69" s="2">
        <v>30.205037430000001</v>
      </c>
      <c r="CN69" s="2">
        <v>78.609875700000003</v>
      </c>
      <c r="CO69" s="2">
        <v>90.897821680000007</v>
      </c>
      <c r="CP69" s="2">
        <v>5.0980155219999999</v>
      </c>
      <c r="CQ69" s="2">
        <v>1.745683439</v>
      </c>
      <c r="CR69" s="2">
        <v>0.80631136390000002</v>
      </c>
      <c r="CS69" s="9">
        <v>1</v>
      </c>
      <c r="CT69" s="86">
        <f t="shared" si="122"/>
        <v>750.7504888348999</v>
      </c>
      <c r="CU69" s="87">
        <f t="shared" si="123"/>
        <v>719.54545140489995</v>
      </c>
      <c r="CV69" s="88">
        <f t="shared" si="124"/>
        <v>0.95843487564233565</v>
      </c>
      <c r="DG69" s="1">
        <v>2040</v>
      </c>
      <c r="DH69" s="2">
        <v>288.7952689</v>
      </c>
      <c r="DI69" s="2">
        <v>229.89580179999999</v>
      </c>
      <c r="DJ69" s="2">
        <v>38.894476849999997</v>
      </c>
      <c r="DK69" s="2">
        <v>76.300470739999994</v>
      </c>
      <c r="DL69" s="2">
        <v>99.270415650000004</v>
      </c>
      <c r="DM69" s="2">
        <v>0.56034049529999996</v>
      </c>
      <c r="DN69" s="2">
        <v>1.889715488</v>
      </c>
      <c r="DO69" s="2">
        <v>0</v>
      </c>
      <c r="DP69" s="9">
        <v>0</v>
      </c>
      <c r="DQ69" s="86">
        <f t="shared" si="125"/>
        <v>735.60648992330005</v>
      </c>
      <c r="DR69" s="87">
        <f t="shared" si="126"/>
        <v>696.7120130733</v>
      </c>
      <c r="DS69" s="88">
        <f t="shared" si="127"/>
        <v>0.94712597376070529</v>
      </c>
      <c r="ED69" s="1">
        <v>2040</v>
      </c>
      <c r="EE69" s="2">
        <v>248.83305849999999</v>
      </c>
      <c r="EF69" s="2">
        <v>158.54006910000001</v>
      </c>
      <c r="EG69" s="2">
        <v>62.353564030000001</v>
      </c>
      <c r="EH69" s="2">
        <v>43.9613972</v>
      </c>
      <c r="EI69" s="2">
        <v>99.270415650000004</v>
      </c>
      <c r="EJ69" s="2">
        <v>0.55709385450000004</v>
      </c>
      <c r="EK69" s="2">
        <v>1.889715488</v>
      </c>
      <c r="EL69" s="2">
        <v>0</v>
      </c>
      <c r="EM69" s="9">
        <v>25.42986058</v>
      </c>
      <c r="EN69" s="86">
        <f t="shared" si="128"/>
        <v>640.83517440249989</v>
      </c>
      <c r="EO69" s="87">
        <f t="shared" si="129"/>
        <v>553.05174979249989</v>
      </c>
      <c r="EP69" s="88">
        <f t="shared" si="130"/>
        <v>0.86301715617928232</v>
      </c>
    </row>
    <row r="70" spans="2:146" ht="15" thickBot="1" x14ac:dyDescent="0.35">
      <c r="B70" s="71">
        <v>2020</v>
      </c>
      <c r="C70" s="93">
        <f t="shared" si="131"/>
        <v>275.01271190300002</v>
      </c>
      <c r="D70" s="93">
        <f t="shared" si="131"/>
        <v>255.96727207450002</v>
      </c>
      <c r="E70" s="93">
        <f t="shared" si="131"/>
        <v>207.52007345970003</v>
      </c>
      <c r="F70" s="93">
        <f t="shared" si="131"/>
        <v>187.356669211</v>
      </c>
      <c r="G70" s="93">
        <f t="shared" si="131"/>
        <v>59.684583778826998</v>
      </c>
      <c r="H70" s="93">
        <f t="shared" si="131"/>
        <v>24.911679333080002</v>
      </c>
      <c r="I70" s="93">
        <f t="shared" si="131"/>
        <v>1.210384387</v>
      </c>
      <c r="J70" s="93">
        <f t="shared" si="131"/>
        <v>6.7583706160000007E-2</v>
      </c>
      <c r="K70" s="93">
        <f t="shared" si="131"/>
        <v>0.52939984269999996</v>
      </c>
      <c r="L70" s="93">
        <f t="shared" si="131"/>
        <v>0</v>
      </c>
      <c r="M70" s="93">
        <f t="shared" si="132"/>
        <v>276.59011067900002</v>
      </c>
      <c r="N70" s="93">
        <f t="shared" si="132"/>
        <v>255.93506262850002</v>
      </c>
      <c r="O70" s="93">
        <f t="shared" si="132"/>
        <v>208.97287846220001</v>
      </c>
      <c r="P70" s="93">
        <f t="shared" si="132"/>
        <v>188.04943694100001</v>
      </c>
      <c r="Q70" s="93">
        <f t="shared" si="132"/>
        <v>45.445127021034999</v>
      </c>
      <c r="R70" s="93">
        <f t="shared" si="132"/>
        <v>24.89115339081</v>
      </c>
      <c r="S70" s="93">
        <f t="shared" si="132"/>
        <v>1.2101194268</v>
      </c>
      <c r="T70" s="93">
        <f t="shared" si="132"/>
        <v>6.7519161280000003E-2</v>
      </c>
      <c r="U70" s="93">
        <f t="shared" si="132"/>
        <v>0.40308841610000001</v>
      </c>
      <c r="V70" s="93">
        <f t="shared" si="132"/>
        <v>2</v>
      </c>
      <c r="W70" s="93">
        <f t="shared" si="133"/>
        <v>276.870700618</v>
      </c>
      <c r="X70" s="93">
        <f t="shared" si="133"/>
        <v>256.16840842699997</v>
      </c>
      <c r="Y70" s="93">
        <f t="shared" si="133"/>
        <v>211.41297288040002</v>
      </c>
      <c r="Z70" s="93">
        <f t="shared" si="133"/>
        <v>188.65355112100002</v>
      </c>
      <c r="AA70" s="93">
        <f t="shared" si="133"/>
        <v>47.282251993719001</v>
      </c>
      <c r="AB70" s="93">
        <f t="shared" si="133"/>
        <v>25.27736163034</v>
      </c>
      <c r="AC70" s="93">
        <f t="shared" si="133"/>
        <v>1.2453154218</v>
      </c>
      <c r="AD70" s="93">
        <f t="shared" si="133"/>
        <v>6.9145550850000001E-2</v>
      </c>
      <c r="AE70" s="93">
        <f t="shared" si="133"/>
        <v>0</v>
      </c>
      <c r="AF70" s="93">
        <f t="shared" si="133"/>
        <v>0</v>
      </c>
      <c r="AG70" s="93">
        <f t="shared" si="134"/>
        <v>276.96130241999998</v>
      </c>
      <c r="AH70" s="93">
        <f t="shared" si="134"/>
        <v>256.41009962769999</v>
      </c>
      <c r="AI70" s="93">
        <f t="shared" si="134"/>
        <v>211.4164093128</v>
      </c>
      <c r="AJ70" s="93">
        <f t="shared" si="134"/>
        <v>188.00304110100001</v>
      </c>
      <c r="AK70" s="93">
        <f t="shared" si="134"/>
        <v>47.282250785062999</v>
      </c>
      <c r="AL70" s="93">
        <f t="shared" si="134"/>
        <v>25.271430670119997</v>
      </c>
      <c r="AM70" s="93">
        <f t="shared" si="134"/>
        <v>1.2454366013</v>
      </c>
      <c r="AN70" s="93">
        <f t="shared" si="134"/>
        <v>6.9117748630000003E-2</v>
      </c>
      <c r="AO70" s="93">
        <f t="shared" si="134"/>
        <v>0</v>
      </c>
      <c r="AP70" s="93">
        <f t="shared" si="134"/>
        <v>6.4121837799999996E-3</v>
      </c>
      <c r="AT70" t="s">
        <v>54</v>
      </c>
      <c r="AU70" t="s">
        <v>20</v>
      </c>
      <c r="BN70" s="1">
        <v>2045</v>
      </c>
      <c r="BO70" s="2">
        <v>299.53129749999999</v>
      </c>
      <c r="BP70" s="2">
        <v>293.81722350000001</v>
      </c>
      <c r="BQ70" s="2">
        <v>30.923113399999998</v>
      </c>
      <c r="BR70" s="2">
        <v>78.781953169999994</v>
      </c>
      <c r="BS70" s="2">
        <v>151.01527110000001</v>
      </c>
      <c r="BT70" s="2">
        <v>3.1716357730000002</v>
      </c>
      <c r="BU70" s="2">
        <v>2.0326607860000001</v>
      </c>
      <c r="BV70" s="2">
        <v>1.339584678</v>
      </c>
      <c r="BW70" s="9">
        <v>0</v>
      </c>
      <c r="BX70" s="86">
        <f t="shared" si="119"/>
        <v>860.6127399070001</v>
      </c>
      <c r="BY70" s="87">
        <f t="shared" si="120"/>
        <v>829.68962650699996</v>
      </c>
      <c r="BZ70" s="88">
        <f t="shared" si="121"/>
        <v>0.96406849217298163</v>
      </c>
      <c r="CJ70" s="1">
        <v>2045</v>
      </c>
      <c r="CK70" s="2">
        <v>260.70695119999999</v>
      </c>
      <c r="CL70" s="2">
        <v>219.1772105</v>
      </c>
      <c r="CM70" s="2">
        <v>43.09475217</v>
      </c>
      <c r="CN70" s="2">
        <v>126.3812685</v>
      </c>
      <c r="CO70" s="2">
        <v>105.8407461</v>
      </c>
      <c r="CP70" s="2">
        <v>9.214828507</v>
      </c>
      <c r="CQ70" s="2">
        <v>2.0326607860000001</v>
      </c>
      <c r="CR70" s="2">
        <v>0.93886294290000005</v>
      </c>
      <c r="CS70" s="9">
        <v>1</v>
      </c>
      <c r="CT70" s="86">
        <f t="shared" si="122"/>
        <v>768.38728070590003</v>
      </c>
      <c r="CU70" s="87">
        <f t="shared" si="123"/>
        <v>724.29252853589992</v>
      </c>
      <c r="CV70" s="88">
        <f t="shared" si="124"/>
        <v>0.94261389630305792</v>
      </c>
      <c r="DG70" s="1">
        <v>2045</v>
      </c>
      <c r="DH70" s="2">
        <v>256.04121520000001</v>
      </c>
      <c r="DI70" s="2">
        <v>190.67462209999999</v>
      </c>
      <c r="DJ70" s="2">
        <v>56.237000279999997</v>
      </c>
      <c r="DK70" s="2">
        <v>120.528396</v>
      </c>
      <c r="DL70" s="2">
        <v>119.0145376</v>
      </c>
      <c r="DM70" s="2">
        <v>0.99385651159999999</v>
      </c>
      <c r="DN70" s="2">
        <v>2.2655653600000001</v>
      </c>
      <c r="DO70" s="2">
        <v>0</v>
      </c>
      <c r="DP70" s="9">
        <v>0</v>
      </c>
      <c r="DQ70" s="86">
        <f t="shared" si="125"/>
        <v>745.75519305160003</v>
      </c>
      <c r="DR70" s="87">
        <f t="shared" si="126"/>
        <v>689.51819277160007</v>
      </c>
      <c r="DS70" s="88">
        <f t="shared" si="127"/>
        <v>0.92459053479751119</v>
      </c>
      <c r="ED70" s="1">
        <v>2045</v>
      </c>
      <c r="EE70" s="2">
        <v>213.6501481</v>
      </c>
      <c r="EF70" s="2">
        <v>118.57764090000001</v>
      </c>
      <c r="EG70" s="2">
        <v>79.466348839999995</v>
      </c>
      <c r="EH70" s="2">
        <v>72.930702199999999</v>
      </c>
      <c r="EI70" s="2">
        <v>119.0145376</v>
      </c>
      <c r="EJ70" s="2">
        <v>0.98975273850000001</v>
      </c>
      <c r="EK70" s="2">
        <v>2.2655653600000001</v>
      </c>
      <c r="EL70" s="2">
        <v>0</v>
      </c>
      <c r="EM70" s="9">
        <v>42.515376719999999</v>
      </c>
      <c r="EN70" s="86">
        <f t="shared" si="128"/>
        <v>649.41007245849994</v>
      </c>
      <c r="EO70" s="87">
        <f t="shared" si="129"/>
        <v>527.42834689849997</v>
      </c>
      <c r="EP70" s="88">
        <f t="shared" si="130"/>
        <v>0.81216533168602012</v>
      </c>
    </row>
    <row r="71" spans="2:146" ht="15" thickBot="1" x14ac:dyDescent="0.35">
      <c r="B71" s="71">
        <v>2025</v>
      </c>
      <c r="C71" s="93">
        <f t="shared" si="131"/>
        <v>313.82156477699999</v>
      </c>
      <c r="D71" s="93">
        <f t="shared" si="131"/>
        <v>284.66822913839997</v>
      </c>
      <c r="E71" s="93">
        <f t="shared" si="131"/>
        <v>230.23591023500003</v>
      </c>
      <c r="F71" s="93">
        <f t="shared" si="131"/>
        <v>212.29170022299999</v>
      </c>
      <c r="G71" s="93">
        <f t="shared" si="131"/>
        <v>75.017923856879989</v>
      </c>
      <c r="H71" s="93">
        <f t="shared" si="131"/>
        <v>27.618062136319999</v>
      </c>
      <c r="I71" s="93">
        <f t="shared" si="131"/>
        <v>1.468954573</v>
      </c>
      <c r="J71" s="93">
        <f t="shared" si="131"/>
        <v>8.0305897909999993E-2</v>
      </c>
      <c r="K71" s="93">
        <f t="shared" si="131"/>
        <v>0.66540961249999997</v>
      </c>
      <c r="L71" s="93">
        <f t="shared" si="131"/>
        <v>0</v>
      </c>
      <c r="M71" s="93">
        <f t="shared" si="132"/>
        <v>314.93688899499995</v>
      </c>
      <c r="N71" s="93">
        <f t="shared" si="132"/>
        <v>284.3990039917</v>
      </c>
      <c r="O71" s="93">
        <f t="shared" si="132"/>
        <v>227.87590943099997</v>
      </c>
      <c r="P71" s="93">
        <f t="shared" si="132"/>
        <v>213.59866758999999</v>
      </c>
      <c r="Q71" s="93">
        <f t="shared" si="132"/>
        <v>55.558204201083001</v>
      </c>
      <c r="R71" s="93">
        <f t="shared" si="132"/>
        <v>27.541074691540004</v>
      </c>
      <c r="S71" s="93">
        <f t="shared" si="132"/>
        <v>1.4652331736999999</v>
      </c>
      <c r="T71" s="93">
        <f t="shared" si="132"/>
        <v>7.9359807599999999E-2</v>
      </c>
      <c r="U71" s="93">
        <f t="shared" si="132"/>
        <v>0.49279205650000002</v>
      </c>
      <c r="V71" s="93">
        <f t="shared" si="132"/>
        <v>2</v>
      </c>
      <c r="W71" s="93">
        <f t="shared" si="133"/>
        <v>315.48721320699997</v>
      </c>
      <c r="X71" s="93">
        <f t="shared" si="133"/>
        <v>284.00430686999999</v>
      </c>
      <c r="Y71" s="93">
        <f t="shared" si="133"/>
        <v>231.24071598</v>
      </c>
      <c r="Z71" s="93">
        <f t="shared" si="133"/>
        <v>205.92542172</v>
      </c>
      <c r="AA71" s="93">
        <f t="shared" si="133"/>
        <v>57.954976617611997</v>
      </c>
      <c r="AB71" s="93">
        <f t="shared" si="133"/>
        <v>25.729224391950005</v>
      </c>
      <c r="AC71" s="93">
        <f t="shared" si="133"/>
        <v>1.4497833374</v>
      </c>
      <c r="AD71" s="93">
        <f t="shared" si="133"/>
        <v>5.8669564709999997E-2</v>
      </c>
      <c r="AE71" s="93">
        <f t="shared" si="133"/>
        <v>0</v>
      </c>
      <c r="AF71" s="93">
        <f t="shared" si="133"/>
        <v>0</v>
      </c>
      <c r="AG71" s="93">
        <f t="shared" si="134"/>
        <v>301.00237986599996</v>
      </c>
      <c r="AH71" s="93">
        <f t="shared" si="134"/>
        <v>258.53134812460002</v>
      </c>
      <c r="AI71" s="93">
        <f t="shared" si="134"/>
        <v>232.50906799999998</v>
      </c>
      <c r="AJ71" s="93">
        <f t="shared" si="134"/>
        <v>202.64099610000002</v>
      </c>
      <c r="AK71" s="93">
        <f t="shared" si="134"/>
        <v>57.954061094234</v>
      </c>
      <c r="AL71" s="93">
        <f t="shared" si="134"/>
        <v>21.922621068529999</v>
      </c>
      <c r="AM71" s="93">
        <f t="shared" si="134"/>
        <v>1.3844432760999998</v>
      </c>
      <c r="AN71" s="93">
        <f t="shared" si="134"/>
        <v>3.7636018549999997E-2</v>
      </c>
      <c r="AO71" s="93">
        <f t="shared" si="134"/>
        <v>0</v>
      </c>
      <c r="AP71" s="93">
        <f t="shared" si="134"/>
        <v>0.20417277256999999</v>
      </c>
      <c r="AT71" t="s">
        <v>54</v>
      </c>
      <c r="AU71" t="s">
        <v>18</v>
      </c>
      <c r="BN71" s="1">
        <v>2050</v>
      </c>
      <c r="BO71" s="2">
        <v>284.14127120000001</v>
      </c>
      <c r="BP71" s="2">
        <v>292.77473959999998</v>
      </c>
      <c r="BQ71" s="2">
        <v>39.469431100000001</v>
      </c>
      <c r="BR71" s="2">
        <v>113.27982059999999</v>
      </c>
      <c r="BS71" s="2">
        <v>172.3642567</v>
      </c>
      <c r="BT71" s="2">
        <v>4.6405356040000001</v>
      </c>
      <c r="BU71" s="2">
        <v>2.3532416289999998</v>
      </c>
      <c r="BV71" s="2">
        <v>1.528961381</v>
      </c>
      <c r="BW71" s="9">
        <v>0</v>
      </c>
      <c r="BX71" s="86">
        <f t="shared" si="119"/>
        <v>910.55225781399986</v>
      </c>
      <c r="BY71" s="87">
        <f t="shared" si="120"/>
        <v>871.08282671400002</v>
      </c>
      <c r="BZ71" s="91">
        <f>BY71/BX71</f>
        <v>0.95665330489130218</v>
      </c>
      <c r="CJ71" s="1">
        <v>2050</v>
      </c>
      <c r="CK71" s="2">
        <v>226.7511906</v>
      </c>
      <c r="CL71" s="2">
        <v>192.29980420000001</v>
      </c>
      <c r="CM71" s="2">
        <v>55.69644323</v>
      </c>
      <c r="CN71" s="2">
        <v>178.2289964</v>
      </c>
      <c r="CO71" s="2">
        <v>122.5334062</v>
      </c>
      <c r="CP71" s="2">
        <v>13.42156121</v>
      </c>
      <c r="CQ71" s="2">
        <v>2.3532416289999998</v>
      </c>
      <c r="CR71" s="2">
        <v>1.0869355949999999</v>
      </c>
      <c r="CS71" s="9">
        <v>1</v>
      </c>
      <c r="CT71" s="86">
        <f t="shared" si="122"/>
        <v>793.37157906400012</v>
      </c>
      <c r="CU71" s="87">
        <f t="shared" si="123"/>
        <v>736.675135834</v>
      </c>
      <c r="CV71" s="91">
        <f>CU71/CT71</f>
        <v>0.92853734022475432</v>
      </c>
      <c r="DG71" s="1">
        <v>2050</v>
      </c>
      <c r="DH71" s="2">
        <v>220.8085658</v>
      </c>
      <c r="DI71" s="2">
        <v>156.3705908</v>
      </c>
      <c r="DJ71" s="2">
        <v>73.278453650000003</v>
      </c>
      <c r="DK71" s="2">
        <v>168.86037809999999</v>
      </c>
      <c r="DL71" s="2">
        <v>142.80542990000001</v>
      </c>
      <c r="DM71" s="2">
        <v>1.4582493270000001</v>
      </c>
      <c r="DN71" s="2">
        <v>2.7184497099999998</v>
      </c>
      <c r="DO71" s="2">
        <v>0</v>
      </c>
      <c r="DP71" s="9">
        <v>0</v>
      </c>
      <c r="DQ71" s="86">
        <f t="shared" si="125"/>
        <v>766.30011728699992</v>
      </c>
      <c r="DR71" s="87">
        <f t="shared" si="126"/>
        <v>693.02166363699996</v>
      </c>
      <c r="DS71" s="91">
        <f>DR71/DQ71</f>
        <v>0.90437368858896416</v>
      </c>
      <c r="ED71" s="1">
        <v>2050</v>
      </c>
      <c r="EE71" s="2">
        <v>177.27717620000001</v>
      </c>
      <c r="EF71" s="2">
        <v>84.14247992</v>
      </c>
      <c r="EG71" s="2">
        <v>96.410239809999993</v>
      </c>
      <c r="EH71" s="2">
        <v>104.66312069999999</v>
      </c>
      <c r="EI71" s="2">
        <v>142.80542990000001</v>
      </c>
      <c r="EJ71" s="2">
        <v>1.4532467899999999</v>
      </c>
      <c r="EK71" s="2">
        <v>2.7184497099999998</v>
      </c>
      <c r="EL71" s="2">
        <v>0</v>
      </c>
      <c r="EM71" s="9">
        <v>59.83235028</v>
      </c>
      <c r="EN71" s="86">
        <f t="shared" si="128"/>
        <v>669.30249330999993</v>
      </c>
      <c r="EO71" s="87">
        <f t="shared" si="129"/>
        <v>513.05990321999991</v>
      </c>
      <c r="EP71" s="91">
        <f>EO71/EN71</f>
        <v>0.76655907956160363</v>
      </c>
    </row>
    <row r="72" spans="2:146" x14ac:dyDescent="0.3">
      <c r="B72" s="71">
        <v>2030</v>
      </c>
      <c r="C72" s="93">
        <f t="shared" si="131"/>
        <v>340.25654361300002</v>
      </c>
      <c r="D72" s="93">
        <f t="shared" si="131"/>
        <v>297.40256147730003</v>
      </c>
      <c r="E72" s="93">
        <f t="shared" si="131"/>
        <v>255.71244821299999</v>
      </c>
      <c r="F72" s="93">
        <f t="shared" si="131"/>
        <v>239.43311007</v>
      </c>
      <c r="G72" s="93">
        <f t="shared" si="131"/>
        <v>91.357631573572988</v>
      </c>
      <c r="H72" s="93">
        <f t="shared" si="131"/>
        <v>30.0312273061</v>
      </c>
      <c r="I72" s="93">
        <f t="shared" si="131"/>
        <v>1.7182691118</v>
      </c>
      <c r="J72" s="93">
        <f t="shared" si="131"/>
        <v>8.881980548E-2</v>
      </c>
      <c r="K72" s="93">
        <f t="shared" si="131"/>
        <v>0.81034801879999996</v>
      </c>
      <c r="L72" s="93">
        <f t="shared" si="131"/>
        <v>0</v>
      </c>
      <c r="M72" s="93">
        <f t="shared" si="132"/>
        <v>339.30157349299998</v>
      </c>
      <c r="N72" s="93">
        <f t="shared" si="132"/>
        <v>294.86290564979998</v>
      </c>
      <c r="O72" s="93">
        <f t="shared" si="132"/>
        <v>238.89762721099999</v>
      </c>
      <c r="P72" s="93">
        <f t="shared" si="132"/>
        <v>237.36513848999999</v>
      </c>
      <c r="Q72" s="93">
        <f t="shared" si="132"/>
        <v>66.135703183735998</v>
      </c>
      <c r="R72" s="93">
        <f t="shared" si="132"/>
        <v>29.036459025900001</v>
      </c>
      <c r="S72" s="93">
        <f t="shared" si="132"/>
        <v>1.6974661324999998</v>
      </c>
      <c r="T72" s="93">
        <f t="shared" si="132"/>
        <v>8.3451044949999997E-2</v>
      </c>
      <c r="U72" s="93">
        <f t="shared" si="132"/>
        <v>0.58661836320000005</v>
      </c>
      <c r="V72" s="93">
        <f t="shared" si="132"/>
        <v>2</v>
      </c>
      <c r="W72" s="93">
        <f t="shared" si="133"/>
        <v>339.81633956700006</v>
      </c>
      <c r="X72" s="93">
        <f t="shared" si="133"/>
        <v>291.9889921564</v>
      </c>
      <c r="Y72" s="93">
        <f t="shared" si="133"/>
        <v>233.53819530100003</v>
      </c>
      <c r="Z72" s="93">
        <f t="shared" si="133"/>
        <v>211.32384117999999</v>
      </c>
      <c r="AA72" s="93">
        <f t="shared" si="133"/>
        <v>69.259880923857011</v>
      </c>
      <c r="AB72" s="93">
        <f t="shared" si="133"/>
        <v>22.87943984128</v>
      </c>
      <c r="AC72" s="93">
        <f t="shared" si="133"/>
        <v>1.6288377857</v>
      </c>
      <c r="AD72" s="93">
        <f t="shared" si="133"/>
        <v>3.8507758289999999E-2</v>
      </c>
      <c r="AE72" s="93">
        <f t="shared" si="133"/>
        <v>0</v>
      </c>
      <c r="AF72" s="93">
        <f t="shared" si="133"/>
        <v>0</v>
      </c>
      <c r="AG72" s="93">
        <f t="shared" si="134"/>
        <v>310.70052219710004</v>
      </c>
      <c r="AH72" s="93">
        <f t="shared" si="134"/>
        <v>236.68707480860002</v>
      </c>
      <c r="AI72" s="93">
        <f t="shared" si="134"/>
        <v>230.22428028000002</v>
      </c>
      <c r="AJ72" s="93">
        <f t="shared" si="134"/>
        <v>181.62912769000002</v>
      </c>
      <c r="AK72" s="93">
        <f t="shared" si="134"/>
        <v>69.258200992096704</v>
      </c>
      <c r="AL72" s="93">
        <f t="shared" si="134"/>
        <v>14.05528509769</v>
      </c>
      <c r="AM72" s="93">
        <f t="shared" si="134"/>
        <v>1.5009618866999999</v>
      </c>
      <c r="AN72" s="93">
        <f t="shared" si="134"/>
        <v>0</v>
      </c>
      <c r="AO72" s="93">
        <f t="shared" si="134"/>
        <v>0</v>
      </c>
      <c r="AP72" s="93">
        <f t="shared" si="134"/>
        <v>22.426332267999999</v>
      </c>
    </row>
    <row r="73" spans="2:146" x14ac:dyDescent="0.3">
      <c r="B73" s="71">
        <v>2035</v>
      </c>
      <c r="C73" s="93">
        <f t="shared" si="131"/>
        <v>353.62580105400002</v>
      </c>
      <c r="D73" s="93">
        <f t="shared" si="131"/>
        <v>299.39226813430002</v>
      </c>
      <c r="E73" s="93">
        <f t="shared" si="131"/>
        <v>272.31034880999999</v>
      </c>
      <c r="F73" s="93">
        <f t="shared" si="131"/>
        <v>270.01728386999997</v>
      </c>
      <c r="G73" s="93">
        <f t="shared" si="131"/>
        <v>109.45010862631899</v>
      </c>
      <c r="H73" s="93">
        <f t="shared" si="131"/>
        <v>31.8826303789</v>
      </c>
      <c r="I73" s="93">
        <f t="shared" si="131"/>
        <v>1.9789839341000002</v>
      </c>
      <c r="J73" s="93">
        <f t="shared" si="131"/>
        <v>9.4088549310000005E-2</v>
      </c>
      <c r="K73" s="93">
        <f t="shared" si="131"/>
        <v>0.9708356668</v>
      </c>
      <c r="L73" s="93">
        <f t="shared" si="131"/>
        <v>0</v>
      </c>
      <c r="M73" s="93">
        <f t="shared" si="132"/>
        <v>345.96498500299998</v>
      </c>
      <c r="N73" s="93">
        <f t="shared" si="132"/>
        <v>281.85315675379996</v>
      </c>
      <c r="O73" s="93">
        <f t="shared" si="132"/>
        <v>234.72299901999997</v>
      </c>
      <c r="P73" s="93">
        <f t="shared" si="132"/>
        <v>265.60778081000001</v>
      </c>
      <c r="Q73" s="93">
        <f t="shared" si="132"/>
        <v>77.808166004558998</v>
      </c>
      <c r="R73" s="93">
        <f t="shared" si="132"/>
        <v>29.797210179000004</v>
      </c>
      <c r="S73" s="93">
        <f t="shared" si="132"/>
        <v>1.9269634383000001</v>
      </c>
      <c r="T73" s="93">
        <f t="shared" si="132"/>
        <v>8.0819878110000007E-2</v>
      </c>
      <c r="U73" s="93">
        <f t="shared" si="132"/>
        <v>0.69016018840000004</v>
      </c>
      <c r="V73" s="93">
        <f t="shared" si="132"/>
        <v>2</v>
      </c>
      <c r="W73" s="93">
        <f t="shared" si="133"/>
        <v>345.11533621199993</v>
      </c>
      <c r="X73" s="93">
        <f t="shared" si="133"/>
        <v>269.56674644139997</v>
      </c>
      <c r="Y73" s="93">
        <f t="shared" si="133"/>
        <v>248.9333178</v>
      </c>
      <c r="Z73" s="93">
        <f t="shared" si="133"/>
        <v>224.40610532999997</v>
      </c>
      <c r="AA73" s="93">
        <f t="shared" si="133"/>
        <v>82.877406949391997</v>
      </c>
      <c r="AB73" s="93">
        <f t="shared" si="133"/>
        <v>17.072568775800001</v>
      </c>
      <c r="AC73" s="93">
        <f t="shared" si="133"/>
        <v>1.8558457538000002</v>
      </c>
      <c r="AD73" s="93">
        <f t="shared" si="133"/>
        <v>1.8921616169999999E-2</v>
      </c>
      <c r="AE73" s="93">
        <f t="shared" si="133"/>
        <v>0</v>
      </c>
      <c r="AF73" s="93">
        <f t="shared" si="133"/>
        <v>0</v>
      </c>
      <c r="AG73" s="93">
        <f t="shared" si="134"/>
        <v>309.00689171769994</v>
      </c>
      <c r="AH73" s="93">
        <f t="shared" si="134"/>
        <v>200.92392801579999</v>
      </c>
      <c r="AI73" s="93">
        <f t="shared" si="134"/>
        <v>278.39045341999997</v>
      </c>
      <c r="AJ73" s="93">
        <f t="shared" si="134"/>
        <v>177.04657023999999</v>
      </c>
      <c r="AK73" s="93">
        <f t="shared" si="134"/>
        <v>82.876580193708207</v>
      </c>
      <c r="AL73" s="93">
        <f t="shared" si="134"/>
        <v>12.142326654910001</v>
      </c>
      <c r="AM73" s="93">
        <f t="shared" si="134"/>
        <v>1.7802449899000001</v>
      </c>
      <c r="AN73" s="93">
        <f t="shared" si="134"/>
        <v>0</v>
      </c>
      <c r="AO73" s="93">
        <f t="shared" si="134"/>
        <v>0</v>
      </c>
      <c r="AP73" s="93">
        <f t="shared" si="134"/>
        <v>43.486422781000002</v>
      </c>
    </row>
    <row r="74" spans="2:146" x14ac:dyDescent="0.3">
      <c r="B74" s="71">
        <v>2040</v>
      </c>
      <c r="C74" s="93">
        <f t="shared" si="131"/>
        <v>357.47574391399996</v>
      </c>
      <c r="D74" s="93">
        <f t="shared" si="131"/>
        <v>297.62959536540001</v>
      </c>
      <c r="E74" s="93">
        <f t="shared" si="131"/>
        <v>287.12367864999999</v>
      </c>
      <c r="F74" s="93">
        <f t="shared" si="131"/>
        <v>311.37426701000004</v>
      </c>
      <c r="G74" s="93">
        <f t="shared" si="131"/>
        <v>129.767993618894</v>
      </c>
      <c r="H74" s="93">
        <f t="shared" si="131"/>
        <v>34.121740366000004</v>
      </c>
      <c r="I74" s="93">
        <f t="shared" si="131"/>
        <v>2.2672064679999999</v>
      </c>
      <c r="J74" s="93">
        <f t="shared" si="131"/>
        <v>9.8883937399999997E-2</v>
      </c>
      <c r="K74" s="93">
        <f t="shared" si="131"/>
        <v>1.1510640379999999</v>
      </c>
      <c r="L74" s="93">
        <f t="shared" si="131"/>
        <v>0</v>
      </c>
      <c r="M74" s="93">
        <f t="shared" si="132"/>
        <v>338.44070616860006</v>
      </c>
      <c r="N74" s="93">
        <f t="shared" si="132"/>
        <v>251.41232190219998</v>
      </c>
      <c r="O74" s="93">
        <f t="shared" si="132"/>
        <v>246.90577305000002</v>
      </c>
      <c r="P74" s="93">
        <f t="shared" si="132"/>
        <v>322.40329045999999</v>
      </c>
      <c r="Q74" s="93">
        <f t="shared" si="132"/>
        <v>90.902310811814004</v>
      </c>
      <c r="R74" s="93">
        <f t="shared" si="132"/>
        <v>33.748449360000002</v>
      </c>
      <c r="S74" s="93">
        <f t="shared" si="132"/>
        <v>2.2016139685000002</v>
      </c>
      <c r="T74" s="93">
        <f t="shared" si="132"/>
        <v>8.2627967169999997E-2</v>
      </c>
      <c r="U74" s="93">
        <f t="shared" si="132"/>
        <v>0.80631136390000002</v>
      </c>
      <c r="V74" s="93">
        <f t="shared" si="132"/>
        <v>2</v>
      </c>
      <c r="W74" s="93">
        <f t="shared" si="133"/>
        <v>335.43919729280003</v>
      </c>
      <c r="X74" s="93">
        <f t="shared" si="133"/>
        <v>230.60241386509998</v>
      </c>
      <c r="Y74" s="93">
        <f t="shared" si="133"/>
        <v>302.44572918</v>
      </c>
      <c r="Z74" s="93">
        <f t="shared" si="133"/>
        <v>267.95057231999999</v>
      </c>
      <c r="AA74" s="93">
        <f t="shared" si="133"/>
        <v>99.271290830663006</v>
      </c>
      <c r="AB74" s="93">
        <f t="shared" si="133"/>
        <v>13.000495232299999</v>
      </c>
      <c r="AC74" s="93">
        <f t="shared" si="133"/>
        <v>2.1527898420999998</v>
      </c>
      <c r="AD74" s="93">
        <f t="shared" si="133"/>
        <v>0</v>
      </c>
      <c r="AE74" s="93">
        <f t="shared" si="133"/>
        <v>0</v>
      </c>
      <c r="AF74" s="93">
        <f t="shared" si="133"/>
        <v>0</v>
      </c>
      <c r="AG74" s="93">
        <f t="shared" si="134"/>
        <v>295.27791169749997</v>
      </c>
      <c r="AH74" s="93">
        <f t="shared" si="134"/>
        <v>159.23555809600001</v>
      </c>
      <c r="AI74" s="93">
        <f t="shared" si="134"/>
        <v>338.54471833999997</v>
      </c>
      <c r="AJ74" s="93">
        <f t="shared" si="134"/>
        <v>198.14543867</v>
      </c>
      <c r="AK74" s="93">
        <f t="shared" si="134"/>
        <v>99.271290815651199</v>
      </c>
      <c r="AL74" s="93">
        <f t="shared" si="134"/>
        <v>12.506944969499999</v>
      </c>
      <c r="AM74" s="93">
        <f t="shared" si="134"/>
        <v>2.1222566935999998</v>
      </c>
      <c r="AN74" s="93">
        <f t="shared" si="134"/>
        <v>0</v>
      </c>
      <c r="AO74" s="93">
        <f t="shared" si="134"/>
        <v>0</v>
      </c>
      <c r="AP74" s="93">
        <f t="shared" si="134"/>
        <v>77.346122589999993</v>
      </c>
    </row>
    <row r="75" spans="2:146" x14ac:dyDescent="0.3">
      <c r="B75" s="71">
        <v>2045</v>
      </c>
      <c r="C75" s="93">
        <f t="shared" si="131"/>
        <v>350.81382839399998</v>
      </c>
      <c r="D75" s="93">
        <f t="shared" si="131"/>
        <v>294.49264110069998</v>
      </c>
      <c r="E75" s="93">
        <f t="shared" si="131"/>
        <v>314.97193195</v>
      </c>
      <c r="F75" s="93">
        <f t="shared" si="131"/>
        <v>368.28701469999999</v>
      </c>
      <c r="G75" s="93">
        <f t="shared" si="131"/>
        <v>151.020862292288</v>
      </c>
      <c r="H75" s="93">
        <f t="shared" si="131"/>
        <v>37.129904108000005</v>
      </c>
      <c r="I75" s="93">
        <f t="shared" si="131"/>
        <v>2.6067964237000001</v>
      </c>
      <c r="J75" s="93">
        <f t="shared" si="131"/>
        <v>0.1076035176</v>
      </c>
      <c r="K75" s="93">
        <f t="shared" si="131"/>
        <v>1.339584678</v>
      </c>
      <c r="L75" s="93">
        <f t="shared" si="131"/>
        <v>0</v>
      </c>
      <c r="M75" s="93">
        <f t="shared" si="132"/>
        <v>316.21012254829998</v>
      </c>
      <c r="N75" s="93">
        <f t="shared" si="132"/>
        <v>219.87627141850001</v>
      </c>
      <c r="O75" s="93">
        <f t="shared" si="132"/>
        <v>279.47871075</v>
      </c>
      <c r="P75" s="93">
        <f t="shared" si="132"/>
        <v>399.91833477</v>
      </c>
      <c r="Q75" s="93">
        <f t="shared" si="132"/>
        <v>105.84559430894001</v>
      </c>
      <c r="R75" s="93">
        <f t="shared" si="132"/>
        <v>39.484687521000005</v>
      </c>
      <c r="S75" s="93">
        <f t="shared" si="132"/>
        <v>2.5369209785</v>
      </c>
      <c r="T75" s="93">
        <f t="shared" si="132"/>
        <v>9.0679946410000004E-2</v>
      </c>
      <c r="U75" s="93">
        <f t="shared" si="132"/>
        <v>0.93886294290000005</v>
      </c>
      <c r="V75" s="93">
        <f t="shared" si="132"/>
        <v>2</v>
      </c>
      <c r="W75" s="93">
        <f t="shared" si="133"/>
        <v>311.55672699190001</v>
      </c>
      <c r="X75" s="93">
        <f t="shared" si="133"/>
        <v>191.5021688576</v>
      </c>
      <c r="Y75" s="93">
        <f t="shared" si="133"/>
        <v>367.10265418</v>
      </c>
      <c r="Z75" s="93">
        <f t="shared" si="133"/>
        <v>330.96777386900004</v>
      </c>
      <c r="AA75" s="93">
        <f t="shared" si="133"/>
        <v>119.01541548856559</v>
      </c>
      <c r="AB75" s="93">
        <f t="shared" si="133"/>
        <v>13.325584803</v>
      </c>
      <c r="AC75" s="93">
        <f t="shared" si="133"/>
        <v>2.5692218684000001</v>
      </c>
      <c r="AD75" s="93">
        <f t="shared" si="133"/>
        <v>0</v>
      </c>
      <c r="AE75" s="93">
        <f t="shared" si="133"/>
        <v>0</v>
      </c>
      <c r="AF75" s="93">
        <f t="shared" si="133"/>
        <v>0</v>
      </c>
      <c r="AG75" s="93">
        <f t="shared" si="134"/>
        <v>268.93601977820003</v>
      </c>
      <c r="AH75" s="93">
        <f t="shared" si="134"/>
        <v>119.3944749771</v>
      </c>
      <c r="AI75" s="93">
        <f t="shared" si="134"/>
        <v>395.57843381999999</v>
      </c>
      <c r="AJ75" s="93">
        <f t="shared" si="134"/>
        <v>246.91400576000001</v>
      </c>
      <c r="AK75" s="93">
        <f t="shared" si="134"/>
        <v>119.015415486859</v>
      </c>
      <c r="AL75" s="93">
        <f t="shared" si="134"/>
        <v>13.0439028955</v>
      </c>
      <c r="AM75" s="93">
        <f t="shared" si="134"/>
        <v>2.5339862820999999</v>
      </c>
      <c r="AN75" s="93">
        <f t="shared" si="134"/>
        <v>0</v>
      </c>
      <c r="AO75" s="93">
        <f t="shared" si="134"/>
        <v>0</v>
      </c>
      <c r="AP75" s="93">
        <f t="shared" si="134"/>
        <v>102.64409347</v>
      </c>
    </row>
    <row r="76" spans="2:146" ht="15" thickBot="1" x14ac:dyDescent="0.35">
      <c r="B76" s="71">
        <v>2050</v>
      </c>
      <c r="C76" s="93">
        <f t="shared" si="131"/>
        <v>343.17550126399999</v>
      </c>
      <c r="D76" s="93">
        <f t="shared" si="131"/>
        <v>293.54188484449998</v>
      </c>
      <c r="E76" s="93">
        <f t="shared" si="131"/>
        <v>353.19100632999999</v>
      </c>
      <c r="F76" s="93">
        <f t="shared" si="131"/>
        <v>436.96587019999998</v>
      </c>
      <c r="G76" s="93">
        <f t="shared" si="131"/>
        <v>172.370379433285</v>
      </c>
      <c r="H76" s="93">
        <f t="shared" si="131"/>
        <v>40.573385569000003</v>
      </c>
      <c r="I76" s="93">
        <f t="shared" si="131"/>
        <v>2.9931317668999999</v>
      </c>
      <c r="J76" s="93">
        <f t="shared" si="131"/>
        <v>0.119553829</v>
      </c>
      <c r="K76" s="93">
        <f t="shared" si="131"/>
        <v>1.528961381</v>
      </c>
      <c r="L76" s="93">
        <f t="shared" si="131"/>
        <v>0</v>
      </c>
      <c r="M76" s="93">
        <f t="shared" si="132"/>
        <v>292.51280662356999</v>
      </c>
      <c r="N76" s="93">
        <f t="shared" si="132"/>
        <v>193.1179920429</v>
      </c>
      <c r="O76" s="93">
        <f t="shared" si="132"/>
        <v>321.23542385000002</v>
      </c>
      <c r="P76" s="93">
        <f t="shared" si="132"/>
        <v>488.17583182999999</v>
      </c>
      <c r="Q76" s="93">
        <f t="shared" si="132"/>
        <v>122.538735785417</v>
      </c>
      <c r="R76" s="93">
        <f t="shared" si="132"/>
        <v>45.620510538000005</v>
      </c>
      <c r="S76" s="93">
        <f t="shared" si="132"/>
        <v>2.9178564042999997</v>
      </c>
      <c r="T76" s="93">
        <f t="shared" si="132"/>
        <v>0.1015084218</v>
      </c>
      <c r="U76" s="93">
        <f t="shared" si="132"/>
        <v>1.0869355949999999</v>
      </c>
      <c r="V76" s="93">
        <f t="shared" si="132"/>
        <v>2</v>
      </c>
      <c r="W76" s="93">
        <f t="shared" si="133"/>
        <v>286.83686456340001</v>
      </c>
      <c r="X76" s="93">
        <f t="shared" si="133"/>
        <v>157.34480252450001</v>
      </c>
      <c r="Y76" s="93">
        <f t="shared" si="133"/>
        <v>435.02436718000007</v>
      </c>
      <c r="Z76" s="93">
        <f t="shared" si="133"/>
        <v>409.27849864999996</v>
      </c>
      <c r="AA76" s="93">
        <f t="shared" si="133"/>
        <v>142.8063110230988</v>
      </c>
      <c r="AB76" s="93">
        <f t="shared" si="133"/>
        <v>13.526613235999999</v>
      </c>
      <c r="AC76" s="93">
        <f t="shared" si="133"/>
        <v>3.0706134232999998</v>
      </c>
      <c r="AD76" s="93">
        <f t="shared" si="133"/>
        <v>0</v>
      </c>
      <c r="AE76" s="93">
        <f t="shared" si="133"/>
        <v>0</v>
      </c>
      <c r="AF76" s="93">
        <f t="shared" si="133"/>
        <v>0</v>
      </c>
      <c r="AG76" s="93">
        <f t="shared" si="134"/>
        <v>243.03855222044001</v>
      </c>
      <c r="AH76" s="93">
        <f t="shared" si="134"/>
        <v>85.105754607999998</v>
      </c>
      <c r="AI76" s="93">
        <f t="shared" si="134"/>
        <v>458.31390988999999</v>
      </c>
      <c r="AJ76" s="93">
        <f t="shared" si="134"/>
        <v>302.46221254999995</v>
      </c>
      <c r="AK76" s="93">
        <f t="shared" si="134"/>
        <v>142.80631102290721</v>
      </c>
      <c r="AL76" s="93">
        <f t="shared" si="134"/>
        <v>13.225392486000001</v>
      </c>
      <c r="AM76" s="93">
        <f t="shared" si="134"/>
        <v>3.0295409018999999</v>
      </c>
      <c r="AN76" s="93">
        <f t="shared" si="134"/>
        <v>0</v>
      </c>
      <c r="AO76" s="93">
        <f t="shared" si="134"/>
        <v>0</v>
      </c>
      <c r="AP76" s="93">
        <f t="shared" si="134"/>
        <v>129.72822965</v>
      </c>
    </row>
    <row r="77" spans="2:146" ht="27" thickBot="1" x14ac:dyDescent="0.35">
      <c r="BN77" s="1" t="s">
        <v>0</v>
      </c>
      <c r="BO77" s="6" t="s">
        <v>43</v>
      </c>
      <c r="BP77" s="6" t="s">
        <v>2</v>
      </c>
      <c r="BQ77" s="6" t="s">
        <v>3</v>
      </c>
      <c r="BR77" s="6" t="s">
        <v>4</v>
      </c>
      <c r="BS77" s="6" t="s">
        <v>10</v>
      </c>
      <c r="BT77" s="6" t="s">
        <v>7</v>
      </c>
      <c r="BU77" s="6" t="s">
        <v>13</v>
      </c>
      <c r="BV77" s="6" t="s">
        <v>61</v>
      </c>
      <c r="BW77" s="6" t="s">
        <v>20</v>
      </c>
      <c r="BX77" s="95" t="s">
        <v>62</v>
      </c>
      <c r="CJ77" s="1" t="s">
        <v>0</v>
      </c>
      <c r="CK77" s="6" t="s">
        <v>43</v>
      </c>
      <c r="CL77" s="6" t="s">
        <v>2</v>
      </c>
      <c r="CM77" s="6" t="s">
        <v>3</v>
      </c>
      <c r="CN77" s="6" t="s">
        <v>4</v>
      </c>
      <c r="CO77" s="6" t="s">
        <v>10</v>
      </c>
      <c r="CP77" s="6" t="s">
        <v>7</v>
      </c>
      <c r="CQ77" s="6" t="s">
        <v>13</v>
      </c>
      <c r="CR77" s="6" t="s">
        <v>61</v>
      </c>
      <c r="CS77" s="6" t="s">
        <v>20</v>
      </c>
      <c r="CT77" s="95" t="s">
        <v>62</v>
      </c>
      <c r="DG77" s="1" t="s">
        <v>0</v>
      </c>
      <c r="DH77" s="6" t="s">
        <v>43</v>
      </c>
      <c r="DI77" s="6" t="s">
        <v>2</v>
      </c>
      <c r="DJ77" s="6" t="s">
        <v>3</v>
      </c>
      <c r="DK77" s="6" t="s">
        <v>4</v>
      </c>
      <c r="DL77" s="6" t="s">
        <v>10</v>
      </c>
      <c r="DM77" s="6" t="s">
        <v>7</v>
      </c>
      <c r="DN77" s="6" t="s">
        <v>13</v>
      </c>
      <c r="DO77" s="6" t="s">
        <v>61</v>
      </c>
      <c r="DP77" s="6" t="s">
        <v>20</v>
      </c>
      <c r="DQ77" s="95" t="s">
        <v>62</v>
      </c>
      <c r="ED77" s="1" t="s">
        <v>0</v>
      </c>
      <c r="EE77" s="6" t="s">
        <v>43</v>
      </c>
      <c r="EF77" s="6" t="s">
        <v>2</v>
      </c>
      <c r="EG77" s="6" t="s">
        <v>3</v>
      </c>
      <c r="EH77" s="6" t="s">
        <v>4</v>
      </c>
      <c r="EI77" s="6" t="s">
        <v>10</v>
      </c>
      <c r="EJ77" s="6" t="s">
        <v>7</v>
      </c>
      <c r="EK77" s="6" t="s">
        <v>13</v>
      </c>
      <c r="EL77" s="6" t="s">
        <v>61</v>
      </c>
      <c r="EM77" s="6" t="s">
        <v>20</v>
      </c>
      <c r="EN77" s="95" t="s">
        <v>62</v>
      </c>
    </row>
    <row r="78" spans="2:146" ht="15" thickBot="1" x14ac:dyDescent="0.35">
      <c r="BN78" s="1">
        <v>2019</v>
      </c>
      <c r="BO78" s="81">
        <f>BO64+BO48+BO7</f>
        <v>269.43255811300003</v>
      </c>
      <c r="BP78" s="81">
        <f>BP64+BP48+BP7</f>
        <v>249.23976816370001</v>
      </c>
      <c r="BQ78">
        <f>BQ64+BQ48+BO33+BO20+BQ7</f>
        <v>223.94767020340001</v>
      </c>
      <c r="BR78" s="81">
        <f>BR64+BR48+BP33+BP20+BR7</f>
        <v>198.04634535899999</v>
      </c>
      <c r="BS78" s="81">
        <f t="shared" ref="BS78:BS85" si="135">BS64+BS48</f>
        <v>59.134583122103997</v>
      </c>
      <c r="BT78" s="81">
        <f t="shared" ref="BT78:BT85" si="136">BT64+BW48+BR33+BQ20</f>
        <v>25.486185314730001</v>
      </c>
      <c r="BU78" s="81">
        <f t="shared" ref="BU78:BU85" si="137">BU64+BX48</f>
        <v>1.1854969315000001</v>
      </c>
      <c r="BV78" s="81">
        <f t="shared" ref="BV78:BV85" si="138">BY48</f>
        <v>7.3298984080000004E-2</v>
      </c>
      <c r="BW78" s="81">
        <f t="shared" ref="BW78:BW85" si="139">BV64</f>
        <v>0.52450921189999999</v>
      </c>
      <c r="BX78">
        <f>BW64+CC48</f>
        <v>0</v>
      </c>
      <c r="CJ78" s="1">
        <v>2019</v>
      </c>
      <c r="CK78" s="81">
        <f>CK64+CK48+CK7</f>
        <v>269.43255811300003</v>
      </c>
      <c r="CL78" s="81">
        <f>CL64+CL48+CL7</f>
        <v>249.23976816370001</v>
      </c>
      <c r="CM78">
        <f>CM64+CM48+CK33+CK20+CM7</f>
        <v>223.94767020340001</v>
      </c>
      <c r="CN78" s="81">
        <f>CN64+CN48+CL33+CL20+CN7</f>
        <v>198.04634535899999</v>
      </c>
      <c r="CO78" s="81">
        <f t="shared" ref="CO78:CO85" si="140">CO64+CO48</f>
        <v>59.134583122103997</v>
      </c>
      <c r="CP78" s="81">
        <f t="shared" ref="CP78:CP85" si="141">CP64+CS48+CN33+CM20</f>
        <v>25.486185314730001</v>
      </c>
      <c r="CQ78" s="81">
        <f t="shared" ref="CQ78:CQ85" si="142">CQ64+CT48</f>
        <v>1.1854969315000001</v>
      </c>
      <c r="CR78" s="81">
        <f t="shared" ref="CR78:CR85" si="143">CU48</f>
        <v>7.3298984080000004E-2</v>
      </c>
      <c r="CS78" s="81">
        <f t="shared" ref="CS78:CS85" si="144">CR64</f>
        <v>0.52450921189999999</v>
      </c>
      <c r="CT78">
        <f>CS64+CY48</f>
        <v>2</v>
      </c>
      <c r="DG78" s="1">
        <v>2019</v>
      </c>
      <c r="DH78" s="81">
        <f>DH64+DH48+DH7</f>
        <v>269.43255811300003</v>
      </c>
      <c r="DI78" s="81">
        <f>DI64+DI48+DI7</f>
        <v>249.23976816370001</v>
      </c>
      <c r="DJ78">
        <f>DJ64+DJ48+DH33+DH20+DJ7</f>
        <v>223.94767020340001</v>
      </c>
      <c r="DK78" s="81">
        <f>DK64+DK48+DI33+DI20+DK7</f>
        <v>198.04634535899999</v>
      </c>
      <c r="DL78" s="81">
        <f t="shared" ref="DL78:DL85" si="145">DL64+DL48</f>
        <v>59.134583122103997</v>
      </c>
      <c r="DM78" s="81">
        <f t="shared" ref="DM78:DM85" si="146">DM64+DP48+DK33+DJ20</f>
        <v>25.486185314730001</v>
      </c>
      <c r="DN78" s="81">
        <f t="shared" ref="DN78:DN85" si="147">DN64+DQ48</f>
        <v>1.1854969315000001</v>
      </c>
      <c r="DO78" s="81">
        <f t="shared" ref="DO78:DO85" si="148">DR48</f>
        <v>7.3298984080000004E-2</v>
      </c>
      <c r="DP78" s="81">
        <f t="shared" ref="DP78:DP85" si="149">DO64</f>
        <v>0.52450921189999999</v>
      </c>
      <c r="DQ78">
        <f>DP64+DV48</f>
        <v>0</v>
      </c>
      <c r="ED78" s="1">
        <v>2019</v>
      </c>
      <c r="EE78" s="81">
        <f>EE64+EE48+EE7</f>
        <v>269.43255811300003</v>
      </c>
      <c r="EF78" s="81">
        <f>EF64+EF48+EF7</f>
        <v>249.23976816370001</v>
      </c>
      <c r="EG78">
        <f>EG64+EG48+EE33+EE20+EG7</f>
        <v>223.94767020340001</v>
      </c>
      <c r="EH78" s="81">
        <f>EH64+EH48+EF33+EF20+EH7</f>
        <v>198.04634535899999</v>
      </c>
      <c r="EI78" s="81">
        <f t="shared" ref="EI78:EI85" si="150">EI64+EI48</f>
        <v>59.134583122103997</v>
      </c>
      <c r="EJ78" s="81">
        <f t="shared" ref="EJ78:EJ85" si="151">EJ64+EM48+EH33+EG20</f>
        <v>25.486185314730001</v>
      </c>
      <c r="EK78" s="81">
        <f t="shared" ref="EK78:EK85" si="152">EK64+EN48</f>
        <v>1.1854969315000001</v>
      </c>
      <c r="EL78" s="81">
        <f t="shared" ref="EL78:EL85" si="153">EO48</f>
        <v>7.3298984080000004E-2</v>
      </c>
      <c r="EM78" s="81">
        <f t="shared" ref="EM78:EM85" si="154">EL64</f>
        <v>0.52450921189999999</v>
      </c>
      <c r="EN78">
        <f>EM64+ES48</f>
        <v>0</v>
      </c>
    </row>
    <row r="79" spans="2:146" ht="15" thickBot="1" x14ac:dyDescent="0.35">
      <c r="BN79" s="1">
        <v>2020</v>
      </c>
      <c r="BO79" s="81">
        <f t="shared" ref="BO79:BP79" si="155">BO65+BO49+BO8</f>
        <v>275.01271190300002</v>
      </c>
      <c r="BP79" s="81">
        <f t="shared" si="155"/>
        <v>255.96727207450002</v>
      </c>
      <c r="BQ79">
        <f t="shared" ref="BQ79:BQ85" si="156">BQ65+BQ49+BO34+BO21+BQ8</f>
        <v>207.52007345970003</v>
      </c>
      <c r="BR79" s="81">
        <f t="shared" ref="BR79:BR85" si="157">BR65+BR49+BP34+BP21+BR8</f>
        <v>187.356669211</v>
      </c>
      <c r="BS79" s="81">
        <f t="shared" si="135"/>
        <v>59.684583778826998</v>
      </c>
      <c r="BT79" s="81">
        <f t="shared" si="136"/>
        <v>24.911679333080002</v>
      </c>
      <c r="BU79" s="81">
        <f t="shared" si="137"/>
        <v>1.210384387</v>
      </c>
      <c r="BV79" s="81">
        <f t="shared" si="138"/>
        <v>6.7583706160000007E-2</v>
      </c>
      <c r="BW79" s="81">
        <f t="shared" si="139"/>
        <v>0.52939984269999996</v>
      </c>
      <c r="BX79">
        <f t="shared" ref="BX79:BX85" si="158">BW65+CC49</f>
        <v>0</v>
      </c>
      <c r="CJ79" s="1">
        <v>2020</v>
      </c>
      <c r="CK79" s="81">
        <f t="shared" ref="CK79:CL79" si="159">CK65+CK49+CK8</f>
        <v>276.59011067900002</v>
      </c>
      <c r="CL79" s="81">
        <f t="shared" si="159"/>
        <v>255.93506262850002</v>
      </c>
      <c r="CM79">
        <f t="shared" ref="CM79:CM85" si="160">CM65+CM49+CK34+CK21+CM8</f>
        <v>208.97287846220001</v>
      </c>
      <c r="CN79" s="81">
        <f t="shared" ref="CN79:CN85" si="161">CN65+CN49+CL34+CL21+CN8</f>
        <v>188.04943694100001</v>
      </c>
      <c r="CO79" s="81">
        <f t="shared" si="140"/>
        <v>45.445127021034999</v>
      </c>
      <c r="CP79" s="81">
        <f t="shared" si="141"/>
        <v>24.89115339081</v>
      </c>
      <c r="CQ79" s="81">
        <f t="shared" si="142"/>
        <v>1.2101194268</v>
      </c>
      <c r="CR79" s="81">
        <f t="shared" si="143"/>
        <v>6.7519161280000003E-2</v>
      </c>
      <c r="CS79" s="81">
        <f t="shared" si="144"/>
        <v>0.40308841610000001</v>
      </c>
      <c r="CT79">
        <f t="shared" ref="CT79:CT85" si="162">CS65+CY49</f>
        <v>2</v>
      </c>
      <c r="DG79" s="1">
        <v>2020</v>
      </c>
      <c r="DH79" s="81">
        <f t="shared" ref="DH79:DI79" si="163">DH65+DH49+DH8</f>
        <v>276.870700618</v>
      </c>
      <c r="DI79" s="81">
        <f t="shared" si="163"/>
        <v>256.16840842699997</v>
      </c>
      <c r="DJ79">
        <f t="shared" ref="DJ79:DJ81" si="164">DJ65+DJ49+DH34+DH21+DJ8</f>
        <v>211.41297288040002</v>
      </c>
      <c r="DK79" s="81">
        <f t="shared" ref="DK79:DK85" si="165">DK65+DK49+DI34+DI21+DK8</f>
        <v>188.65355112100002</v>
      </c>
      <c r="DL79" s="81">
        <f t="shared" si="145"/>
        <v>47.282251993719001</v>
      </c>
      <c r="DM79" s="81">
        <f t="shared" si="146"/>
        <v>25.27736163034</v>
      </c>
      <c r="DN79" s="81">
        <f t="shared" si="147"/>
        <v>1.2453154218</v>
      </c>
      <c r="DO79" s="81">
        <f t="shared" si="148"/>
        <v>6.9145550850000001E-2</v>
      </c>
      <c r="DP79" s="81">
        <f t="shared" si="149"/>
        <v>0</v>
      </c>
      <c r="DQ79">
        <f t="shared" ref="DQ79:DQ85" si="166">DP65+DV49</f>
        <v>0</v>
      </c>
      <c r="ED79" s="1">
        <v>2020</v>
      </c>
      <c r="EE79" s="81">
        <f t="shared" ref="EE79:EF79" si="167">EE65+EE49+EE8</f>
        <v>276.96130241999998</v>
      </c>
      <c r="EF79" s="81">
        <f t="shared" si="167"/>
        <v>256.41009962769999</v>
      </c>
      <c r="EG79">
        <f t="shared" ref="EG79:EG81" si="168">EG65+EG49+EE34+EE21+EG8</f>
        <v>211.4164093128</v>
      </c>
      <c r="EH79" s="81">
        <f t="shared" ref="EH79:EH85" si="169">EH65+EH49+EF34+EF21+EH8</f>
        <v>188.00304110100001</v>
      </c>
      <c r="EI79" s="81">
        <f t="shared" si="150"/>
        <v>47.282250785062999</v>
      </c>
      <c r="EJ79" s="81">
        <f t="shared" si="151"/>
        <v>25.271430670119997</v>
      </c>
      <c r="EK79" s="81">
        <f t="shared" si="152"/>
        <v>1.2454366013</v>
      </c>
      <c r="EL79" s="81">
        <f t="shared" si="153"/>
        <v>6.9117748630000003E-2</v>
      </c>
      <c r="EM79" s="81">
        <f t="shared" si="154"/>
        <v>0</v>
      </c>
      <c r="EN79">
        <f t="shared" ref="EN79:EN85" si="170">EM65+ES49</f>
        <v>6.4121837799999996E-3</v>
      </c>
    </row>
    <row r="80" spans="2:146" ht="15" thickBot="1" x14ac:dyDescent="0.35">
      <c r="BN80" s="1">
        <v>2025</v>
      </c>
      <c r="BO80" s="81">
        <f t="shared" ref="BO80:BP80" si="171">BO66+BO50+BO9</f>
        <v>313.82156477699999</v>
      </c>
      <c r="BP80" s="81">
        <f t="shared" si="171"/>
        <v>284.66822913839997</v>
      </c>
      <c r="BQ80">
        <f t="shared" si="156"/>
        <v>230.23591023500003</v>
      </c>
      <c r="BR80" s="81">
        <f t="shared" si="157"/>
        <v>212.29170022299999</v>
      </c>
      <c r="BS80" s="81">
        <f t="shared" si="135"/>
        <v>75.017923856879989</v>
      </c>
      <c r="BT80" s="81">
        <f t="shared" si="136"/>
        <v>27.618062136319999</v>
      </c>
      <c r="BU80" s="81">
        <f t="shared" si="137"/>
        <v>1.468954573</v>
      </c>
      <c r="BV80" s="81">
        <f t="shared" si="138"/>
        <v>8.0305897909999993E-2</v>
      </c>
      <c r="BW80" s="81">
        <f t="shared" si="139"/>
        <v>0.66540961249999997</v>
      </c>
      <c r="BX80">
        <f t="shared" si="158"/>
        <v>0</v>
      </c>
      <c r="CJ80" s="1">
        <v>2025</v>
      </c>
      <c r="CK80" s="81">
        <f t="shared" ref="CK80:CL80" si="172">CK66+CK50+CK9</f>
        <v>314.93688899499995</v>
      </c>
      <c r="CL80" s="81">
        <f t="shared" si="172"/>
        <v>284.3990039917</v>
      </c>
      <c r="CM80">
        <f t="shared" si="160"/>
        <v>227.87590943099997</v>
      </c>
      <c r="CN80" s="81">
        <f t="shared" si="161"/>
        <v>213.59866758999999</v>
      </c>
      <c r="CO80" s="81">
        <f t="shared" si="140"/>
        <v>55.558204201083001</v>
      </c>
      <c r="CP80" s="81">
        <f t="shared" si="141"/>
        <v>27.541074691540004</v>
      </c>
      <c r="CQ80" s="81">
        <f t="shared" si="142"/>
        <v>1.4652331736999999</v>
      </c>
      <c r="CR80" s="81">
        <f t="shared" si="143"/>
        <v>7.9359807599999999E-2</v>
      </c>
      <c r="CS80" s="81">
        <f t="shared" si="144"/>
        <v>0.49279205650000002</v>
      </c>
      <c r="CT80">
        <f t="shared" si="162"/>
        <v>2</v>
      </c>
      <c r="DG80" s="1">
        <v>2025</v>
      </c>
      <c r="DH80" s="81">
        <f t="shared" ref="DH80:DI80" si="173">DH66+DH50+DH9</f>
        <v>315.48721320699997</v>
      </c>
      <c r="DI80" s="81">
        <f t="shared" si="173"/>
        <v>284.00430686999999</v>
      </c>
      <c r="DJ80">
        <f t="shared" si="164"/>
        <v>231.24071598</v>
      </c>
      <c r="DK80" s="81">
        <f t="shared" si="165"/>
        <v>205.92542172</v>
      </c>
      <c r="DL80" s="81">
        <f t="shared" si="145"/>
        <v>57.954976617611997</v>
      </c>
      <c r="DM80" s="81">
        <f t="shared" si="146"/>
        <v>25.729224391950005</v>
      </c>
      <c r="DN80" s="81">
        <f t="shared" si="147"/>
        <v>1.4497833374</v>
      </c>
      <c r="DO80" s="81">
        <f t="shared" si="148"/>
        <v>5.8669564709999997E-2</v>
      </c>
      <c r="DP80" s="81">
        <f t="shared" si="149"/>
        <v>0</v>
      </c>
      <c r="DQ80">
        <f t="shared" si="166"/>
        <v>0</v>
      </c>
      <c r="ED80" s="1">
        <v>2025</v>
      </c>
      <c r="EE80" s="81">
        <f t="shared" ref="EE80:EF80" si="174">EE66+EE50+EE9</f>
        <v>301.00237986599996</v>
      </c>
      <c r="EF80" s="81">
        <f t="shared" si="174"/>
        <v>258.53134812460002</v>
      </c>
      <c r="EG80">
        <f t="shared" si="168"/>
        <v>232.50906799999998</v>
      </c>
      <c r="EH80" s="81">
        <f t="shared" si="169"/>
        <v>202.64099610000002</v>
      </c>
      <c r="EI80" s="81">
        <f t="shared" si="150"/>
        <v>57.954061094234</v>
      </c>
      <c r="EJ80" s="81">
        <f t="shared" si="151"/>
        <v>21.922621068529999</v>
      </c>
      <c r="EK80" s="81">
        <f t="shared" si="152"/>
        <v>1.3844432760999998</v>
      </c>
      <c r="EL80" s="81">
        <f t="shared" si="153"/>
        <v>3.7636018549999997E-2</v>
      </c>
      <c r="EM80" s="81">
        <f t="shared" si="154"/>
        <v>0</v>
      </c>
      <c r="EN80">
        <f t="shared" si="170"/>
        <v>0.20417277256999999</v>
      </c>
    </row>
    <row r="81" spans="66:144" ht="15" thickBot="1" x14ac:dyDescent="0.35">
      <c r="BN81" s="1">
        <v>2030</v>
      </c>
      <c r="BO81" s="81">
        <f t="shared" ref="BO81:BP81" si="175">BO67+BO51+BO10</f>
        <v>340.25654361300002</v>
      </c>
      <c r="BP81" s="81">
        <f t="shared" si="175"/>
        <v>297.40256147730003</v>
      </c>
      <c r="BQ81">
        <f t="shared" si="156"/>
        <v>255.71244821299999</v>
      </c>
      <c r="BR81" s="81">
        <f t="shared" si="157"/>
        <v>239.43311007</v>
      </c>
      <c r="BS81" s="81">
        <f t="shared" si="135"/>
        <v>91.357631573572988</v>
      </c>
      <c r="BT81" s="81">
        <f t="shared" si="136"/>
        <v>30.0312273061</v>
      </c>
      <c r="BU81" s="81">
        <f t="shared" si="137"/>
        <v>1.7182691118</v>
      </c>
      <c r="BV81" s="81">
        <f t="shared" si="138"/>
        <v>8.881980548E-2</v>
      </c>
      <c r="BW81" s="81">
        <f t="shared" si="139"/>
        <v>0.81034801879999996</v>
      </c>
      <c r="BX81">
        <f t="shared" si="158"/>
        <v>0</v>
      </c>
      <c r="CJ81" s="1">
        <v>2030</v>
      </c>
      <c r="CK81" s="81">
        <f t="shared" ref="CK81:CL81" si="176">CK67+CK51+CK10</f>
        <v>339.30157349299998</v>
      </c>
      <c r="CL81" s="81">
        <f t="shared" si="176"/>
        <v>294.86290564979998</v>
      </c>
      <c r="CM81">
        <f t="shared" si="160"/>
        <v>238.89762721099999</v>
      </c>
      <c r="CN81" s="81">
        <f t="shared" si="161"/>
        <v>237.36513848999999</v>
      </c>
      <c r="CO81" s="81">
        <f t="shared" si="140"/>
        <v>66.135703183735998</v>
      </c>
      <c r="CP81" s="81">
        <f t="shared" si="141"/>
        <v>29.036459025900001</v>
      </c>
      <c r="CQ81" s="81">
        <f t="shared" si="142"/>
        <v>1.6974661324999998</v>
      </c>
      <c r="CR81" s="81">
        <f t="shared" si="143"/>
        <v>8.3451044949999997E-2</v>
      </c>
      <c r="CS81" s="81">
        <f t="shared" si="144"/>
        <v>0.58661836320000005</v>
      </c>
      <c r="CT81">
        <f t="shared" si="162"/>
        <v>2</v>
      </c>
      <c r="DG81" s="1">
        <v>2030</v>
      </c>
      <c r="DH81" s="81">
        <f t="shared" ref="DH81:DI81" si="177">DH67+DH51+DH10</f>
        <v>339.81633956700006</v>
      </c>
      <c r="DI81" s="81">
        <f t="shared" si="177"/>
        <v>291.9889921564</v>
      </c>
      <c r="DJ81">
        <f t="shared" si="164"/>
        <v>233.53819530100003</v>
      </c>
      <c r="DK81" s="81">
        <f t="shared" si="165"/>
        <v>211.32384117999999</v>
      </c>
      <c r="DL81" s="81">
        <f t="shared" si="145"/>
        <v>69.259880923857011</v>
      </c>
      <c r="DM81" s="81">
        <f t="shared" si="146"/>
        <v>22.87943984128</v>
      </c>
      <c r="DN81" s="81">
        <f t="shared" si="147"/>
        <v>1.6288377857</v>
      </c>
      <c r="DO81" s="81">
        <f t="shared" si="148"/>
        <v>3.8507758289999999E-2</v>
      </c>
      <c r="DP81" s="81">
        <f t="shared" si="149"/>
        <v>0</v>
      </c>
      <c r="DQ81">
        <f t="shared" si="166"/>
        <v>0</v>
      </c>
      <c r="ED81" s="1">
        <v>2030</v>
      </c>
      <c r="EE81" s="81">
        <f t="shared" ref="EE81:EF81" si="178">EE67+EE51+EE10</f>
        <v>310.70052219710004</v>
      </c>
      <c r="EF81" s="81">
        <f t="shared" si="178"/>
        <v>236.68707480860002</v>
      </c>
      <c r="EG81">
        <f t="shared" si="168"/>
        <v>230.22428028000002</v>
      </c>
      <c r="EH81" s="81">
        <f t="shared" si="169"/>
        <v>181.62912769000002</v>
      </c>
      <c r="EI81" s="81">
        <f t="shared" si="150"/>
        <v>69.258200992096704</v>
      </c>
      <c r="EJ81" s="81">
        <f t="shared" si="151"/>
        <v>14.05528509769</v>
      </c>
      <c r="EK81" s="81">
        <f t="shared" si="152"/>
        <v>1.5009618866999999</v>
      </c>
      <c r="EL81" s="81">
        <f t="shared" si="153"/>
        <v>0</v>
      </c>
      <c r="EM81" s="81">
        <f t="shared" si="154"/>
        <v>0</v>
      </c>
      <c r="EN81">
        <f t="shared" si="170"/>
        <v>22.426332267999999</v>
      </c>
    </row>
    <row r="82" spans="66:144" ht="15" thickBot="1" x14ac:dyDescent="0.35">
      <c r="BN82" s="1">
        <v>2035</v>
      </c>
      <c r="BO82" s="81">
        <f t="shared" ref="BO82:BP82" si="179">BO68+BO52+BO11</f>
        <v>353.62580105400002</v>
      </c>
      <c r="BP82" s="81">
        <f t="shared" si="179"/>
        <v>299.39226813430002</v>
      </c>
      <c r="BQ82">
        <f t="shared" si="156"/>
        <v>272.31034880999999</v>
      </c>
      <c r="BR82" s="81">
        <f t="shared" si="157"/>
        <v>270.01728386999997</v>
      </c>
      <c r="BS82" s="81">
        <f t="shared" si="135"/>
        <v>109.45010862631899</v>
      </c>
      <c r="BT82" s="81">
        <f t="shared" si="136"/>
        <v>31.8826303789</v>
      </c>
      <c r="BU82" s="81">
        <f t="shared" si="137"/>
        <v>1.9789839341000002</v>
      </c>
      <c r="BV82" s="81">
        <f t="shared" si="138"/>
        <v>9.4088549310000005E-2</v>
      </c>
      <c r="BW82" s="81">
        <f t="shared" si="139"/>
        <v>0.9708356668</v>
      </c>
      <c r="BX82">
        <f t="shared" si="158"/>
        <v>0</v>
      </c>
      <c r="CJ82" s="1">
        <v>2035</v>
      </c>
      <c r="CK82" s="81">
        <f t="shared" ref="CK82:CL82" si="180">CK68+CK52+CK11</f>
        <v>345.96498500299998</v>
      </c>
      <c r="CL82" s="81">
        <f t="shared" si="180"/>
        <v>281.85315675379996</v>
      </c>
      <c r="CM82">
        <f>CM68+CM52+CK37+CK24+CM11</f>
        <v>234.72299901999997</v>
      </c>
      <c r="CN82" s="81">
        <f t="shared" si="161"/>
        <v>265.60778081000001</v>
      </c>
      <c r="CO82" s="81">
        <f t="shared" si="140"/>
        <v>77.808166004558998</v>
      </c>
      <c r="CP82" s="81">
        <f t="shared" si="141"/>
        <v>29.797210179000004</v>
      </c>
      <c r="CQ82" s="81">
        <f t="shared" si="142"/>
        <v>1.9269634383000001</v>
      </c>
      <c r="CR82" s="81">
        <f t="shared" si="143"/>
        <v>8.0819878110000007E-2</v>
      </c>
      <c r="CS82" s="81">
        <f t="shared" si="144"/>
        <v>0.69016018840000004</v>
      </c>
      <c r="CT82">
        <f t="shared" si="162"/>
        <v>2</v>
      </c>
      <c r="DG82" s="1">
        <v>2035</v>
      </c>
      <c r="DH82" s="81">
        <f t="shared" ref="DH82:DI82" si="181">DH68+DH52+DH11</f>
        <v>345.11533621199993</v>
      </c>
      <c r="DI82" s="81">
        <f t="shared" si="181"/>
        <v>269.56674644139997</v>
      </c>
      <c r="DJ82">
        <f>DJ68+DJ52+DH37+DH24+DJ11</f>
        <v>248.9333178</v>
      </c>
      <c r="DK82" s="81">
        <f t="shared" si="165"/>
        <v>224.40610532999997</v>
      </c>
      <c r="DL82" s="81">
        <f t="shared" si="145"/>
        <v>82.877406949391997</v>
      </c>
      <c r="DM82" s="81">
        <f t="shared" si="146"/>
        <v>17.072568775800001</v>
      </c>
      <c r="DN82" s="81">
        <f t="shared" si="147"/>
        <v>1.8558457538000002</v>
      </c>
      <c r="DO82" s="81">
        <f t="shared" si="148"/>
        <v>1.8921616169999999E-2</v>
      </c>
      <c r="DP82" s="81">
        <f t="shared" si="149"/>
        <v>0</v>
      </c>
      <c r="DQ82">
        <f t="shared" si="166"/>
        <v>0</v>
      </c>
      <c r="ED82" s="1">
        <v>2035</v>
      </c>
      <c r="EE82" s="81">
        <f t="shared" ref="EE82:EF82" si="182">EE68+EE52+EE11</f>
        <v>309.00689171769994</v>
      </c>
      <c r="EF82" s="81">
        <f t="shared" si="182"/>
        <v>200.92392801579999</v>
      </c>
      <c r="EG82">
        <f>EG68+EG52+EE37+EE24+EG11</f>
        <v>278.39045341999997</v>
      </c>
      <c r="EH82" s="81">
        <f t="shared" si="169"/>
        <v>177.04657023999999</v>
      </c>
      <c r="EI82" s="81">
        <f t="shared" si="150"/>
        <v>82.876580193708207</v>
      </c>
      <c r="EJ82" s="81">
        <f t="shared" si="151"/>
        <v>12.142326654910001</v>
      </c>
      <c r="EK82" s="81">
        <f t="shared" si="152"/>
        <v>1.7802449899000001</v>
      </c>
      <c r="EL82" s="81">
        <f t="shared" si="153"/>
        <v>0</v>
      </c>
      <c r="EM82" s="81">
        <f t="shared" si="154"/>
        <v>0</v>
      </c>
      <c r="EN82">
        <f t="shared" si="170"/>
        <v>43.486422781000002</v>
      </c>
    </row>
    <row r="83" spans="66:144" ht="15" thickBot="1" x14ac:dyDescent="0.35">
      <c r="BN83" s="1">
        <v>2040</v>
      </c>
      <c r="BO83" s="81">
        <f t="shared" ref="BO83:BP83" si="183">BO69+BO53+BO12</f>
        <v>357.47574391399996</v>
      </c>
      <c r="BP83" s="81">
        <f t="shared" si="183"/>
        <v>297.62959536540001</v>
      </c>
      <c r="BQ83">
        <f t="shared" si="156"/>
        <v>287.12367864999999</v>
      </c>
      <c r="BR83" s="81">
        <f t="shared" si="157"/>
        <v>311.37426701000004</v>
      </c>
      <c r="BS83" s="81">
        <f t="shared" si="135"/>
        <v>129.767993618894</v>
      </c>
      <c r="BT83" s="81">
        <f t="shared" si="136"/>
        <v>34.121740366000004</v>
      </c>
      <c r="BU83" s="81">
        <f t="shared" si="137"/>
        <v>2.2672064679999999</v>
      </c>
      <c r="BV83" s="81">
        <f t="shared" si="138"/>
        <v>9.8883937399999997E-2</v>
      </c>
      <c r="BW83" s="81">
        <f t="shared" si="139"/>
        <v>1.1510640379999999</v>
      </c>
      <c r="BX83">
        <f t="shared" si="158"/>
        <v>0</v>
      </c>
      <c r="CJ83" s="1">
        <v>2040</v>
      </c>
      <c r="CK83" s="81">
        <f t="shared" ref="CK83:CL83" si="184">CK69+CK53+CK12</f>
        <v>338.44070616860006</v>
      </c>
      <c r="CL83" s="81">
        <f t="shared" si="184"/>
        <v>251.41232190219998</v>
      </c>
      <c r="CM83">
        <f t="shared" si="160"/>
        <v>246.90577305000002</v>
      </c>
      <c r="CN83" s="81">
        <f t="shared" si="161"/>
        <v>322.40329045999999</v>
      </c>
      <c r="CO83" s="81">
        <f t="shared" si="140"/>
        <v>90.902310811814004</v>
      </c>
      <c r="CP83" s="81">
        <f t="shared" si="141"/>
        <v>33.748449360000002</v>
      </c>
      <c r="CQ83" s="81">
        <f t="shared" si="142"/>
        <v>2.2016139685000002</v>
      </c>
      <c r="CR83" s="81">
        <f t="shared" si="143"/>
        <v>8.2627967169999997E-2</v>
      </c>
      <c r="CS83" s="81">
        <f t="shared" si="144"/>
        <v>0.80631136390000002</v>
      </c>
      <c r="CT83">
        <f t="shared" si="162"/>
        <v>2</v>
      </c>
      <c r="DG83" s="1">
        <v>2040</v>
      </c>
      <c r="DH83" s="81">
        <f t="shared" ref="DH83:DI83" si="185">DH69+DH53+DH12</f>
        <v>335.43919729280003</v>
      </c>
      <c r="DI83" s="81">
        <f t="shared" si="185"/>
        <v>230.60241386509998</v>
      </c>
      <c r="DJ83">
        <f t="shared" ref="DJ83:DJ85" si="186">DJ69+DJ53+DH38+DH25+DJ12</f>
        <v>302.44572918</v>
      </c>
      <c r="DK83" s="81">
        <f t="shared" si="165"/>
        <v>267.95057231999999</v>
      </c>
      <c r="DL83" s="81">
        <f t="shared" si="145"/>
        <v>99.271290830663006</v>
      </c>
      <c r="DM83" s="81">
        <f t="shared" si="146"/>
        <v>13.000495232299999</v>
      </c>
      <c r="DN83" s="81">
        <f t="shared" si="147"/>
        <v>2.1527898420999998</v>
      </c>
      <c r="DO83" s="81">
        <f t="shared" si="148"/>
        <v>0</v>
      </c>
      <c r="DP83" s="81">
        <f t="shared" si="149"/>
        <v>0</v>
      </c>
      <c r="DQ83">
        <f t="shared" si="166"/>
        <v>0</v>
      </c>
      <c r="ED83" s="1">
        <v>2040</v>
      </c>
      <c r="EE83" s="81">
        <f t="shared" ref="EE83:EF83" si="187">EE69+EE53+EE12</f>
        <v>295.27791169749997</v>
      </c>
      <c r="EF83" s="81">
        <f t="shared" si="187"/>
        <v>159.23555809600001</v>
      </c>
      <c r="EG83">
        <f t="shared" ref="EG83:EG85" si="188">EG69+EG53+EE38+EE25+EG12</f>
        <v>338.54471833999997</v>
      </c>
      <c r="EH83" s="81">
        <f t="shared" si="169"/>
        <v>198.14543867</v>
      </c>
      <c r="EI83" s="81">
        <f t="shared" si="150"/>
        <v>99.271290815651199</v>
      </c>
      <c r="EJ83" s="81">
        <f t="shared" si="151"/>
        <v>12.506944969499999</v>
      </c>
      <c r="EK83" s="81">
        <f t="shared" si="152"/>
        <v>2.1222566935999998</v>
      </c>
      <c r="EL83" s="81">
        <f t="shared" si="153"/>
        <v>0</v>
      </c>
      <c r="EM83" s="81">
        <f t="shared" si="154"/>
        <v>0</v>
      </c>
      <c r="EN83">
        <f t="shared" si="170"/>
        <v>77.346122589999993</v>
      </c>
    </row>
    <row r="84" spans="66:144" ht="15" thickBot="1" x14ac:dyDescent="0.35">
      <c r="BN84" s="1">
        <v>2045</v>
      </c>
      <c r="BO84" s="81">
        <f t="shared" ref="BO84:BP84" si="189">BO70+BO54+BO13</f>
        <v>350.81382839399998</v>
      </c>
      <c r="BP84" s="81">
        <f t="shared" si="189"/>
        <v>294.49264110069998</v>
      </c>
      <c r="BQ84">
        <f t="shared" si="156"/>
        <v>314.97193195</v>
      </c>
      <c r="BR84" s="81">
        <f t="shared" si="157"/>
        <v>368.28701469999999</v>
      </c>
      <c r="BS84" s="81">
        <f t="shared" si="135"/>
        <v>151.020862292288</v>
      </c>
      <c r="BT84" s="81">
        <f t="shared" si="136"/>
        <v>37.129904108000005</v>
      </c>
      <c r="BU84" s="81">
        <f t="shared" si="137"/>
        <v>2.6067964237000001</v>
      </c>
      <c r="BV84" s="81">
        <f t="shared" si="138"/>
        <v>0.1076035176</v>
      </c>
      <c r="BW84" s="81">
        <f t="shared" si="139"/>
        <v>1.339584678</v>
      </c>
      <c r="BX84">
        <f t="shared" si="158"/>
        <v>0</v>
      </c>
      <c r="CJ84" s="1">
        <v>2045</v>
      </c>
      <c r="CK84" s="81">
        <f t="shared" ref="CK84:CL84" si="190">CK70+CK54+CK13</f>
        <v>316.21012254829998</v>
      </c>
      <c r="CL84" s="81">
        <f t="shared" si="190"/>
        <v>219.87627141850001</v>
      </c>
      <c r="CM84">
        <f t="shared" si="160"/>
        <v>279.47871075</v>
      </c>
      <c r="CN84" s="81">
        <f t="shared" si="161"/>
        <v>399.91833477</v>
      </c>
      <c r="CO84" s="81">
        <f t="shared" si="140"/>
        <v>105.84559430894001</v>
      </c>
      <c r="CP84" s="81">
        <f t="shared" si="141"/>
        <v>39.484687521000005</v>
      </c>
      <c r="CQ84" s="81">
        <f t="shared" si="142"/>
        <v>2.5369209785</v>
      </c>
      <c r="CR84" s="81">
        <f t="shared" si="143"/>
        <v>9.0679946410000004E-2</v>
      </c>
      <c r="CS84" s="81">
        <f t="shared" si="144"/>
        <v>0.93886294290000005</v>
      </c>
      <c r="CT84">
        <f t="shared" si="162"/>
        <v>2</v>
      </c>
      <c r="DG84" s="1">
        <v>2045</v>
      </c>
      <c r="DH84" s="81">
        <f t="shared" ref="DH84:DI84" si="191">DH70+DH54+DH13</f>
        <v>311.55672699190001</v>
      </c>
      <c r="DI84" s="81">
        <f t="shared" si="191"/>
        <v>191.5021688576</v>
      </c>
      <c r="DJ84">
        <f t="shared" si="186"/>
        <v>367.10265418</v>
      </c>
      <c r="DK84" s="81">
        <f t="shared" si="165"/>
        <v>330.96777386900004</v>
      </c>
      <c r="DL84" s="81">
        <f t="shared" si="145"/>
        <v>119.01541548856559</v>
      </c>
      <c r="DM84" s="81">
        <f t="shared" si="146"/>
        <v>13.325584803</v>
      </c>
      <c r="DN84" s="81">
        <f t="shared" si="147"/>
        <v>2.5692218684000001</v>
      </c>
      <c r="DO84" s="81">
        <f t="shared" si="148"/>
        <v>0</v>
      </c>
      <c r="DP84" s="81">
        <f t="shared" si="149"/>
        <v>0</v>
      </c>
      <c r="DQ84">
        <f t="shared" si="166"/>
        <v>0</v>
      </c>
      <c r="ED84" s="1">
        <v>2045</v>
      </c>
      <c r="EE84" s="81">
        <f t="shared" ref="EE84:EF84" si="192">EE70+EE54+EE13</f>
        <v>268.93601977820003</v>
      </c>
      <c r="EF84" s="81">
        <f t="shared" si="192"/>
        <v>119.3944749771</v>
      </c>
      <c r="EG84">
        <f t="shared" si="188"/>
        <v>395.57843381999999</v>
      </c>
      <c r="EH84" s="81">
        <f t="shared" si="169"/>
        <v>246.91400576000001</v>
      </c>
      <c r="EI84" s="81">
        <f t="shared" si="150"/>
        <v>119.015415486859</v>
      </c>
      <c r="EJ84" s="81">
        <f t="shared" si="151"/>
        <v>13.0439028955</v>
      </c>
      <c r="EK84" s="81">
        <f t="shared" si="152"/>
        <v>2.5339862820999999</v>
      </c>
      <c r="EL84" s="81">
        <f t="shared" si="153"/>
        <v>0</v>
      </c>
      <c r="EM84" s="81">
        <f t="shared" si="154"/>
        <v>0</v>
      </c>
      <c r="EN84">
        <f t="shared" si="170"/>
        <v>102.64409347</v>
      </c>
    </row>
    <row r="85" spans="66:144" ht="15" thickBot="1" x14ac:dyDescent="0.35">
      <c r="BN85" s="1">
        <v>2050</v>
      </c>
      <c r="BO85" s="81">
        <f t="shared" ref="BO85:BP85" si="193">BO71+BO55+BO14</f>
        <v>343.17550126399999</v>
      </c>
      <c r="BP85" s="81">
        <f t="shared" si="193"/>
        <v>293.54188484449998</v>
      </c>
      <c r="BQ85">
        <f t="shared" si="156"/>
        <v>353.19100632999999</v>
      </c>
      <c r="BR85" s="81">
        <f t="shared" si="157"/>
        <v>436.96587019999998</v>
      </c>
      <c r="BS85" s="81">
        <f t="shared" si="135"/>
        <v>172.370379433285</v>
      </c>
      <c r="BT85" s="81">
        <f t="shared" si="136"/>
        <v>40.573385569000003</v>
      </c>
      <c r="BU85" s="81">
        <f t="shared" si="137"/>
        <v>2.9931317668999999</v>
      </c>
      <c r="BV85" s="81">
        <f t="shared" si="138"/>
        <v>0.119553829</v>
      </c>
      <c r="BW85" s="81">
        <f t="shared" si="139"/>
        <v>1.528961381</v>
      </c>
      <c r="BX85">
        <f t="shared" si="158"/>
        <v>0</v>
      </c>
      <c r="CJ85" s="1">
        <v>2050</v>
      </c>
      <c r="CK85" s="81">
        <f>CK71+CK55+CK14</f>
        <v>292.51280662356999</v>
      </c>
      <c r="CL85" s="81">
        <f t="shared" ref="CL85" si="194">CL71+CL55+CL14</f>
        <v>193.1179920429</v>
      </c>
      <c r="CM85">
        <f t="shared" si="160"/>
        <v>321.23542385000002</v>
      </c>
      <c r="CN85" s="81">
        <f t="shared" si="161"/>
        <v>488.17583182999999</v>
      </c>
      <c r="CO85" s="81">
        <f t="shared" si="140"/>
        <v>122.538735785417</v>
      </c>
      <c r="CP85" s="81">
        <f t="shared" si="141"/>
        <v>45.620510538000005</v>
      </c>
      <c r="CQ85" s="81">
        <f t="shared" si="142"/>
        <v>2.9178564042999997</v>
      </c>
      <c r="CR85" s="81">
        <f t="shared" si="143"/>
        <v>0.1015084218</v>
      </c>
      <c r="CS85" s="81">
        <f t="shared" si="144"/>
        <v>1.0869355949999999</v>
      </c>
      <c r="CT85">
        <f t="shared" si="162"/>
        <v>2</v>
      </c>
      <c r="DG85" s="1">
        <v>2050</v>
      </c>
      <c r="DH85" s="81">
        <f>DH71+DH55+DH14</f>
        <v>286.83686456340001</v>
      </c>
      <c r="DI85" s="81">
        <f t="shared" ref="DI85" si="195">DI71+DI55+DI14</f>
        <v>157.34480252450001</v>
      </c>
      <c r="DJ85">
        <f t="shared" si="186"/>
        <v>435.02436718000007</v>
      </c>
      <c r="DK85" s="81">
        <f t="shared" si="165"/>
        <v>409.27849864999996</v>
      </c>
      <c r="DL85" s="81">
        <f t="shared" si="145"/>
        <v>142.8063110230988</v>
      </c>
      <c r="DM85" s="81">
        <f t="shared" si="146"/>
        <v>13.526613235999999</v>
      </c>
      <c r="DN85" s="81">
        <f t="shared" si="147"/>
        <v>3.0706134232999998</v>
      </c>
      <c r="DO85" s="81">
        <f t="shared" si="148"/>
        <v>0</v>
      </c>
      <c r="DP85" s="81">
        <f t="shared" si="149"/>
        <v>0</v>
      </c>
      <c r="DQ85">
        <f t="shared" si="166"/>
        <v>0</v>
      </c>
      <c r="ED85" s="1">
        <v>2050</v>
      </c>
      <c r="EE85" s="81">
        <f>EE71+EE55+EE14</f>
        <v>243.03855222044001</v>
      </c>
      <c r="EF85" s="81">
        <f t="shared" ref="EF85" si="196">EF71+EF55+EF14</f>
        <v>85.105754607999998</v>
      </c>
      <c r="EG85">
        <f t="shared" si="188"/>
        <v>458.31390988999999</v>
      </c>
      <c r="EH85" s="81">
        <f t="shared" si="169"/>
        <v>302.46221254999995</v>
      </c>
      <c r="EI85" s="81">
        <f t="shared" si="150"/>
        <v>142.80631102290721</v>
      </c>
      <c r="EJ85" s="81">
        <f t="shared" si="151"/>
        <v>13.225392486000001</v>
      </c>
      <c r="EK85" s="81">
        <f t="shared" si="152"/>
        <v>3.0295409018999999</v>
      </c>
      <c r="EL85" s="81">
        <f t="shared" si="153"/>
        <v>0</v>
      </c>
      <c r="EM85" s="81">
        <f t="shared" si="154"/>
        <v>0</v>
      </c>
      <c r="EN85">
        <f t="shared" si="170"/>
        <v>129.72822965</v>
      </c>
    </row>
  </sheetData>
  <mergeCells count="6">
    <mergeCell ref="B2:AO2"/>
    <mergeCell ref="BN2:CB2"/>
    <mergeCell ref="CJ2:CX2"/>
    <mergeCell ref="DG2:DU2"/>
    <mergeCell ref="ED2:ER2"/>
    <mergeCell ref="AT2:B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D46C-3E27-4B73-9237-973207CA8095}">
  <dimension ref="C5:DN83"/>
  <sheetViews>
    <sheetView topLeftCell="A7" zoomScale="115" zoomScaleNormal="115" workbookViewId="0">
      <selection activeCell="E20" sqref="E20"/>
    </sheetView>
  </sheetViews>
  <sheetFormatPr baseColWidth="10" defaultColWidth="9.109375" defaultRowHeight="14.4" x14ac:dyDescent="0.3"/>
  <cols>
    <col min="20" max="23" width="9.109375" style="5"/>
    <col min="24" max="25" width="9.109375" style="29"/>
    <col min="26" max="26" width="20.44140625" style="29" bestFit="1" customWidth="1"/>
    <col min="27" max="27" width="18.88671875" style="29" customWidth="1"/>
    <col min="28" max="28" width="12" style="29" customWidth="1"/>
    <col min="29" max="35" width="9.109375" style="29"/>
    <col min="36" max="36" width="20.44140625" style="29" bestFit="1" customWidth="1"/>
    <col min="37" max="37" width="18.88671875" style="29" customWidth="1"/>
    <col min="38" max="38" width="12" style="29" customWidth="1"/>
    <col min="39" max="44" width="9.109375" style="29"/>
    <col min="48" max="48" width="20.44140625" bestFit="1" customWidth="1"/>
    <col min="49" max="49" width="18.88671875" customWidth="1"/>
    <col min="50" max="50" width="12" customWidth="1"/>
    <col min="58" max="58" width="9.109375" style="21"/>
    <col min="61" max="61" width="11.5546875" bestFit="1" customWidth="1"/>
    <col min="73" max="80" width="0" hidden="1" customWidth="1"/>
    <col min="81" max="81" width="9.109375" style="5"/>
    <col min="95" max="95" width="9.109375" style="27"/>
  </cols>
  <sheetData>
    <row r="5" spans="3:114" ht="15" thickBot="1" x14ac:dyDescent="0.35">
      <c r="C5" t="s">
        <v>6</v>
      </c>
      <c r="D5" t="s">
        <v>22</v>
      </c>
      <c r="AU5" t="s">
        <v>6</v>
      </c>
      <c r="AV5" t="s">
        <v>22</v>
      </c>
      <c r="BH5" t="s">
        <v>6</v>
      </c>
      <c r="BI5" t="s">
        <v>22</v>
      </c>
    </row>
    <row r="6" spans="3:114" ht="27.6" thickBo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X6" s="30" t="s">
        <v>6</v>
      </c>
      <c r="Y6" s="30" t="s">
        <v>0</v>
      </c>
      <c r="Z6" s="30">
        <v>2019</v>
      </c>
      <c r="AA6" s="30">
        <v>2020</v>
      </c>
      <c r="AB6" s="30">
        <v>2025</v>
      </c>
      <c r="AC6" s="30">
        <v>2030</v>
      </c>
      <c r="AD6" s="30">
        <v>2035</v>
      </c>
      <c r="AE6" s="30">
        <v>2040</v>
      </c>
      <c r="AF6" s="30">
        <v>2045</v>
      </c>
      <c r="AG6" s="29">
        <v>2050</v>
      </c>
      <c r="AI6" s="30" t="s">
        <v>6</v>
      </c>
      <c r="AJ6" s="30" t="s">
        <v>22</v>
      </c>
      <c r="AK6" s="30"/>
      <c r="AL6" s="30"/>
      <c r="AU6" s="1" t="s">
        <v>0</v>
      </c>
      <c r="AV6" s="1" t="s">
        <v>1</v>
      </c>
      <c r="AW6" s="1" t="s">
        <v>2</v>
      </c>
      <c r="AX6" s="1" t="s">
        <v>4</v>
      </c>
      <c r="BH6" s="1" t="s">
        <v>0</v>
      </c>
      <c r="BI6" s="1" t="s">
        <v>1</v>
      </c>
      <c r="BJ6" s="1" t="s">
        <v>2</v>
      </c>
      <c r="BK6" s="1" t="s">
        <v>4</v>
      </c>
      <c r="CE6" s="1" t="s">
        <v>0</v>
      </c>
      <c r="CF6" s="12" t="s">
        <v>1</v>
      </c>
      <c r="CG6" s="12" t="s">
        <v>2</v>
      </c>
      <c r="CH6" s="12" t="s">
        <v>4</v>
      </c>
      <c r="CI6" s="12" t="s">
        <v>10</v>
      </c>
      <c r="CJ6" s="12" t="s">
        <v>7</v>
      </c>
      <c r="CK6" s="12" t="s">
        <v>13</v>
      </c>
      <c r="CL6" s="12" t="s">
        <v>14</v>
      </c>
      <c r="CM6" s="10" t="s">
        <v>20</v>
      </c>
      <c r="CN6" s="12" t="s">
        <v>18</v>
      </c>
    </row>
    <row r="7" spans="3:114" ht="54" thickBot="1" x14ac:dyDescent="0.35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X7" s="30" t="s">
        <v>22</v>
      </c>
      <c r="Y7" s="31" t="s">
        <v>1</v>
      </c>
      <c r="Z7" s="31">
        <v>22.321100000000001</v>
      </c>
      <c r="AA7" s="31">
        <v>19.900099999999998</v>
      </c>
      <c r="AB7" s="31">
        <v>24.7835</v>
      </c>
      <c r="AC7" s="31">
        <v>29.696899999999999</v>
      </c>
      <c r="AD7" s="31">
        <v>35.081299999999999</v>
      </c>
      <c r="AE7" s="31">
        <v>41.037100000000002</v>
      </c>
      <c r="AF7" s="31">
        <v>47.729500000000002</v>
      </c>
      <c r="AG7" s="33">
        <v>55.0807</v>
      </c>
      <c r="AI7" s="30" t="s">
        <v>0</v>
      </c>
      <c r="AJ7" s="31" t="s">
        <v>1</v>
      </c>
      <c r="AK7" s="32" t="s">
        <v>2</v>
      </c>
      <c r="AL7" s="32" t="s">
        <v>4</v>
      </c>
      <c r="AU7" s="1">
        <v>2019</v>
      </c>
      <c r="AV7" s="6" cm="1">
        <f t="array" ref="AV7:AV14">+ROUND(D7:D14,4)</f>
        <v>22.321100000000001</v>
      </c>
      <c r="AW7" s="2" cm="1">
        <f t="array" ref="AW7:AW14">+ROUND(E7:E14,4)</f>
        <v>0.21190000000000001</v>
      </c>
      <c r="AX7" s="2" cm="1">
        <f t="array" ref="AX7:AX14">+ROUND(G7:G14,4)</f>
        <v>9.1316000000000006</v>
      </c>
      <c r="AY7">
        <f t="shared" ref="AY7:AY14" si="0">+SUM(AV7:AX7)</f>
        <v>31.6646</v>
      </c>
      <c r="BH7" s="1">
        <v>2019</v>
      </c>
      <c r="BI7" s="23">
        <f t="shared" ref="BI7:BK14" si="1">+AV7/$AY7</f>
        <v>0.70492284759636947</v>
      </c>
      <c r="BJ7" s="23">
        <f t="shared" si="1"/>
        <v>6.6920156894449958E-3</v>
      </c>
      <c r="BK7" s="23">
        <f t="shared" si="1"/>
        <v>0.28838513671418559</v>
      </c>
      <c r="BL7">
        <f t="shared" ref="BL7:BL14" si="2">+SUM(BI7:BK7)</f>
        <v>1</v>
      </c>
      <c r="CE7" s="11">
        <v>2019</v>
      </c>
      <c r="CF7" s="13">
        <f t="shared" ref="CF7:CG14" si="3">+AV7+AV48+AV64</f>
        <v>269.4325</v>
      </c>
      <c r="CG7" s="14">
        <f t="shared" si="3"/>
        <v>249.2398</v>
      </c>
      <c r="CH7" s="26">
        <f t="shared" ref="CH7:CH14" si="4">+AX7+AV20+AV33+AX48+AX64</f>
        <v>238.81580000000002</v>
      </c>
      <c r="CI7" s="14">
        <f t="shared" ref="CI7:CI14" si="5">+AY48+AY64</f>
        <v>59.134499999999996</v>
      </c>
      <c r="CJ7" s="14">
        <f t="shared" ref="CJ7:CJ14" si="6">+AW20+AW33+AZ48+AZ64</f>
        <v>25.486199999999997</v>
      </c>
      <c r="CK7" s="14">
        <f>+BA48+BA64</f>
        <v>1.1855</v>
      </c>
      <c r="CL7" s="14">
        <f>+BB48</f>
        <v>7.3300000000000004E-2</v>
      </c>
      <c r="CM7" s="14">
        <f>+BB64</f>
        <v>0.52449999999999997</v>
      </c>
      <c r="CN7" s="15">
        <f t="shared" ref="CN7:CN14" si="7">+BC48+BC64</f>
        <v>0</v>
      </c>
      <c r="CO7" s="21">
        <f t="shared" ref="CO7:CO14" si="8">+SUM(CF7:CN7)</f>
        <v>843.89210000000003</v>
      </c>
      <c r="CS7" t="s">
        <v>6</v>
      </c>
      <c r="CT7" t="s">
        <v>22</v>
      </c>
      <c r="DA7" t="s">
        <v>6</v>
      </c>
      <c r="DB7" s="1" t="s">
        <v>0</v>
      </c>
      <c r="DC7" s="28" t="s">
        <v>32</v>
      </c>
      <c r="DD7" s="28" t="s">
        <v>32</v>
      </c>
      <c r="DE7" s="28" t="s">
        <v>33</v>
      </c>
      <c r="DF7" s="28" t="s">
        <v>34</v>
      </c>
      <c r="DG7" s="28" t="s">
        <v>35</v>
      </c>
      <c r="DH7" s="28" t="s">
        <v>36</v>
      </c>
      <c r="DI7" s="28" t="s">
        <v>37</v>
      </c>
      <c r="DJ7" s="28" t="s">
        <v>38</v>
      </c>
    </row>
    <row r="8" spans="3:114" ht="27.6" thickBot="1" x14ac:dyDescent="0.35">
      <c r="C8" s="1">
        <v>2020</v>
      </c>
      <c r="D8" s="2">
        <v>19.90012076</v>
      </c>
      <c r="E8" s="2">
        <v>0.19832779210000001</v>
      </c>
      <c r="F8" s="2">
        <v>18.670094649999999</v>
      </c>
      <c r="G8" s="2">
        <v>7.7753440610000002</v>
      </c>
      <c r="H8" s="2">
        <v>12.069118449999999</v>
      </c>
      <c r="X8" s="30"/>
      <c r="Y8" s="32" t="s">
        <v>2</v>
      </c>
      <c r="Z8" s="32">
        <v>0.21190000000000001</v>
      </c>
      <c r="AA8" s="32">
        <v>0.1983</v>
      </c>
      <c r="AB8" s="32">
        <v>0.23880000000000001</v>
      </c>
      <c r="AC8" s="32">
        <v>0.2782</v>
      </c>
      <c r="AD8" s="32">
        <v>0.32200000000000001</v>
      </c>
      <c r="AE8" s="32">
        <v>0.37180000000000002</v>
      </c>
      <c r="AF8" s="32">
        <v>0.42930000000000001</v>
      </c>
      <c r="AG8" s="33">
        <v>0.49419999999999997</v>
      </c>
      <c r="AI8" s="30">
        <v>2019</v>
      </c>
      <c r="AJ8" s="31">
        <v>22.321100000000001</v>
      </c>
      <c r="AK8" s="32">
        <v>0.21190000000000001</v>
      </c>
      <c r="AL8" s="32">
        <v>9.1316000000000006</v>
      </c>
      <c r="AM8" s="29">
        <v>31.6646</v>
      </c>
      <c r="AU8" s="1">
        <v>2020</v>
      </c>
      <c r="AV8" s="6">
        <v>19.900099999999998</v>
      </c>
      <c r="AW8" s="2">
        <v>0.1983</v>
      </c>
      <c r="AX8" s="2">
        <v>7.7752999999999997</v>
      </c>
      <c r="AY8">
        <f t="shared" si="0"/>
        <v>27.873699999999999</v>
      </c>
      <c r="BH8" s="1">
        <v>2020</v>
      </c>
      <c r="BI8" s="23">
        <f t="shared" si="1"/>
        <v>0.71393822850931155</v>
      </c>
      <c r="BJ8" s="23">
        <f t="shared" si="1"/>
        <v>7.1142331301549495E-3</v>
      </c>
      <c r="BK8" s="23">
        <f t="shared" si="1"/>
        <v>0.27894753836053338</v>
      </c>
      <c r="BL8">
        <f t="shared" si="2"/>
        <v>0.99999999999999978</v>
      </c>
      <c r="CE8" s="11">
        <v>2020</v>
      </c>
      <c r="CF8" s="16">
        <f t="shared" si="3"/>
        <v>275.0127</v>
      </c>
      <c r="CG8">
        <f t="shared" si="3"/>
        <v>255.96729999999999</v>
      </c>
      <c r="CH8">
        <f t="shared" si="4"/>
        <v>222.92160000000001</v>
      </c>
      <c r="CI8">
        <f t="shared" si="5"/>
        <v>59.684599999999996</v>
      </c>
      <c r="CJ8">
        <f t="shared" si="6"/>
        <v>24.9116</v>
      </c>
      <c r="CK8">
        <f t="shared" ref="CK8:CK14" si="9">+BA49+BA65</f>
        <v>1.2103999999999999</v>
      </c>
      <c r="CL8">
        <f t="shared" ref="CL8:CL14" si="10">+BB49</f>
        <v>6.7599999999999993E-2</v>
      </c>
      <c r="CM8">
        <f t="shared" ref="CM8:CM14" si="11">+BB65</f>
        <v>0.52939999999999998</v>
      </c>
      <c r="CN8" s="17">
        <f t="shared" si="7"/>
        <v>0</v>
      </c>
      <c r="CO8" s="21">
        <f t="shared" si="8"/>
        <v>840.30520000000013</v>
      </c>
      <c r="CS8" s="1" t="s">
        <v>0</v>
      </c>
      <c r="CT8" s="1" t="s">
        <v>1</v>
      </c>
      <c r="CU8" s="1" t="s">
        <v>2</v>
      </c>
      <c r="CV8" s="1" t="s">
        <v>4</v>
      </c>
      <c r="DA8" t="s">
        <v>22</v>
      </c>
      <c r="DB8" s="1" t="s">
        <v>1</v>
      </c>
      <c r="DC8" s="23">
        <v>0.70492284759636947</v>
      </c>
      <c r="DD8" s="23">
        <v>0.71393822850931155</v>
      </c>
      <c r="DE8" s="23">
        <v>0.71446486124964681</v>
      </c>
      <c r="DF8" s="23">
        <v>0.71752787053189593</v>
      </c>
      <c r="DG8" s="23">
        <v>0.71924314150809932</v>
      </c>
      <c r="DH8" s="23">
        <v>0.71947452206965223</v>
      </c>
      <c r="DI8" s="23">
        <v>0.71849531385010945</v>
      </c>
      <c r="DJ8" s="23">
        <v>0.71650902714452402</v>
      </c>
    </row>
    <row r="9" spans="3:114" ht="27.6" thickBot="1" x14ac:dyDescent="0.35">
      <c r="C9" s="1">
        <v>2025</v>
      </c>
      <c r="D9" s="2">
        <v>24.783513330000002</v>
      </c>
      <c r="E9" s="2">
        <v>0.23876406859999999</v>
      </c>
      <c r="F9" s="2">
        <v>23.079574390000001</v>
      </c>
      <c r="G9" s="2">
        <v>9.6659128729999999</v>
      </c>
      <c r="H9" s="2">
        <v>14.36032076</v>
      </c>
      <c r="X9" s="30"/>
      <c r="Y9" s="32" t="s">
        <v>4</v>
      </c>
      <c r="Z9" s="32">
        <v>9.1316000000000006</v>
      </c>
      <c r="AA9" s="32">
        <v>7.7752999999999997</v>
      </c>
      <c r="AB9" s="32">
        <v>9.6659000000000006</v>
      </c>
      <c r="AC9" s="32">
        <v>11.412699999999999</v>
      </c>
      <c r="AD9" s="32">
        <v>13.372</v>
      </c>
      <c r="AE9" s="32">
        <v>15.6287</v>
      </c>
      <c r="AF9" s="32">
        <v>18.271000000000001</v>
      </c>
      <c r="AG9" s="33">
        <v>21.2988</v>
      </c>
      <c r="AI9" s="30">
        <v>2020</v>
      </c>
      <c r="AJ9" s="31">
        <v>19.900099999999998</v>
      </c>
      <c r="AK9" s="32">
        <v>0.1983</v>
      </c>
      <c r="AL9" s="32">
        <v>7.7752999999999997</v>
      </c>
      <c r="AM9" s="29">
        <v>27.873699999999999</v>
      </c>
      <c r="AU9" s="1">
        <v>2025</v>
      </c>
      <c r="AV9" s="6">
        <v>24.7835</v>
      </c>
      <c r="AW9" s="2">
        <v>0.23880000000000001</v>
      </c>
      <c r="AX9" s="2">
        <v>9.6659000000000006</v>
      </c>
      <c r="AY9">
        <f t="shared" si="0"/>
        <v>34.688200000000002</v>
      </c>
      <c r="BH9" s="1">
        <v>2025</v>
      </c>
      <c r="BI9" s="23">
        <f t="shared" si="1"/>
        <v>0.71446486124964681</v>
      </c>
      <c r="BJ9" s="23">
        <f t="shared" si="1"/>
        <v>6.884185400222554E-3</v>
      </c>
      <c r="BK9" s="23">
        <f t="shared" si="1"/>
        <v>0.27865095335013057</v>
      </c>
      <c r="BL9">
        <f t="shared" si="2"/>
        <v>0.99999999999999989</v>
      </c>
      <c r="CE9" s="11">
        <v>2025</v>
      </c>
      <c r="CF9" s="16">
        <f t="shared" si="3"/>
        <v>313.82159999999999</v>
      </c>
      <c r="CG9">
        <f t="shared" si="3"/>
        <v>284.66819999999996</v>
      </c>
      <c r="CH9">
        <f t="shared" si="4"/>
        <v>249.41579999999999</v>
      </c>
      <c r="CI9">
        <f t="shared" si="5"/>
        <v>75.018000000000001</v>
      </c>
      <c r="CJ9">
        <f t="shared" si="6"/>
        <v>27.618199999999998</v>
      </c>
      <c r="CK9">
        <f t="shared" si="9"/>
        <v>1.4689000000000001</v>
      </c>
      <c r="CL9">
        <f t="shared" si="10"/>
        <v>8.0299999999999996E-2</v>
      </c>
      <c r="CM9">
        <f t="shared" si="11"/>
        <v>0.66539999999999999</v>
      </c>
      <c r="CN9" s="17">
        <f t="shared" si="7"/>
        <v>0</v>
      </c>
      <c r="CO9" s="21">
        <f t="shared" si="8"/>
        <v>952.75639999999987</v>
      </c>
      <c r="CS9" s="1">
        <v>2019</v>
      </c>
      <c r="CT9" s="23">
        <v>0.70492284759636947</v>
      </c>
      <c r="CU9" s="23">
        <v>6.6920156894449958E-3</v>
      </c>
      <c r="CV9" s="23">
        <v>0.28838513671418559</v>
      </c>
      <c r="CW9">
        <v>1</v>
      </c>
      <c r="DB9" s="1" t="s">
        <v>2</v>
      </c>
      <c r="DC9" s="23">
        <v>6.6920156894449958E-3</v>
      </c>
      <c r="DD9" s="23">
        <v>7.1142331301549495E-3</v>
      </c>
      <c r="DE9" s="23">
        <v>6.884185400222554E-3</v>
      </c>
      <c r="DF9" s="23">
        <v>6.7217875799148548E-3</v>
      </c>
      <c r="DG9" s="23">
        <v>6.6017020910173795E-3</v>
      </c>
      <c r="DH9" s="23">
        <v>6.5185070900598899E-3</v>
      </c>
      <c r="DI9" s="23">
        <v>6.4624611243749045E-3</v>
      </c>
      <c r="DJ9" s="23">
        <v>6.4287265996042856E-3</v>
      </c>
    </row>
    <row r="10" spans="3:114" ht="27.6" thickBot="1" x14ac:dyDescent="0.35">
      <c r="C10" s="1">
        <v>2030</v>
      </c>
      <c r="D10" s="2">
        <v>29.696907920000001</v>
      </c>
      <c r="E10" s="2">
        <v>0.27824046089999999</v>
      </c>
      <c r="F10" s="2">
        <v>27.187411669999999</v>
      </c>
      <c r="G10" s="2">
        <v>11.41274102</v>
      </c>
      <c r="H10" s="2">
        <v>16.63471066</v>
      </c>
      <c r="Z10" s="29">
        <v>31.6646</v>
      </c>
      <c r="AA10" s="29">
        <v>27.873699999999999</v>
      </c>
      <c r="AB10" s="29">
        <v>34.688200000000002</v>
      </c>
      <c r="AC10" s="29">
        <v>41.387799999999999</v>
      </c>
      <c r="AD10" s="29">
        <v>48.775300000000001</v>
      </c>
      <c r="AE10" s="29">
        <v>57.037600000000005</v>
      </c>
      <c r="AF10" s="29">
        <v>66.4298</v>
      </c>
      <c r="AG10" s="29">
        <v>76.873699999999999</v>
      </c>
      <c r="AI10" s="30">
        <v>2025</v>
      </c>
      <c r="AJ10" s="31">
        <v>24.7835</v>
      </c>
      <c r="AK10" s="32">
        <v>0.23880000000000001</v>
      </c>
      <c r="AL10" s="32">
        <v>9.6659000000000006</v>
      </c>
      <c r="AM10" s="29">
        <v>34.688200000000002</v>
      </c>
      <c r="AU10" s="1">
        <v>2030</v>
      </c>
      <c r="AV10" s="6">
        <v>29.696899999999999</v>
      </c>
      <c r="AW10" s="2">
        <v>0.2782</v>
      </c>
      <c r="AX10" s="2">
        <v>11.412699999999999</v>
      </c>
      <c r="AY10">
        <f t="shared" si="0"/>
        <v>41.387799999999999</v>
      </c>
      <c r="BH10" s="1">
        <v>2030</v>
      </c>
      <c r="BI10" s="23">
        <f t="shared" si="1"/>
        <v>0.71752787053189593</v>
      </c>
      <c r="BJ10" s="23">
        <f t="shared" si="1"/>
        <v>6.7217875799148548E-3</v>
      </c>
      <c r="BK10" s="23">
        <f t="shared" si="1"/>
        <v>0.27575034188818925</v>
      </c>
      <c r="BL10">
        <f t="shared" si="2"/>
        <v>1</v>
      </c>
      <c r="CE10" s="11">
        <v>2030</v>
      </c>
      <c r="CF10" s="16">
        <f t="shared" si="3"/>
        <v>340.25659999999999</v>
      </c>
      <c r="CG10">
        <f t="shared" si="3"/>
        <v>297.40249999999997</v>
      </c>
      <c r="CH10">
        <f t="shared" si="4"/>
        <v>279.95000000000005</v>
      </c>
      <c r="CI10">
        <f t="shared" si="5"/>
        <v>91.357600000000005</v>
      </c>
      <c r="CJ10">
        <f t="shared" si="6"/>
        <v>30.031199999999998</v>
      </c>
      <c r="CK10">
        <f t="shared" si="9"/>
        <v>1.7181999999999999</v>
      </c>
      <c r="CL10">
        <f t="shared" si="10"/>
        <v>8.8800000000000004E-2</v>
      </c>
      <c r="CM10">
        <f t="shared" si="11"/>
        <v>0.81030000000000002</v>
      </c>
      <c r="CN10" s="17">
        <f t="shared" si="7"/>
        <v>0</v>
      </c>
      <c r="CO10" s="21">
        <f t="shared" si="8"/>
        <v>1041.6152000000002</v>
      </c>
      <c r="CS10" s="1">
        <v>2020</v>
      </c>
      <c r="CT10" s="23">
        <v>0.71393822850931155</v>
      </c>
      <c r="CU10" s="23">
        <v>7.1142331301549495E-3</v>
      </c>
      <c r="CV10" s="23">
        <v>0.27894753836053338</v>
      </c>
      <c r="CW10">
        <v>0.99999999999999978</v>
      </c>
      <c r="DB10" s="1" t="s">
        <v>4</v>
      </c>
      <c r="DC10" s="23">
        <v>0.28838513671418559</v>
      </c>
      <c r="DD10" s="23">
        <v>0.27894753836053338</v>
      </c>
      <c r="DE10" s="23">
        <v>0.27865095335013057</v>
      </c>
      <c r="DF10" s="23">
        <v>0.27575034188818925</v>
      </c>
      <c r="DG10" s="23">
        <v>0.27415515640088323</v>
      </c>
      <c r="DH10" s="23">
        <v>0.2740069708402878</v>
      </c>
      <c r="DI10" s="23">
        <v>0.27504222502551567</v>
      </c>
      <c r="DJ10" s="23">
        <v>0.27706224625587167</v>
      </c>
    </row>
    <row r="11" spans="3:114" ht="15" thickBot="1" x14ac:dyDescent="0.35">
      <c r="C11" s="1">
        <v>2035</v>
      </c>
      <c r="D11" s="2">
        <v>35.081304770000003</v>
      </c>
      <c r="E11" s="2">
        <v>0.3220478987</v>
      </c>
      <c r="F11" s="2">
        <v>31.7875154</v>
      </c>
      <c r="G11" s="2">
        <v>13.37201213</v>
      </c>
      <c r="H11" s="2">
        <v>19.152290709999999</v>
      </c>
      <c r="Y11" s="30"/>
      <c r="Z11" s="31"/>
      <c r="AA11" s="32"/>
      <c r="AB11" s="32"/>
      <c r="AI11" s="30">
        <v>2030</v>
      </c>
      <c r="AJ11" s="31">
        <v>29.696899999999999</v>
      </c>
      <c r="AK11" s="32">
        <v>0.2782</v>
      </c>
      <c r="AL11" s="32">
        <v>11.412699999999999</v>
      </c>
      <c r="AM11" s="29">
        <v>41.387799999999999</v>
      </c>
      <c r="AU11" s="1">
        <v>2035</v>
      </c>
      <c r="AV11" s="6">
        <v>35.081299999999999</v>
      </c>
      <c r="AW11" s="2">
        <v>0.32200000000000001</v>
      </c>
      <c r="AX11" s="2">
        <v>13.372</v>
      </c>
      <c r="AY11">
        <f t="shared" si="0"/>
        <v>48.775300000000001</v>
      </c>
      <c r="BH11" s="1">
        <v>2035</v>
      </c>
      <c r="BI11" s="23">
        <f t="shared" si="1"/>
        <v>0.71924314150809932</v>
      </c>
      <c r="BJ11" s="23">
        <f t="shared" si="1"/>
        <v>6.6017020910173795E-3</v>
      </c>
      <c r="BK11" s="23">
        <f t="shared" si="1"/>
        <v>0.27415515640088323</v>
      </c>
      <c r="BL11">
        <f t="shared" si="2"/>
        <v>1</v>
      </c>
      <c r="CE11" s="11">
        <v>2035</v>
      </c>
      <c r="CF11" s="16">
        <f t="shared" si="3"/>
        <v>353.62580000000003</v>
      </c>
      <c r="CG11">
        <f t="shared" si="3"/>
        <v>299.3922</v>
      </c>
      <c r="CH11">
        <f t="shared" si="4"/>
        <v>313.51769999999999</v>
      </c>
      <c r="CI11">
        <f t="shared" si="5"/>
        <v>109.45009999999999</v>
      </c>
      <c r="CJ11">
        <f t="shared" si="6"/>
        <v>31.882599999999996</v>
      </c>
      <c r="CK11">
        <f t="shared" si="9"/>
        <v>1.9790000000000001</v>
      </c>
      <c r="CL11">
        <f t="shared" si="10"/>
        <v>9.4100000000000003E-2</v>
      </c>
      <c r="CM11">
        <f t="shared" si="11"/>
        <v>0.9708</v>
      </c>
      <c r="CN11" s="17">
        <f t="shared" si="7"/>
        <v>0</v>
      </c>
      <c r="CO11" s="21">
        <f t="shared" si="8"/>
        <v>1110.9123</v>
      </c>
      <c r="CS11" s="1">
        <v>2025</v>
      </c>
      <c r="CT11" s="23">
        <v>0.71446486124964681</v>
      </c>
      <c r="CU11" s="23">
        <v>6.884185400222554E-3</v>
      </c>
      <c r="CV11" s="23">
        <v>0.27865095335013057</v>
      </c>
      <c r="CW11">
        <v>0.99999999999999989</v>
      </c>
    </row>
    <row r="12" spans="3:114" ht="15" thickBot="1" x14ac:dyDescent="0.35">
      <c r="C12" s="1">
        <v>2040</v>
      </c>
      <c r="D12" s="2">
        <v>41.037057400000002</v>
      </c>
      <c r="E12" s="2">
        <v>0.37178098879999999</v>
      </c>
      <c r="F12" s="2">
        <v>37.074858130000003</v>
      </c>
      <c r="G12" s="2">
        <v>15.62870245</v>
      </c>
      <c r="H12" s="2">
        <v>22.002672799999999</v>
      </c>
      <c r="Y12" s="30"/>
      <c r="Z12" s="31"/>
      <c r="AA12" s="32"/>
      <c r="AB12" s="32"/>
      <c r="AI12" s="30">
        <v>2035</v>
      </c>
      <c r="AJ12" s="31">
        <v>35.081299999999999</v>
      </c>
      <c r="AK12" s="32">
        <v>0.32200000000000001</v>
      </c>
      <c r="AL12" s="32">
        <v>13.372</v>
      </c>
      <c r="AM12" s="29">
        <v>48.775300000000001</v>
      </c>
      <c r="AU12" s="1">
        <v>2040</v>
      </c>
      <c r="AV12" s="6">
        <v>41.037100000000002</v>
      </c>
      <c r="AW12" s="2">
        <v>0.37180000000000002</v>
      </c>
      <c r="AX12" s="2">
        <v>15.6287</v>
      </c>
      <c r="AY12">
        <f t="shared" si="0"/>
        <v>57.037600000000005</v>
      </c>
      <c r="BH12" s="1">
        <v>2040</v>
      </c>
      <c r="BI12" s="23">
        <f t="shared" si="1"/>
        <v>0.71947452206965223</v>
      </c>
      <c r="BJ12" s="23">
        <f t="shared" si="1"/>
        <v>6.5185070900598899E-3</v>
      </c>
      <c r="BK12" s="23">
        <f t="shared" si="1"/>
        <v>0.2740069708402878</v>
      </c>
      <c r="BL12">
        <f t="shared" si="2"/>
        <v>0.99999999999999989</v>
      </c>
      <c r="CE12" s="11">
        <v>2040</v>
      </c>
      <c r="CF12" s="16">
        <f t="shared" si="3"/>
        <v>357.47579999999999</v>
      </c>
      <c r="CG12">
        <f t="shared" si="3"/>
        <v>297.62960000000004</v>
      </c>
      <c r="CH12">
        <f t="shared" si="4"/>
        <v>357.16610000000003</v>
      </c>
      <c r="CI12">
        <f t="shared" si="5"/>
        <v>129.768</v>
      </c>
      <c r="CJ12">
        <f t="shared" si="6"/>
        <v>34.121699999999997</v>
      </c>
      <c r="CK12">
        <f t="shared" si="9"/>
        <v>2.2671999999999999</v>
      </c>
      <c r="CL12">
        <f t="shared" si="10"/>
        <v>9.8900000000000002E-2</v>
      </c>
      <c r="CM12">
        <f t="shared" si="11"/>
        <v>1.1511</v>
      </c>
      <c r="CN12" s="17">
        <f t="shared" si="7"/>
        <v>0</v>
      </c>
      <c r="CO12" s="21">
        <f t="shared" si="8"/>
        <v>1179.6784</v>
      </c>
      <c r="CS12" s="1">
        <v>2030</v>
      </c>
      <c r="CT12" s="23">
        <v>0.71752787053189593</v>
      </c>
      <c r="CU12" s="23">
        <v>6.7217875799148548E-3</v>
      </c>
      <c r="CV12" s="23">
        <v>0.27575034188818925</v>
      </c>
      <c r="CW12">
        <v>1</v>
      </c>
    </row>
    <row r="13" spans="3:114" ht="15" thickBot="1" x14ac:dyDescent="0.35">
      <c r="C13" s="1">
        <v>2045</v>
      </c>
      <c r="D13" s="2">
        <v>47.72948255</v>
      </c>
      <c r="E13" s="2">
        <v>0.42926308229999999</v>
      </c>
      <c r="F13" s="2">
        <v>43.25428161</v>
      </c>
      <c r="G13" s="2">
        <v>18.270971750000001</v>
      </c>
      <c r="H13" s="2">
        <v>25.290185059999999</v>
      </c>
      <c r="Y13" s="30"/>
      <c r="Z13" s="31"/>
      <c r="AA13" s="32"/>
      <c r="AB13" s="32"/>
      <c r="AI13" s="30">
        <v>2040</v>
      </c>
      <c r="AJ13" s="31">
        <v>41.037100000000002</v>
      </c>
      <c r="AK13" s="32">
        <v>0.37180000000000002</v>
      </c>
      <c r="AL13" s="32">
        <v>15.6287</v>
      </c>
      <c r="AM13" s="29">
        <v>57.037600000000005</v>
      </c>
      <c r="AU13" s="1">
        <v>2045</v>
      </c>
      <c r="AV13" s="6">
        <v>47.729500000000002</v>
      </c>
      <c r="AW13" s="2">
        <v>0.42930000000000001</v>
      </c>
      <c r="AX13" s="2">
        <v>18.271000000000001</v>
      </c>
      <c r="AY13">
        <f t="shared" si="0"/>
        <v>66.4298</v>
      </c>
      <c r="BH13" s="1">
        <v>2045</v>
      </c>
      <c r="BI13" s="23">
        <f t="shared" si="1"/>
        <v>0.71849531385010945</v>
      </c>
      <c r="BJ13" s="23">
        <f t="shared" si="1"/>
        <v>6.4624611243749045E-3</v>
      </c>
      <c r="BK13" s="23">
        <f t="shared" si="1"/>
        <v>0.27504222502551567</v>
      </c>
      <c r="BL13">
        <f t="shared" si="2"/>
        <v>1</v>
      </c>
      <c r="CE13" s="11">
        <v>2045</v>
      </c>
      <c r="CF13" s="16">
        <f t="shared" si="3"/>
        <v>350.81380000000001</v>
      </c>
      <c r="CG13">
        <f t="shared" si="3"/>
        <v>294.49270000000001</v>
      </c>
      <c r="CH13">
        <f t="shared" si="4"/>
        <v>418.81800000000004</v>
      </c>
      <c r="CI13">
        <f t="shared" si="5"/>
        <v>151.02089999999998</v>
      </c>
      <c r="CJ13">
        <f t="shared" si="6"/>
        <v>37.129800000000003</v>
      </c>
      <c r="CK13">
        <f t="shared" si="9"/>
        <v>2.6068000000000002</v>
      </c>
      <c r="CL13">
        <f t="shared" si="10"/>
        <v>0.1076</v>
      </c>
      <c r="CM13">
        <f t="shared" si="11"/>
        <v>1.3395999999999999</v>
      </c>
      <c r="CN13" s="17">
        <f t="shared" si="7"/>
        <v>0</v>
      </c>
      <c r="CO13" s="21">
        <f t="shared" si="8"/>
        <v>1256.3292000000001</v>
      </c>
      <c r="CS13" s="1">
        <v>2035</v>
      </c>
      <c r="CT13" s="23">
        <v>0.71924314150809932</v>
      </c>
      <c r="CU13" s="23">
        <v>6.6017020910173795E-3</v>
      </c>
      <c r="CV13" s="23">
        <v>0.27415515640088323</v>
      </c>
      <c r="CW13">
        <v>1</v>
      </c>
    </row>
    <row r="14" spans="3:114" ht="15" thickBot="1" x14ac:dyDescent="0.35">
      <c r="C14" s="1">
        <v>2050</v>
      </c>
      <c r="D14" s="2">
        <v>55.080663819999998</v>
      </c>
      <c r="E14" s="2">
        <v>0.49417979309999999</v>
      </c>
      <c r="F14" s="2">
        <v>50.32087241</v>
      </c>
      <c r="G14" s="2">
        <v>21.298823949999999</v>
      </c>
      <c r="H14" s="2">
        <v>28.992189790000001</v>
      </c>
      <c r="Y14" s="30"/>
      <c r="Z14" s="31"/>
      <c r="AA14" s="32"/>
      <c r="AB14" s="32"/>
      <c r="AI14" s="30">
        <v>2045</v>
      </c>
      <c r="AJ14" s="31">
        <v>47.729500000000002</v>
      </c>
      <c r="AK14" s="32">
        <v>0.42930000000000001</v>
      </c>
      <c r="AL14" s="32">
        <v>18.271000000000001</v>
      </c>
      <c r="AM14" s="29">
        <v>66.4298</v>
      </c>
      <c r="AU14" s="1">
        <v>2050</v>
      </c>
      <c r="AV14" s="7">
        <v>55.0807</v>
      </c>
      <c r="AW14" s="8">
        <v>0.49419999999999997</v>
      </c>
      <c r="AX14" s="8">
        <v>21.2988</v>
      </c>
      <c r="AY14">
        <f t="shared" si="0"/>
        <v>76.873699999999999</v>
      </c>
      <c r="BH14" s="1">
        <v>2050</v>
      </c>
      <c r="BI14" s="23">
        <f t="shared" si="1"/>
        <v>0.71650902714452402</v>
      </c>
      <c r="BJ14" s="23">
        <f t="shared" si="1"/>
        <v>6.4287265996042856E-3</v>
      </c>
      <c r="BK14" s="23">
        <f t="shared" si="1"/>
        <v>0.27706224625587167</v>
      </c>
      <c r="BL14">
        <f t="shared" si="2"/>
        <v>1</v>
      </c>
      <c r="CE14" s="11">
        <v>2050</v>
      </c>
      <c r="CF14" s="18">
        <f t="shared" si="3"/>
        <v>343.17560000000003</v>
      </c>
      <c r="CG14" s="19">
        <f t="shared" si="3"/>
        <v>293.5419</v>
      </c>
      <c r="CH14" s="19">
        <f t="shared" si="4"/>
        <v>494.47460000000001</v>
      </c>
      <c r="CI14" s="19">
        <f t="shared" si="5"/>
        <v>172.37039999999999</v>
      </c>
      <c r="CJ14" s="19">
        <f t="shared" si="6"/>
        <v>40.573300000000003</v>
      </c>
      <c r="CK14" s="19">
        <f t="shared" si="9"/>
        <v>2.9931000000000001</v>
      </c>
      <c r="CL14" s="19">
        <f t="shared" si="10"/>
        <v>0.1196</v>
      </c>
      <c r="CM14" s="19">
        <f t="shared" si="11"/>
        <v>1.5289999999999999</v>
      </c>
      <c r="CN14" s="20">
        <f t="shared" si="7"/>
        <v>0</v>
      </c>
      <c r="CO14" s="21">
        <f t="shared" si="8"/>
        <v>1348.7774999999999</v>
      </c>
      <c r="CS14" s="1">
        <v>2040</v>
      </c>
      <c r="CT14" s="23">
        <v>0.71947452206965223</v>
      </c>
      <c r="CU14" s="23">
        <v>6.5185070900598899E-3</v>
      </c>
      <c r="CV14" s="23">
        <v>0.2740069708402878</v>
      </c>
      <c r="CW14">
        <v>0.99999999999999989</v>
      </c>
    </row>
    <row r="15" spans="3:114" ht="15" thickBot="1" x14ac:dyDescent="0.35">
      <c r="Z15" s="33"/>
      <c r="AA15" s="33"/>
      <c r="AB15" s="33"/>
      <c r="AI15" s="29">
        <v>2050</v>
      </c>
      <c r="AJ15" s="33">
        <v>55.0807</v>
      </c>
      <c r="AK15" s="33">
        <v>0.49419999999999997</v>
      </c>
      <c r="AL15" s="33">
        <v>21.2988</v>
      </c>
      <c r="AM15" s="29">
        <v>76.873699999999999</v>
      </c>
      <c r="AV15" s="22"/>
      <c r="AW15" s="22"/>
      <c r="AX15" s="22"/>
      <c r="CS15" s="1">
        <v>2045</v>
      </c>
      <c r="CT15" s="23">
        <v>0.71849531385010945</v>
      </c>
      <c r="CU15" s="23">
        <v>6.4624611243749045E-3</v>
      </c>
      <c r="CV15" s="23">
        <v>0.27504222502551567</v>
      </c>
      <c r="CW15">
        <v>1</v>
      </c>
    </row>
    <row r="16" spans="3:114" ht="15" thickBot="1" x14ac:dyDescent="0.35">
      <c r="CS16" s="1">
        <v>2050</v>
      </c>
      <c r="CT16" s="23">
        <v>0.71650902714452402</v>
      </c>
      <c r="CU16" s="23">
        <v>6.4287265996042856E-3</v>
      </c>
      <c r="CV16" s="23">
        <v>0.27706224625587167</v>
      </c>
      <c r="CW16">
        <v>1</v>
      </c>
    </row>
    <row r="17" spans="3:114" x14ac:dyDescent="0.3">
      <c r="CG17">
        <v>250</v>
      </c>
    </row>
    <row r="18" spans="3:114" ht="15" thickBot="1" x14ac:dyDescent="0.35">
      <c r="C18" t="s">
        <v>8</v>
      </c>
      <c r="D18" t="s">
        <v>22</v>
      </c>
      <c r="AU18" t="s">
        <v>8</v>
      </c>
      <c r="AV18" t="s">
        <v>22</v>
      </c>
      <c r="BH18" t="s">
        <v>8</v>
      </c>
      <c r="BI18" t="s">
        <v>22</v>
      </c>
      <c r="CI18">
        <f>+CH12*2</f>
        <v>714.33220000000006</v>
      </c>
    </row>
    <row r="19" spans="3:114" ht="27.6" thickBot="1" x14ac:dyDescent="0.35">
      <c r="C19" s="1" t="s">
        <v>0</v>
      </c>
      <c r="D19" s="1" t="s">
        <v>3</v>
      </c>
      <c r="E19" s="1" t="s">
        <v>4</v>
      </c>
      <c r="F19" s="1" t="s">
        <v>7</v>
      </c>
      <c r="X19" s="30" t="s">
        <v>8</v>
      </c>
      <c r="Y19" s="30" t="s">
        <v>0</v>
      </c>
      <c r="Z19" s="30">
        <v>2019</v>
      </c>
      <c r="AA19" s="30">
        <v>2020</v>
      </c>
      <c r="AB19" s="30">
        <v>2025</v>
      </c>
      <c r="AC19" s="30">
        <v>2030</v>
      </c>
      <c r="AD19" s="30">
        <v>2035</v>
      </c>
      <c r="AE19" s="30">
        <v>2040</v>
      </c>
      <c r="AF19" s="30">
        <v>2045</v>
      </c>
      <c r="AG19" s="29">
        <v>2050</v>
      </c>
      <c r="AI19" s="30" t="s">
        <v>8</v>
      </c>
      <c r="AJ19" s="30" t="s">
        <v>22</v>
      </c>
      <c r="AK19" s="30"/>
      <c r="AU19" s="1" t="s">
        <v>0</v>
      </c>
      <c r="AV19" s="1" t="s">
        <v>4</v>
      </c>
      <c r="AW19" s="1" t="s">
        <v>7</v>
      </c>
      <c r="BH19" s="1" t="s">
        <v>0</v>
      </c>
      <c r="BI19" s="1" t="s">
        <v>4</v>
      </c>
      <c r="BJ19" s="1" t="s">
        <v>7</v>
      </c>
    </row>
    <row r="20" spans="3:114" ht="54" thickBot="1" x14ac:dyDescent="0.35">
      <c r="C20" s="1">
        <v>2019</v>
      </c>
      <c r="D20" s="2">
        <v>59.01934378</v>
      </c>
      <c r="E20" s="2">
        <v>18.24995393</v>
      </c>
      <c r="F20" s="2">
        <v>3.162057253</v>
      </c>
      <c r="X20" s="30" t="s">
        <v>22</v>
      </c>
      <c r="Y20" s="32" t="s">
        <v>4</v>
      </c>
      <c r="Z20" s="32">
        <v>59.019300000000001</v>
      </c>
      <c r="AA20" s="32">
        <v>51.586199999999998</v>
      </c>
      <c r="AB20" s="32">
        <v>56.642000000000003</v>
      </c>
      <c r="AC20" s="32">
        <v>63.609099999999998</v>
      </c>
      <c r="AD20" s="32">
        <v>69.843999999999994</v>
      </c>
      <c r="AE20" s="32">
        <v>75.542000000000002</v>
      </c>
      <c r="AF20" s="32">
        <v>84.720200000000006</v>
      </c>
      <c r="AG20" s="29">
        <v>97.112799999999993</v>
      </c>
      <c r="AI20" s="30" t="s">
        <v>0</v>
      </c>
      <c r="AJ20" s="32" t="s">
        <v>4</v>
      </c>
      <c r="AK20" s="32" t="s">
        <v>7</v>
      </c>
      <c r="AU20" s="1">
        <v>2019</v>
      </c>
      <c r="AV20" s="2" cm="1">
        <f t="array" ref="AV20:AV27">+ROUND(D20:D27,4)</f>
        <v>59.019300000000001</v>
      </c>
      <c r="AW20" s="2" cm="1">
        <f t="array" ref="AW20:AW27">+ROUND(F20:F27,4)</f>
        <v>3.1621000000000001</v>
      </c>
      <c r="AX20">
        <f t="shared" ref="AX20:AX27" si="12">+SUM(AV20:AW20)</f>
        <v>62.181400000000004</v>
      </c>
      <c r="BH20" s="1">
        <v>2019</v>
      </c>
      <c r="BI20" s="24">
        <f t="shared" ref="BI20:BJ27" si="13">+AV20/$AX20</f>
        <v>0.94914717262718429</v>
      </c>
      <c r="BJ20" s="24">
        <f t="shared" si="13"/>
        <v>5.0852827372815664E-2</v>
      </c>
      <c r="BK20">
        <f t="shared" ref="BK20:BK27" si="14">+SUM(BI20:BJ20)</f>
        <v>1</v>
      </c>
      <c r="CS20" t="s">
        <v>8</v>
      </c>
      <c r="CT20" t="s">
        <v>22</v>
      </c>
      <c r="DA20" t="s">
        <v>8</v>
      </c>
      <c r="DB20" s="1" t="s">
        <v>0</v>
      </c>
      <c r="DC20" s="28" t="s">
        <v>32</v>
      </c>
      <c r="DD20" s="28" t="s">
        <v>32</v>
      </c>
      <c r="DE20" s="28" t="s">
        <v>33</v>
      </c>
      <c r="DF20" s="28" t="s">
        <v>34</v>
      </c>
      <c r="DG20" s="28" t="s">
        <v>35</v>
      </c>
      <c r="DH20" s="28" t="s">
        <v>36</v>
      </c>
      <c r="DI20" s="28" t="s">
        <v>37</v>
      </c>
      <c r="DJ20" s="28" t="s">
        <v>38</v>
      </c>
    </row>
    <row r="21" spans="3:114" ht="27.6" thickBot="1" x14ac:dyDescent="0.35">
      <c r="C21" s="1">
        <v>2020</v>
      </c>
      <c r="D21" s="2">
        <v>51.586232090000003</v>
      </c>
      <c r="E21" s="2">
        <v>16.021264030000001</v>
      </c>
      <c r="F21" s="2">
        <v>2.7669333260000002</v>
      </c>
      <c r="X21" s="30"/>
      <c r="Y21" s="32" t="s">
        <v>7</v>
      </c>
      <c r="Z21" s="32">
        <v>3.1621000000000001</v>
      </c>
      <c r="AA21" s="32">
        <v>2.7669000000000001</v>
      </c>
      <c r="AB21" s="32">
        <v>3.3717999999999999</v>
      </c>
      <c r="AC21" s="32">
        <v>3.9958999999999998</v>
      </c>
      <c r="AD21" s="32">
        <v>4.5808</v>
      </c>
      <c r="AE21" s="32">
        <v>5.2009999999999996</v>
      </c>
      <c r="AF21" s="32">
        <v>5.9916999999999998</v>
      </c>
      <c r="AG21" s="29">
        <v>6.9436999999999998</v>
      </c>
      <c r="AI21" s="30">
        <v>2019</v>
      </c>
      <c r="AJ21" s="32">
        <v>59.019300000000001</v>
      </c>
      <c r="AK21" s="32">
        <v>3.1621000000000001</v>
      </c>
      <c r="AL21" s="29">
        <v>62.181400000000004</v>
      </c>
      <c r="AU21" s="1">
        <v>2020</v>
      </c>
      <c r="AV21" s="2">
        <v>51.586199999999998</v>
      </c>
      <c r="AW21" s="2">
        <v>2.7669000000000001</v>
      </c>
      <c r="AX21">
        <f t="shared" si="12"/>
        <v>54.353099999999998</v>
      </c>
      <c r="BH21" s="1">
        <v>2020</v>
      </c>
      <c r="BI21" s="24">
        <f t="shared" si="13"/>
        <v>0.94909397992018851</v>
      </c>
      <c r="BJ21" s="24">
        <f t="shared" si="13"/>
        <v>5.0906020079811459E-2</v>
      </c>
      <c r="BK21">
        <f t="shared" si="14"/>
        <v>1</v>
      </c>
      <c r="CS21" s="1" t="s">
        <v>0</v>
      </c>
      <c r="CT21" s="1" t="s">
        <v>4</v>
      </c>
      <c r="CU21" s="1" t="s">
        <v>7</v>
      </c>
      <c r="DA21" t="s">
        <v>22</v>
      </c>
      <c r="DB21" s="1" t="s">
        <v>4</v>
      </c>
      <c r="DC21" s="24">
        <v>0.94914717262718429</v>
      </c>
      <c r="DD21" s="24">
        <v>0.94909397992018851</v>
      </c>
      <c r="DE21" s="24">
        <v>0.94381625559454663</v>
      </c>
      <c r="DF21" s="24">
        <v>0.94089342504252638</v>
      </c>
      <c r="DG21" s="24">
        <v>0.93845062398555323</v>
      </c>
      <c r="DH21" s="24">
        <v>0.93558574737128919</v>
      </c>
      <c r="DI21" s="24">
        <v>0.93394802666463828</v>
      </c>
      <c r="DJ21" s="24">
        <v>0.933269906252853</v>
      </c>
    </row>
    <row r="22" spans="3:114" ht="15" thickBot="1" x14ac:dyDescent="0.35">
      <c r="C22" s="1">
        <v>2025</v>
      </c>
      <c r="D22" s="2">
        <v>56.641984430000001</v>
      </c>
      <c r="E22" s="2">
        <v>19.517854849999999</v>
      </c>
      <c r="F22" s="2">
        <v>3.3717760430000001</v>
      </c>
      <c r="Z22" s="29">
        <v>62.181400000000004</v>
      </c>
      <c r="AA22" s="29">
        <v>54.353099999999998</v>
      </c>
      <c r="AB22" s="29">
        <v>60.013800000000003</v>
      </c>
      <c r="AC22" s="29">
        <v>67.605000000000004</v>
      </c>
      <c r="AD22" s="29">
        <v>74.424799999999991</v>
      </c>
      <c r="AE22" s="29">
        <v>80.742999999999995</v>
      </c>
      <c r="AF22" s="29">
        <v>90.7119</v>
      </c>
      <c r="AG22" s="29">
        <v>104.0565</v>
      </c>
      <c r="AI22" s="30">
        <v>2020</v>
      </c>
      <c r="AJ22" s="32">
        <v>51.586199999999998</v>
      </c>
      <c r="AK22" s="32">
        <v>2.7669000000000001</v>
      </c>
      <c r="AL22" s="29">
        <v>54.353099999999998</v>
      </c>
      <c r="AU22" s="1">
        <v>2025</v>
      </c>
      <c r="AV22" s="2">
        <v>56.642000000000003</v>
      </c>
      <c r="AW22" s="2">
        <v>3.3717999999999999</v>
      </c>
      <c r="AX22">
        <f t="shared" si="12"/>
        <v>60.013800000000003</v>
      </c>
      <c r="BH22" s="1">
        <v>2025</v>
      </c>
      <c r="BI22" s="24">
        <f t="shared" si="13"/>
        <v>0.94381625559454663</v>
      </c>
      <c r="BJ22" s="24">
        <f t="shared" si="13"/>
        <v>5.6183744405453408E-2</v>
      </c>
      <c r="BK22">
        <f t="shared" si="14"/>
        <v>1</v>
      </c>
      <c r="CS22" s="1">
        <v>2019</v>
      </c>
      <c r="CT22" s="24">
        <v>0.94914717262718429</v>
      </c>
      <c r="CU22" s="24">
        <v>5.0852827372815664E-2</v>
      </c>
      <c r="CV22">
        <v>1</v>
      </c>
      <c r="DB22" s="1" t="s">
        <v>7</v>
      </c>
      <c r="DC22" s="24">
        <v>5.0852827372815664E-2</v>
      </c>
      <c r="DD22" s="24">
        <v>5.0906020079811459E-2</v>
      </c>
      <c r="DE22" s="24">
        <v>5.6183744405453408E-2</v>
      </c>
      <c r="DF22" s="24">
        <v>5.9106574957473554E-2</v>
      </c>
      <c r="DG22" s="24">
        <v>6.1549376014446808E-2</v>
      </c>
      <c r="DH22" s="24">
        <v>6.4414252628710852E-2</v>
      </c>
      <c r="DI22" s="24">
        <v>6.6051973335361724E-2</v>
      </c>
      <c r="DJ22" s="24">
        <v>6.6730093747146987E-2</v>
      </c>
    </row>
    <row r="23" spans="3:114" ht="15" thickBot="1" x14ac:dyDescent="0.35">
      <c r="C23" s="1">
        <v>2030</v>
      </c>
      <c r="D23" s="2">
        <v>63.609083830000003</v>
      </c>
      <c r="E23" s="2">
        <v>23.09220938</v>
      </c>
      <c r="F23" s="2">
        <v>3.9958940350000001</v>
      </c>
      <c r="Y23" s="30"/>
      <c r="Z23" s="32"/>
      <c r="AA23" s="32"/>
      <c r="AI23" s="30">
        <v>2025</v>
      </c>
      <c r="AJ23" s="32">
        <v>56.642000000000003</v>
      </c>
      <c r="AK23" s="32">
        <v>3.3717999999999999</v>
      </c>
      <c r="AL23" s="29">
        <v>60.013800000000003</v>
      </c>
      <c r="AU23" s="1">
        <v>2030</v>
      </c>
      <c r="AV23" s="2">
        <v>63.609099999999998</v>
      </c>
      <c r="AW23" s="2">
        <v>3.9958999999999998</v>
      </c>
      <c r="AX23">
        <f t="shared" si="12"/>
        <v>67.605000000000004</v>
      </c>
      <c r="BH23" s="1">
        <v>2030</v>
      </c>
      <c r="BI23" s="24">
        <f t="shared" si="13"/>
        <v>0.94089342504252638</v>
      </c>
      <c r="BJ23" s="24">
        <f t="shared" si="13"/>
        <v>5.9106574957473554E-2</v>
      </c>
      <c r="BK23">
        <f t="shared" si="14"/>
        <v>0.99999999999999989</v>
      </c>
      <c r="CS23" s="1">
        <v>2020</v>
      </c>
      <c r="CT23" s="24">
        <v>0.94909397992018851</v>
      </c>
      <c r="CU23" s="24">
        <v>5.0906020079811459E-2</v>
      </c>
      <c r="CV23">
        <v>1</v>
      </c>
    </row>
    <row r="24" spans="3:114" ht="15" thickBot="1" x14ac:dyDescent="0.35">
      <c r="C24" s="1">
        <v>2035</v>
      </c>
      <c r="D24" s="2">
        <v>69.844042560000005</v>
      </c>
      <c r="E24" s="2">
        <v>26.34347811</v>
      </c>
      <c r="F24" s="2">
        <v>4.5807605850000002</v>
      </c>
      <c r="Y24" s="30"/>
      <c r="Z24" s="32"/>
      <c r="AA24" s="32"/>
      <c r="AI24" s="30">
        <v>2030</v>
      </c>
      <c r="AJ24" s="32">
        <v>63.609099999999998</v>
      </c>
      <c r="AK24" s="32">
        <v>3.9958999999999998</v>
      </c>
      <c r="AL24" s="29">
        <v>67.605000000000004</v>
      </c>
      <c r="AU24" s="1">
        <v>2035</v>
      </c>
      <c r="AV24" s="2">
        <v>69.843999999999994</v>
      </c>
      <c r="AW24" s="2">
        <v>4.5808</v>
      </c>
      <c r="AX24">
        <f t="shared" si="12"/>
        <v>74.424799999999991</v>
      </c>
      <c r="BH24" s="1">
        <v>2035</v>
      </c>
      <c r="BI24" s="24">
        <f t="shared" si="13"/>
        <v>0.93845062398555323</v>
      </c>
      <c r="BJ24" s="24">
        <f t="shared" si="13"/>
        <v>6.1549376014446808E-2</v>
      </c>
      <c r="BK24">
        <f t="shared" si="14"/>
        <v>1</v>
      </c>
      <c r="CS24" s="1">
        <v>2025</v>
      </c>
      <c r="CT24" s="24">
        <v>0.94381625559454663</v>
      </c>
      <c r="CU24" s="24">
        <v>5.6183744405453408E-2</v>
      </c>
      <c r="CV24">
        <v>1</v>
      </c>
    </row>
    <row r="25" spans="3:114" ht="15" thickBot="1" x14ac:dyDescent="0.35">
      <c r="C25" s="1">
        <v>2040</v>
      </c>
      <c r="D25" s="2">
        <v>75.542025429999995</v>
      </c>
      <c r="E25" s="2">
        <v>29.750279760000002</v>
      </c>
      <c r="F25" s="2">
        <v>5.2010050290000001</v>
      </c>
      <c r="Y25" s="30"/>
      <c r="Z25" s="32"/>
      <c r="AA25" s="32"/>
      <c r="AI25" s="30">
        <v>2035</v>
      </c>
      <c r="AJ25" s="32">
        <v>69.843999999999994</v>
      </c>
      <c r="AK25" s="32">
        <v>4.5808</v>
      </c>
      <c r="AL25" s="29">
        <v>74.424799999999991</v>
      </c>
      <c r="AU25" s="1">
        <v>2040</v>
      </c>
      <c r="AV25" s="2">
        <v>75.542000000000002</v>
      </c>
      <c r="AW25" s="2">
        <v>5.2009999999999996</v>
      </c>
      <c r="AX25">
        <f t="shared" si="12"/>
        <v>80.742999999999995</v>
      </c>
      <c r="BH25" s="1">
        <v>2040</v>
      </c>
      <c r="BI25" s="24">
        <f t="shared" si="13"/>
        <v>0.93558574737128919</v>
      </c>
      <c r="BJ25" s="24">
        <f t="shared" si="13"/>
        <v>6.4414252628710852E-2</v>
      </c>
      <c r="BK25">
        <f t="shared" si="14"/>
        <v>1</v>
      </c>
      <c r="CS25" s="1">
        <v>2030</v>
      </c>
      <c r="CT25" s="24">
        <v>0.94089342504252638</v>
      </c>
      <c r="CU25" s="24">
        <v>5.9106574957473554E-2</v>
      </c>
      <c r="CV25">
        <v>0.99999999999999989</v>
      </c>
    </row>
    <row r="26" spans="3:114" ht="15" thickBot="1" x14ac:dyDescent="0.35">
      <c r="C26" s="1">
        <v>2045</v>
      </c>
      <c r="D26" s="2">
        <v>84.720165190000003</v>
      </c>
      <c r="E26" s="2">
        <v>34.18926544</v>
      </c>
      <c r="F26" s="2">
        <v>5.99173519</v>
      </c>
      <c r="Y26" s="30"/>
      <c r="Z26" s="32"/>
      <c r="AA26" s="32"/>
      <c r="AI26" s="30">
        <v>2040</v>
      </c>
      <c r="AJ26" s="32">
        <v>75.542000000000002</v>
      </c>
      <c r="AK26" s="32">
        <v>5.2009999999999996</v>
      </c>
      <c r="AL26" s="29">
        <v>80.742999999999995</v>
      </c>
      <c r="AU26" s="1">
        <v>2045</v>
      </c>
      <c r="AV26" s="2">
        <v>84.720200000000006</v>
      </c>
      <c r="AW26" s="2">
        <v>5.9916999999999998</v>
      </c>
      <c r="AX26">
        <f t="shared" si="12"/>
        <v>90.7119</v>
      </c>
      <c r="BH26" s="1">
        <v>2045</v>
      </c>
      <c r="BI26" s="24">
        <f t="shared" si="13"/>
        <v>0.93394802666463828</v>
      </c>
      <c r="BJ26" s="24">
        <f t="shared" si="13"/>
        <v>6.6051973335361724E-2</v>
      </c>
      <c r="BK26">
        <f t="shared" si="14"/>
        <v>1</v>
      </c>
      <c r="CS26" s="1">
        <v>2035</v>
      </c>
      <c r="CT26" s="24">
        <v>0.93845062398555323</v>
      </c>
      <c r="CU26" s="24">
        <v>6.1549376014446808E-2</v>
      </c>
      <c r="CV26">
        <v>1</v>
      </c>
    </row>
    <row r="27" spans="3:114" ht="15" thickBot="1" x14ac:dyDescent="0.35">
      <c r="C27" s="1">
        <v>2050</v>
      </c>
      <c r="D27" s="2">
        <v>97.112758450000001</v>
      </c>
      <c r="E27" s="2">
        <v>39.604049619999998</v>
      </c>
      <c r="F27" s="2">
        <v>6.9437124969999999</v>
      </c>
      <c r="Y27" s="30"/>
      <c r="Z27" s="32"/>
      <c r="AA27" s="32"/>
      <c r="AI27" s="30">
        <v>2045</v>
      </c>
      <c r="AJ27" s="32">
        <v>84.720200000000006</v>
      </c>
      <c r="AK27" s="32">
        <v>5.9916999999999998</v>
      </c>
      <c r="AL27" s="29">
        <v>90.7119</v>
      </c>
      <c r="AU27" s="1">
        <v>2050</v>
      </c>
      <c r="AV27" s="2">
        <v>97.112799999999993</v>
      </c>
      <c r="AW27" s="2">
        <v>6.9436999999999998</v>
      </c>
      <c r="AX27">
        <f t="shared" si="12"/>
        <v>104.0565</v>
      </c>
      <c r="BH27" s="1">
        <v>2050</v>
      </c>
      <c r="BI27" s="24">
        <f t="shared" si="13"/>
        <v>0.933269906252853</v>
      </c>
      <c r="BJ27" s="24">
        <f t="shared" si="13"/>
        <v>6.6730093747146987E-2</v>
      </c>
      <c r="BK27">
        <f t="shared" si="14"/>
        <v>1</v>
      </c>
      <c r="CS27" s="1">
        <v>2040</v>
      </c>
      <c r="CT27" s="24">
        <v>0.93558574737128919</v>
      </c>
      <c r="CU27" s="24">
        <v>6.4414252628710852E-2</v>
      </c>
      <c r="CV27">
        <v>1</v>
      </c>
    </row>
    <row r="28" spans="3:114" ht="15" thickBot="1" x14ac:dyDescent="0.35">
      <c r="AI28" s="29">
        <v>2050</v>
      </c>
      <c r="AJ28" s="29">
        <v>97.112799999999993</v>
      </c>
      <c r="AK28" s="29">
        <v>6.9436999999999998</v>
      </c>
      <c r="AL28" s="29">
        <v>104.0565</v>
      </c>
      <c r="CS28" s="1">
        <v>2045</v>
      </c>
      <c r="CT28" s="24">
        <v>0.93394802666463828</v>
      </c>
      <c r="CU28" s="24">
        <v>6.6051973335361724E-2</v>
      </c>
      <c r="CV28">
        <v>1</v>
      </c>
    </row>
    <row r="29" spans="3:114" ht="15" thickBot="1" x14ac:dyDescent="0.35">
      <c r="CS29" s="1">
        <v>2050</v>
      </c>
      <c r="CT29" s="24">
        <v>0.933269906252853</v>
      </c>
      <c r="CU29" s="24">
        <v>6.6730093747146987E-2</v>
      </c>
      <c r="CV29">
        <v>1</v>
      </c>
    </row>
    <row r="31" spans="3:114" ht="15" thickBot="1" x14ac:dyDescent="0.35">
      <c r="C31" t="s">
        <v>9</v>
      </c>
      <c r="D31" t="s">
        <v>22</v>
      </c>
      <c r="AU31" t="s">
        <v>9</v>
      </c>
      <c r="AV31" t="s">
        <v>22</v>
      </c>
      <c r="BH31" t="s">
        <v>9</v>
      </c>
      <c r="BI31" t="s">
        <v>22</v>
      </c>
    </row>
    <row r="32" spans="3:114" ht="27.6" thickBot="1" x14ac:dyDescent="0.35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Y32" s="30"/>
      <c r="Z32" s="30"/>
      <c r="AA32" s="30"/>
      <c r="AI32" s="30" t="s">
        <v>9</v>
      </c>
      <c r="AJ32" s="30" t="s">
        <v>22</v>
      </c>
      <c r="AK32" s="30"/>
      <c r="AU32" s="1" t="s">
        <v>0</v>
      </c>
      <c r="AV32" s="1" t="s">
        <v>4</v>
      </c>
      <c r="AW32" s="1" t="s">
        <v>7</v>
      </c>
      <c r="BH32" s="1" t="s">
        <v>0</v>
      </c>
      <c r="BI32" s="1" t="s">
        <v>4</v>
      </c>
      <c r="BJ32" s="1" t="s">
        <v>7</v>
      </c>
    </row>
    <row r="33" spans="3:118" ht="15" thickBot="1" x14ac:dyDescent="0.35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X33" s="30" t="s">
        <v>9</v>
      </c>
      <c r="Y33" s="30" t="s">
        <v>0</v>
      </c>
      <c r="Z33" s="30">
        <v>2019</v>
      </c>
      <c r="AA33" s="30">
        <v>2020</v>
      </c>
      <c r="AB33" s="30">
        <v>2025</v>
      </c>
      <c r="AC33" s="30">
        <v>2030</v>
      </c>
      <c r="AD33" s="30">
        <v>2035</v>
      </c>
      <c r="AE33" s="30">
        <v>2040</v>
      </c>
      <c r="AF33" s="30">
        <v>2045</v>
      </c>
      <c r="AG33" s="29">
        <v>2050</v>
      </c>
      <c r="AI33" s="30" t="s">
        <v>0</v>
      </c>
      <c r="AJ33" s="32" t="s">
        <v>4</v>
      </c>
      <c r="AK33" s="32" t="s">
        <v>7</v>
      </c>
      <c r="AU33" s="1">
        <v>2019</v>
      </c>
      <c r="AV33" s="2" cm="1">
        <f t="array" ref="AV33:AV40">+ROUND(E33:E40,4)</f>
        <v>51.217300000000002</v>
      </c>
      <c r="AW33" s="2" cm="1">
        <f t="array" ref="AW33:AW40">+ROUND(G33:G40,4)</f>
        <v>18.123999999999999</v>
      </c>
      <c r="AX33">
        <f t="shared" ref="AX33:AX40" si="15">+SUM(AV33:AW33)</f>
        <v>69.341300000000004</v>
      </c>
      <c r="BH33" s="1">
        <v>2019</v>
      </c>
      <c r="BI33" s="24">
        <f t="shared" ref="BI33:BJ40" si="16">+AV33/$AX33</f>
        <v>0.73862618670258562</v>
      </c>
      <c r="BJ33" s="24">
        <f t="shared" si="16"/>
        <v>0.26137381329741433</v>
      </c>
      <c r="BK33">
        <f t="shared" ref="BK33:BK40" si="17">+SUM(BI33:BJ33)</f>
        <v>1</v>
      </c>
      <c r="CS33" t="s">
        <v>9</v>
      </c>
      <c r="CT33" t="s">
        <v>22</v>
      </c>
      <c r="DA33" t="s">
        <v>9</v>
      </c>
      <c r="DB33" s="1" t="s">
        <v>0</v>
      </c>
      <c r="DC33" s="28" t="s">
        <v>32</v>
      </c>
      <c r="DD33" s="28" t="s">
        <v>32</v>
      </c>
      <c r="DE33" s="28" t="s">
        <v>33</v>
      </c>
      <c r="DF33" s="28" t="s">
        <v>34</v>
      </c>
      <c r="DG33" s="28" t="s">
        <v>35</v>
      </c>
      <c r="DH33" s="28" t="s">
        <v>36</v>
      </c>
      <c r="DI33" s="28" t="s">
        <v>37</v>
      </c>
      <c r="DJ33" s="28" t="s">
        <v>38</v>
      </c>
    </row>
    <row r="34" spans="3:118" ht="54" thickBot="1" x14ac:dyDescent="0.35">
      <c r="C34" s="1">
        <v>2020</v>
      </c>
      <c r="D34" s="2">
        <v>87.35472455</v>
      </c>
      <c r="E34" s="2">
        <v>52.991867550000002</v>
      </c>
      <c r="F34" s="2">
        <v>91.564554580000006</v>
      </c>
      <c r="G34" s="2">
        <v>18.086526970000001</v>
      </c>
      <c r="X34" s="30" t="s">
        <v>22</v>
      </c>
      <c r="Y34" s="32" t="s">
        <v>4</v>
      </c>
      <c r="Z34" s="32">
        <v>51.217300000000002</v>
      </c>
      <c r="AA34" s="32">
        <v>52.991900000000001</v>
      </c>
      <c r="AB34" s="32">
        <v>60.592399999999998</v>
      </c>
      <c r="AC34" s="32">
        <v>67.755200000000002</v>
      </c>
      <c r="AD34" s="32">
        <v>72.229100000000003</v>
      </c>
      <c r="AE34" s="32">
        <v>75.447100000000006</v>
      </c>
      <c r="AF34" s="32">
        <v>79.880099999999999</v>
      </c>
      <c r="AG34" s="29">
        <v>85.044200000000004</v>
      </c>
      <c r="AI34" s="30">
        <v>2019</v>
      </c>
      <c r="AJ34" s="32">
        <v>51.217300000000002</v>
      </c>
      <c r="AK34" s="32">
        <v>18.123999999999999</v>
      </c>
      <c r="AL34" s="29">
        <v>69.341300000000004</v>
      </c>
      <c r="AU34" s="1">
        <v>2020</v>
      </c>
      <c r="AV34" s="2">
        <v>52.991900000000001</v>
      </c>
      <c r="AW34" s="2">
        <v>18.086500000000001</v>
      </c>
      <c r="AX34">
        <f t="shared" si="15"/>
        <v>71.078400000000002</v>
      </c>
      <c r="BH34" s="1">
        <v>2020</v>
      </c>
      <c r="BI34" s="24">
        <f t="shared" si="16"/>
        <v>0.74554154285971541</v>
      </c>
      <c r="BJ34" s="24">
        <f t="shared" si="16"/>
        <v>0.25445845714028453</v>
      </c>
      <c r="BK34">
        <f t="shared" si="17"/>
        <v>1</v>
      </c>
      <c r="CS34" s="1" t="s">
        <v>0</v>
      </c>
      <c r="CT34" s="1" t="s">
        <v>4</v>
      </c>
      <c r="CU34" s="1" t="s">
        <v>7</v>
      </c>
      <c r="DA34" t="s">
        <v>22</v>
      </c>
      <c r="DB34" s="1" t="s">
        <v>4</v>
      </c>
      <c r="DC34" s="24">
        <v>0.73862618670258562</v>
      </c>
      <c r="DD34" s="24">
        <v>0.74554154285971541</v>
      </c>
      <c r="DE34" s="24">
        <v>0.75129509265895111</v>
      </c>
      <c r="DF34" s="24">
        <v>0.75734173890202261</v>
      </c>
      <c r="DG34" s="24">
        <v>0.76288003210832334</v>
      </c>
      <c r="DH34" s="24">
        <v>0.76798679968770389</v>
      </c>
      <c r="DI34" s="24">
        <v>0.77271043225491287</v>
      </c>
      <c r="DJ34" s="24">
        <v>0.7770943916548716</v>
      </c>
    </row>
    <row r="35" spans="3:118" ht="15" thickBot="1" x14ac:dyDescent="0.35">
      <c r="C35" s="1">
        <v>2025</v>
      </c>
      <c r="D35" s="2">
        <v>91.121037040000004</v>
      </c>
      <c r="E35" s="2">
        <v>60.59239951</v>
      </c>
      <c r="F35" s="2">
        <v>82.589558249999996</v>
      </c>
      <c r="G35" s="2">
        <v>20.058155849999999</v>
      </c>
      <c r="X35" s="30"/>
      <c r="Y35" s="32" t="s">
        <v>7</v>
      </c>
      <c r="Z35" s="32">
        <v>18.123999999999999</v>
      </c>
      <c r="AA35" s="32">
        <v>18.086500000000001</v>
      </c>
      <c r="AB35" s="32">
        <v>20.058199999999999</v>
      </c>
      <c r="AC35" s="32">
        <v>21.709299999999999</v>
      </c>
      <c r="AD35" s="32">
        <v>22.450399999999998</v>
      </c>
      <c r="AE35" s="32">
        <v>22.792999999999999</v>
      </c>
      <c r="AF35" s="32">
        <v>23.496400000000001</v>
      </c>
      <c r="AG35" s="29">
        <v>24.394500000000001</v>
      </c>
      <c r="AI35" s="30">
        <v>2020</v>
      </c>
      <c r="AJ35" s="32">
        <v>52.991900000000001</v>
      </c>
      <c r="AK35" s="32">
        <v>18.086500000000001</v>
      </c>
      <c r="AL35" s="29">
        <v>71.078400000000002</v>
      </c>
      <c r="AU35" s="1">
        <v>2025</v>
      </c>
      <c r="AV35" s="2">
        <v>60.592399999999998</v>
      </c>
      <c r="AW35" s="2">
        <v>20.058199999999999</v>
      </c>
      <c r="AX35">
        <f t="shared" si="15"/>
        <v>80.650599999999997</v>
      </c>
      <c r="BH35" s="1">
        <v>2025</v>
      </c>
      <c r="BI35" s="24">
        <f t="shared" si="16"/>
        <v>0.75129509265895111</v>
      </c>
      <c r="BJ35" s="24">
        <f t="shared" si="16"/>
        <v>0.24870490734104891</v>
      </c>
      <c r="BK35">
        <f t="shared" si="17"/>
        <v>1</v>
      </c>
      <c r="CS35" s="1">
        <v>2019</v>
      </c>
      <c r="CT35" s="24">
        <v>0.73862618670258562</v>
      </c>
      <c r="CU35" s="24">
        <v>0.26137381329741433</v>
      </c>
      <c r="CV35">
        <v>1</v>
      </c>
      <c r="DB35" s="1" t="s">
        <v>7</v>
      </c>
      <c r="DC35" s="24">
        <v>0.26137381329741433</v>
      </c>
      <c r="DD35" s="24">
        <v>0.25445845714028453</v>
      </c>
      <c r="DE35" s="24">
        <v>0.24870490734104891</v>
      </c>
      <c r="DF35" s="24">
        <v>0.24265826109797739</v>
      </c>
      <c r="DG35" s="24">
        <v>0.23711996789167664</v>
      </c>
      <c r="DH35" s="24">
        <v>0.23201320031229605</v>
      </c>
      <c r="DI35" s="24">
        <v>0.22728956774508716</v>
      </c>
      <c r="DJ35" s="24">
        <v>0.22290560834512835</v>
      </c>
    </row>
    <row r="36" spans="3:118" ht="15" thickBot="1" x14ac:dyDescent="0.35">
      <c r="C36" s="1">
        <v>2030</v>
      </c>
      <c r="D36" s="2">
        <v>95.647564729999999</v>
      </c>
      <c r="E36" s="2">
        <v>67.755181699999994</v>
      </c>
      <c r="F36" s="2">
        <v>73.546452799999997</v>
      </c>
      <c r="G36" s="2">
        <v>21.70928073</v>
      </c>
      <c r="Z36" s="29">
        <v>69.341300000000004</v>
      </c>
      <c r="AA36" s="29">
        <v>71.078400000000002</v>
      </c>
      <c r="AB36" s="29">
        <v>80.650599999999997</v>
      </c>
      <c r="AC36" s="29">
        <v>89.464500000000001</v>
      </c>
      <c r="AD36" s="29">
        <v>94.679500000000004</v>
      </c>
      <c r="AE36" s="29">
        <v>98.240100000000012</v>
      </c>
      <c r="AF36" s="29">
        <v>103.37649999999999</v>
      </c>
      <c r="AG36" s="29">
        <v>109.43870000000001</v>
      </c>
      <c r="AI36" s="30">
        <v>2025</v>
      </c>
      <c r="AJ36" s="32">
        <v>60.592399999999998</v>
      </c>
      <c r="AK36" s="32">
        <v>20.058199999999999</v>
      </c>
      <c r="AL36" s="29">
        <v>80.650599999999997</v>
      </c>
      <c r="AU36" s="1">
        <v>2030</v>
      </c>
      <c r="AV36" s="2">
        <v>67.755200000000002</v>
      </c>
      <c r="AW36" s="2">
        <v>21.709299999999999</v>
      </c>
      <c r="AX36">
        <f t="shared" si="15"/>
        <v>89.464500000000001</v>
      </c>
      <c r="BH36" s="1">
        <v>2030</v>
      </c>
      <c r="BI36" s="24">
        <f t="shared" si="16"/>
        <v>0.75734173890202261</v>
      </c>
      <c r="BJ36" s="24">
        <f t="shared" si="16"/>
        <v>0.24265826109797739</v>
      </c>
      <c r="BK36">
        <f t="shared" si="17"/>
        <v>1</v>
      </c>
      <c r="CS36" s="1">
        <v>2020</v>
      </c>
      <c r="CT36" s="24">
        <v>0.74554154285971541</v>
      </c>
      <c r="CU36" s="24">
        <v>0.25445845714028453</v>
      </c>
      <c r="CV36">
        <v>1</v>
      </c>
    </row>
    <row r="37" spans="3:118" ht="15" thickBot="1" x14ac:dyDescent="0.35">
      <c r="C37" s="1">
        <v>2035</v>
      </c>
      <c r="D37" s="2">
        <v>89.597049979999994</v>
      </c>
      <c r="E37" s="2">
        <v>72.229141429999999</v>
      </c>
      <c r="F37" s="2">
        <v>62.635394929999997</v>
      </c>
      <c r="G37" s="2">
        <v>22.450440459999999</v>
      </c>
      <c r="Y37" s="30"/>
      <c r="Z37" s="32"/>
      <c r="AA37" s="32"/>
      <c r="AI37" s="30">
        <v>2030</v>
      </c>
      <c r="AJ37" s="32">
        <v>67.755200000000002</v>
      </c>
      <c r="AK37" s="32">
        <v>21.709299999999999</v>
      </c>
      <c r="AL37" s="29">
        <v>89.464500000000001</v>
      </c>
      <c r="AU37" s="1">
        <v>2035</v>
      </c>
      <c r="AV37" s="2">
        <v>72.229100000000003</v>
      </c>
      <c r="AW37" s="2">
        <v>22.450399999999998</v>
      </c>
      <c r="AX37">
        <f t="shared" si="15"/>
        <v>94.679500000000004</v>
      </c>
      <c r="BH37" s="1">
        <v>2035</v>
      </c>
      <c r="BI37" s="24">
        <f t="shared" si="16"/>
        <v>0.76288003210832334</v>
      </c>
      <c r="BJ37" s="24">
        <f t="shared" si="16"/>
        <v>0.23711996789167664</v>
      </c>
      <c r="BK37">
        <f t="shared" si="17"/>
        <v>1</v>
      </c>
      <c r="CS37" s="1">
        <v>2025</v>
      </c>
      <c r="CT37" s="24">
        <v>0.75129509265895111</v>
      </c>
      <c r="CU37" s="24">
        <v>0.24870490734104891</v>
      </c>
      <c r="CV37">
        <v>1</v>
      </c>
    </row>
    <row r="38" spans="3:118" ht="15" thickBot="1" x14ac:dyDescent="0.35">
      <c r="C38" s="1">
        <v>2040</v>
      </c>
      <c r="D38" s="2">
        <v>80.347680019999999</v>
      </c>
      <c r="E38" s="2">
        <v>75.447063510000007</v>
      </c>
      <c r="F38" s="2">
        <v>51.974442490000001</v>
      </c>
      <c r="G38" s="2">
        <v>22.793048590000001</v>
      </c>
      <c r="Y38" s="30"/>
      <c r="Z38" s="32"/>
      <c r="AA38" s="32"/>
      <c r="AI38" s="30">
        <v>2035</v>
      </c>
      <c r="AJ38" s="32">
        <v>72.229100000000003</v>
      </c>
      <c r="AK38" s="32">
        <v>22.450399999999998</v>
      </c>
      <c r="AL38" s="29">
        <v>94.679500000000004</v>
      </c>
      <c r="AU38" s="1">
        <v>2040</v>
      </c>
      <c r="AV38" s="2">
        <v>75.447100000000006</v>
      </c>
      <c r="AW38" s="2">
        <v>22.792999999999999</v>
      </c>
      <c r="AX38">
        <f t="shared" si="15"/>
        <v>98.240100000000012</v>
      </c>
      <c r="BH38" s="1">
        <v>2040</v>
      </c>
      <c r="BI38" s="24">
        <f t="shared" si="16"/>
        <v>0.76798679968770389</v>
      </c>
      <c r="BJ38" s="24">
        <f t="shared" si="16"/>
        <v>0.23201320031229605</v>
      </c>
      <c r="BK38">
        <f t="shared" si="17"/>
        <v>1</v>
      </c>
      <c r="CS38" s="1">
        <v>2030</v>
      </c>
      <c r="CT38" s="24">
        <v>0.75734173890202261</v>
      </c>
      <c r="CU38" s="24">
        <v>0.24265826109797739</v>
      </c>
      <c r="CV38">
        <v>1</v>
      </c>
    </row>
    <row r="39" spans="3:118" ht="15" thickBot="1" x14ac:dyDescent="0.35">
      <c r="C39" s="1">
        <v>2045</v>
      </c>
      <c r="D39" s="2">
        <v>77.582792029999993</v>
      </c>
      <c r="E39" s="2">
        <v>79.880100740000003</v>
      </c>
      <c r="F39" s="2">
        <v>42.842705299999999</v>
      </c>
      <c r="G39" s="2">
        <v>23.496426190000001</v>
      </c>
      <c r="Y39" s="30"/>
      <c r="Z39" s="32"/>
      <c r="AA39" s="32"/>
      <c r="AI39" s="30">
        <v>2040</v>
      </c>
      <c r="AJ39" s="32">
        <v>75.447100000000006</v>
      </c>
      <c r="AK39" s="32">
        <v>22.792999999999999</v>
      </c>
      <c r="AL39" s="29">
        <v>98.240100000000012</v>
      </c>
      <c r="AU39" s="1">
        <v>2045</v>
      </c>
      <c r="AV39" s="2">
        <v>79.880099999999999</v>
      </c>
      <c r="AW39" s="2">
        <v>23.496400000000001</v>
      </c>
      <c r="AX39">
        <f t="shared" si="15"/>
        <v>103.37649999999999</v>
      </c>
      <c r="BH39" s="1">
        <v>2045</v>
      </c>
      <c r="BI39" s="24">
        <f t="shared" si="16"/>
        <v>0.77271043225491287</v>
      </c>
      <c r="BJ39" s="24">
        <f t="shared" si="16"/>
        <v>0.22728956774508716</v>
      </c>
      <c r="BK39">
        <f t="shared" si="17"/>
        <v>1</v>
      </c>
      <c r="CS39" s="1">
        <v>2035</v>
      </c>
      <c r="CT39" s="24">
        <v>0.76288003210832334</v>
      </c>
      <c r="CU39" s="24">
        <v>0.23711996789167664</v>
      </c>
      <c r="CV39">
        <v>1</v>
      </c>
    </row>
    <row r="40" spans="3:118" ht="15" thickBot="1" x14ac:dyDescent="0.35">
      <c r="C40" s="1">
        <v>2050</v>
      </c>
      <c r="D40" s="2">
        <v>79.417626600000006</v>
      </c>
      <c r="E40" s="2">
        <v>85.044170230000006</v>
      </c>
      <c r="F40" s="2">
        <v>34.84487257</v>
      </c>
      <c r="G40" s="2">
        <v>24.39450102</v>
      </c>
      <c r="Y40" s="30"/>
      <c r="Z40" s="32"/>
      <c r="AA40" s="32"/>
      <c r="AI40" s="30">
        <v>2045</v>
      </c>
      <c r="AJ40" s="32">
        <v>79.880099999999999</v>
      </c>
      <c r="AK40" s="32">
        <v>23.496400000000001</v>
      </c>
      <c r="AL40" s="29">
        <v>103.37649999999999</v>
      </c>
      <c r="AU40" s="1">
        <v>2050</v>
      </c>
      <c r="AV40" s="2">
        <v>85.044200000000004</v>
      </c>
      <c r="AW40" s="2">
        <v>24.394500000000001</v>
      </c>
      <c r="AX40">
        <f t="shared" si="15"/>
        <v>109.43870000000001</v>
      </c>
      <c r="BH40" s="1">
        <v>2050</v>
      </c>
      <c r="BI40" s="24">
        <f t="shared" si="16"/>
        <v>0.7770943916548716</v>
      </c>
      <c r="BJ40" s="24">
        <f t="shared" si="16"/>
        <v>0.22290560834512835</v>
      </c>
      <c r="BK40">
        <f t="shared" si="17"/>
        <v>1</v>
      </c>
      <c r="CS40" s="1">
        <v>2040</v>
      </c>
      <c r="CT40" s="24">
        <v>0.76798679968770389</v>
      </c>
      <c r="CU40" s="24">
        <v>0.23201320031229605</v>
      </c>
      <c r="CV40">
        <v>1</v>
      </c>
    </row>
    <row r="41" spans="3:118" ht="15" thickBot="1" x14ac:dyDescent="0.35">
      <c r="AI41" s="29">
        <v>2050</v>
      </c>
      <c r="AJ41" s="29">
        <v>85.044200000000004</v>
      </c>
      <c r="AK41" s="29">
        <v>24.394500000000001</v>
      </c>
      <c r="AL41" s="29">
        <v>109.43870000000001</v>
      </c>
      <c r="CS41" s="1">
        <v>2045</v>
      </c>
      <c r="CT41" s="24">
        <v>0.77271043225491287</v>
      </c>
      <c r="CU41" s="24">
        <v>0.22728956774508716</v>
      </c>
      <c r="CV41">
        <v>1</v>
      </c>
    </row>
    <row r="42" spans="3:118" ht="15" thickBot="1" x14ac:dyDescent="0.35">
      <c r="CS42" s="1">
        <v>2050</v>
      </c>
      <c r="CT42" s="24">
        <v>0.7770943916548716</v>
      </c>
      <c r="CU42" s="24">
        <v>0.22290560834512835</v>
      </c>
      <c r="CV42">
        <v>1</v>
      </c>
    </row>
    <row r="46" spans="3:118" ht="15" thickBot="1" x14ac:dyDescent="0.35">
      <c r="C46" t="s">
        <v>19</v>
      </c>
      <c r="D46" t="s">
        <v>23</v>
      </c>
      <c r="AU46" t="s">
        <v>19</v>
      </c>
      <c r="AV46" t="s">
        <v>23</v>
      </c>
      <c r="BH46" t="s">
        <v>19</v>
      </c>
      <c r="BI46" t="s">
        <v>23</v>
      </c>
    </row>
    <row r="47" spans="3:118" ht="27.6" thickBot="1" x14ac:dyDescent="0.35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W47" s="30" t="s">
        <v>19</v>
      </c>
      <c r="X47" s="30" t="s">
        <v>0</v>
      </c>
      <c r="Y47" s="30">
        <v>2019</v>
      </c>
      <c r="Z47" s="30">
        <v>2020</v>
      </c>
      <c r="AA47" s="30">
        <v>2025</v>
      </c>
      <c r="AB47" s="30">
        <v>2030</v>
      </c>
      <c r="AC47" s="30">
        <v>2035</v>
      </c>
      <c r="AD47" s="30">
        <v>2040</v>
      </c>
      <c r="AE47" s="30">
        <v>2045</v>
      </c>
      <c r="AF47" s="29">
        <v>2050</v>
      </c>
      <c r="AG47" s="30"/>
      <c r="AI47" s="30" t="s">
        <v>19</v>
      </c>
      <c r="AJ47" s="30" t="s">
        <v>23</v>
      </c>
      <c r="AK47" s="30"/>
      <c r="AL47" s="30"/>
      <c r="AM47" s="30"/>
      <c r="AN47" s="30"/>
      <c r="AO47" s="30"/>
      <c r="AP47" s="30"/>
      <c r="AQ47" s="30"/>
      <c r="AU47" s="1" t="s">
        <v>0</v>
      </c>
      <c r="AV47" s="1" t="s">
        <v>1</v>
      </c>
      <c r="AW47" s="1" t="s">
        <v>2</v>
      </c>
      <c r="AX47" s="1" t="s">
        <v>4</v>
      </c>
      <c r="AY47" s="1" t="s">
        <v>10</v>
      </c>
      <c r="AZ47" s="1" t="s">
        <v>7</v>
      </c>
      <c r="BA47" s="1" t="s">
        <v>13</v>
      </c>
      <c r="BB47" s="1" t="s">
        <v>14</v>
      </c>
      <c r="BC47" s="1" t="s">
        <v>18</v>
      </c>
      <c r="BH47" s="1" t="s">
        <v>0</v>
      </c>
      <c r="BI47" s="1" t="s">
        <v>1</v>
      </c>
      <c r="BJ47" s="1" t="s">
        <v>2</v>
      </c>
      <c r="BK47" s="1" t="s">
        <v>4</v>
      </c>
      <c r="BL47" s="1" t="s">
        <v>10</v>
      </c>
      <c r="BM47" s="1" t="s">
        <v>7</v>
      </c>
      <c r="BN47" s="1" t="s">
        <v>13</v>
      </c>
      <c r="BO47" s="1" t="s">
        <v>14</v>
      </c>
      <c r="BP47" s="1" t="s">
        <v>18</v>
      </c>
    </row>
    <row r="48" spans="3:118" ht="67.2" thickBot="1" x14ac:dyDescent="0.35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W48" s="30" t="s">
        <v>23</v>
      </c>
      <c r="X48" s="32" t="s">
        <v>1</v>
      </c>
      <c r="Y48" s="32">
        <v>2.5236000000000001</v>
      </c>
      <c r="Z48" s="32">
        <v>2.1497999999999999</v>
      </c>
      <c r="AA48" s="32">
        <v>2.5537999999999998</v>
      </c>
      <c r="AB48" s="32">
        <v>2.8365999999999998</v>
      </c>
      <c r="AC48" s="32">
        <v>3.0423</v>
      </c>
      <c r="AD48" s="32">
        <v>3.2429999999999999</v>
      </c>
      <c r="AE48" s="32">
        <v>3.5529999999999999</v>
      </c>
      <c r="AF48" s="29">
        <v>3.9535999999999998</v>
      </c>
      <c r="AG48" s="32"/>
      <c r="AI48" s="30" t="s">
        <v>0</v>
      </c>
      <c r="AJ48" s="32" t="s">
        <v>1</v>
      </c>
      <c r="AK48" s="32" t="s">
        <v>2</v>
      </c>
      <c r="AL48" s="32" t="s">
        <v>4</v>
      </c>
      <c r="AM48" s="32" t="s">
        <v>10</v>
      </c>
      <c r="AN48" s="32" t="s">
        <v>7</v>
      </c>
      <c r="AO48" s="32" t="s">
        <v>13</v>
      </c>
      <c r="AP48" s="32" t="s">
        <v>14</v>
      </c>
      <c r="AQ48" s="32" t="s">
        <v>18</v>
      </c>
      <c r="AU48" s="1">
        <v>2019</v>
      </c>
      <c r="AV48" s="2" cm="1">
        <f t="array" ref="AV48:AW55">+ROUND(D48:E55,4)</f>
        <v>2.5236000000000001</v>
      </c>
      <c r="AW48" s="2">
        <v>0.21970000000000001</v>
      </c>
      <c r="AX48" s="2" cm="1">
        <f t="array" ref="AX48:AX55">+ROUND(G48:G55,4)</f>
        <v>98.535499999999999</v>
      </c>
      <c r="AY48" s="2" cm="1">
        <f t="array" ref="AY48:AY55">+ROUND(H48:H55,4)</f>
        <v>4.0000000000000001E-3</v>
      </c>
      <c r="AZ48" s="2" cm="1">
        <f t="array" ref="AZ48:BB55">+ROUND(L48:N55,4)</f>
        <v>4.1689999999999996</v>
      </c>
      <c r="BA48" s="2">
        <v>0.44080000000000003</v>
      </c>
      <c r="BB48" s="2">
        <v>7.3300000000000004E-2</v>
      </c>
      <c r="BC48" s="2" cm="1">
        <f t="array" ref="BC48:BC55">+ROUND(R48:R55,4)</f>
        <v>0</v>
      </c>
      <c r="BD48">
        <f t="shared" ref="BD48:BD55" si="18">+SUM(AV48:BC48)</f>
        <v>105.9659</v>
      </c>
      <c r="BH48" s="1">
        <v>2019</v>
      </c>
      <c r="BI48" s="24">
        <f>+AV48/$BD48</f>
        <v>2.3815208477444158E-2</v>
      </c>
      <c r="BJ48" s="24">
        <f t="shared" ref="BJ48:BP48" si="19">+AW48/$BD48</f>
        <v>2.0733084888629265E-3</v>
      </c>
      <c r="BK48" s="24">
        <f t="shared" si="19"/>
        <v>0.92987932910492899</v>
      </c>
      <c r="BL48" s="24">
        <f t="shared" si="19"/>
        <v>3.7747992514573081E-5</v>
      </c>
      <c r="BM48" s="24">
        <f t="shared" si="19"/>
        <v>3.934284519831379E-2</v>
      </c>
      <c r="BN48" s="24">
        <f t="shared" si="19"/>
        <v>4.1598287751059542E-3</v>
      </c>
      <c r="BO48" s="24">
        <f t="shared" si="19"/>
        <v>6.9173196282955177E-4</v>
      </c>
      <c r="BP48" s="24">
        <f t="shared" si="19"/>
        <v>0</v>
      </c>
      <c r="BQ48">
        <f t="shared" ref="BQ48:BQ55" si="20">+SUM(BI48:BP48)</f>
        <v>0.99999999999999989</v>
      </c>
      <c r="CS48" t="s">
        <v>19</v>
      </c>
      <c r="CT48" t="s">
        <v>23</v>
      </c>
      <c r="DE48" t="s">
        <v>19</v>
      </c>
      <c r="DF48" s="1" t="s">
        <v>0</v>
      </c>
      <c r="DG48" s="28" t="s">
        <v>32</v>
      </c>
      <c r="DH48" s="28" t="s">
        <v>32</v>
      </c>
      <c r="DI48" s="28" t="s">
        <v>33</v>
      </c>
      <c r="DJ48" s="28" t="s">
        <v>34</v>
      </c>
      <c r="DK48" s="28" t="s">
        <v>35</v>
      </c>
      <c r="DL48" s="28" t="s">
        <v>36</v>
      </c>
      <c r="DM48" s="28" t="s">
        <v>37</v>
      </c>
      <c r="DN48" s="28" t="s">
        <v>38</v>
      </c>
    </row>
    <row r="49" spans="3:118" ht="27.6" thickBot="1" x14ac:dyDescent="0.35">
      <c r="C49" s="1">
        <v>2020</v>
      </c>
      <c r="D49" s="2">
        <v>2.1498079429999999</v>
      </c>
      <c r="E49" s="2">
        <v>0.15597128239999999</v>
      </c>
      <c r="F49" s="2">
        <v>49.492264650000003</v>
      </c>
      <c r="G49" s="2">
        <v>90.397414740000002</v>
      </c>
      <c r="H49" s="2">
        <v>3.8020588269999998E-3</v>
      </c>
      <c r="I49" s="2">
        <v>80.304711710000007</v>
      </c>
      <c r="J49" s="2">
        <v>44.771384240000003</v>
      </c>
      <c r="K49" s="2">
        <v>0.20329718769999999</v>
      </c>
      <c r="L49" s="2">
        <v>4.0276797709999999</v>
      </c>
      <c r="M49" s="2">
        <v>0.33768829970000003</v>
      </c>
      <c r="N49" s="2">
        <v>6.7583706160000007E-2</v>
      </c>
      <c r="O49" s="4">
        <v>0.37198598090000001</v>
      </c>
      <c r="P49" s="2">
        <v>0.2644239142</v>
      </c>
      <c r="Q49" s="2">
        <v>1.1673458290000001E-2</v>
      </c>
      <c r="R49" s="2">
        <v>0</v>
      </c>
      <c r="W49" s="30"/>
      <c r="X49" s="32" t="s">
        <v>2</v>
      </c>
      <c r="Y49" s="32">
        <v>0.21970000000000001</v>
      </c>
      <c r="Z49" s="32">
        <v>0.156</v>
      </c>
      <c r="AA49" s="32">
        <v>0.18429999999999999</v>
      </c>
      <c r="AB49" s="32">
        <v>0.20330000000000001</v>
      </c>
      <c r="AC49" s="32">
        <v>0.21529999999999999</v>
      </c>
      <c r="AD49" s="32">
        <v>0.22639999999999999</v>
      </c>
      <c r="AE49" s="32">
        <v>0.2462</v>
      </c>
      <c r="AF49" s="29">
        <v>0.27300000000000002</v>
      </c>
      <c r="AG49" s="32"/>
      <c r="AI49" s="30">
        <v>2019</v>
      </c>
      <c r="AJ49" s="32">
        <v>2.5236000000000001</v>
      </c>
      <c r="AK49" s="32">
        <v>0.21970000000000001</v>
      </c>
      <c r="AL49" s="32">
        <v>98.535499999999999</v>
      </c>
      <c r="AM49" s="32">
        <v>4.0000000000000001E-3</v>
      </c>
      <c r="AN49" s="32">
        <v>4.1689999999999996</v>
      </c>
      <c r="AO49" s="32">
        <v>0.44080000000000003</v>
      </c>
      <c r="AP49" s="32">
        <v>7.3300000000000004E-2</v>
      </c>
      <c r="AQ49" s="32">
        <v>0</v>
      </c>
      <c r="AR49" s="29">
        <v>105.9659</v>
      </c>
      <c r="AU49" s="1">
        <v>2020</v>
      </c>
      <c r="AV49" s="2">
        <v>2.1497999999999999</v>
      </c>
      <c r="AW49" s="2">
        <v>0.156</v>
      </c>
      <c r="AX49" s="2">
        <v>90.397400000000005</v>
      </c>
      <c r="AY49" s="2">
        <v>3.8E-3</v>
      </c>
      <c r="AZ49" s="2">
        <v>4.0277000000000003</v>
      </c>
      <c r="BA49" s="2">
        <v>0.3377</v>
      </c>
      <c r="BB49" s="2">
        <v>6.7599999999999993E-2</v>
      </c>
      <c r="BC49" s="2">
        <v>0</v>
      </c>
      <c r="BD49">
        <f t="shared" si="18"/>
        <v>97.14</v>
      </c>
      <c r="BH49" s="1">
        <v>2020</v>
      </c>
      <c r="BI49" s="24">
        <f t="shared" ref="BI49:BI55" si="21">+AV49/$BD49</f>
        <v>2.2130945027794936E-2</v>
      </c>
      <c r="BJ49" s="24">
        <f t="shared" ref="BJ49:BJ55" si="22">+AW49/$BD49</f>
        <v>1.605929586164299E-3</v>
      </c>
      <c r="BK49" s="24">
        <f t="shared" ref="BK49:BK55" si="23">+AX49/$BD49</f>
        <v>0.93058884084826032</v>
      </c>
      <c r="BL49" s="24">
        <f t="shared" ref="BL49:BL55" si="24">+AY49/$BD49</f>
        <v>3.9118797611694459E-5</v>
      </c>
      <c r="BM49" s="24">
        <f t="shared" ref="BM49:BM55" si="25">+AZ49/$BD49</f>
        <v>4.1462837142268893E-2</v>
      </c>
      <c r="BN49" s="24">
        <f t="shared" ref="BN49:BN55" si="26">+BA49/$BD49</f>
        <v>3.4764257772287419E-3</v>
      </c>
      <c r="BO49" s="24">
        <f t="shared" ref="BO49:BO55" si="27">+BB49/$BD49</f>
        <v>6.9590282067119613E-4</v>
      </c>
      <c r="BP49" s="24">
        <f t="shared" ref="BP49:BP55" si="28">+BC49/$BD49</f>
        <v>0</v>
      </c>
      <c r="BQ49">
        <f t="shared" si="20"/>
        <v>1</v>
      </c>
      <c r="CS49" s="1" t="s">
        <v>0</v>
      </c>
      <c r="CT49" s="1" t="s">
        <v>1</v>
      </c>
      <c r="CU49" s="1" t="s">
        <v>2</v>
      </c>
      <c r="CV49" s="1" t="s">
        <v>4</v>
      </c>
      <c r="CW49" s="1" t="s">
        <v>10</v>
      </c>
      <c r="CX49" s="1" t="s">
        <v>7</v>
      </c>
      <c r="CY49" s="1" t="s">
        <v>13</v>
      </c>
      <c r="CZ49" s="1" t="s">
        <v>14</v>
      </c>
      <c r="DA49" s="1" t="s">
        <v>18</v>
      </c>
      <c r="DE49" t="s">
        <v>23</v>
      </c>
      <c r="DF49" s="1" t="s">
        <v>1</v>
      </c>
      <c r="DG49" s="24">
        <v>2.3815208477444158E-2</v>
      </c>
      <c r="DH49" s="24">
        <v>2.2130945027794936E-2</v>
      </c>
      <c r="DI49" s="24">
        <v>2.2932665713608379E-2</v>
      </c>
      <c r="DJ49" s="24">
        <v>2.2896265372607132E-2</v>
      </c>
      <c r="DK49" s="24">
        <v>2.2391833159756083E-2</v>
      </c>
      <c r="DL49" s="24">
        <v>2.177574009314618E-2</v>
      </c>
      <c r="DM49" s="24">
        <v>2.1387985767026867E-2</v>
      </c>
      <c r="DN49" s="24">
        <v>2.1105475060029102E-2</v>
      </c>
    </row>
    <row r="50" spans="3:118" ht="27.6" thickBot="1" x14ac:dyDescent="0.35">
      <c r="C50" s="1">
        <v>2025</v>
      </c>
      <c r="D50" s="2">
        <v>2.553762147</v>
      </c>
      <c r="E50" s="2">
        <v>0.18432766980000001</v>
      </c>
      <c r="F50" s="2">
        <v>57.91823231</v>
      </c>
      <c r="G50" s="2">
        <v>103.98504149999999</v>
      </c>
      <c r="H50" s="2">
        <v>4.3657968799999999E-3</v>
      </c>
      <c r="I50" s="2">
        <v>90.421046399999994</v>
      </c>
      <c r="J50" s="2">
        <v>53.176438699999999</v>
      </c>
      <c r="K50" s="2">
        <v>0.24038080719999999</v>
      </c>
      <c r="L50" s="2">
        <v>4.1509558950000001</v>
      </c>
      <c r="M50" s="2">
        <v>0.40204795300000001</v>
      </c>
      <c r="N50" s="2">
        <v>8.0305897909999993E-2</v>
      </c>
      <c r="O50" s="4">
        <v>1.404420717</v>
      </c>
      <c r="P50" s="2">
        <v>0.31512538289999997</v>
      </c>
      <c r="Q50" s="2">
        <v>1.3945490769999999E-2</v>
      </c>
      <c r="R50" s="2">
        <v>0</v>
      </c>
      <c r="W50" s="30"/>
      <c r="X50" s="32" t="s">
        <v>4</v>
      </c>
      <c r="Y50" s="32">
        <v>98.535499999999999</v>
      </c>
      <c r="Z50" s="32">
        <v>90.397400000000005</v>
      </c>
      <c r="AA50" s="32">
        <v>103.985</v>
      </c>
      <c r="AB50" s="32">
        <v>116.0694</v>
      </c>
      <c r="AC50" s="32">
        <v>127.72</v>
      </c>
      <c r="AD50" s="32">
        <v>140.4605</v>
      </c>
      <c r="AE50" s="32">
        <v>157.16470000000001</v>
      </c>
      <c r="AF50" s="29">
        <v>177.739</v>
      </c>
      <c r="AG50" s="32"/>
      <c r="AI50" s="30">
        <v>2020</v>
      </c>
      <c r="AJ50" s="32">
        <v>2.1497999999999999</v>
      </c>
      <c r="AK50" s="32">
        <v>0.156</v>
      </c>
      <c r="AL50" s="32">
        <v>90.397400000000005</v>
      </c>
      <c r="AM50" s="32">
        <v>3.8E-3</v>
      </c>
      <c r="AN50" s="32">
        <v>4.0277000000000003</v>
      </c>
      <c r="AO50" s="32">
        <v>0.3377</v>
      </c>
      <c r="AP50" s="32">
        <v>6.7599999999999993E-2</v>
      </c>
      <c r="AQ50" s="32">
        <v>0</v>
      </c>
      <c r="AR50" s="29">
        <v>97.14</v>
      </c>
      <c r="AU50" s="1">
        <v>2025</v>
      </c>
      <c r="AV50" s="2">
        <v>2.5537999999999998</v>
      </c>
      <c r="AW50" s="2">
        <v>0.18429999999999999</v>
      </c>
      <c r="AX50" s="2">
        <v>103.985</v>
      </c>
      <c r="AY50" s="2">
        <v>4.4000000000000003E-3</v>
      </c>
      <c r="AZ50" s="2">
        <v>4.1509999999999998</v>
      </c>
      <c r="BA50" s="2">
        <v>0.40200000000000002</v>
      </c>
      <c r="BB50" s="2">
        <v>8.0299999999999996E-2</v>
      </c>
      <c r="BC50" s="2">
        <v>0</v>
      </c>
      <c r="BD50">
        <f t="shared" si="18"/>
        <v>111.3608</v>
      </c>
      <c r="BH50" s="1">
        <v>2025</v>
      </c>
      <c r="BI50" s="24">
        <f t="shared" si="21"/>
        <v>2.2932665713608379E-2</v>
      </c>
      <c r="BJ50" s="24">
        <f t="shared" si="22"/>
        <v>1.6549809268611576E-3</v>
      </c>
      <c r="BK50" s="24">
        <f t="shared" si="23"/>
        <v>0.93376663960747408</v>
      </c>
      <c r="BL50" s="24">
        <f t="shared" si="24"/>
        <v>3.9511210407971213E-5</v>
      </c>
      <c r="BM50" s="24">
        <f t="shared" si="25"/>
        <v>3.7275235091701928E-2</v>
      </c>
      <c r="BN50" s="24">
        <f t="shared" si="26"/>
        <v>3.6098878600010062E-3</v>
      </c>
      <c r="BO50" s="24">
        <f t="shared" si="27"/>
        <v>7.2107958994547454E-4</v>
      </c>
      <c r="BP50" s="24">
        <f t="shared" si="28"/>
        <v>0</v>
      </c>
      <c r="BQ50">
        <f t="shared" si="20"/>
        <v>1</v>
      </c>
      <c r="CS50" s="1">
        <v>2019</v>
      </c>
      <c r="CT50" s="24">
        <v>2.3815208477444158E-2</v>
      </c>
      <c r="CU50" s="24">
        <v>2.0733084888629265E-3</v>
      </c>
      <c r="CV50" s="24">
        <v>0.92987932910492899</v>
      </c>
      <c r="CW50" s="24">
        <v>3.7747992514573081E-5</v>
      </c>
      <c r="CX50" s="24">
        <v>3.934284519831379E-2</v>
      </c>
      <c r="CY50" s="24">
        <v>4.1598287751059542E-3</v>
      </c>
      <c r="CZ50" s="24">
        <v>6.9173196282955177E-4</v>
      </c>
      <c r="DA50" s="24">
        <v>0</v>
      </c>
      <c r="DB50">
        <v>0.99999999999999989</v>
      </c>
      <c r="DF50" s="1" t="s">
        <v>2</v>
      </c>
      <c r="DG50" s="24">
        <v>2.0733084888629265E-3</v>
      </c>
      <c r="DH50" s="24">
        <v>1.605929586164299E-3</v>
      </c>
      <c r="DI50" s="24">
        <v>1.6549809268611576E-3</v>
      </c>
      <c r="DJ50" s="24">
        <v>1.6409824262324721E-3</v>
      </c>
      <c r="DK50" s="24">
        <v>1.58464374956299E-3</v>
      </c>
      <c r="DL50" s="24">
        <v>1.5202058455406398E-3</v>
      </c>
      <c r="DM50" s="24">
        <v>1.4820495625786701E-3</v>
      </c>
      <c r="DN50" s="24">
        <v>1.4573539790034261E-3</v>
      </c>
    </row>
    <row r="51" spans="3:118" ht="27.6" thickBot="1" x14ac:dyDescent="0.35">
      <c r="C51" s="1">
        <v>2030</v>
      </c>
      <c r="D51" s="2">
        <v>2.8365504929999998</v>
      </c>
      <c r="E51" s="2">
        <v>0.2033076164</v>
      </c>
      <c r="F51" s="2">
        <v>63.680805460000002</v>
      </c>
      <c r="G51" s="2">
        <v>116.0693933</v>
      </c>
      <c r="H51" s="2">
        <v>4.7460635729999999E-3</v>
      </c>
      <c r="I51" s="2">
        <v>94.906162820000006</v>
      </c>
      <c r="J51" s="2">
        <v>59.322115359999998</v>
      </c>
      <c r="K51" s="2">
        <v>0.26617313770000001</v>
      </c>
      <c r="L51" s="2">
        <v>4.2382047199999997</v>
      </c>
      <c r="M51" s="2">
        <v>0.44822628780000001</v>
      </c>
      <c r="N51" s="2">
        <v>8.881980548E-2</v>
      </c>
      <c r="O51" s="4">
        <v>2.6346611100000001</v>
      </c>
      <c r="P51" s="2">
        <v>0.35009836529999999</v>
      </c>
      <c r="Q51" s="2">
        <v>1.5487904780000001E-2</v>
      </c>
      <c r="R51" s="2">
        <v>0</v>
      </c>
      <c r="W51" s="30"/>
      <c r="X51" s="32" t="s">
        <v>10</v>
      </c>
      <c r="Y51" s="32">
        <v>4.0000000000000001E-3</v>
      </c>
      <c r="Z51" s="32">
        <v>3.8E-3</v>
      </c>
      <c r="AA51" s="32">
        <v>4.4000000000000003E-3</v>
      </c>
      <c r="AB51" s="32">
        <v>4.7000000000000002E-3</v>
      </c>
      <c r="AC51" s="32">
        <v>5.0000000000000001E-3</v>
      </c>
      <c r="AD51" s="32">
        <v>5.1999999999999998E-3</v>
      </c>
      <c r="AE51" s="32">
        <v>5.5999999999999999E-3</v>
      </c>
      <c r="AF51" s="29">
        <v>6.1000000000000004E-3</v>
      </c>
      <c r="AG51" s="32"/>
      <c r="AI51" s="30">
        <v>2025</v>
      </c>
      <c r="AJ51" s="32">
        <v>2.5537999999999998</v>
      </c>
      <c r="AK51" s="32">
        <v>0.18429999999999999</v>
      </c>
      <c r="AL51" s="32">
        <v>103.985</v>
      </c>
      <c r="AM51" s="32">
        <v>4.4000000000000003E-3</v>
      </c>
      <c r="AN51" s="32">
        <v>4.1509999999999998</v>
      </c>
      <c r="AO51" s="32">
        <v>0.40200000000000002</v>
      </c>
      <c r="AP51" s="32">
        <v>8.0299999999999996E-2</v>
      </c>
      <c r="AQ51" s="32">
        <v>0</v>
      </c>
      <c r="AR51" s="29">
        <v>111.3608</v>
      </c>
      <c r="AU51" s="1">
        <v>2030</v>
      </c>
      <c r="AV51" s="2">
        <v>2.8365999999999998</v>
      </c>
      <c r="AW51" s="2">
        <v>0.20330000000000001</v>
      </c>
      <c r="AX51" s="2">
        <v>116.0694</v>
      </c>
      <c r="AY51" s="2">
        <v>4.7000000000000002E-3</v>
      </c>
      <c r="AZ51" s="2">
        <v>4.2382</v>
      </c>
      <c r="BA51" s="2">
        <v>0.44819999999999999</v>
      </c>
      <c r="BB51" s="2">
        <v>8.8800000000000004E-2</v>
      </c>
      <c r="BC51" s="2">
        <v>0</v>
      </c>
      <c r="BD51">
        <f t="shared" si="18"/>
        <v>123.88920000000002</v>
      </c>
      <c r="BH51" s="1">
        <v>2030</v>
      </c>
      <c r="BI51" s="24">
        <f t="shared" si="21"/>
        <v>2.2896265372607132E-2</v>
      </c>
      <c r="BJ51" s="24">
        <f t="shared" si="22"/>
        <v>1.6409824262324721E-3</v>
      </c>
      <c r="BK51" s="24">
        <f t="shared" si="23"/>
        <v>0.93688069662246576</v>
      </c>
      <c r="BL51" s="24">
        <f t="shared" si="24"/>
        <v>3.7937124462826458E-5</v>
      </c>
      <c r="BM51" s="24">
        <f t="shared" si="25"/>
        <v>3.4209600191138528E-2</v>
      </c>
      <c r="BN51" s="24">
        <f t="shared" si="26"/>
        <v>3.6177487626040034E-3</v>
      </c>
      <c r="BO51" s="24">
        <f t="shared" si="27"/>
        <v>7.1676950048914668E-4</v>
      </c>
      <c r="BP51" s="24">
        <f t="shared" si="28"/>
        <v>0</v>
      </c>
      <c r="BQ51">
        <f t="shared" si="20"/>
        <v>0.99999999999999989</v>
      </c>
      <c r="CS51" s="1">
        <v>2020</v>
      </c>
      <c r="CT51" s="24">
        <v>2.2130945027794936E-2</v>
      </c>
      <c r="CU51" s="24">
        <v>1.605929586164299E-3</v>
      </c>
      <c r="CV51" s="24">
        <v>0.93058884084826032</v>
      </c>
      <c r="CW51" s="24">
        <v>3.9118797611694459E-5</v>
      </c>
      <c r="CX51" s="24">
        <v>4.1462837142268893E-2</v>
      </c>
      <c r="CY51" s="24">
        <v>3.4764257772287419E-3</v>
      </c>
      <c r="CZ51" s="24">
        <v>6.9590282067119613E-4</v>
      </c>
      <c r="DA51" s="24">
        <v>0</v>
      </c>
      <c r="DB51">
        <v>1</v>
      </c>
      <c r="DF51" s="1" t="s">
        <v>4</v>
      </c>
      <c r="DG51" s="24">
        <v>0.92987932910492899</v>
      </c>
      <c r="DH51" s="24">
        <v>0.93058884084826032</v>
      </c>
      <c r="DI51" s="24">
        <v>0.93376663960747408</v>
      </c>
      <c r="DJ51" s="24">
        <v>0.93688069662246576</v>
      </c>
      <c r="DK51" s="24">
        <v>0.94004040731158889</v>
      </c>
      <c r="DL51" s="24">
        <v>0.94314873307226621</v>
      </c>
      <c r="DM51" s="24">
        <v>0.94608397598622218</v>
      </c>
      <c r="DN51" s="24">
        <v>0.94882285301864444</v>
      </c>
    </row>
    <row r="52" spans="3:118" ht="27.6" thickBot="1" x14ac:dyDescent="0.35">
      <c r="C52" s="1">
        <v>2035</v>
      </c>
      <c r="D52" s="2">
        <v>3.0422507840000002</v>
      </c>
      <c r="E52" s="2">
        <v>0.21532213559999999</v>
      </c>
      <c r="F52" s="2">
        <v>67.780733949999998</v>
      </c>
      <c r="G52" s="2">
        <v>127.7200126</v>
      </c>
      <c r="H52" s="2">
        <v>4.9844263190000002E-3</v>
      </c>
      <c r="I52" s="2">
        <v>96.049735139999996</v>
      </c>
      <c r="J52" s="2">
        <v>64.547623229999999</v>
      </c>
      <c r="K52" s="2">
        <v>0.28409507280000001</v>
      </c>
      <c r="L52" s="2">
        <v>4.3050478270000001</v>
      </c>
      <c r="M52" s="2">
        <v>0.48477057610000002</v>
      </c>
      <c r="N52" s="2">
        <v>9.4088549310000005E-2</v>
      </c>
      <c r="O52" s="4">
        <v>3.9550408990000001</v>
      </c>
      <c r="P52" s="2">
        <v>0.37407112710000001</v>
      </c>
      <c r="Q52" s="2">
        <v>1.6461646999999999E-2</v>
      </c>
      <c r="R52" s="2">
        <v>0</v>
      </c>
      <c r="W52" s="30"/>
      <c r="X52" s="32" t="s">
        <v>7</v>
      </c>
      <c r="Y52" s="32">
        <v>4.1689999999999996</v>
      </c>
      <c r="Z52" s="32">
        <v>4.0277000000000003</v>
      </c>
      <c r="AA52" s="32">
        <v>4.1509999999999998</v>
      </c>
      <c r="AB52" s="32">
        <v>4.2382</v>
      </c>
      <c r="AC52" s="32">
        <v>4.3049999999999997</v>
      </c>
      <c r="AD52" s="32">
        <v>4.3716999999999997</v>
      </c>
      <c r="AE52" s="32">
        <v>4.4701000000000004</v>
      </c>
      <c r="AF52" s="29">
        <v>4.5945999999999998</v>
      </c>
      <c r="AG52" s="32"/>
      <c r="AI52" s="30">
        <v>2030</v>
      </c>
      <c r="AJ52" s="32">
        <v>2.8365999999999998</v>
      </c>
      <c r="AK52" s="32">
        <v>0.20330000000000001</v>
      </c>
      <c r="AL52" s="32">
        <v>116.0694</v>
      </c>
      <c r="AM52" s="32">
        <v>4.7000000000000002E-3</v>
      </c>
      <c r="AN52" s="32">
        <v>4.2382</v>
      </c>
      <c r="AO52" s="32">
        <v>0.44819999999999999</v>
      </c>
      <c r="AP52" s="32">
        <v>8.8800000000000004E-2</v>
      </c>
      <c r="AQ52" s="32">
        <v>0</v>
      </c>
      <c r="AR52" s="29">
        <v>123.88920000000002</v>
      </c>
      <c r="AU52" s="1">
        <v>2035</v>
      </c>
      <c r="AV52" s="2">
        <v>3.0423</v>
      </c>
      <c r="AW52" s="2">
        <v>0.21529999999999999</v>
      </c>
      <c r="AX52" s="2">
        <v>127.72</v>
      </c>
      <c r="AY52" s="2">
        <v>5.0000000000000001E-3</v>
      </c>
      <c r="AZ52" s="2">
        <v>4.3049999999999997</v>
      </c>
      <c r="BA52" s="2">
        <v>0.48480000000000001</v>
      </c>
      <c r="BB52" s="2">
        <v>9.4100000000000003E-2</v>
      </c>
      <c r="BC52" s="2">
        <v>0</v>
      </c>
      <c r="BD52">
        <f t="shared" si="18"/>
        <v>135.8665</v>
      </c>
      <c r="BH52" s="1">
        <v>2035</v>
      </c>
      <c r="BI52" s="24">
        <f t="shared" si="21"/>
        <v>2.2391833159756083E-2</v>
      </c>
      <c r="BJ52" s="24">
        <f t="shared" si="22"/>
        <v>1.58464374956299E-3</v>
      </c>
      <c r="BK52" s="24">
        <f t="shared" si="23"/>
        <v>0.94004040731158889</v>
      </c>
      <c r="BL52" s="24">
        <f t="shared" si="24"/>
        <v>3.6800830226729914E-5</v>
      </c>
      <c r="BM52" s="24">
        <f t="shared" si="25"/>
        <v>3.1685514825214457E-2</v>
      </c>
      <c r="BN52" s="24">
        <f t="shared" si="26"/>
        <v>3.5682084987837324E-3</v>
      </c>
      <c r="BO52" s="24">
        <f t="shared" si="27"/>
        <v>6.9259162486705697E-4</v>
      </c>
      <c r="BP52" s="24">
        <f t="shared" si="28"/>
        <v>0</v>
      </c>
      <c r="BQ52">
        <f t="shared" si="20"/>
        <v>0.99999999999999978</v>
      </c>
      <c r="CS52" s="1">
        <v>2025</v>
      </c>
      <c r="CT52" s="24">
        <v>2.2932665713608379E-2</v>
      </c>
      <c r="CU52" s="24">
        <v>1.6549809268611576E-3</v>
      </c>
      <c r="CV52" s="24">
        <v>0.93376663960747408</v>
      </c>
      <c r="CW52" s="24">
        <v>3.9511210407971213E-5</v>
      </c>
      <c r="CX52" s="24">
        <v>3.7275235091701928E-2</v>
      </c>
      <c r="CY52" s="24">
        <v>3.6098878600010062E-3</v>
      </c>
      <c r="CZ52" s="24">
        <v>7.2107958994547454E-4</v>
      </c>
      <c r="DA52" s="24">
        <v>0</v>
      </c>
      <c r="DB52">
        <v>1</v>
      </c>
      <c r="DF52" s="1" t="s">
        <v>10</v>
      </c>
      <c r="DG52" s="24">
        <v>3.7747992514573081E-5</v>
      </c>
      <c r="DH52" s="24">
        <v>3.9118797611694459E-5</v>
      </c>
      <c r="DI52" s="24">
        <v>3.9511210407971213E-5</v>
      </c>
      <c r="DJ52" s="24">
        <v>3.7937124462826458E-5</v>
      </c>
      <c r="DK52" s="24">
        <v>3.6800830226729914E-5</v>
      </c>
      <c r="DL52" s="24">
        <v>3.4916388678495262E-5</v>
      </c>
      <c r="DM52" s="24">
        <v>3.3710306866127345E-5</v>
      </c>
      <c r="DN52" s="24">
        <v>3.2563587076633333E-5</v>
      </c>
    </row>
    <row r="53" spans="3:118" ht="15" thickBot="1" x14ac:dyDescent="0.35">
      <c r="C53" s="1">
        <v>2040</v>
      </c>
      <c r="D53" s="2">
        <v>3.2429574140000001</v>
      </c>
      <c r="E53" s="2">
        <v>0.22642267660000001</v>
      </c>
      <c r="F53" s="2">
        <v>71.964871669999994</v>
      </c>
      <c r="G53" s="2">
        <v>140.4604654</v>
      </c>
      <c r="H53" s="2">
        <v>5.2018188940000003E-3</v>
      </c>
      <c r="I53" s="2">
        <v>96.076584699999998</v>
      </c>
      <c r="J53" s="2">
        <v>69.949985940000005</v>
      </c>
      <c r="K53" s="2">
        <v>0.30119401340000002</v>
      </c>
      <c r="L53" s="2">
        <v>4.3717193080000003</v>
      </c>
      <c r="M53" s="2">
        <v>0.52152302900000003</v>
      </c>
      <c r="N53" s="2">
        <v>9.8883937399999997E-2</v>
      </c>
      <c r="O53" s="4">
        <v>5.3905226009999998</v>
      </c>
      <c r="P53" s="2">
        <v>0.3968653936</v>
      </c>
      <c r="Q53" s="2">
        <v>1.7349294750000001E-2</v>
      </c>
      <c r="R53" s="2">
        <v>0</v>
      </c>
      <c r="W53" s="30"/>
      <c r="X53" s="32" t="s">
        <v>13</v>
      </c>
      <c r="Y53" s="32">
        <v>0.44080000000000003</v>
      </c>
      <c r="Z53" s="32">
        <v>0.3377</v>
      </c>
      <c r="AA53" s="32">
        <v>0.40200000000000002</v>
      </c>
      <c r="AB53" s="32">
        <v>0.44819999999999999</v>
      </c>
      <c r="AC53" s="32">
        <v>0.48480000000000001</v>
      </c>
      <c r="AD53" s="32">
        <v>0.52149999999999996</v>
      </c>
      <c r="AE53" s="32">
        <v>0.57410000000000005</v>
      </c>
      <c r="AF53" s="29">
        <v>0.63990000000000002</v>
      </c>
      <c r="AG53" s="32"/>
      <c r="AI53" s="30">
        <v>2035</v>
      </c>
      <c r="AJ53" s="32">
        <v>3.0423</v>
      </c>
      <c r="AK53" s="32">
        <v>0.21529999999999999</v>
      </c>
      <c r="AL53" s="32">
        <v>127.72</v>
      </c>
      <c r="AM53" s="32">
        <v>5.0000000000000001E-3</v>
      </c>
      <c r="AN53" s="32">
        <v>4.3049999999999997</v>
      </c>
      <c r="AO53" s="32">
        <v>0.48480000000000001</v>
      </c>
      <c r="AP53" s="32">
        <v>9.4100000000000003E-2</v>
      </c>
      <c r="AQ53" s="32">
        <v>0</v>
      </c>
      <c r="AR53" s="29">
        <v>135.8665</v>
      </c>
      <c r="AU53" s="1">
        <v>2040</v>
      </c>
      <c r="AV53" s="2">
        <v>3.2429999999999999</v>
      </c>
      <c r="AW53" s="2">
        <v>0.22639999999999999</v>
      </c>
      <c r="AX53" s="2">
        <v>140.4605</v>
      </c>
      <c r="AY53" s="2">
        <v>5.1999999999999998E-3</v>
      </c>
      <c r="AZ53" s="2">
        <v>4.3716999999999997</v>
      </c>
      <c r="BA53" s="2">
        <v>0.52149999999999996</v>
      </c>
      <c r="BB53" s="2">
        <v>9.8900000000000002E-2</v>
      </c>
      <c r="BC53" s="2">
        <v>0</v>
      </c>
      <c r="BD53">
        <f t="shared" si="18"/>
        <v>148.9272</v>
      </c>
      <c r="BH53" s="1">
        <v>2040</v>
      </c>
      <c r="BI53" s="24">
        <f t="shared" si="21"/>
        <v>2.177574009314618E-2</v>
      </c>
      <c r="BJ53" s="24">
        <f t="shared" si="22"/>
        <v>1.5202058455406398E-3</v>
      </c>
      <c r="BK53" s="24">
        <f t="shared" si="23"/>
        <v>0.94314873307226621</v>
      </c>
      <c r="BL53" s="24">
        <f t="shared" si="24"/>
        <v>3.4916388678495262E-5</v>
      </c>
      <c r="BM53" s="24">
        <f t="shared" si="25"/>
        <v>2.9354610843418796E-2</v>
      </c>
      <c r="BN53" s="24">
        <f t="shared" si="26"/>
        <v>3.5017109030452461E-3</v>
      </c>
      <c r="BO53" s="24">
        <f t="shared" si="27"/>
        <v>6.6408285390445808E-4</v>
      </c>
      <c r="BP53" s="24">
        <f t="shared" si="28"/>
        <v>0</v>
      </c>
      <c r="BQ53">
        <f t="shared" si="20"/>
        <v>1</v>
      </c>
      <c r="CS53" s="1">
        <v>2030</v>
      </c>
      <c r="CT53" s="24">
        <v>2.2896265372607132E-2</v>
      </c>
      <c r="CU53" s="24">
        <v>1.6409824262324721E-3</v>
      </c>
      <c r="CV53" s="24">
        <v>0.93688069662246576</v>
      </c>
      <c r="CW53" s="24">
        <v>3.7937124462826458E-5</v>
      </c>
      <c r="CX53" s="24">
        <v>3.4209600191138528E-2</v>
      </c>
      <c r="CY53" s="24">
        <v>3.6177487626040034E-3</v>
      </c>
      <c r="CZ53" s="24">
        <v>7.1676950048914668E-4</v>
      </c>
      <c r="DA53" s="24">
        <v>0</v>
      </c>
      <c r="DB53">
        <v>0.99999999999999989</v>
      </c>
      <c r="DF53" s="1" t="s">
        <v>7</v>
      </c>
      <c r="DG53" s="24">
        <v>3.934284519831379E-2</v>
      </c>
      <c r="DH53" s="24">
        <v>4.1462837142268893E-2</v>
      </c>
      <c r="DI53" s="24">
        <v>3.7275235091701928E-2</v>
      </c>
      <c r="DJ53" s="24">
        <v>3.4209600191138528E-2</v>
      </c>
      <c r="DK53" s="24">
        <v>3.1685514825214457E-2</v>
      </c>
      <c r="DL53" s="24">
        <v>2.9354610843418796E-2</v>
      </c>
      <c r="DM53" s="24">
        <v>2.6908650486120688E-2</v>
      </c>
      <c r="DN53" s="24">
        <v>2.4527320849557291E-2</v>
      </c>
    </row>
    <row r="54" spans="3:118" ht="15" thickBot="1" x14ac:dyDescent="0.35">
      <c r="C54" s="1">
        <v>2045</v>
      </c>
      <c r="D54" s="2">
        <v>3.553048344</v>
      </c>
      <c r="E54" s="2">
        <v>0.24615451839999999</v>
      </c>
      <c r="F54" s="2">
        <v>78.491579720000004</v>
      </c>
      <c r="G54" s="2">
        <v>157.1647236</v>
      </c>
      <c r="H54" s="2">
        <v>5.5911922879999998E-3</v>
      </c>
      <c r="I54" s="2">
        <v>97.843844820000001</v>
      </c>
      <c r="J54" s="2">
        <v>77.245900129999995</v>
      </c>
      <c r="K54" s="2">
        <v>0.32873521300000003</v>
      </c>
      <c r="L54" s="2">
        <v>4.4701069550000003</v>
      </c>
      <c r="M54" s="2">
        <v>0.57413563769999998</v>
      </c>
      <c r="N54" s="2">
        <v>0.1076035176</v>
      </c>
      <c r="O54" s="4">
        <v>7.2070656910000004</v>
      </c>
      <c r="P54" s="2">
        <v>0.43412231769999998</v>
      </c>
      <c r="Q54" s="2">
        <v>1.8925074300000001E-2</v>
      </c>
      <c r="R54" s="2">
        <v>0</v>
      </c>
      <c r="W54" s="30"/>
      <c r="X54" s="32" t="s">
        <v>14</v>
      </c>
      <c r="Y54" s="32">
        <v>7.3300000000000004E-2</v>
      </c>
      <c r="Z54" s="32">
        <v>6.7599999999999993E-2</v>
      </c>
      <c r="AA54" s="32">
        <v>8.0299999999999996E-2</v>
      </c>
      <c r="AB54" s="32">
        <v>8.8800000000000004E-2</v>
      </c>
      <c r="AC54" s="32">
        <v>9.4100000000000003E-2</v>
      </c>
      <c r="AD54" s="32">
        <v>9.8900000000000002E-2</v>
      </c>
      <c r="AE54" s="32">
        <v>0.1076</v>
      </c>
      <c r="AF54" s="29">
        <v>0.1196</v>
      </c>
      <c r="AG54" s="32"/>
      <c r="AI54" s="30">
        <v>2040</v>
      </c>
      <c r="AJ54" s="32">
        <v>3.2429999999999999</v>
      </c>
      <c r="AK54" s="32">
        <v>0.22639999999999999</v>
      </c>
      <c r="AL54" s="32">
        <v>140.4605</v>
      </c>
      <c r="AM54" s="32">
        <v>5.1999999999999998E-3</v>
      </c>
      <c r="AN54" s="32">
        <v>4.3716999999999997</v>
      </c>
      <c r="AO54" s="32">
        <v>0.52149999999999996</v>
      </c>
      <c r="AP54" s="32">
        <v>9.8900000000000002E-2</v>
      </c>
      <c r="AQ54" s="32">
        <v>0</v>
      </c>
      <c r="AR54" s="29">
        <v>148.9272</v>
      </c>
      <c r="AU54" s="1">
        <v>2045</v>
      </c>
      <c r="AV54" s="2">
        <v>3.5529999999999999</v>
      </c>
      <c r="AW54" s="2">
        <v>0.2462</v>
      </c>
      <c r="AX54" s="2">
        <v>157.16470000000001</v>
      </c>
      <c r="AY54" s="2">
        <v>5.5999999999999999E-3</v>
      </c>
      <c r="AZ54" s="2">
        <v>4.4701000000000004</v>
      </c>
      <c r="BA54" s="2">
        <v>0.57410000000000005</v>
      </c>
      <c r="BB54" s="2">
        <v>0.1076</v>
      </c>
      <c r="BC54" s="2">
        <v>0</v>
      </c>
      <c r="BD54">
        <f t="shared" si="18"/>
        <v>166.12129999999999</v>
      </c>
      <c r="BH54" s="1">
        <v>2045</v>
      </c>
      <c r="BI54" s="24">
        <f t="shared" si="21"/>
        <v>2.1387985767026867E-2</v>
      </c>
      <c r="BJ54" s="24">
        <f t="shared" si="22"/>
        <v>1.4820495625786701E-3</v>
      </c>
      <c r="BK54" s="24">
        <f t="shared" si="23"/>
        <v>0.94608397598622218</v>
      </c>
      <c r="BL54" s="24">
        <f t="shared" si="24"/>
        <v>3.3710306866127345E-5</v>
      </c>
      <c r="BM54" s="24">
        <f t="shared" si="25"/>
        <v>2.6908650486120688E-2</v>
      </c>
      <c r="BN54" s="24">
        <f t="shared" si="26"/>
        <v>3.4559084235435194E-3</v>
      </c>
      <c r="BO54" s="24">
        <f t="shared" si="27"/>
        <v>6.4771946764201826E-4</v>
      </c>
      <c r="BP54" s="24">
        <f t="shared" si="28"/>
        <v>0</v>
      </c>
      <c r="BQ54">
        <f t="shared" si="20"/>
        <v>1</v>
      </c>
      <c r="CS54" s="1">
        <v>2035</v>
      </c>
      <c r="CT54" s="24">
        <v>2.2391833159756083E-2</v>
      </c>
      <c r="CU54" s="24">
        <v>1.58464374956299E-3</v>
      </c>
      <c r="CV54" s="24">
        <v>0.94004040731158889</v>
      </c>
      <c r="CW54" s="24">
        <v>3.6800830226729914E-5</v>
      </c>
      <c r="CX54" s="24">
        <v>3.1685514825214457E-2</v>
      </c>
      <c r="CY54" s="24">
        <v>3.5682084987837324E-3</v>
      </c>
      <c r="CZ54" s="24">
        <v>6.9259162486705697E-4</v>
      </c>
      <c r="DA54" s="24">
        <v>0</v>
      </c>
      <c r="DB54">
        <v>0.99999999999999978</v>
      </c>
      <c r="DF54" s="1" t="s">
        <v>13</v>
      </c>
      <c r="DG54" s="24">
        <v>4.1598287751059542E-3</v>
      </c>
      <c r="DH54" s="24">
        <v>3.4764257772287419E-3</v>
      </c>
      <c r="DI54" s="24">
        <v>3.6098878600010062E-3</v>
      </c>
      <c r="DJ54" s="24">
        <v>3.6177487626040034E-3</v>
      </c>
      <c r="DK54" s="24">
        <v>3.5682084987837324E-3</v>
      </c>
      <c r="DL54" s="24">
        <v>3.5017109030452461E-3</v>
      </c>
      <c r="DM54" s="24">
        <v>3.4559084235435194E-3</v>
      </c>
      <c r="DN54" s="24">
        <v>3.4159736672684702E-3</v>
      </c>
    </row>
    <row r="55" spans="3:118" ht="27.6" thickBot="1" x14ac:dyDescent="0.35">
      <c r="C55" s="1">
        <v>2050</v>
      </c>
      <c r="D55" s="2">
        <v>3.9535662440000001</v>
      </c>
      <c r="E55" s="2">
        <v>0.2729654514</v>
      </c>
      <c r="F55" s="2">
        <v>86.87031777</v>
      </c>
      <c r="G55" s="2">
        <v>177.7390058</v>
      </c>
      <c r="H55" s="2">
        <v>6.1227332850000002E-3</v>
      </c>
      <c r="I55" s="2">
        <v>100.31561240000001</v>
      </c>
      <c r="J55" s="2">
        <v>86.103278779999997</v>
      </c>
      <c r="K55" s="2">
        <v>0.36494627169999999</v>
      </c>
      <c r="L55" s="2">
        <v>4.5946364480000002</v>
      </c>
      <c r="M55" s="2">
        <v>0.63989013790000004</v>
      </c>
      <c r="N55" s="2">
        <v>0.119553829</v>
      </c>
      <c r="O55" s="4">
        <v>9.4970772970000006</v>
      </c>
      <c r="P55" s="2">
        <v>0.4833439719</v>
      </c>
      <c r="Q55" s="2">
        <v>2.1071921269999998E-2</v>
      </c>
      <c r="R55" s="2">
        <v>0</v>
      </c>
      <c r="W55" s="30"/>
      <c r="X55" s="32" t="s">
        <v>18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29">
        <v>0</v>
      </c>
      <c r="AG55" s="32"/>
      <c r="AI55" s="30">
        <v>2045</v>
      </c>
      <c r="AJ55" s="32">
        <v>3.5529999999999999</v>
      </c>
      <c r="AK55" s="32">
        <v>0.2462</v>
      </c>
      <c r="AL55" s="32">
        <v>157.16470000000001</v>
      </c>
      <c r="AM55" s="32">
        <v>5.5999999999999999E-3</v>
      </c>
      <c r="AN55" s="32">
        <v>4.4701000000000004</v>
      </c>
      <c r="AO55" s="32">
        <v>0.57410000000000005</v>
      </c>
      <c r="AP55" s="32">
        <v>0.1076</v>
      </c>
      <c r="AQ55" s="32">
        <v>0</v>
      </c>
      <c r="AR55" s="29">
        <v>166.12129999999999</v>
      </c>
      <c r="AU55" s="1">
        <v>2050</v>
      </c>
      <c r="AV55" s="2">
        <v>3.9535999999999998</v>
      </c>
      <c r="AW55" s="2">
        <v>0.27300000000000002</v>
      </c>
      <c r="AX55" s="2">
        <v>177.739</v>
      </c>
      <c r="AY55" s="2">
        <v>6.1000000000000004E-3</v>
      </c>
      <c r="AZ55" s="2">
        <v>4.5945999999999998</v>
      </c>
      <c r="BA55" s="2">
        <v>0.63990000000000002</v>
      </c>
      <c r="BB55" s="2">
        <v>0.1196</v>
      </c>
      <c r="BC55" s="2">
        <v>0</v>
      </c>
      <c r="BD55">
        <f t="shared" si="18"/>
        <v>187.32580000000002</v>
      </c>
      <c r="BH55" s="1">
        <v>2050</v>
      </c>
      <c r="BI55" s="24">
        <f t="shared" si="21"/>
        <v>2.1105475060029102E-2</v>
      </c>
      <c r="BJ55" s="24">
        <f t="shared" si="22"/>
        <v>1.4573539790034261E-3</v>
      </c>
      <c r="BK55" s="24">
        <f t="shared" si="23"/>
        <v>0.94882285301864444</v>
      </c>
      <c r="BL55" s="24">
        <f t="shared" si="24"/>
        <v>3.2563587076633333E-5</v>
      </c>
      <c r="BM55" s="24">
        <f t="shared" si="25"/>
        <v>2.4527320849557291E-2</v>
      </c>
      <c r="BN55" s="24">
        <f t="shared" si="26"/>
        <v>3.4159736672684702E-3</v>
      </c>
      <c r="BO55" s="24">
        <f t="shared" si="27"/>
        <v>6.3845983842054856E-4</v>
      </c>
      <c r="BP55" s="24">
        <f t="shared" si="28"/>
        <v>0</v>
      </c>
      <c r="BQ55">
        <f t="shared" si="20"/>
        <v>0.99999999999999989</v>
      </c>
      <c r="CS55" s="1">
        <v>2040</v>
      </c>
      <c r="CT55" s="24">
        <v>2.177574009314618E-2</v>
      </c>
      <c r="CU55" s="24">
        <v>1.5202058455406398E-3</v>
      </c>
      <c r="CV55" s="24">
        <v>0.94314873307226621</v>
      </c>
      <c r="CW55" s="24">
        <v>3.4916388678495262E-5</v>
      </c>
      <c r="CX55" s="24">
        <v>2.9354610843418796E-2</v>
      </c>
      <c r="CY55" s="24">
        <v>3.5017109030452461E-3</v>
      </c>
      <c r="CZ55" s="24">
        <v>6.6408285390445808E-4</v>
      </c>
      <c r="DA55" s="24">
        <v>0</v>
      </c>
      <c r="DB55">
        <v>1</v>
      </c>
      <c r="DF55" s="1" t="s">
        <v>14</v>
      </c>
      <c r="DG55" s="24">
        <v>6.9173196282955177E-4</v>
      </c>
      <c r="DH55" s="24">
        <v>6.9590282067119613E-4</v>
      </c>
      <c r="DI55" s="24">
        <v>7.2107958994547454E-4</v>
      </c>
      <c r="DJ55" s="24">
        <v>7.1676950048914668E-4</v>
      </c>
      <c r="DK55" s="24">
        <v>6.9259162486705697E-4</v>
      </c>
      <c r="DL55" s="24">
        <v>6.6408285390445808E-4</v>
      </c>
      <c r="DM55" s="24">
        <v>6.4771946764201826E-4</v>
      </c>
      <c r="DN55" s="24">
        <v>6.3845983842054856E-4</v>
      </c>
    </row>
    <row r="56" spans="3:118" ht="27.6" thickBot="1" x14ac:dyDescent="0.35">
      <c r="W56" s="29"/>
      <c r="Y56" s="29">
        <v>105.9659</v>
      </c>
      <c r="Z56" s="29">
        <v>97.14</v>
      </c>
      <c r="AA56" s="29">
        <v>111.3608</v>
      </c>
      <c r="AB56" s="29">
        <v>123.88920000000002</v>
      </c>
      <c r="AC56" s="29">
        <v>135.8665</v>
      </c>
      <c r="AD56" s="29">
        <v>148.9272</v>
      </c>
      <c r="AE56" s="29">
        <v>166.12129999999999</v>
      </c>
      <c r="AF56" s="29">
        <v>187.32580000000002</v>
      </c>
      <c r="AI56" s="29">
        <v>2050</v>
      </c>
      <c r="AJ56" s="29">
        <v>3.9535999999999998</v>
      </c>
      <c r="AK56" s="29">
        <v>0.27300000000000002</v>
      </c>
      <c r="AL56" s="29">
        <v>177.739</v>
      </c>
      <c r="AM56" s="29">
        <v>6.1000000000000004E-3</v>
      </c>
      <c r="AN56" s="29">
        <v>4.5945999999999998</v>
      </c>
      <c r="AO56" s="29">
        <v>0.63990000000000002</v>
      </c>
      <c r="AP56" s="29">
        <v>0.1196</v>
      </c>
      <c r="AQ56" s="29">
        <v>0</v>
      </c>
      <c r="AR56" s="29">
        <v>187.32580000000002</v>
      </c>
      <c r="CS56" s="1">
        <v>2045</v>
      </c>
      <c r="CT56" s="24">
        <v>2.1387985767026867E-2</v>
      </c>
      <c r="CU56" s="24">
        <v>1.4820495625786701E-3</v>
      </c>
      <c r="CV56" s="24">
        <v>0.94608397598622218</v>
      </c>
      <c r="CW56" s="24">
        <v>3.3710306866127345E-5</v>
      </c>
      <c r="CX56" s="24">
        <v>2.6908650486120688E-2</v>
      </c>
      <c r="CY56" s="24">
        <v>3.4559084235435194E-3</v>
      </c>
      <c r="CZ56" s="24">
        <v>6.4771946764201826E-4</v>
      </c>
      <c r="DA56" s="24">
        <v>0</v>
      </c>
      <c r="DB56">
        <v>1</v>
      </c>
      <c r="DF56" s="1" t="s">
        <v>18</v>
      </c>
      <c r="DG56" s="24">
        <v>0</v>
      </c>
      <c r="DH56" s="24">
        <v>0</v>
      </c>
      <c r="DI56" s="24">
        <v>0</v>
      </c>
      <c r="DJ56" s="24">
        <v>0</v>
      </c>
      <c r="DK56" s="24">
        <v>0</v>
      </c>
      <c r="DL56" s="24">
        <v>0</v>
      </c>
      <c r="DM56" s="24">
        <v>0</v>
      </c>
      <c r="DN56" s="24">
        <v>0</v>
      </c>
    </row>
    <row r="57" spans="3:118" ht="15" thickBot="1" x14ac:dyDescent="0.35">
      <c r="CS57" s="1">
        <v>2050</v>
      </c>
      <c r="CT57" s="24">
        <v>2.1105475060029102E-2</v>
      </c>
      <c r="CU57" s="24">
        <v>1.4573539790034261E-3</v>
      </c>
      <c r="CV57" s="24">
        <v>0.94882285301864444</v>
      </c>
      <c r="CW57" s="24">
        <v>3.2563587076633333E-5</v>
      </c>
      <c r="CX57" s="24">
        <v>2.4527320849557291E-2</v>
      </c>
      <c r="CY57" s="24">
        <v>3.4159736672684702E-3</v>
      </c>
      <c r="CZ57" s="24">
        <v>6.3845983842054856E-4</v>
      </c>
      <c r="DA57" s="24">
        <v>0</v>
      </c>
      <c r="DB57">
        <v>0.99999999999999989</v>
      </c>
    </row>
    <row r="61" spans="3:118" ht="15" thickBot="1" x14ac:dyDescent="0.35"/>
    <row r="62" spans="3:118" ht="15" thickBot="1" x14ac:dyDescent="0.35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Y62" s="30"/>
      <c r="AA62" s="30"/>
      <c r="AB62" s="30"/>
      <c r="AC62" s="30"/>
      <c r="AD62" s="30"/>
      <c r="AE62" s="30"/>
      <c r="AF62" s="30"/>
      <c r="AG62" s="30"/>
      <c r="AH62" s="30"/>
      <c r="AI62" s="30"/>
      <c r="AK62" s="30"/>
      <c r="AL62" s="30"/>
      <c r="AM62" s="30"/>
      <c r="AN62" s="30"/>
      <c r="AO62" s="30"/>
      <c r="AP62" s="30"/>
      <c r="AQ62" s="30"/>
      <c r="AR62" s="30"/>
      <c r="AU62" s="1" t="s">
        <v>21</v>
      </c>
      <c r="AV62" t="s">
        <v>23</v>
      </c>
      <c r="AW62" s="1"/>
      <c r="AX62" s="1"/>
      <c r="AY62" s="1"/>
      <c r="AZ62" s="1"/>
      <c r="BA62" s="1"/>
      <c r="BB62" s="1"/>
      <c r="BC62" s="1"/>
      <c r="BD62" s="1"/>
      <c r="BH62" s="1" t="s">
        <v>21</v>
      </c>
      <c r="BI62" t="s">
        <v>23</v>
      </c>
      <c r="BJ62" s="1"/>
      <c r="BK62" s="1"/>
      <c r="BL62" s="1"/>
      <c r="BM62" s="1"/>
      <c r="BN62" s="1"/>
      <c r="BO62" s="1"/>
      <c r="BP62" s="1"/>
      <c r="BQ62" s="1"/>
    </row>
    <row r="63" spans="3:118" ht="27.6" thickBot="1" x14ac:dyDescent="0.3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W63" s="30" t="s">
        <v>21</v>
      </c>
      <c r="X63" s="30" t="s">
        <v>0</v>
      </c>
      <c r="Y63" s="30">
        <v>2019</v>
      </c>
      <c r="Z63" s="30">
        <v>2020</v>
      </c>
      <c r="AA63" s="30">
        <v>2025</v>
      </c>
      <c r="AB63" s="30">
        <v>2030</v>
      </c>
      <c r="AC63" s="30">
        <v>2035</v>
      </c>
      <c r="AD63" s="30">
        <v>2040</v>
      </c>
      <c r="AE63" s="30">
        <v>2045</v>
      </c>
      <c r="AF63" s="29">
        <v>2050</v>
      </c>
      <c r="AG63" s="30"/>
      <c r="AI63" s="30" t="s">
        <v>21</v>
      </c>
      <c r="AJ63" s="30" t="s">
        <v>23</v>
      </c>
      <c r="AK63" s="30"/>
      <c r="AL63" s="30"/>
      <c r="AM63" s="30"/>
      <c r="AN63" s="30"/>
      <c r="AO63" s="30"/>
      <c r="AP63" s="30"/>
      <c r="AQ63" s="30"/>
      <c r="AU63" s="1" t="s">
        <v>0</v>
      </c>
      <c r="AV63" s="1" t="s">
        <v>1</v>
      </c>
      <c r="AW63" s="1" t="s">
        <v>2</v>
      </c>
      <c r="AX63" s="1" t="s">
        <v>4</v>
      </c>
      <c r="AY63" s="1" t="s">
        <v>10</v>
      </c>
      <c r="AZ63" s="1" t="s">
        <v>7</v>
      </c>
      <c r="BA63" s="1" t="s">
        <v>13</v>
      </c>
      <c r="BB63" s="1" t="s">
        <v>20</v>
      </c>
      <c r="BC63" s="1" t="s">
        <v>18</v>
      </c>
      <c r="BH63" s="1" t="s">
        <v>0</v>
      </c>
      <c r="BI63" s="1" t="s">
        <v>1</v>
      </c>
      <c r="BJ63" s="1" t="s">
        <v>2</v>
      </c>
      <c r="BK63" s="1" t="s">
        <v>4</v>
      </c>
      <c r="BL63" s="1" t="s">
        <v>10</v>
      </c>
      <c r="BM63" s="1" t="s">
        <v>7</v>
      </c>
      <c r="BN63" s="1" t="s">
        <v>13</v>
      </c>
      <c r="BO63" s="1" t="s">
        <v>20</v>
      </c>
      <c r="BP63" s="1" t="s">
        <v>18</v>
      </c>
    </row>
    <row r="64" spans="3:118" ht="67.2" thickBot="1" x14ac:dyDescent="0.35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W64" s="30" t="s">
        <v>23</v>
      </c>
      <c r="X64" s="32" t="s">
        <v>1</v>
      </c>
      <c r="Y64" s="32">
        <v>244.58779999999999</v>
      </c>
      <c r="Z64" s="32">
        <v>252.96279999999999</v>
      </c>
      <c r="AA64" s="32">
        <v>286.48430000000002</v>
      </c>
      <c r="AB64" s="32">
        <v>307.72309999999999</v>
      </c>
      <c r="AC64" s="32">
        <v>315.50220000000002</v>
      </c>
      <c r="AD64" s="32">
        <v>313.19569999999999</v>
      </c>
      <c r="AE64" s="32">
        <v>299.53129999999999</v>
      </c>
      <c r="AF64" s="29">
        <v>284.1413</v>
      </c>
      <c r="AG64" s="34"/>
      <c r="AI64" s="30" t="s">
        <v>0</v>
      </c>
      <c r="AJ64" s="32" t="s">
        <v>1</v>
      </c>
      <c r="AK64" s="32" t="s">
        <v>2</v>
      </c>
      <c r="AL64" s="32" t="s">
        <v>4</v>
      </c>
      <c r="AM64" s="32" t="s">
        <v>10</v>
      </c>
      <c r="AN64" s="32" t="s">
        <v>7</v>
      </c>
      <c r="AO64" s="32" t="s">
        <v>13</v>
      </c>
      <c r="AP64" s="32" t="s">
        <v>20</v>
      </c>
      <c r="AQ64" s="34" t="s">
        <v>18</v>
      </c>
      <c r="AU64" s="1">
        <v>2019</v>
      </c>
      <c r="AV64" s="2" cm="1">
        <f t="array" ref="AV64:AW71">+ROUND(D64:E71,4)</f>
        <v>244.58779999999999</v>
      </c>
      <c r="AW64" s="2">
        <v>248.8082</v>
      </c>
      <c r="AX64" s="2" cm="1">
        <f t="array" ref="AX64:BC71">+ROUND(G64:L71,4)</f>
        <v>20.912099999999999</v>
      </c>
      <c r="AY64" s="2">
        <v>59.130499999999998</v>
      </c>
      <c r="AZ64" s="2">
        <v>3.1099999999999999E-2</v>
      </c>
      <c r="BA64" s="2">
        <v>0.74470000000000003</v>
      </c>
      <c r="BB64" s="2">
        <v>0.52449999999999997</v>
      </c>
      <c r="BC64" s="9">
        <v>0</v>
      </c>
      <c r="BD64">
        <f t="shared" ref="BD64:BD71" si="29">+SUM(AV64:BC64)</f>
        <v>574.73889999999994</v>
      </c>
      <c r="BH64" s="1">
        <v>2019</v>
      </c>
      <c r="BI64" s="24">
        <f>+AV64/$BD64</f>
        <v>0.42556332971371874</v>
      </c>
      <c r="BJ64" s="24">
        <f t="shared" ref="BJ64:BP64" si="30">+AW64/$BD64</f>
        <v>0.43290649023408723</v>
      </c>
      <c r="BK64" s="24">
        <f t="shared" si="30"/>
        <v>3.638539169699493E-2</v>
      </c>
      <c r="BL64" s="24">
        <f t="shared" si="30"/>
        <v>0.10288236971605716</v>
      </c>
      <c r="BM64" s="24">
        <f t="shared" si="30"/>
        <v>5.4111527860738156E-5</v>
      </c>
      <c r="BN64" s="24">
        <f t="shared" si="30"/>
        <v>1.2957188037907301E-3</v>
      </c>
      <c r="BO64" s="24">
        <f t="shared" si="30"/>
        <v>9.1258830749058398E-4</v>
      </c>
      <c r="BP64" s="24">
        <f t="shared" si="30"/>
        <v>0</v>
      </c>
      <c r="BQ64">
        <f t="shared" ref="BQ64:BQ71" si="31">+SUM(BI64:BP64)</f>
        <v>1.0000000000000002</v>
      </c>
      <c r="CS64" s="1" t="s">
        <v>21</v>
      </c>
      <c r="CT64" t="s">
        <v>23</v>
      </c>
      <c r="CU64" s="1"/>
      <c r="CV64" s="1"/>
      <c r="CW64" s="1"/>
      <c r="CX64" s="1"/>
      <c r="CY64" s="1"/>
      <c r="CZ64" s="1"/>
      <c r="DA64" s="1"/>
      <c r="DB64" s="1"/>
    </row>
    <row r="65" spans="3:117" ht="27.6" thickBot="1" x14ac:dyDescent="0.35">
      <c r="C65" s="1">
        <v>2020</v>
      </c>
      <c r="D65" s="2">
        <v>252.96278319999999</v>
      </c>
      <c r="E65" s="2">
        <v>255.61297300000001</v>
      </c>
      <c r="F65" s="2">
        <v>0.41675751970000002</v>
      </c>
      <c r="G65" s="2">
        <v>20.17077883</v>
      </c>
      <c r="H65" s="2">
        <v>59.680781719999999</v>
      </c>
      <c r="I65" s="2">
        <v>3.0539266079999999E-2</v>
      </c>
      <c r="J65" s="2">
        <v>0.87269608730000003</v>
      </c>
      <c r="K65" s="2">
        <v>0.52939984269999996</v>
      </c>
      <c r="L65" s="9">
        <v>0</v>
      </c>
      <c r="W65" s="30"/>
      <c r="X65" s="32" t="s">
        <v>2</v>
      </c>
      <c r="Y65" s="32">
        <v>248.8082</v>
      </c>
      <c r="Z65" s="32">
        <v>255.613</v>
      </c>
      <c r="AA65" s="32">
        <v>284.24509999999998</v>
      </c>
      <c r="AB65" s="32">
        <v>296.92099999999999</v>
      </c>
      <c r="AC65" s="32">
        <v>298.85489999999999</v>
      </c>
      <c r="AD65" s="32">
        <v>297.03140000000002</v>
      </c>
      <c r="AE65" s="32">
        <v>293.81720000000001</v>
      </c>
      <c r="AF65" s="29">
        <v>292.7747</v>
      </c>
      <c r="AG65" s="34"/>
      <c r="AI65" s="30">
        <v>2019</v>
      </c>
      <c r="AJ65" s="32">
        <v>244.58779999999999</v>
      </c>
      <c r="AK65" s="32">
        <v>248.8082</v>
      </c>
      <c r="AL65" s="32">
        <v>20.912099999999999</v>
      </c>
      <c r="AM65" s="32">
        <v>59.130499999999998</v>
      </c>
      <c r="AN65" s="32">
        <v>3.1099999999999999E-2</v>
      </c>
      <c r="AO65" s="32">
        <v>0.74470000000000003</v>
      </c>
      <c r="AP65" s="32">
        <v>0.52449999999999997</v>
      </c>
      <c r="AQ65" s="34">
        <v>0</v>
      </c>
      <c r="AR65" s="29">
        <v>574.73889999999994</v>
      </c>
      <c r="AU65" s="1">
        <v>2020</v>
      </c>
      <c r="AV65" s="2">
        <v>252.96279999999999</v>
      </c>
      <c r="AW65" s="2">
        <v>255.613</v>
      </c>
      <c r="AX65" s="2">
        <v>20.1708</v>
      </c>
      <c r="AY65" s="2">
        <v>59.680799999999998</v>
      </c>
      <c r="AZ65" s="2">
        <v>3.0499999999999999E-2</v>
      </c>
      <c r="BA65" s="2">
        <v>0.87270000000000003</v>
      </c>
      <c r="BB65" s="2">
        <v>0.52939999999999998</v>
      </c>
      <c r="BC65" s="9">
        <v>0</v>
      </c>
      <c r="BD65">
        <f t="shared" si="29"/>
        <v>589.8599999999999</v>
      </c>
      <c r="BH65" s="1">
        <v>2020</v>
      </c>
      <c r="BI65" s="24">
        <f t="shared" ref="BI65:BI71" si="32">+AV65/$BD65</f>
        <v>0.42885227003017673</v>
      </c>
      <c r="BJ65" s="24">
        <f t="shared" ref="BJ65:BJ71" si="33">+AW65/$BD65</f>
        <v>0.43334520055606424</v>
      </c>
      <c r="BK65" s="24">
        <f t="shared" ref="BK65:BK71" si="34">+AX65/$BD65</f>
        <v>3.4195910894110469E-2</v>
      </c>
      <c r="BL65" s="24">
        <f t="shared" ref="BL65:BL71" si="35">+AY65/$BD65</f>
        <v>0.1011779066219103</v>
      </c>
      <c r="BM65" s="24">
        <f t="shared" ref="BM65:BM71" si="36">+AZ65/$BD65</f>
        <v>5.1707184755704752E-5</v>
      </c>
      <c r="BN65" s="24">
        <f t="shared" ref="BN65:BN71" si="37">+BA65/$BD65</f>
        <v>1.4795036110263455E-3</v>
      </c>
      <c r="BO65" s="24">
        <f t="shared" ref="BO65:BO71" si="38">+BB65/$BD65</f>
        <v>8.9750110195639654E-4</v>
      </c>
      <c r="BP65" s="24">
        <f t="shared" ref="BP65:BP71" si="39">+BC65/$BD65</f>
        <v>0</v>
      </c>
      <c r="BQ65">
        <f t="shared" si="31"/>
        <v>1</v>
      </c>
      <c r="CS65" s="1" t="s">
        <v>0</v>
      </c>
      <c r="CT65" s="1" t="s">
        <v>1</v>
      </c>
      <c r="CU65" s="1" t="s">
        <v>2</v>
      </c>
      <c r="CV65" s="1" t="s">
        <v>4</v>
      </c>
      <c r="CW65" s="1" t="s">
        <v>10</v>
      </c>
      <c r="CX65" s="1" t="s">
        <v>7</v>
      </c>
      <c r="CY65" s="1" t="s">
        <v>13</v>
      </c>
      <c r="CZ65" s="1" t="s">
        <v>20</v>
      </c>
      <c r="DA65" s="1" t="s">
        <v>18</v>
      </c>
      <c r="DE65" s="1" t="s">
        <v>0</v>
      </c>
      <c r="DF65" s="28" t="s">
        <v>32</v>
      </c>
      <c r="DG65" s="28" t="s">
        <v>32</v>
      </c>
      <c r="DH65" s="28" t="s">
        <v>33</v>
      </c>
      <c r="DI65" s="28" t="s">
        <v>34</v>
      </c>
      <c r="DJ65" s="28" t="s">
        <v>35</v>
      </c>
      <c r="DK65" s="28" t="s">
        <v>36</v>
      </c>
      <c r="DL65" s="28" t="s">
        <v>37</v>
      </c>
      <c r="DM65" s="28" t="s">
        <v>38</v>
      </c>
    </row>
    <row r="66" spans="3:117" ht="27.6" thickBot="1" x14ac:dyDescent="0.35">
      <c r="C66" s="1">
        <v>2025</v>
      </c>
      <c r="D66" s="2">
        <v>286.4842893</v>
      </c>
      <c r="E66" s="2">
        <v>284.24513739999998</v>
      </c>
      <c r="F66" s="2">
        <v>1.4750820650000001</v>
      </c>
      <c r="G66" s="2">
        <v>18.530491489999999</v>
      </c>
      <c r="H66" s="2">
        <v>75.013558059999994</v>
      </c>
      <c r="I66" s="2">
        <v>3.7174348320000002E-2</v>
      </c>
      <c r="J66" s="2">
        <v>1.0669066199999999</v>
      </c>
      <c r="K66" s="2">
        <v>0.66540961249999997</v>
      </c>
      <c r="L66" s="9">
        <v>0</v>
      </c>
      <c r="W66" s="30"/>
      <c r="X66" s="32" t="s">
        <v>4</v>
      </c>
      <c r="Y66" s="32">
        <v>20.912099999999999</v>
      </c>
      <c r="Z66" s="32">
        <v>20.1708</v>
      </c>
      <c r="AA66" s="32">
        <v>18.5305</v>
      </c>
      <c r="AB66" s="32">
        <v>21.1036</v>
      </c>
      <c r="AC66" s="32">
        <v>30.352599999999999</v>
      </c>
      <c r="AD66" s="32">
        <v>50.087800000000001</v>
      </c>
      <c r="AE66" s="32">
        <v>78.781999999999996</v>
      </c>
      <c r="AF66" s="29">
        <v>113.27979999999999</v>
      </c>
      <c r="AG66" s="34"/>
      <c r="AI66" s="30">
        <v>2020</v>
      </c>
      <c r="AJ66" s="32">
        <v>252.96279999999999</v>
      </c>
      <c r="AK66" s="32">
        <v>255.613</v>
      </c>
      <c r="AL66" s="32">
        <v>20.1708</v>
      </c>
      <c r="AM66" s="32">
        <v>59.680799999999998</v>
      </c>
      <c r="AN66" s="32">
        <v>3.0499999999999999E-2</v>
      </c>
      <c r="AO66" s="32">
        <v>0.87270000000000003</v>
      </c>
      <c r="AP66" s="32">
        <v>0.52939999999999998</v>
      </c>
      <c r="AQ66" s="34">
        <v>0</v>
      </c>
      <c r="AR66" s="29">
        <v>589.8599999999999</v>
      </c>
      <c r="AU66" s="1">
        <v>2025</v>
      </c>
      <c r="AV66" s="2">
        <v>286.48430000000002</v>
      </c>
      <c r="AW66" s="2">
        <v>284.24509999999998</v>
      </c>
      <c r="AX66" s="2">
        <v>18.5305</v>
      </c>
      <c r="AY66" s="2">
        <v>75.013599999999997</v>
      </c>
      <c r="AZ66" s="2">
        <v>3.7199999999999997E-2</v>
      </c>
      <c r="BA66" s="2">
        <v>1.0669</v>
      </c>
      <c r="BB66" s="2">
        <v>0.66539999999999999</v>
      </c>
      <c r="BC66" s="9">
        <v>0</v>
      </c>
      <c r="BD66">
        <f t="shared" si="29"/>
        <v>666.04299999999989</v>
      </c>
      <c r="BH66" s="1">
        <v>2025</v>
      </c>
      <c r="BI66" s="24">
        <f t="shared" si="32"/>
        <v>0.4301288355256343</v>
      </c>
      <c r="BJ66" s="24">
        <f t="shared" si="33"/>
        <v>0.42676689042599353</v>
      </c>
      <c r="BK66" s="24">
        <f t="shared" si="34"/>
        <v>2.7821777272638556E-2</v>
      </c>
      <c r="BL66" s="24">
        <f t="shared" si="35"/>
        <v>0.11262576139978951</v>
      </c>
      <c r="BM66" s="24">
        <f t="shared" si="36"/>
        <v>5.5852249779668886E-5</v>
      </c>
      <c r="BN66" s="24">
        <f t="shared" si="37"/>
        <v>1.6018485292991595E-3</v>
      </c>
      <c r="BO66" s="24">
        <f t="shared" si="38"/>
        <v>9.9903459686536767E-4</v>
      </c>
      <c r="BP66" s="24">
        <f t="shared" si="39"/>
        <v>0</v>
      </c>
      <c r="BQ66">
        <f t="shared" si="31"/>
        <v>1.0000000000000002</v>
      </c>
      <c r="CS66" s="1">
        <v>2019</v>
      </c>
      <c r="CT66" s="24">
        <v>0.42556332971371874</v>
      </c>
      <c r="CU66" s="24">
        <v>0.43290649023408723</v>
      </c>
      <c r="CV66" s="24">
        <v>3.638539169699493E-2</v>
      </c>
      <c r="CW66" s="24">
        <v>0.10288236971605716</v>
      </c>
      <c r="CX66" s="24">
        <v>5.4111527860738156E-5</v>
      </c>
      <c r="CY66" s="24">
        <v>1.2957188037907301E-3</v>
      </c>
      <c r="CZ66" s="24">
        <v>9.1258830749058398E-4</v>
      </c>
      <c r="DA66" s="24">
        <v>0</v>
      </c>
      <c r="DB66">
        <v>1.0000000000000002</v>
      </c>
      <c r="DE66" s="1" t="s">
        <v>1</v>
      </c>
      <c r="DF66" s="24">
        <v>0.42556332971371874</v>
      </c>
      <c r="DG66" s="24">
        <v>0.42885227003017673</v>
      </c>
      <c r="DH66" s="24">
        <v>0.4301288355256343</v>
      </c>
      <c r="DI66" s="24">
        <v>0.42782773669978968</v>
      </c>
      <c r="DJ66" s="24">
        <v>0.41668817229295235</v>
      </c>
      <c r="DK66" s="24">
        <v>0.39409044952974615</v>
      </c>
      <c r="DL66" s="24">
        <v>0.36101605214575999</v>
      </c>
      <c r="DM66" s="24">
        <v>0.32619321607544083</v>
      </c>
    </row>
    <row r="67" spans="3:117" ht="27.6" thickBot="1" x14ac:dyDescent="0.35">
      <c r="C67" s="1">
        <v>2030</v>
      </c>
      <c r="D67" s="2">
        <v>307.72308520000001</v>
      </c>
      <c r="E67" s="2">
        <v>296.92101339999999</v>
      </c>
      <c r="F67" s="2">
        <v>5.587582523</v>
      </c>
      <c r="G67" s="2">
        <v>21.10358467</v>
      </c>
      <c r="H67" s="2">
        <v>91.352885509999993</v>
      </c>
      <c r="I67" s="2">
        <v>8.7847821100000001E-2</v>
      </c>
      <c r="J67" s="2">
        <v>1.2700428239999999</v>
      </c>
      <c r="K67" s="2">
        <v>0.81034801879999996</v>
      </c>
      <c r="L67" s="9">
        <v>0</v>
      </c>
      <c r="W67" s="30"/>
      <c r="X67" s="32" t="s">
        <v>10</v>
      </c>
      <c r="Y67" s="32">
        <v>59.130499999999998</v>
      </c>
      <c r="Z67" s="32">
        <v>59.680799999999998</v>
      </c>
      <c r="AA67" s="32">
        <v>75.013599999999997</v>
      </c>
      <c r="AB67" s="32">
        <v>91.352900000000005</v>
      </c>
      <c r="AC67" s="32">
        <v>109.4451</v>
      </c>
      <c r="AD67" s="32">
        <v>129.7628</v>
      </c>
      <c r="AE67" s="32">
        <v>151.0153</v>
      </c>
      <c r="AF67" s="29">
        <v>172.36429999999999</v>
      </c>
      <c r="AG67" s="34"/>
      <c r="AI67" s="30">
        <v>2025</v>
      </c>
      <c r="AJ67" s="32">
        <v>286.48430000000002</v>
      </c>
      <c r="AK67" s="32">
        <v>284.24509999999998</v>
      </c>
      <c r="AL67" s="32">
        <v>18.5305</v>
      </c>
      <c r="AM67" s="32">
        <v>75.013599999999997</v>
      </c>
      <c r="AN67" s="32">
        <v>3.7199999999999997E-2</v>
      </c>
      <c r="AO67" s="32">
        <v>1.0669</v>
      </c>
      <c r="AP67" s="32">
        <v>0.66539999999999999</v>
      </c>
      <c r="AQ67" s="34">
        <v>0</v>
      </c>
      <c r="AR67" s="29">
        <v>666.04299999999989</v>
      </c>
      <c r="AU67" s="1">
        <v>2030</v>
      </c>
      <c r="AV67" s="2">
        <v>307.72309999999999</v>
      </c>
      <c r="AW67" s="2">
        <v>296.92099999999999</v>
      </c>
      <c r="AX67" s="2">
        <v>21.1036</v>
      </c>
      <c r="AY67" s="2">
        <v>91.352900000000005</v>
      </c>
      <c r="AZ67" s="2">
        <v>8.7800000000000003E-2</v>
      </c>
      <c r="BA67" s="2">
        <v>1.27</v>
      </c>
      <c r="BB67" s="2">
        <v>0.81030000000000002</v>
      </c>
      <c r="BC67" s="9">
        <v>0</v>
      </c>
      <c r="BD67">
        <f t="shared" si="29"/>
        <v>719.26869999999997</v>
      </c>
      <c r="BH67" s="1">
        <v>2030</v>
      </c>
      <c r="BI67" s="24">
        <f t="shared" si="32"/>
        <v>0.42782773669978968</v>
      </c>
      <c r="BJ67" s="24">
        <f t="shared" si="33"/>
        <v>0.41280956616074077</v>
      </c>
      <c r="BK67" s="24">
        <f t="shared" si="34"/>
        <v>2.934035639254148E-2</v>
      </c>
      <c r="BL67" s="24">
        <f t="shared" si="35"/>
        <v>0.12700802912736228</v>
      </c>
      <c r="BM67" s="24">
        <f t="shared" si="36"/>
        <v>1.2206842866928591E-4</v>
      </c>
      <c r="BN67" s="24">
        <f t="shared" si="37"/>
        <v>1.7656822825739534E-3</v>
      </c>
      <c r="BO67" s="24">
        <f t="shared" si="38"/>
        <v>1.1265609083225784E-3</v>
      </c>
      <c r="BP67" s="24">
        <f t="shared" si="39"/>
        <v>0</v>
      </c>
      <c r="BQ67">
        <f t="shared" si="31"/>
        <v>1</v>
      </c>
      <c r="CS67" s="1">
        <v>2020</v>
      </c>
      <c r="CT67" s="24">
        <v>0.42885227003017673</v>
      </c>
      <c r="CU67" s="24">
        <v>0.43334520055606424</v>
      </c>
      <c r="CV67" s="24">
        <v>3.4195910894110469E-2</v>
      </c>
      <c r="CW67" s="24">
        <v>0.1011779066219103</v>
      </c>
      <c r="CX67" s="24">
        <v>5.1707184755704752E-5</v>
      </c>
      <c r="CY67" s="24">
        <v>1.4795036110263455E-3</v>
      </c>
      <c r="CZ67" s="24">
        <v>8.9750110195639654E-4</v>
      </c>
      <c r="DA67" s="24">
        <v>0</v>
      </c>
      <c r="DB67">
        <v>1</v>
      </c>
      <c r="DE67" s="1" t="s">
        <v>2</v>
      </c>
      <c r="DF67" s="24">
        <v>0.43290649023408723</v>
      </c>
      <c r="DG67" s="24">
        <v>0.43334520055606424</v>
      </c>
      <c r="DH67" s="24">
        <v>0.42676689042599353</v>
      </c>
      <c r="DI67" s="24">
        <v>0.41280956616074077</v>
      </c>
      <c r="DJ67" s="24">
        <v>0.39470185013541281</v>
      </c>
      <c r="DK67" s="24">
        <v>0.37375110178859372</v>
      </c>
      <c r="DL67" s="24">
        <v>0.35412901955996318</v>
      </c>
      <c r="DM67" s="24">
        <v>0.33610432900293752</v>
      </c>
    </row>
    <row r="68" spans="3:117" ht="27.6" thickBot="1" x14ac:dyDescent="0.35">
      <c r="C68" s="1">
        <v>2035</v>
      </c>
      <c r="D68" s="2">
        <v>315.50224550000001</v>
      </c>
      <c r="E68" s="2">
        <v>298.85489810000001</v>
      </c>
      <c r="F68" s="2">
        <v>13.301006920000001</v>
      </c>
      <c r="G68" s="2">
        <v>30.3526396</v>
      </c>
      <c r="H68" s="2">
        <v>109.4451242</v>
      </c>
      <c r="I68" s="2">
        <v>0.54638150689999998</v>
      </c>
      <c r="J68" s="2">
        <v>1.4942133580000001</v>
      </c>
      <c r="K68" s="2">
        <v>0.9708356668</v>
      </c>
      <c r="L68" s="9">
        <v>0</v>
      </c>
      <c r="W68" s="30"/>
      <c r="X68" s="32" t="s">
        <v>7</v>
      </c>
      <c r="Y68" s="32">
        <v>3.1099999999999999E-2</v>
      </c>
      <c r="Z68" s="32">
        <v>3.0499999999999999E-2</v>
      </c>
      <c r="AA68" s="32">
        <v>3.7199999999999997E-2</v>
      </c>
      <c r="AB68" s="32">
        <v>8.7800000000000003E-2</v>
      </c>
      <c r="AC68" s="32">
        <v>0.5464</v>
      </c>
      <c r="AD68" s="32">
        <v>1.756</v>
      </c>
      <c r="AE68" s="32">
        <v>3.1716000000000002</v>
      </c>
      <c r="AF68" s="29">
        <v>4.6405000000000003</v>
      </c>
      <c r="AG68" s="34"/>
      <c r="AI68" s="30">
        <v>2030</v>
      </c>
      <c r="AJ68" s="32">
        <v>307.72309999999999</v>
      </c>
      <c r="AK68" s="32">
        <v>296.92099999999999</v>
      </c>
      <c r="AL68" s="32">
        <v>21.1036</v>
      </c>
      <c r="AM68" s="32">
        <v>91.352900000000005</v>
      </c>
      <c r="AN68" s="32">
        <v>8.7800000000000003E-2</v>
      </c>
      <c r="AO68" s="32">
        <v>1.27</v>
      </c>
      <c r="AP68" s="32">
        <v>0.81030000000000002</v>
      </c>
      <c r="AQ68" s="34">
        <v>0</v>
      </c>
      <c r="AR68" s="29">
        <v>719.26869999999997</v>
      </c>
      <c r="AU68" s="1">
        <v>2035</v>
      </c>
      <c r="AV68" s="2">
        <v>315.50220000000002</v>
      </c>
      <c r="AW68" s="2">
        <v>298.85489999999999</v>
      </c>
      <c r="AX68" s="2">
        <v>30.352599999999999</v>
      </c>
      <c r="AY68" s="2">
        <v>109.4451</v>
      </c>
      <c r="AZ68" s="2">
        <v>0.5464</v>
      </c>
      <c r="BA68" s="2">
        <v>1.4942</v>
      </c>
      <c r="BB68" s="2">
        <v>0.9708</v>
      </c>
      <c r="BC68" s="9">
        <v>0</v>
      </c>
      <c r="BD68">
        <f t="shared" si="29"/>
        <v>757.1662</v>
      </c>
      <c r="BH68" s="1">
        <v>2035</v>
      </c>
      <c r="BI68" s="24">
        <f t="shared" si="32"/>
        <v>0.41668817229295235</v>
      </c>
      <c r="BJ68" s="24">
        <f t="shared" si="33"/>
        <v>0.39470185013541281</v>
      </c>
      <c r="BK68" s="24">
        <f t="shared" si="34"/>
        <v>4.0087103729669921E-2</v>
      </c>
      <c r="BL68" s="24">
        <f t="shared" si="35"/>
        <v>0.14454567570501695</v>
      </c>
      <c r="BM68" s="24">
        <f t="shared" si="36"/>
        <v>7.216381291188117E-4</v>
      </c>
      <c r="BN68" s="24">
        <f t="shared" si="37"/>
        <v>1.9734108574841298E-3</v>
      </c>
      <c r="BO68" s="24">
        <f t="shared" si="38"/>
        <v>1.282149150345063E-3</v>
      </c>
      <c r="BP68" s="24">
        <f t="shared" si="39"/>
        <v>0</v>
      </c>
      <c r="BQ68">
        <f t="shared" si="31"/>
        <v>1.0000000000000002</v>
      </c>
      <c r="CS68" s="1">
        <v>2025</v>
      </c>
      <c r="CT68" s="24">
        <v>0.4301288355256343</v>
      </c>
      <c r="CU68" s="24">
        <v>0.42676689042599353</v>
      </c>
      <c r="CV68" s="24">
        <v>2.7821777272638556E-2</v>
      </c>
      <c r="CW68" s="24">
        <v>0.11262576139978951</v>
      </c>
      <c r="CX68" s="24">
        <v>5.5852249779668886E-5</v>
      </c>
      <c r="CY68" s="24">
        <v>1.6018485292991595E-3</v>
      </c>
      <c r="CZ68" s="24">
        <v>9.9903459686536767E-4</v>
      </c>
      <c r="DA68" s="24">
        <v>0</v>
      </c>
      <c r="DB68">
        <v>1.0000000000000002</v>
      </c>
      <c r="DE68" s="1" t="s">
        <v>4</v>
      </c>
      <c r="DF68" s="24">
        <v>3.638539169699493E-2</v>
      </c>
      <c r="DG68" s="24">
        <v>3.4195910894110469E-2</v>
      </c>
      <c r="DH68" s="24">
        <v>2.7821777272638556E-2</v>
      </c>
      <c r="DI68" s="24">
        <v>2.934035639254148E-2</v>
      </c>
      <c r="DJ68" s="24">
        <v>4.0087103729669921E-2</v>
      </c>
      <c r="DK68" s="24">
        <v>6.3024887052906611E-2</v>
      </c>
      <c r="DL68" s="24">
        <v>9.4953571196556966E-2</v>
      </c>
      <c r="DM68" s="24">
        <v>0.1300448131911226</v>
      </c>
    </row>
    <row r="69" spans="3:117" ht="27.6" thickBot="1" x14ac:dyDescent="0.35">
      <c r="C69" s="1">
        <v>2040</v>
      </c>
      <c r="D69" s="2">
        <v>313.19572909999999</v>
      </c>
      <c r="E69" s="2">
        <v>297.03139169999997</v>
      </c>
      <c r="F69" s="2">
        <v>22.194243400000001</v>
      </c>
      <c r="G69" s="2">
        <v>50.087755889999997</v>
      </c>
      <c r="H69" s="2">
        <v>129.7627918</v>
      </c>
      <c r="I69" s="2">
        <v>1.755967439</v>
      </c>
      <c r="J69" s="2">
        <v>1.745683439</v>
      </c>
      <c r="K69" s="2">
        <v>1.1510640379999999</v>
      </c>
      <c r="L69" s="9">
        <v>0</v>
      </c>
      <c r="W69" s="30"/>
      <c r="X69" s="32" t="s">
        <v>13</v>
      </c>
      <c r="Y69" s="32">
        <v>0.74470000000000003</v>
      </c>
      <c r="Z69" s="32">
        <v>0.87270000000000003</v>
      </c>
      <c r="AA69" s="32">
        <v>1.0669</v>
      </c>
      <c r="AB69" s="32">
        <v>1.27</v>
      </c>
      <c r="AC69" s="32">
        <v>1.4942</v>
      </c>
      <c r="AD69" s="32">
        <v>1.7457</v>
      </c>
      <c r="AE69" s="32">
        <v>2.0327000000000002</v>
      </c>
      <c r="AF69" s="29">
        <v>2.3532000000000002</v>
      </c>
      <c r="AG69" s="34"/>
      <c r="AI69" s="30">
        <v>2035</v>
      </c>
      <c r="AJ69" s="32">
        <v>315.50220000000002</v>
      </c>
      <c r="AK69" s="32">
        <v>298.85489999999999</v>
      </c>
      <c r="AL69" s="32">
        <v>30.352599999999999</v>
      </c>
      <c r="AM69" s="32">
        <v>109.4451</v>
      </c>
      <c r="AN69" s="32">
        <v>0.5464</v>
      </c>
      <c r="AO69" s="32">
        <v>1.4942</v>
      </c>
      <c r="AP69" s="32">
        <v>0.9708</v>
      </c>
      <c r="AQ69" s="34">
        <v>0</v>
      </c>
      <c r="AR69" s="29">
        <v>757.1662</v>
      </c>
      <c r="AU69" s="1">
        <v>2040</v>
      </c>
      <c r="AV69" s="2">
        <v>313.19569999999999</v>
      </c>
      <c r="AW69" s="2">
        <v>297.03140000000002</v>
      </c>
      <c r="AX69" s="2">
        <v>50.087800000000001</v>
      </c>
      <c r="AY69" s="2">
        <v>129.7628</v>
      </c>
      <c r="AZ69" s="2">
        <v>1.756</v>
      </c>
      <c r="BA69" s="2">
        <v>1.7457</v>
      </c>
      <c r="BB69" s="2">
        <v>1.1511</v>
      </c>
      <c r="BC69" s="9">
        <v>0</v>
      </c>
      <c r="BD69">
        <f t="shared" si="29"/>
        <v>794.73050000000012</v>
      </c>
      <c r="BH69" s="1">
        <v>2040</v>
      </c>
      <c r="BI69" s="24">
        <f t="shared" si="32"/>
        <v>0.39409044952974615</v>
      </c>
      <c r="BJ69" s="24">
        <f t="shared" si="33"/>
        <v>0.37375110178859372</v>
      </c>
      <c r="BK69" s="24">
        <f t="shared" si="34"/>
        <v>6.3024887052906611E-2</v>
      </c>
      <c r="BL69" s="24">
        <f t="shared" si="35"/>
        <v>0.16327899835227158</v>
      </c>
      <c r="BM69" s="24">
        <f t="shared" si="36"/>
        <v>2.2095540563750854E-3</v>
      </c>
      <c r="BN69" s="24">
        <f t="shared" si="37"/>
        <v>2.1965936880489674E-3</v>
      </c>
      <c r="BO69" s="24">
        <f t="shared" si="38"/>
        <v>1.4484155320577225E-3</v>
      </c>
      <c r="BP69" s="24">
        <f t="shared" si="39"/>
        <v>0</v>
      </c>
      <c r="BQ69">
        <f t="shared" si="31"/>
        <v>0.99999999999999989</v>
      </c>
      <c r="CS69" s="1">
        <v>2030</v>
      </c>
      <c r="CT69" s="24">
        <v>0.42782773669978968</v>
      </c>
      <c r="CU69" s="24">
        <v>0.41280956616074077</v>
      </c>
      <c r="CV69" s="24">
        <v>2.934035639254148E-2</v>
      </c>
      <c r="CW69" s="24">
        <v>0.12700802912736228</v>
      </c>
      <c r="CX69" s="24">
        <v>1.2206842866928591E-4</v>
      </c>
      <c r="CY69" s="24">
        <v>1.7656822825739534E-3</v>
      </c>
      <c r="CZ69" s="24">
        <v>1.1265609083225784E-3</v>
      </c>
      <c r="DA69" s="24">
        <v>0</v>
      </c>
      <c r="DB69">
        <v>1</v>
      </c>
      <c r="DE69" s="1" t="s">
        <v>10</v>
      </c>
      <c r="DF69" s="24">
        <v>0.10288236971605716</v>
      </c>
      <c r="DG69" s="24">
        <v>0.1011779066219103</v>
      </c>
      <c r="DH69" s="24">
        <v>0.11262576139978951</v>
      </c>
      <c r="DI69" s="24">
        <v>0.12700802912736228</v>
      </c>
      <c r="DJ69" s="24">
        <v>0.14454567570501695</v>
      </c>
      <c r="DK69" s="24">
        <v>0.16327899835227158</v>
      </c>
      <c r="DL69" s="24">
        <v>0.18201419157065585</v>
      </c>
      <c r="DM69" s="24">
        <v>0.19787361201483947</v>
      </c>
    </row>
    <row r="70" spans="3:117" ht="15" thickBot="1" x14ac:dyDescent="0.35">
      <c r="C70" s="1">
        <v>2045</v>
      </c>
      <c r="D70" s="2">
        <v>299.53129749999999</v>
      </c>
      <c r="E70" s="2">
        <v>293.81722350000001</v>
      </c>
      <c r="F70" s="2">
        <v>30.923113399999998</v>
      </c>
      <c r="G70" s="2">
        <v>78.781953169999994</v>
      </c>
      <c r="H70" s="2">
        <v>151.01527110000001</v>
      </c>
      <c r="I70" s="2">
        <v>3.1716357730000002</v>
      </c>
      <c r="J70" s="2">
        <v>2.0326607860000001</v>
      </c>
      <c r="K70" s="2">
        <v>1.339584678</v>
      </c>
      <c r="L70" s="9">
        <v>0</v>
      </c>
      <c r="W70" s="30"/>
      <c r="X70" s="32" t="s">
        <v>20</v>
      </c>
      <c r="Y70" s="32">
        <v>0.52449999999999997</v>
      </c>
      <c r="Z70" s="32">
        <v>0.52939999999999998</v>
      </c>
      <c r="AA70" s="32">
        <v>0.66539999999999999</v>
      </c>
      <c r="AB70" s="32">
        <v>0.81030000000000002</v>
      </c>
      <c r="AC70" s="32">
        <v>0.9708</v>
      </c>
      <c r="AD70" s="32">
        <v>1.1511</v>
      </c>
      <c r="AE70" s="32">
        <v>1.3395999999999999</v>
      </c>
      <c r="AF70" s="29">
        <v>1.5289999999999999</v>
      </c>
      <c r="AG70" s="34"/>
      <c r="AI70" s="30">
        <v>2040</v>
      </c>
      <c r="AJ70" s="32">
        <v>313.19569999999999</v>
      </c>
      <c r="AK70" s="32">
        <v>297.03140000000002</v>
      </c>
      <c r="AL70" s="32">
        <v>50.087800000000001</v>
      </c>
      <c r="AM70" s="32">
        <v>129.7628</v>
      </c>
      <c r="AN70" s="32">
        <v>1.756</v>
      </c>
      <c r="AO70" s="32">
        <v>1.7457</v>
      </c>
      <c r="AP70" s="32">
        <v>1.1511</v>
      </c>
      <c r="AQ70" s="34">
        <v>0</v>
      </c>
      <c r="AR70" s="29">
        <v>794.73050000000012</v>
      </c>
      <c r="AU70" s="1">
        <v>2045</v>
      </c>
      <c r="AV70" s="2">
        <v>299.53129999999999</v>
      </c>
      <c r="AW70" s="2">
        <v>293.81720000000001</v>
      </c>
      <c r="AX70" s="2">
        <v>78.781999999999996</v>
      </c>
      <c r="AY70" s="2">
        <v>151.0153</v>
      </c>
      <c r="AZ70" s="2">
        <v>3.1716000000000002</v>
      </c>
      <c r="BA70" s="2">
        <v>2.0327000000000002</v>
      </c>
      <c r="BB70" s="2">
        <v>1.3395999999999999</v>
      </c>
      <c r="BC70" s="9">
        <v>0</v>
      </c>
      <c r="BD70">
        <f t="shared" si="29"/>
        <v>829.68970000000013</v>
      </c>
      <c r="BH70" s="1">
        <v>2045</v>
      </c>
      <c r="BI70" s="24">
        <f t="shared" si="32"/>
        <v>0.36101605214575999</v>
      </c>
      <c r="BJ70" s="24">
        <f t="shared" si="33"/>
        <v>0.35412901955996318</v>
      </c>
      <c r="BK70" s="24">
        <f t="shared" si="34"/>
        <v>9.4953571196556966E-2</v>
      </c>
      <c r="BL70" s="24">
        <f t="shared" si="35"/>
        <v>0.18201419157065585</v>
      </c>
      <c r="BM70" s="24">
        <f t="shared" si="36"/>
        <v>3.8226339316975969E-3</v>
      </c>
      <c r="BN70" s="24">
        <f t="shared" si="37"/>
        <v>2.4499520724434688E-3</v>
      </c>
      <c r="BO70" s="24">
        <f t="shared" si="38"/>
        <v>1.6145795229228466E-3</v>
      </c>
      <c r="BP70" s="24">
        <f t="shared" si="39"/>
        <v>0</v>
      </c>
      <c r="BQ70">
        <f t="shared" si="31"/>
        <v>0.99999999999999989</v>
      </c>
      <c r="CS70" s="1">
        <v>2035</v>
      </c>
      <c r="CT70" s="24">
        <v>0.41668817229295235</v>
      </c>
      <c r="CU70" s="24">
        <v>0.39470185013541281</v>
      </c>
      <c r="CV70" s="24">
        <v>4.0087103729669921E-2</v>
      </c>
      <c r="CW70" s="24">
        <v>0.14454567570501695</v>
      </c>
      <c r="CX70" s="24">
        <v>7.216381291188117E-4</v>
      </c>
      <c r="CY70" s="24">
        <v>1.9734108574841298E-3</v>
      </c>
      <c r="CZ70" s="24">
        <v>1.282149150345063E-3</v>
      </c>
      <c r="DA70" s="24">
        <v>0</v>
      </c>
      <c r="DB70">
        <v>1.0000000000000002</v>
      </c>
      <c r="DE70" s="1" t="s">
        <v>7</v>
      </c>
      <c r="DF70" s="24">
        <v>5.4111527860738156E-5</v>
      </c>
      <c r="DG70" s="24">
        <v>5.1707184755704752E-5</v>
      </c>
      <c r="DH70" s="24">
        <v>5.5852249779668886E-5</v>
      </c>
      <c r="DI70" s="24">
        <v>1.2206842866928591E-4</v>
      </c>
      <c r="DJ70" s="24">
        <v>7.216381291188117E-4</v>
      </c>
      <c r="DK70" s="24">
        <v>2.2095540563750854E-3</v>
      </c>
      <c r="DL70" s="24">
        <v>3.8226339316975969E-3</v>
      </c>
      <c r="DM70" s="24">
        <v>5.3272777283629074E-3</v>
      </c>
    </row>
    <row r="71" spans="3:117" ht="27.6" thickBot="1" x14ac:dyDescent="0.35">
      <c r="C71" s="1">
        <v>2050</v>
      </c>
      <c r="D71" s="2">
        <v>284.14127120000001</v>
      </c>
      <c r="E71" s="2">
        <v>292.77473959999998</v>
      </c>
      <c r="F71" s="2">
        <v>39.469431100000001</v>
      </c>
      <c r="G71" s="2">
        <v>113.27982059999999</v>
      </c>
      <c r="H71" s="2">
        <v>172.3642567</v>
      </c>
      <c r="I71" s="2">
        <v>4.6405356040000001</v>
      </c>
      <c r="J71" s="2">
        <v>2.3532416289999998</v>
      </c>
      <c r="K71" s="2">
        <v>1.528961381</v>
      </c>
      <c r="L71" s="9">
        <v>0</v>
      </c>
      <c r="W71" s="30"/>
      <c r="X71" s="34" t="s">
        <v>18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29">
        <v>0</v>
      </c>
      <c r="AG71" s="34"/>
      <c r="AI71" s="30">
        <v>2045</v>
      </c>
      <c r="AJ71" s="32">
        <v>299.53129999999999</v>
      </c>
      <c r="AK71" s="32">
        <v>293.81720000000001</v>
      </c>
      <c r="AL71" s="32">
        <v>78.781999999999996</v>
      </c>
      <c r="AM71" s="32">
        <v>151.0153</v>
      </c>
      <c r="AN71" s="32">
        <v>3.1716000000000002</v>
      </c>
      <c r="AO71" s="32">
        <v>2.0327000000000002</v>
      </c>
      <c r="AP71" s="32">
        <v>1.3395999999999999</v>
      </c>
      <c r="AQ71" s="34">
        <v>0</v>
      </c>
      <c r="AR71" s="29">
        <v>829.68970000000013</v>
      </c>
      <c r="AU71" s="1">
        <v>2050</v>
      </c>
      <c r="AV71" s="2">
        <v>284.1413</v>
      </c>
      <c r="AW71" s="2">
        <v>292.7747</v>
      </c>
      <c r="AX71" s="2">
        <v>113.27979999999999</v>
      </c>
      <c r="AY71" s="2">
        <v>172.36429999999999</v>
      </c>
      <c r="AZ71" s="2">
        <v>4.6405000000000003</v>
      </c>
      <c r="BA71" s="2">
        <v>2.3532000000000002</v>
      </c>
      <c r="BB71" s="2">
        <v>1.5289999999999999</v>
      </c>
      <c r="BC71" s="9">
        <v>0</v>
      </c>
      <c r="BD71">
        <f t="shared" si="29"/>
        <v>871.08279999999991</v>
      </c>
      <c r="BH71" s="1">
        <v>2050</v>
      </c>
      <c r="BI71" s="24">
        <f t="shared" si="32"/>
        <v>0.32619321607544083</v>
      </c>
      <c r="BJ71" s="24">
        <f t="shared" si="33"/>
        <v>0.33610432900293752</v>
      </c>
      <c r="BK71" s="24">
        <f t="shared" si="34"/>
        <v>0.1300448131911226</v>
      </c>
      <c r="BL71" s="24">
        <f t="shared" si="35"/>
        <v>0.19787361201483947</v>
      </c>
      <c r="BM71" s="24">
        <f t="shared" si="36"/>
        <v>5.3272777283629074E-3</v>
      </c>
      <c r="BN71" s="24">
        <f t="shared" si="37"/>
        <v>2.7014653486442395E-3</v>
      </c>
      <c r="BO71" s="24">
        <f t="shared" si="38"/>
        <v>1.7552866386524909E-3</v>
      </c>
      <c r="BP71" s="24">
        <f t="shared" si="39"/>
        <v>0</v>
      </c>
      <c r="BQ71">
        <f t="shared" si="31"/>
        <v>1</v>
      </c>
      <c r="CS71" s="1">
        <v>2040</v>
      </c>
      <c r="CT71" s="24">
        <v>0.39409044952974615</v>
      </c>
      <c r="CU71" s="24">
        <v>0.37375110178859372</v>
      </c>
      <c r="CV71" s="24">
        <v>6.3024887052906611E-2</v>
      </c>
      <c r="CW71" s="24">
        <v>0.16327899835227158</v>
      </c>
      <c r="CX71" s="24">
        <v>2.2095540563750854E-3</v>
      </c>
      <c r="CY71" s="24">
        <v>2.1965936880489674E-3</v>
      </c>
      <c r="CZ71" s="24">
        <v>1.4484155320577225E-3</v>
      </c>
      <c r="DA71" s="24">
        <v>0</v>
      </c>
      <c r="DB71">
        <v>0.99999999999999989</v>
      </c>
      <c r="DE71" s="1" t="s">
        <v>13</v>
      </c>
      <c r="DF71" s="24">
        <v>1.2957188037907301E-3</v>
      </c>
      <c r="DG71" s="24">
        <v>1.4795036110263455E-3</v>
      </c>
      <c r="DH71" s="24">
        <v>1.6018485292991595E-3</v>
      </c>
      <c r="DI71" s="24">
        <v>1.7656822825739534E-3</v>
      </c>
      <c r="DJ71" s="24">
        <v>1.9734108574841298E-3</v>
      </c>
      <c r="DK71" s="24">
        <v>2.1965936880489674E-3</v>
      </c>
      <c r="DL71" s="24">
        <v>2.4499520724434688E-3</v>
      </c>
      <c r="DM71" s="24">
        <v>2.7014653486442395E-3</v>
      </c>
    </row>
    <row r="72" spans="3:117" ht="15" thickBot="1" x14ac:dyDescent="0.35">
      <c r="W72" s="29"/>
      <c r="Y72" s="29">
        <v>574.73889999999994</v>
      </c>
      <c r="Z72" s="29">
        <v>589.8599999999999</v>
      </c>
      <c r="AA72" s="29">
        <v>666.04299999999989</v>
      </c>
      <c r="AB72" s="29">
        <v>719.26869999999997</v>
      </c>
      <c r="AC72" s="29">
        <v>757.1662</v>
      </c>
      <c r="AD72" s="29">
        <v>794.73050000000012</v>
      </c>
      <c r="AE72" s="29">
        <v>829.68970000000013</v>
      </c>
      <c r="AF72" s="29">
        <v>871.08279999999991</v>
      </c>
      <c r="AI72" s="29">
        <v>2050</v>
      </c>
      <c r="AJ72" s="29">
        <v>284.1413</v>
      </c>
      <c r="AK72" s="29">
        <v>292.7747</v>
      </c>
      <c r="AL72" s="29">
        <v>113.27979999999999</v>
      </c>
      <c r="AM72" s="29">
        <v>172.36429999999999</v>
      </c>
      <c r="AN72" s="29">
        <v>4.6405000000000003</v>
      </c>
      <c r="AO72" s="29">
        <v>2.3532000000000002</v>
      </c>
      <c r="AP72" s="29">
        <v>1.5289999999999999</v>
      </c>
      <c r="AQ72" s="29">
        <v>0</v>
      </c>
      <c r="AR72" s="29">
        <v>871.08279999999991</v>
      </c>
      <c r="CS72" s="1">
        <v>2045</v>
      </c>
      <c r="CT72" s="24">
        <v>0.36101605214575999</v>
      </c>
      <c r="CU72" s="24">
        <v>0.35412901955996318</v>
      </c>
      <c r="CV72" s="24">
        <v>9.4953571196556966E-2</v>
      </c>
      <c r="CW72" s="24">
        <v>0.18201419157065585</v>
      </c>
      <c r="CX72" s="24">
        <v>3.8226339316975969E-3</v>
      </c>
      <c r="CY72" s="24">
        <v>2.4499520724434688E-3</v>
      </c>
      <c r="CZ72" s="24">
        <v>1.6145795229228466E-3</v>
      </c>
      <c r="DA72" s="24">
        <v>0</v>
      </c>
      <c r="DB72">
        <v>0.99999999999999989</v>
      </c>
      <c r="DE72" s="1" t="s">
        <v>20</v>
      </c>
      <c r="DF72" s="24">
        <v>9.1258830749058398E-4</v>
      </c>
      <c r="DG72" s="24">
        <v>8.9750110195639654E-4</v>
      </c>
      <c r="DH72" s="24">
        <v>9.9903459686536767E-4</v>
      </c>
      <c r="DI72" s="24">
        <v>1.1265609083225784E-3</v>
      </c>
      <c r="DJ72" s="24">
        <v>1.282149150345063E-3</v>
      </c>
      <c r="DK72" s="24">
        <v>1.4484155320577225E-3</v>
      </c>
      <c r="DL72" s="24">
        <v>1.6145795229228466E-3</v>
      </c>
      <c r="DM72" s="24">
        <v>1.7552866386524909E-3</v>
      </c>
    </row>
    <row r="73" spans="3:117" ht="27.6" thickBot="1" x14ac:dyDescent="0.35">
      <c r="CS73" s="1">
        <v>2050</v>
      </c>
      <c r="CT73" s="24">
        <v>0.32619321607544083</v>
      </c>
      <c r="CU73" s="24">
        <v>0.33610432900293752</v>
      </c>
      <c r="CV73" s="24">
        <v>0.1300448131911226</v>
      </c>
      <c r="CW73" s="24">
        <v>0.19787361201483947</v>
      </c>
      <c r="CX73" s="24">
        <v>5.3272777283629074E-3</v>
      </c>
      <c r="CY73" s="24">
        <v>2.7014653486442395E-3</v>
      </c>
      <c r="CZ73" s="24">
        <v>1.7552866386524909E-3</v>
      </c>
      <c r="DA73" s="24">
        <v>0</v>
      </c>
      <c r="DB73">
        <v>1</v>
      </c>
      <c r="DE73" s="1" t="s">
        <v>18</v>
      </c>
      <c r="DF73" s="24">
        <v>0</v>
      </c>
      <c r="DG73" s="24">
        <v>0</v>
      </c>
      <c r="DH73" s="24">
        <v>0</v>
      </c>
      <c r="DI73" s="24">
        <v>0</v>
      </c>
      <c r="DJ73" s="24">
        <v>0</v>
      </c>
      <c r="DK73" s="24">
        <v>0</v>
      </c>
      <c r="DL73" s="24">
        <v>0</v>
      </c>
      <c r="DM73" s="24">
        <v>0</v>
      </c>
    </row>
    <row r="75" spans="3:117" ht="15" thickBot="1" x14ac:dyDescent="0.35"/>
    <row r="76" spans="3:117" ht="15" thickBot="1" x14ac:dyDescent="0.35">
      <c r="AB76" s="32"/>
      <c r="AL76" s="32"/>
      <c r="AX76" s="2"/>
    </row>
    <row r="77" spans="3:117" ht="15" thickBot="1" x14ac:dyDescent="0.35">
      <c r="AB77" s="32"/>
      <c r="AL77" s="32"/>
      <c r="AX77" s="2"/>
    </row>
    <row r="78" spans="3:117" ht="15" thickBot="1" x14ac:dyDescent="0.35">
      <c r="AB78" s="32"/>
      <c r="AL78" s="32"/>
      <c r="AX78" s="2"/>
    </row>
    <row r="79" spans="3:117" ht="15" thickBot="1" x14ac:dyDescent="0.35">
      <c r="AB79" s="32"/>
      <c r="AL79" s="32"/>
      <c r="AX79" s="2"/>
    </row>
    <row r="80" spans="3:117" ht="15" thickBot="1" x14ac:dyDescent="0.35">
      <c r="AB80" s="32"/>
      <c r="AL80" s="32"/>
      <c r="AX80" s="2"/>
    </row>
    <row r="81" spans="28:50" ht="15" thickBot="1" x14ac:dyDescent="0.35">
      <c r="AB81" s="32"/>
      <c r="AL81" s="32"/>
      <c r="AX81" s="2"/>
    </row>
    <row r="82" spans="28:50" ht="15" thickBot="1" x14ac:dyDescent="0.35">
      <c r="AB82" s="32"/>
      <c r="AL82" s="32"/>
      <c r="AX82" s="2"/>
    </row>
    <row r="83" spans="28:50" ht="15" thickBot="1" x14ac:dyDescent="0.35">
      <c r="AB83" s="32"/>
      <c r="AL83" s="32"/>
      <c r="AX83" s="2"/>
    </row>
  </sheetData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56A-5FFD-4DE7-8E33-235ADB81394F}">
  <dimension ref="C5:BP71"/>
  <sheetViews>
    <sheetView topLeftCell="G4" workbookViewId="0">
      <selection activeCell="X20" sqref="X20:X27"/>
    </sheetView>
  </sheetViews>
  <sheetFormatPr baseColWidth="10" defaultColWidth="9.109375" defaultRowHeight="14.4" x14ac:dyDescent="0.3"/>
  <cols>
    <col min="20" max="20" width="9.109375" style="5"/>
    <col min="23" max="23" width="20.44140625" bestFit="1" customWidth="1"/>
    <col min="24" max="24" width="18.88671875" customWidth="1"/>
    <col min="25" max="25" width="12" customWidth="1"/>
    <col min="33" max="33" width="9.109375" style="21"/>
    <col min="36" max="36" width="11.5546875" bestFit="1" customWidth="1"/>
    <col min="47" max="55" width="0" hidden="1" customWidth="1"/>
    <col min="56" max="56" width="9.109375" style="5"/>
  </cols>
  <sheetData>
    <row r="5" spans="3:68" ht="15" thickBot="1" x14ac:dyDescent="0.35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</row>
    <row r="6" spans="3:68" ht="27.6" thickBo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BF6" s="1" t="s">
        <v>0</v>
      </c>
      <c r="BG6" s="12" t="s">
        <v>1</v>
      </c>
      <c r="BH6" s="12" t="s">
        <v>2</v>
      </c>
      <c r="BI6" s="12" t="s">
        <v>4</v>
      </c>
      <c r="BJ6" s="12" t="s">
        <v>10</v>
      </c>
      <c r="BK6" s="12" t="s">
        <v>7</v>
      </c>
      <c r="BL6" s="12" t="s">
        <v>13</v>
      </c>
      <c r="BM6" s="12" t="s">
        <v>14</v>
      </c>
      <c r="BN6" s="10" t="s">
        <v>20</v>
      </c>
      <c r="BO6" s="12" t="s">
        <v>18</v>
      </c>
    </row>
    <row r="7" spans="3:68" ht="15" thickBot="1" x14ac:dyDescent="0.35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BF7" s="11">
        <v>2019</v>
      </c>
      <c r="BG7" s="13">
        <f>+W7+W48+W64</f>
        <v>269.4325</v>
      </c>
      <c r="BH7" s="14">
        <f t="shared" ref="BG7:BH14" si="1">+X7+X48+X64</f>
        <v>249.2398</v>
      </c>
      <c r="BI7" s="14">
        <f t="shared" ref="BI7:BI14" si="2">+Y7+W20+W33+Y48+Y64</f>
        <v>198.04650000000001</v>
      </c>
      <c r="BJ7" s="14">
        <f t="shared" ref="BJ7:BJ14" si="3">+Z48+Z64</f>
        <v>59.134499999999996</v>
      </c>
      <c r="BK7" s="14">
        <f t="shared" ref="BK7:BK14" si="4">+X20+X33+AA48+AA64</f>
        <v>25.486199999999997</v>
      </c>
      <c r="BL7" s="14">
        <f>+AB48+AB64</f>
        <v>1.1855</v>
      </c>
      <c r="BM7" s="14">
        <f>+AC48</f>
        <v>7.3300000000000004E-2</v>
      </c>
      <c r="BN7" s="14">
        <f>+AC64</f>
        <v>0.52449999999999997</v>
      </c>
      <c r="BO7" s="15">
        <f t="shared" ref="BO7:BO14" si="5">+AD48+AD64</f>
        <v>2</v>
      </c>
      <c r="BP7" s="21">
        <f>+SUM(BG7:BO7)</f>
        <v>805.1228000000001</v>
      </c>
    </row>
    <row r="8" spans="3:68" ht="15" thickBot="1" x14ac:dyDescent="0.35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BF8" s="11">
        <v>2020</v>
      </c>
      <c r="BG8" s="16">
        <f t="shared" si="1"/>
        <v>276.59010000000001</v>
      </c>
      <c r="BH8">
        <f t="shared" si="1"/>
        <v>255.935</v>
      </c>
      <c r="BI8">
        <f t="shared" si="2"/>
        <v>188.04939999999999</v>
      </c>
      <c r="BJ8">
        <f t="shared" si="3"/>
        <v>45.445099999999996</v>
      </c>
      <c r="BK8">
        <f t="shared" si="4"/>
        <v>24.891199999999998</v>
      </c>
      <c r="BL8">
        <f t="shared" ref="BL8:BL14" si="7">+AB49+AB65</f>
        <v>1.2101</v>
      </c>
      <c r="BM8">
        <f t="shared" ref="BM8:BM14" si="8">+AC49</f>
        <v>6.7500000000000004E-2</v>
      </c>
      <c r="BN8">
        <f t="shared" ref="BN8:BN14" si="9">+AC65</f>
        <v>0.40310000000000001</v>
      </c>
      <c r="BO8" s="17">
        <f t="shared" si="5"/>
        <v>2</v>
      </c>
      <c r="BP8" s="21">
        <f t="shared" ref="BP8:BP14" si="10">+SUM(BG8:BO8)</f>
        <v>794.59150000000011</v>
      </c>
    </row>
    <row r="9" spans="3:68" ht="15" thickBot="1" x14ac:dyDescent="0.35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BF9" s="11">
        <v>2025</v>
      </c>
      <c r="BG9" s="16">
        <f t="shared" si="1"/>
        <v>314.93689999999998</v>
      </c>
      <c r="BH9">
        <f t="shared" si="1"/>
        <v>284.399</v>
      </c>
      <c r="BI9">
        <f t="shared" si="2"/>
        <v>213.59859999999998</v>
      </c>
      <c r="BJ9">
        <f t="shared" si="3"/>
        <v>55.558199999999999</v>
      </c>
      <c r="BK9">
        <f t="shared" si="4"/>
        <v>27.540999999999997</v>
      </c>
      <c r="BL9">
        <f t="shared" si="7"/>
        <v>1.4651999999999998</v>
      </c>
      <c r="BM9">
        <f t="shared" si="8"/>
        <v>7.9399999999999998E-2</v>
      </c>
      <c r="BN9">
        <f t="shared" si="9"/>
        <v>0.49280000000000002</v>
      </c>
      <c r="BO9" s="17">
        <f t="shared" si="5"/>
        <v>2</v>
      </c>
      <c r="BP9" s="21">
        <f t="shared" si="10"/>
        <v>900.07109999999989</v>
      </c>
    </row>
    <row r="10" spans="3:68" ht="15" thickBot="1" x14ac:dyDescent="0.35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BF10" s="11">
        <v>2030</v>
      </c>
      <c r="BG10" s="16">
        <f t="shared" si="1"/>
        <v>339.30149999999998</v>
      </c>
      <c r="BH10">
        <f t="shared" si="1"/>
        <v>294.86289999999997</v>
      </c>
      <c r="BI10">
        <f t="shared" si="2"/>
        <v>237.36509999999998</v>
      </c>
      <c r="BJ10">
        <f t="shared" si="3"/>
        <v>66.1357</v>
      </c>
      <c r="BK10">
        <f t="shared" si="4"/>
        <v>29.036500000000004</v>
      </c>
      <c r="BL10">
        <f t="shared" si="7"/>
        <v>1.6974</v>
      </c>
      <c r="BM10">
        <f t="shared" si="8"/>
        <v>8.3500000000000005E-2</v>
      </c>
      <c r="BN10">
        <f t="shared" si="9"/>
        <v>0.58660000000000001</v>
      </c>
      <c r="BO10" s="17">
        <f t="shared" si="5"/>
        <v>2</v>
      </c>
      <c r="BP10" s="21">
        <f t="shared" si="10"/>
        <v>971.06919999999991</v>
      </c>
    </row>
    <row r="11" spans="3:68" ht="15" thickBot="1" x14ac:dyDescent="0.35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BF11" s="11">
        <v>2035</v>
      </c>
      <c r="BG11" s="16">
        <f t="shared" si="1"/>
        <v>345.96500000000003</v>
      </c>
      <c r="BH11">
        <f t="shared" si="1"/>
        <v>281.85309999999998</v>
      </c>
      <c r="BI11">
        <f t="shared" si="2"/>
        <v>265.6078</v>
      </c>
      <c r="BJ11">
        <f t="shared" si="3"/>
        <v>77.808199999999999</v>
      </c>
      <c r="BK11">
        <f t="shared" si="4"/>
        <v>29.7972</v>
      </c>
      <c r="BL11">
        <f t="shared" si="7"/>
        <v>1.927</v>
      </c>
      <c r="BM11">
        <f t="shared" si="8"/>
        <v>8.0799999999999997E-2</v>
      </c>
      <c r="BN11">
        <f t="shared" si="9"/>
        <v>0.69020000000000004</v>
      </c>
      <c r="BO11" s="17">
        <f t="shared" si="5"/>
        <v>2</v>
      </c>
      <c r="BP11" s="21">
        <f t="shared" si="10"/>
        <v>1005.7292999999999</v>
      </c>
    </row>
    <row r="12" spans="3:68" ht="15" thickBot="1" x14ac:dyDescent="0.35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BF12" s="11">
        <v>2040</v>
      </c>
      <c r="BG12" s="16">
        <f t="shared" si="1"/>
        <v>338.44069999999999</v>
      </c>
      <c r="BH12">
        <f t="shared" si="1"/>
        <v>251.41230000000002</v>
      </c>
      <c r="BI12">
        <f t="shared" si="2"/>
        <v>322.4033</v>
      </c>
      <c r="BJ12">
        <f t="shared" si="3"/>
        <v>90.902299999999997</v>
      </c>
      <c r="BK12">
        <f t="shared" si="4"/>
        <v>33.748400000000004</v>
      </c>
      <c r="BL12">
        <f t="shared" si="7"/>
        <v>2.2016</v>
      </c>
      <c r="BM12">
        <f t="shared" si="8"/>
        <v>8.2600000000000007E-2</v>
      </c>
      <c r="BN12">
        <f t="shared" si="9"/>
        <v>0.80630000000000002</v>
      </c>
      <c r="BO12" s="17">
        <f t="shared" si="5"/>
        <v>2</v>
      </c>
      <c r="BP12" s="21">
        <f t="shared" si="10"/>
        <v>1041.9974999999999</v>
      </c>
    </row>
    <row r="13" spans="3:68" ht="15" thickBot="1" x14ac:dyDescent="0.35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BF13" s="11">
        <v>2045</v>
      </c>
      <c r="BG13" s="16">
        <f t="shared" si="1"/>
        <v>316.21010000000001</v>
      </c>
      <c r="BH13">
        <f t="shared" si="1"/>
        <v>219.87620000000001</v>
      </c>
      <c r="BI13">
        <f t="shared" si="2"/>
        <v>399.91829999999999</v>
      </c>
      <c r="BJ13">
        <f t="shared" si="3"/>
        <v>105.8455</v>
      </c>
      <c r="BK13">
        <f t="shared" si="4"/>
        <v>39.4846</v>
      </c>
      <c r="BL13">
        <f t="shared" si="7"/>
        <v>2.5369999999999999</v>
      </c>
      <c r="BM13">
        <f t="shared" si="8"/>
        <v>9.0700000000000003E-2</v>
      </c>
      <c r="BN13">
        <f t="shared" si="9"/>
        <v>0.93889999999999996</v>
      </c>
      <c r="BO13" s="17">
        <f t="shared" si="5"/>
        <v>2</v>
      </c>
      <c r="BP13" s="21">
        <f t="shared" si="10"/>
        <v>1086.9013</v>
      </c>
    </row>
    <row r="14" spans="3:68" ht="15" thickBot="1" x14ac:dyDescent="0.35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BF14" s="11">
        <v>2050</v>
      </c>
      <c r="BG14" s="18">
        <f t="shared" si="1"/>
        <v>292.51279999999997</v>
      </c>
      <c r="BH14" s="19">
        <f t="shared" si="1"/>
        <v>193.11799999999999</v>
      </c>
      <c r="BI14" s="19">
        <f t="shared" si="2"/>
        <v>488.17589999999996</v>
      </c>
      <c r="BJ14" s="19">
        <f t="shared" si="3"/>
        <v>122.53870000000001</v>
      </c>
      <c r="BK14" s="19">
        <f t="shared" si="4"/>
        <v>45.620599999999996</v>
      </c>
      <c r="BL14" s="19">
        <f t="shared" si="7"/>
        <v>2.9178000000000002</v>
      </c>
      <c r="BM14" s="19">
        <f t="shared" si="8"/>
        <v>0.10150000000000001</v>
      </c>
      <c r="BN14" s="19">
        <f t="shared" si="9"/>
        <v>1.0869</v>
      </c>
      <c r="BO14" s="20">
        <f t="shared" si="5"/>
        <v>2</v>
      </c>
      <c r="BP14" s="21">
        <f t="shared" si="10"/>
        <v>1148.0721999999998</v>
      </c>
    </row>
    <row r="15" spans="3:68" x14ac:dyDescent="0.3">
      <c r="W15" s="22"/>
      <c r="X15" s="22"/>
      <c r="Y15" s="22"/>
    </row>
    <row r="18" spans="3:38" ht="15" thickBot="1" x14ac:dyDescent="0.35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</row>
    <row r="19" spans="3:38" ht="27.6" thickBot="1" x14ac:dyDescent="0.35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</row>
    <row r="20" spans="3:38" ht="15" thickBot="1" x14ac:dyDescent="0.35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+ROUND(E20:E27,4)</f>
        <v>18.25</v>
      </c>
      <c r="X20" s="2" cm="1">
        <f t="array" ref="X20:X27">+ROUND(F20:F27,4)</f>
        <v>3.1621000000000001</v>
      </c>
      <c r="Y20">
        <f>+SUM(W20:X20)</f>
        <v>21.412099999999999</v>
      </c>
      <c r="AA20">
        <f>W20/Y20</f>
        <v>0.85232181803746487</v>
      </c>
      <c r="AI20" s="1">
        <v>2019</v>
      </c>
      <c r="AJ20" s="24">
        <f>+W20/$Y20</f>
        <v>0.85232181803746487</v>
      </c>
      <c r="AK20" s="24">
        <f>+X20/$Y20</f>
        <v>0.14767818196253521</v>
      </c>
      <c r="AL20">
        <f>+SUM(AJ20:AK20)</f>
        <v>1</v>
      </c>
    </row>
    <row r="21" spans="3:38" ht="15" thickBot="1" x14ac:dyDescent="0.35">
      <c r="C21" s="1">
        <v>2020</v>
      </c>
      <c r="D21" s="2">
        <v>51.495917079999998</v>
      </c>
      <c r="E21" s="2">
        <v>16.01453107</v>
      </c>
      <c r="F21" s="2">
        <v>2.7657405380000002</v>
      </c>
      <c r="V21" s="1">
        <v>2020</v>
      </c>
      <c r="W21" s="2">
        <v>16.014500000000002</v>
      </c>
      <c r="X21" s="2">
        <v>2.7656999999999998</v>
      </c>
      <c r="Y21">
        <f t="shared" ref="Y21:Y27" si="13">+SUM(W21:X21)</f>
        <v>18.780200000000001</v>
      </c>
      <c r="AA21">
        <f t="shared" ref="AA21:AA27" si="14">W21/Y21</f>
        <v>0.85273319772952372</v>
      </c>
      <c r="AI21" s="1">
        <v>2020</v>
      </c>
      <c r="AJ21" s="24">
        <f t="shared" ref="AJ21:AK27" si="15">+W21/$Y21</f>
        <v>0.85273319772952372</v>
      </c>
      <c r="AK21" s="24">
        <f t="shared" si="15"/>
        <v>0.14726680227047634</v>
      </c>
      <c r="AL21">
        <f t="shared" ref="AL21:AL27" si="16">+SUM(AJ21:AK21)</f>
        <v>1</v>
      </c>
    </row>
    <row r="22" spans="3:38" ht="15" thickBot="1" x14ac:dyDescent="0.35">
      <c r="C22" s="1">
        <v>2025</v>
      </c>
      <c r="D22" s="2">
        <v>55.153705979999998</v>
      </c>
      <c r="E22" s="2">
        <v>19.406091239999999</v>
      </c>
      <c r="F22" s="2">
        <v>3.3529203349999999</v>
      </c>
      <c r="V22" s="1">
        <v>2025</v>
      </c>
      <c r="W22" s="2">
        <v>19.406099999999999</v>
      </c>
      <c r="X22" s="2">
        <v>3.3529</v>
      </c>
      <c r="Y22">
        <f t="shared" si="13"/>
        <v>22.759</v>
      </c>
      <c r="AA22">
        <f t="shared" si="14"/>
        <v>0.85267806142624891</v>
      </c>
      <c r="AI22" s="1">
        <v>2025</v>
      </c>
      <c r="AJ22" s="24">
        <f t="shared" si="15"/>
        <v>0.85267806142624891</v>
      </c>
      <c r="AK22" s="24">
        <f t="shared" si="15"/>
        <v>0.14732193857375103</v>
      </c>
      <c r="AL22">
        <f t="shared" si="16"/>
        <v>1</v>
      </c>
    </row>
    <row r="23" spans="3:38" ht="15" thickBot="1" x14ac:dyDescent="0.35">
      <c r="C23" s="1">
        <v>2030</v>
      </c>
      <c r="D23" s="2">
        <v>57.172437479999999</v>
      </c>
      <c r="E23" s="2">
        <v>22.396839020000002</v>
      </c>
      <c r="F23" s="2">
        <v>3.8804479600000001</v>
      </c>
      <c r="V23" s="1">
        <v>2030</v>
      </c>
      <c r="W23" s="2">
        <v>22.396799999999999</v>
      </c>
      <c r="X23" s="2">
        <v>3.8803999999999998</v>
      </c>
      <c r="Y23">
        <f t="shared" si="13"/>
        <v>26.277200000000001</v>
      </c>
      <c r="AA23">
        <f t="shared" si="14"/>
        <v>0.85232825415188829</v>
      </c>
      <c r="AI23" s="1">
        <v>2030</v>
      </c>
      <c r="AJ23" s="24">
        <f t="shared" si="15"/>
        <v>0.85232825415188829</v>
      </c>
      <c r="AK23" s="24">
        <f t="shared" si="15"/>
        <v>0.14767174584811166</v>
      </c>
      <c r="AL23">
        <f t="shared" si="16"/>
        <v>1</v>
      </c>
    </row>
    <row r="24" spans="3:38" ht="15" thickBot="1" x14ac:dyDescent="0.35">
      <c r="C24" s="1">
        <v>2035</v>
      </c>
      <c r="D24" s="2">
        <v>55.287790270000002</v>
      </c>
      <c r="E24" s="2">
        <v>24.579113809999999</v>
      </c>
      <c r="F24" s="2">
        <v>4.2847471190000004</v>
      </c>
      <c r="V24" s="1">
        <v>2035</v>
      </c>
      <c r="W24" s="2">
        <v>24.5791</v>
      </c>
      <c r="X24" s="2">
        <v>4.2847</v>
      </c>
      <c r="Y24">
        <f t="shared" si="13"/>
        <v>28.863800000000001</v>
      </c>
      <c r="AA24">
        <f t="shared" si="14"/>
        <v>0.85155454236794881</v>
      </c>
      <c r="AI24" s="1">
        <v>2035</v>
      </c>
      <c r="AJ24" s="24">
        <f t="shared" si="15"/>
        <v>0.85155454236794881</v>
      </c>
      <c r="AK24" s="24">
        <f t="shared" si="15"/>
        <v>0.14844545763205122</v>
      </c>
      <c r="AL24">
        <f t="shared" si="16"/>
        <v>1</v>
      </c>
    </row>
    <row r="25" spans="3:38" ht="15" thickBot="1" x14ac:dyDescent="0.35">
      <c r="C25" s="1">
        <v>2040</v>
      </c>
      <c r="D25" s="2">
        <v>55.767142190000001</v>
      </c>
      <c r="E25" s="2">
        <v>27.633000160000002</v>
      </c>
      <c r="F25" s="2">
        <v>4.8348437180000001</v>
      </c>
      <c r="V25" s="1">
        <v>2040</v>
      </c>
      <c r="W25" s="2">
        <v>27.632999999999999</v>
      </c>
      <c r="X25" s="2">
        <v>4.8348000000000004</v>
      </c>
      <c r="Y25">
        <f t="shared" si="13"/>
        <v>32.467799999999997</v>
      </c>
      <c r="AA25">
        <f t="shared" si="14"/>
        <v>0.85108938702345094</v>
      </c>
      <c r="AI25" s="1">
        <v>2040</v>
      </c>
      <c r="AJ25" s="24">
        <f t="shared" si="15"/>
        <v>0.85108938702345094</v>
      </c>
      <c r="AK25" s="24">
        <f t="shared" si="15"/>
        <v>0.14891061297654909</v>
      </c>
      <c r="AL25">
        <f t="shared" si="16"/>
        <v>1</v>
      </c>
    </row>
    <row r="26" spans="3:38" ht="15" thickBot="1" x14ac:dyDescent="0.35">
      <c r="C26" s="1">
        <v>2045</v>
      </c>
      <c r="D26" s="2">
        <v>61.61535902</v>
      </c>
      <c r="E26" s="2">
        <v>32.022318720000001</v>
      </c>
      <c r="F26" s="2">
        <v>5.6064915559999999</v>
      </c>
      <c r="V26" s="1">
        <v>2045</v>
      </c>
      <c r="W26" s="2">
        <v>32.022300000000001</v>
      </c>
      <c r="X26" s="2">
        <v>5.6064999999999996</v>
      </c>
      <c r="Y26">
        <f t="shared" si="13"/>
        <v>37.628799999999998</v>
      </c>
      <c r="AA26">
        <f t="shared" si="14"/>
        <v>0.851005081214389</v>
      </c>
      <c r="AI26" s="1">
        <v>2045</v>
      </c>
      <c r="AJ26" s="24">
        <f t="shared" si="15"/>
        <v>0.851005081214389</v>
      </c>
      <c r="AK26" s="24">
        <f t="shared" si="15"/>
        <v>0.14899491878561102</v>
      </c>
      <c r="AL26">
        <f t="shared" si="16"/>
        <v>1</v>
      </c>
    </row>
    <row r="27" spans="3:38" ht="15" thickBot="1" x14ac:dyDescent="0.35">
      <c r="C27" s="1">
        <v>2050</v>
      </c>
      <c r="D27" s="2">
        <v>70.084470760000002</v>
      </c>
      <c r="E27" s="2">
        <v>37.269815809999997</v>
      </c>
      <c r="F27" s="2">
        <v>6.5232148539999999</v>
      </c>
      <c r="V27" s="1">
        <v>2050</v>
      </c>
      <c r="W27" s="2">
        <v>37.269799999999996</v>
      </c>
      <c r="X27" s="2">
        <v>6.5232000000000001</v>
      </c>
      <c r="Y27">
        <f t="shared" si="13"/>
        <v>43.792999999999999</v>
      </c>
      <c r="AA27">
        <f t="shared" si="14"/>
        <v>0.8510446875071358</v>
      </c>
      <c r="AI27" s="1">
        <v>2050</v>
      </c>
      <c r="AJ27" s="24">
        <f t="shared" si="15"/>
        <v>0.8510446875071358</v>
      </c>
      <c r="AK27" s="24">
        <f t="shared" si="15"/>
        <v>0.14895531249286417</v>
      </c>
      <c r="AL27">
        <f t="shared" si="16"/>
        <v>1</v>
      </c>
    </row>
    <row r="31" spans="3:38" ht="15" thickBot="1" x14ac:dyDescent="0.35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</row>
    <row r="32" spans="3:38" ht="27.6" thickBot="1" x14ac:dyDescent="0.35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</row>
    <row r="33" spans="3:44" ht="15" thickBot="1" x14ac:dyDescent="0.35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</row>
    <row r="34" spans="3:44" ht="15" thickBot="1" x14ac:dyDescent="0.35">
      <c r="C34" s="1">
        <v>2020</v>
      </c>
      <c r="D34" s="2">
        <v>87.206812220000003</v>
      </c>
      <c r="E34" s="2">
        <v>52.934891729999997</v>
      </c>
      <c r="F34" s="2">
        <v>91.555696760000004</v>
      </c>
      <c r="G34" s="2">
        <v>18.06706269</v>
      </c>
      <c r="V34" s="1">
        <v>2020</v>
      </c>
      <c r="W34" s="2">
        <v>52.934899999999999</v>
      </c>
      <c r="X34" s="2">
        <v>18.0671</v>
      </c>
      <c r="Y34">
        <f t="shared" ref="Y34:Y40" si="17">+SUM(W34:X34)</f>
        <v>71.001999999999995</v>
      </c>
      <c r="AI34" s="1">
        <v>2020</v>
      </c>
      <c r="AJ34" s="24">
        <f t="shared" ref="AJ34:AK40" si="18">+W34/$Y34</f>
        <v>0.74554097067688241</v>
      </c>
      <c r="AK34" s="24">
        <f t="shared" si="18"/>
        <v>0.25445902932311765</v>
      </c>
      <c r="AL34">
        <f t="shared" ref="AL34:AL40" si="19">+SUM(AJ34:AK34)</f>
        <v>1</v>
      </c>
    </row>
    <row r="35" spans="3:44" ht="15" thickBot="1" x14ac:dyDescent="0.35">
      <c r="C35" s="1">
        <v>2025</v>
      </c>
      <c r="D35" s="2">
        <v>88.407292400000003</v>
      </c>
      <c r="E35" s="2">
        <v>59.898176630000002</v>
      </c>
      <c r="F35" s="2">
        <v>78.853126979999999</v>
      </c>
      <c r="G35" s="2">
        <v>20.001935670000002</v>
      </c>
      <c r="V35" s="1">
        <v>2025</v>
      </c>
      <c r="W35" s="2">
        <v>59.898200000000003</v>
      </c>
      <c r="X35" s="2">
        <v>20.001899999999999</v>
      </c>
      <c r="Y35">
        <f t="shared" si="17"/>
        <v>79.900100000000009</v>
      </c>
      <c r="AI35" s="1">
        <v>2025</v>
      </c>
      <c r="AJ35" s="24">
        <f t="shared" si="18"/>
        <v>0.74966364247353878</v>
      </c>
      <c r="AK35" s="24">
        <f t="shared" si="18"/>
        <v>0.25033635752646111</v>
      </c>
      <c r="AL35">
        <f t="shared" si="19"/>
        <v>0.99999999999999989</v>
      </c>
    </row>
    <row r="36" spans="3:44" ht="15" thickBot="1" x14ac:dyDescent="0.35">
      <c r="C36" s="1">
        <v>2030</v>
      </c>
      <c r="D36" s="2">
        <v>83.804181589999999</v>
      </c>
      <c r="E36" s="2">
        <v>63.678170129999998</v>
      </c>
      <c r="F36" s="2">
        <v>64.588074660000004</v>
      </c>
      <c r="G36" s="2">
        <v>20.791081479999999</v>
      </c>
      <c r="V36" s="1">
        <v>2030</v>
      </c>
      <c r="W36" s="2">
        <v>63.678199999999997</v>
      </c>
      <c r="X36" s="2">
        <v>20.7911</v>
      </c>
      <c r="Y36">
        <f t="shared" si="17"/>
        <v>84.469300000000004</v>
      </c>
      <c r="AI36" s="1">
        <v>2030</v>
      </c>
      <c r="AJ36" s="24">
        <f t="shared" si="18"/>
        <v>0.75386205402436146</v>
      </c>
      <c r="AK36" s="24">
        <f t="shared" si="18"/>
        <v>0.24613794597563848</v>
      </c>
      <c r="AL36">
        <f t="shared" si="19"/>
        <v>1</v>
      </c>
    </row>
    <row r="37" spans="3:44" ht="15" thickBot="1" x14ac:dyDescent="0.35">
      <c r="C37" s="1">
        <v>2035</v>
      </c>
      <c r="D37" s="2">
        <v>63.688312259999996</v>
      </c>
      <c r="E37" s="2">
        <v>61.89955406</v>
      </c>
      <c r="F37" s="2">
        <v>48.915782479999997</v>
      </c>
      <c r="G37" s="2">
        <v>19.79971072</v>
      </c>
      <c r="V37" s="1">
        <v>2035</v>
      </c>
      <c r="W37" s="2">
        <v>61.8996</v>
      </c>
      <c r="X37" s="2">
        <v>19.799700000000001</v>
      </c>
      <c r="Y37">
        <f t="shared" si="17"/>
        <v>81.699299999999994</v>
      </c>
      <c r="AI37" s="1">
        <v>2035</v>
      </c>
      <c r="AJ37" s="24">
        <f t="shared" si="18"/>
        <v>0.75765153434607158</v>
      </c>
      <c r="AK37" s="24">
        <f t="shared" si="18"/>
        <v>0.24234846565392854</v>
      </c>
      <c r="AL37">
        <f t="shared" si="19"/>
        <v>1</v>
      </c>
    </row>
    <row r="38" spans="3:44" ht="15" thickBot="1" x14ac:dyDescent="0.35">
      <c r="C38" s="1">
        <v>2040</v>
      </c>
      <c r="D38" s="2">
        <v>51.859282159999999</v>
      </c>
      <c r="E38" s="2">
        <v>62.5004226</v>
      </c>
      <c r="F38" s="2">
        <v>35.53896271</v>
      </c>
      <c r="G38" s="2">
        <v>19.57041242</v>
      </c>
      <c r="V38" s="1">
        <v>2040</v>
      </c>
      <c r="W38" s="2">
        <v>62.500399999999999</v>
      </c>
      <c r="X38" s="2">
        <v>19.570399999999999</v>
      </c>
      <c r="Y38">
        <f t="shared" si="17"/>
        <v>82.070799999999991</v>
      </c>
      <c r="AI38" s="1">
        <v>2040</v>
      </c>
      <c r="AJ38" s="24">
        <f t="shared" si="18"/>
        <v>0.76154247308421519</v>
      </c>
      <c r="AK38" s="24">
        <f t="shared" si="18"/>
        <v>0.23845752691578492</v>
      </c>
      <c r="AL38">
        <f t="shared" si="19"/>
        <v>1</v>
      </c>
    </row>
    <row r="39" spans="3:44" ht="15" thickBot="1" x14ac:dyDescent="0.35">
      <c r="C39" s="1">
        <v>2045</v>
      </c>
      <c r="D39" s="2">
        <v>50.627214240000001</v>
      </c>
      <c r="E39" s="2">
        <v>66.274213869999997</v>
      </c>
      <c r="F39" s="2">
        <v>24.903429370000001</v>
      </c>
      <c r="G39" s="2">
        <v>20.32683003</v>
      </c>
      <c r="V39" s="1">
        <v>2045</v>
      </c>
      <c r="W39" s="2">
        <v>66.274199999999993</v>
      </c>
      <c r="X39" s="2">
        <v>20.326799999999999</v>
      </c>
      <c r="Y39">
        <f t="shared" si="17"/>
        <v>86.600999999999999</v>
      </c>
      <c r="AI39" s="1">
        <v>2045</v>
      </c>
      <c r="AJ39" s="24">
        <f t="shared" si="18"/>
        <v>0.76528215609519512</v>
      </c>
      <c r="AK39" s="24">
        <f t="shared" si="18"/>
        <v>0.23471784390480477</v>
      </c>
      <c r="AL39">
        <f t="shared" si="19"/>
        <v>0.99999999999999989</v>
      </c>
    </row>
    <row r="40" spans="3:44" ht="15" thickBot="1" x14ac:dyDescent="0.35">
      <c r="C40" s="1">
        <v>2050</v>
      </c>
      <c r="D40" s="2">
        <v>52.717863049999998</v>
      </c>
      <c r="E40" s="2">
        <v>70.823760500000006</v>
      </c>
      <c r="F40" s="2">
        <v>16.60148379</v>
      </c>
      <c r="G40" s="2">
        <v>21.22435123</v>
      </c>
      <c r="V40" s="1">
        <v>2050</v>
      </c>
      <c r="W40" s="2">
        <v>70.823800000000006</v>
      </c>
      <c r="X40" s="2">
        <v>21.224399999999999</v>
      </c>
      <c r="Y40">
        <f t="shared" si="17"/>
        <v>92.048200000000008</v>
      </c>
      <c r="AI40" s="1">
        <v>2050</v>
      </c>
      <c r="AJ40" s="24">
        <f t="shared" si="18"/>
        <v>0.76942080344862795</v>
      </c>
      <c r="AK40" s="24">
        <f t="shared" si="18"/>
        <v>0.23057919655137196</v>
      </c>
      <c r="AL40">
        <f t="shared" si="19"/>
        <v>0.99999999999999989</v>
      </c>
    </row>
    <row r="46" spans="3:44" ht="15" thickBot="1" x14ac:dyDescent="0.35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</row>
    <row r="47" spans="3:44" ht="27.6" thickBot="1" x14ac:dyDescent="0.35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</row>
    <row r="48" spans="3:44" ht="15" thickBot="1" x14ac:dyDescent="0.35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1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1</v>
      </c>
      <c r="AE48">
        <f t="shared" ref="AE48:AE55" si="20">+SUM(W48:AD48)</f>
        <v>106.9659</v>
      </c>
      <c r="AI48" s="1">
        <v>2019</v>
      </c>
      <c r="AJ48" s="24">
        <f>+W48/$AE48</f>
        <v>2.3592565481148665E-2</v>
      </c>
      <c r="AK48" s="24">
        <f t="shared" ref="AK48:AQ55" si="21">+X48/$AE48</f>
        <v>2.0539255968490891E-3</v>
      </c>
      <c r="AL48" s="24">
        <f t="shared" si="21"/>
        <v>0.92118609762550485</v>
      </c>
      <c r="AM48" s="24">
        <f t="shared" si="21"/>
        <v>3.7395095072354832E-5</v>
      </c>
      <c r="AN48" s="24">
        <f t="shared" si="21"/>
        <v>3.897503783916182E-2</v>
      </c>
      <c r="AO48" s="24">
        <f t="shared" si="21"/>
        <v>4.1209394769735029E-3</v>
      </c>
      <c r="AP48" s="24">
        <f t="shared" si="21"/>
        <v>6.8526511720090231E-4</v>
      </c>
      <c r="AQ48" s="24">
        <f t="shared" si="21"/>
        <v>9.3487737680887084E-3</v>
      </c>
      <c r="AR48">
        <f t="shared" ref="AR48:AR55" si="22">+SUM(AJ48:AQ48)</f>
        <v>0.99999999999999989</v>
      </c>
    </row>
    <row r="49" spans="3:44" ht="15" thickBot="1" x14ac:dyDescent="0.35">
      <c r="C49" s="1">
        <v>2020</v>
      </c>
      <c r="D49" s="2">
        <v>2.1480264789999999</v>
      </c>
      <c r="E49" s="2">
        <v>0.15582756249999999</v>
      </c>
      <c r="F49" s="2">
        <v>49.472536470000001</v>
      </c>
      <c r="G49" s="2">
        <v>90.360220130000002</v>
      </c>
      <c r="H49" s="2">
        <v>3.7992510349999999E-3</v>
      </c>
      <c r="I49" s="2">
        <v>80.242451399999993</v>
      </c>
      <c r="J49" s="2">
        <v>44.742449639999997</v>
      </c>
      <c r="K49" s="2">
        <v>0.2031236662</v>
      </c>
      <c r="L49" s="2">
        <v>4.027168402</v>
      </c>
      <c r="M49" s="2">
        <v>0.33742333949999997</v>
      </c>
      <c r="N49" s="2">
        <v>6.7519161280000003E-2</v>
      </c>
      <c r="O49" s="4">
        <v>0.37173055970000002</v>
      </c>
      <c r="P49" s="2">
        <v>0.26418194319999999</v>
      </c>
      <c r="Q49" s="2">
        <v>1.166231129E-2</v>
      </c>
      <c r="R49" s="9">
        <v>1</v>
      </c>
      <c r="V49" s="1">
        <v>2020</v>
      </c>
      <c r="W49" s="2">
        <v>2.1480000000000001</v>
      </c>
      <c r="X49" s="2">
        <v>0.15579999999999999</v>
      </c>
      <c r="Y49" s="2">
        <v>90.360200000000006</v>
      </c>
      <c r="Z49" s="2">
        <v>3.8E-3</v>
      </c>
      <c r="AA49" s="2">
        <v>4.0271999999999997</v>
      </c>
      <c r="AB49" s="2">
        <v>0.33739999999999998</v>
      </c>
      <c r="AC49" s="2">
        <v>6.7500000000000004E-2</v>
      </c>
      <c r="AD49" s="2">
        <v>1</v>
      </c>
      <c r="AE49">
        <f t="shared" si="20"/>
        <v>98.099899999999991</v>
      </c>
      <c r="AI49" s="1">
        <v>2020</v>
      </c>
      <c r="AJ49" s="24">
        <f t="shared" ref="AJ49:AJ55" si="23">+W49/$AE49</f>
        <v>2.189604678496105E-2</v>
      </c>
      <c r="AK49" s="24">
        <f t="shared" si="21"/>
        <v>1.5881769502313458E-3</v>
      </c>
      <c r="AL49" s="24">
        <f t="shared" si="21"/>
        <v>0.92110389511100432</v>
      </c>
      <c r="AM49" s="24">
        <f t="shared" si="21"/>
        <v>3.8736023176374289E-5</v>
      </c>
      <c r="AN49" s="24">
        <f t="shared" si="21"/>
        <v>4.1052029614709086E-2</v>
      </c>
      <c r="AO49" s="24">
        <f t="shared" si="21"/>
        <v>3.439351110449654E-3</v>
      </c>
      <c r="AP49" s="24">
        <f t="shared" si="21"/>
        <v>6.8807409589612231E-4</v>
      </c>
      <c r="AQ49" s="24">
        <f t="shared" si="21"/>
        <v>1.0193690309572182E-2</v>
      </c>
      <c r="AR49">
        <f t="shared" si="22"/>
        <v>1.0000000000000002</v>
      </c>
    </row>
    <row r="50" spans="3:44" ht="15" thickBot="1" x14ac:dyDescent="0.35">
      <c r="C50" s="1">
        <v>2025</v>
      </c>
      <c r="D50" s="2">
        <v>2.1125900350000002</v>
      </c>
      <c r="E50" s="2">
        <v>0.1822367261</v>
      </c>
      <c r="F50" s="2">
        <v>57.603308429999998</v>
      </c>
      <c r="G50" s="2">
        <v>104.8200228</v>
      </c>
      <c r="H50" s="2">
        <v>4.3245410830000004E-3</v>
      </c>
      <c r="I50" s="2">
        <v>88.039706350000003</v>
      </c>
      <c r="J50" s="2">
        <v>52.772438370000003</v>
      </c>
      <c r="K50" s="2">
        <v>0.2378710164</v>
      </c>
      <c r="L50" s="2">
        <v>4.1436747990000002</v>
      </c>
      <c r="M50" s="2">
        <v>0.39832655369999997</v>
      </c>
      <c r="N50" s="2">
        <v>7.9359807599999999E-2</v>
      </c>
      <c r="O50" s="4">
        <v>1.9598641379999999</v>
      </c>
      <c r="P50" s="2">
        <v>0.31163057900000002</v>
      </c>
      <c r="Q50" s="2">
        <v>1.378120121E-2</v>
      </c>
      <c r="R50" s="9">
        <v>1</v>
      </c>
      <c r="V50" s="1">
        <v>2025</v>
      </c>
      <c r="W50" s="2">
        <v>2.1126</v>
      </c>
      <c r="X50" s="2">
        <v>0.1822</v>
      </c>
      <c r="Y50" s="2">
        <v>104.82</v>
      </c>
      <c r="Z50" s="2">
        <v>4.3E-3</v>
      </c>
      <c r="AA50" s="2">
        <v>4.1436999999999999</v>
      </c>
      <c r="AB50" s="2">
        <v>0.39829999999999999</v>
      </c>
      <c r="AC50" s="2">
        <v>7.9399999999999998E-2</v>
      </c>
      <c r="AD50" s="2">
        <v>1</v>
      </c>
      <c r="AE50">
        <f t="shared" si="20"/>
        <v>112.7405</v>
      </c>
      <c r="AI50" s="1">
        <v>2025</v>
      </c>
      <c r="AJ50" s="24">
        <f t="shared" si="23"/>
        <v>1.8738607687565693E-2</v>
      </c>
      <c r="AK50" s="24">
        <f t="shared" si="21"/>
        <v>1.6161006914108063E-3</v>
      </c>
      <c r="AL50" s="24">
        <f t="shared" si="21"/>
        <v>0.92974574354380191</v>
      </c>
      <c r="AM50" s="24">
        <f t="shared" si="21"/>
        <v>3.8140685911451522E-5</v>
      </c>
      <c r="AN50" s="24">
        <f t="shared" si="21"/>
        <v>3.6754316328205035E-2</v>
      </c>
      <c r="AO50" s="24">
        <f t="shared" si="21"/>
        <v>3.5328919066351487E-3</v>
      </c>
      <c r="AP50" s="24">
        <f t="shared" si="21"/>
        <v>7.0427220031843039E-4</v>
      </c>
      <c r="AQ50" s="24">
        <f t="shared" si="21"/>
        <v>8.8699269561515158E-3</v>
      </c>
      <c r="AR50">
        <f t="shared" si="22"/>
        <v>1</v>
      </c>
    </row>
    <row r="51" spans="3:44" ht="15" thickBot="1" x14ac:dyDescent="0.35">
      <c r="C51" s="1">
        <v>2030</v>
      </c>
      <c r="D51" s="2">
        <v>1.8063388229999999</v>
      </c>
      <c r="E51" s="2">
        <v>0.19148742490000001</v>
      </c>
      <c r="F51" s="2">
        <v>61.845630530000001</v>
      </c>
      <c r="G51" s="2">
        <v>115.82888079999999</v>
      </c>
      <c r="H51" s="2">
        <v>4.5114837359999998E-3</v>
      </c>
      <c r="I51" s="2">
        <v>87.098846019999996</v>
      </c>
      <c r="J51" s="2">
        <v>57.073936179999997</v>
      </c>
      <c r="K51" s="2">
        <v>0.25197340899999998</v>
      </c>
      <c r="L51" s="2">
        <v>4.1973527150000001</v>
      </c>
      <c r="M51" s="2">
        <v>0.42742330849999999</v>
      </c>
      <c r="N51" s="2">
        <v>8.3451044949999997E-2</v>
      </c>
      <c r="O51" s="4">
        <v>3.6921104069999999</v>
      </c>
      <c r="P51" s="2">
        <v>0.33035360800000002</v>
      </c>
      <c r="Q51" s="2">
        <v>1.455170225E-2</v>
      </c>
      <c r="R51" s="9">
        <v>1</v>
      </c>
      <c r="V51" s="1">
        <v>2030</v>
      </c>
      <c r="W51" s="2">
        <v>1.8063</v>
      </c>
      <c r="X51" s="2">
        <v>0.1915</v>
      </c>
      <c r="Y51" s="2">
        <v>115.8289</v>
      </c>
      <c r="Z51" s="2">
        <v>4.4999999999999997E-3</v>
      </c>
      <c r="AA51" s="2">
        <v>4.1974</v>
      </c>
      <c r="AB51" s="2">
        <v>0.4274</v>
      </c>
      <c r="AC51" s="2">
        <v>8.3500000000000005E-2</v>
      </c>
      <c r="AD51" s="2">
        <v>1</v>
      </c>
      <c r="AE51">
        <f t="shared" si="20"/>
        <v>123.5395</v>
      </c>
      <c r="AI51" s="1">
        <v>2030</v>
      </c>
      <c r="AJ51" s="24">
        <f t="shared" si="23"/>
        <v>1.4621234503944083E-2</v>
      </c>
      <c r="AK51" s="24">
        <f t="shared" si="21"/>
        <v>1.5501115027987001E-3</v>
      </c>
      <c r="AL51" s="24">
        <f t="shared" si="21"/>
        <v>0.93758595428992342</v>
      </c>
      <c r="AM51" s="24">
        <f t="shared" si="21"/>
        <v>3.6425596671509921E-5</v>
      </c>
      <c r="AN51" s="24">
        <f t="shared" si="21"/>
        <v>3.3976177659776834E-2</v>
      </c>
      <c r="AO51" s="24">
        <f t="shared" si="21"/>
        <v>3.4596222260896313E-3</v>
      </c>
      <c r="AP51" s="24">
        <f t="shared" si="21"/>
        <v>6.7589718268246189E-4</v>
      </c>
      <c r="AQ51" s="24">
        <f t="shared" si="21"/>
        <v>8.094577038113315E-3</v>
      </c>
      <c r="AR51">
        <f t="shared" si="22"/>
        <v>0.99999999999999989</v>
      </c>
    </row>
    <row r="52" spans="3:44" ht="15" thickBot="1" x14ac:dyDescent="0.35">
      <c r="C52" s="1">
        <v>2035</v>
      </c>
      <c r="D52" s="2">
        <v>1.358984443</v>
      </c>
      <c r="E52" s="2">
        <v>0.18612691479999999</v>
      </c>
      <c r="F52" s="2">
        <v>63.361414009999997</v>
      </c>
      <c r="G52" s="2">
        <v>123.84391530000001</v>
      </c>
      <c r="H52" s="2">
        <v>4.4036445589999999E-3</v>
      </c>
      <c r="I52" s="2">
        <v>80.334123840000004</v>
      </c>
      <c r="J52" s="2">
        <v>58.941115400000001</v>
      </c>
      <c r="K52" s="2">
        <v>0.24873972680000001</v>
      </c>
      <c r="L52" s="2">
        <v>4.2035020760000004</v>
      </c>
      <c r="M52" s="2">
        <v>0.43275008030000001</v>
      </c>
      <c r="N52" s="2">
        <v>8.0819878110000007E-2</v>
      </c>
      <c r="O52" s="4">
        <v>5.1848960719999999</v>
      </c>
      <c r="P52" s="2">
        <v>0.32499511590000002</v>
      </c>
      <c r="Q52" s="2">
        <v>1.414011662E-2</v>
      </c>
      <c r="R52" s="9">
        <v>1</v>
      </c>
      <c r="V52" s="1">
        <v>2035</v>
      </c>
      <c r="W52" s="2">
        <v>1.359</v>
      </c>
      <c r="X52" s="2">
        <v>0.18609999999999999</v>
      </c>
      <c r="Y52" s="2">
        <v>123.8439</v>
      </c>
      <c r="Z52" s="2">
        <v>4.4000000000000003E-3</v>
      </c>
      <c r="AA52" s="2">
        <v>4.2035</v>
      </c>
      <c r="AB52" s="2">
        <v>0.43280000000000002</v>
      </c>
      <c r="AC52" s="2">
        <v>8.0799999999999997E-2</v>
      </c>
      <c r="AD52" s="2">
        <v>1</v>
      </c>
      <c r="AE52">
        <f t="shared" si="20"/>
        <v>131.1105</v>
      </c>
      <c r="AI52" s="1">
        <v>2035</v>
      </c>
      <c r="AJ52" s="24">
        <f t="shared" si="23"/>
        <v>1.0365302550139005E-2</v>
      </c>
      <c r="AK52" s="24">
        <f t="shared" si="21"/>
        <v>1.4194133955709115E-3</v>
      </c>
      <c r="AL52" s="24">
        <f t="shared" si="21"/>
        <v>0.94457652133124348</v>
      </c>
      <c r="AM52" s="24">
        <f t="shared" si="21"/>
        <v>3.3559478455196193E-5</v>
      </c>
      <c r="AN52" s="24">
        <f t="shared" si="21"/>
        <v>3.2060742656003907E-2</v>
      </c>
      <c r="AO52" s="24">
        <f t="shared" si="21"/>
        <v>3.3010323353202071E-3</v>
      </c>
      <c r="AP52" s="24">
        <f t="shared" si="21"/>
        <v>6.1627405890451179E-4</v>
      </c>
      <c r="AQ52" s="24">
        <f t="shared" si="21"/>
        <v>7.6271541943627704E-3</v>
      </c>
      <c r="AR52">
        <f t="shared" si="22"/>
        <v>1</v>
      </c>
    </row>
    <row r="53" spans="3:44" ht="15" thickBot="1" x14ac:dyDescent="0.35">
      <c r="C53" s="1">
        <v>2040</v>
      </c>
      <c r="D53" s="2">
        <v>0.95550957859999996</v>
      </c>
      <c r="E53" s="2">
        <v>0.1906004798</v>
      </c>
      <c r="F53" s="2">
        <v>66.865626300000002</v>
      </c>
      <c r="G53" s="2">
        <v>135.77682759999999</v>
      </c>
      <c r="H53" s="2">
        <v>4.4891318139999997E-3</v>
      </c>
      <c r="I53" s="2">
        <v>76.264132430000004</v>
      </c>
      <c r="J53" s="2">
        <v>62.888960079999997</v>
      </c>
      <c r="K53" s="2">
        <v>0.25725239890000001</v>
      </c>
      <c r="L53" s="2">
        <v>4.2451777000000002</v>
      </c>
      <c r="M53" s="2">
        <v>0.45593052950000001</v>
      </c>
      <c r="N53" s="2">
        <v>8.2627967169999997E-2</v>
      </c>
      <c r="O53" s="4">
        <v>6.9487680259999998</v>
      </c>
      <c r="P53" s="2">
        <v>0.33599491300000001</v>
      </c>
      <c r="Q53" s="2">
        <v>1.4497237499999999E-2</v>
      </c>
      <c r="R53" s="9">
        <v>1</v>
      </c>
      <c r="V53" s="1">
        <v>2040</v>
      </c>
      <c r="W53" s="2">
        <v>0.95550000000000002</v>
      </c>
      <c r="X53" s="2">
        <v>0.19059999999999999</v>
      </c>
      <c r="Y53" s="2">
        <v>135.77680000000001</v>
      </c>
      <c r="Z53" s="2">
        <v>4.4999999999999997E-3</v>
      </c>
      <c r="AA53" s="2">
        <v>4.2451999999999996</v>
      </c>
      <c r="AB53" s="2">
        <v>0.45590000000000003</v>
      </c>
      <c r="AC53" s="2">
        <v>8.2600000000000007E-2</v>
      </c>
      <c r="AD53" s="2">
        <v>1</v>
      </c>
      <c r="AE53">
        <f t="shared" si="20"/>
        <v>142.71110000000004</v>
      </c>
      <c r="AI53" s="1">
        <v>2040</v>
      </c>
      <c r="AJ53" s="24">
        <f t="shared" si="23"/>
        <v>6.6953446508365485E-3</v>
      </c>
      <c r="AK53" s="24">
        <f t="shared" si="21"/>
        <v>1.3355653484557258E-3</v>
      </c>
      <c r="AL53" s="24">
        <f t="shared" si="21"/>
        <v>0.9514102266747293</v>
      </c>
      <c r="AM53" s="24">
        <f t="shared" si="21"/>
        <v>3.1532235404253757E-5</v>
      </c>
      <c r="AN53" s="24">
        <f t="shared" si="21"/>
        <v>2.9746810164030676E-2</v>
      </c>
      <c r="AO53" s="24">
        <f t="shared" si="21"/>
        <v>3.1945658046220642E-3</v>
      </c>
      <c r="AP53" s="24">
        <f t="shared" si="21"/>
        <v>5.7879169875363573E-4</v>
      </c>
      <c r="AQ53" s="24">
        <f t="shared" si="21"/>
        <v>7.0071634231675022E-3</v>
      </c>
      <c r="AR53">
        <f t="shared" si="22"/>
        <v>0.99999999999999978</v>
      </c>
    </row>
    <row r="54" spans="3:44" ht="15" thickBot="1" x14ac:dyDescent="0.35">
      <c r="C54" s="1">
        <v>2045</v>
      </c>
      <c r="D54" s="2">
        <v>0.54294116830000005</v>
      </c>
      <c r="E54" s="2">
        <v>0.2088178195</v>
      </c>
      <c r="F54" s="2">
        <v>73.43649499</v>
      </c>
      <c r="G54" s="2">
        <v>153.7155434</v>
      </c>
      <c r="H54" s="2">
        <v>4.8482089400000003E-3</v>
      </c>
      <c r="I54" s="2">
        <v>75.24767353</v>
      </c>
      <c r="J54" s="2">
        <v>69.730353629999996</v>
      </c>
      <c r="K54" s="2">
        <v>0.28244131140000001</v>
      </c>
      <c r="L54" s="2">
        <v>4.3365374279999997</v>
      </c>
      <c r="M54" s="2">
        <v>0.50426019249999998</v>
      </c>
      <c r="N54" s="2">
        <v>9.0679946410000004E-2</v>
      </c>
      <c r="O54" s="4">
        <v>9.4281117220000006</v>
      </c>
      <c r="P54" s="2">
        <v>0.37010655930000003</v>
      </c>
      <c r="Q54" s="2">
        <v>1.594881016E-2</v>
      </c>
      <c r="R54" s="9">
        <v>1</v>
      </c>
      <c r="V54" s="1">
        <v>2045</v>
      </c>
      <c r="W54" s="2">
        <v>0.54290000000000005</v>
      </c>
      <c r="X54" s="2">
        <v>0.20880000000000001</v>
      </c>
      <c r="Y54" s="2">
        <v>153.71549999999999</v>
      </c>
      <c r="Z54" s="2">
        <v>4.7999999999999996E-3</v>
      </c>
      <c r="AA54" s="2">
        <v>4.3365</v>
      </c>
      <c r="AB54" s="2">
        <v>0.50429999999999997</v>
      </c>
      <c r="AC54" s="2">
        <v>9.0700000000000003E-2</v>
      </c>
      <c r="AD54" s="2">
        <v>1</v>
      </c>
      <c r="AE54">
        <f t="shared" si="20"/>
        <v>160.40349999999998</v>
      </c>
      <c r="AI54" s="1">
        <v>2045</v>
      </c>
      <c r="AJ54" s="24">
        <f t="shared" si="23"/>
        <v>3.3845894883839825E-3</v>
      </c>
      <c r="AK54" s="24">
        <f t="shared" si="21"/>
        <v>1.3017172318559136E-3</v>
      </c>
      <c r="AL54" s="24">
        <f t="shared" si="21"/>
        <v>0.95830514920185661</v>
      </c>
      <c r="AM54" s="24">
        <f t="shared" si="21"/>
        <v>2.9924534065653182E-5</v>
      </c>
      <c r="AN54" s="24">
        <f t="shared" si="21"/>
        <v>2.7034946244938549E-2</v>
      </c>
      <c r="AO54" s="24">
        <f t="shared" si="21"/>
        <v>3.1439463602726874E-3</v>
      </c>
      <c r="AP54" s="24">
        <f t="shared" si="21"/>
        <v>5.6544900828223827E-4</v>
      </c>
      <c r="AQ54" s="24">
        <f t="shared" si="21"/>
        <v>6.2342779303444134E-3</v>
      </c>
      <c r="AR54">
        <f t="shared" si="22"/>
        <v>1</v>
      </c>
    </row>
    <row r="55" spans="3:44" ht="15" thickBot="1" x14ac:dyDescent="0.35">
      <c r="C55" s="1">
        <v>2050</v>
      </c>
      <c r="D55" s="2">
        <v>3.4907503569999998E-2</v>
      </c>
      <c r="E55" s="2">
        <v>0.23315575359999999</v>
      </c>
      <c r="F55" s="2">
        <v>81.596268499999994</v>
      </c>
      <c r="G55" s="2">
        <v>175.8480792</v>
      </c>
      <c r="H55" s="2">
        <v>5.329585417E-3</v>
      </c>
      <c r="I55" s="2">
        <v>74.151602240000003</v>
      </c>
      <c r="J55" s="2">
        <v>78.016729659999996</v>
      </c>
      <c r="K55" s="2">
        <v>0.3152732439</v>
      </c>
      <c r="L55" s="2">
        <v>4.4513832439999996</v>
      </c>
      <c r="M55" s="2">
        <v>0.56461477530000004</v>
      </c>
      <c r="N55" s="2">
        <v>0.1015084218</v>
      </c>
      <c r="O55" s="4">
        <v>12.57427966</v>
      </c>
      <c r="P55" s="2">
        <v>0.41474413599999999</v>
      </c>
      <c r="Q55" s="2">
        <v>1.7891641010000001E-2</v>
      </c>
      <c r="R55" s="9">
        <v>1</v>
      </c>
      <c r="V55" s="1">
        <v>2050</v>
      </c>
      <c r="W55" s="2">
        <v>3.49E-2</v>
      </c>
      <c r="X55" s="2">
        <v>0.23319999999999999</v>
      </c>
      <c r="Y55" s="2">
        <v>175.84809999999999</v>
      </c>
      <c r="Z55" s="2">
        <v>5.3E-3</v>
      </c>
      <c r="AA55" s="2">
        <v>4.4513999999999996</v>
      </c>
      <c r="AB55" s="2">
        <v>0.56459999999999999</v>
      </c>
      <c r="AC55" s="2">
        <v>0.10150000000000001</v>
      </c>
      <c r="AD55" s="2">
        <v>1</v>
      </c>
      <c r="AE55">
        <f t="shared" si="20"/>
        <v>182.239</v>
      </c>
      <c r="AI55" s="1">
        <v>2050</v>
      </c>
      <c r="AJ55" s="24">
        <f t="shared" si="23"/>
        <v>1.9150675760951278E-4</v>
      </c>
      <c r="AK55" s="24">
        <f t="shared" si="21"/>
        <v>1.2796382772074033E-3</v>
      </c>
      <c r="AL55" s="24">
        <f t="shared" si="21"/>
        <v>0.96493121669895021</v>
      </c>
      <c r="AM55" s="24">
        <f t="shared" si="21"/>
        <v>2.9082688118350078E-5</v>
      </c>
      <c r="AN55" s="24">
        <f t="shared" si="21"/>
        <v>2.442616563962708E-2</v>
      </c>
      <c r="AO55" s="24">
        <f t="shared" si="21"/>
        <v>3.0981293795510289E-3</v>
      </c>
      <c r="AP55" s="24">
        <f t="shared" si="21"/>
        <v>5.5696091396462892E-4</v>
      </c>
      <c r="AQ55" s="24">
        <f t="shared" si="21"/>
        <v>5.4872996449717125E-3</v>
      </c>
      <c r="AR55">
        <f t="shared" si="22"/>
        <v>0.99999999999999989</v>
      </c>
    </row>
    <row r="61" spans="3:44" ht="15" thickBot="1" x14ac:dyDescent="0.35"/>
    <row r="62" spans="3:44" ht="15" thickBot="1" x14ac:dyDescent="0.35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</row>
    <row r="63" spans="3:44" ht="27.6" thickBot="1" x14ac:dyDescent="0.3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</row>
    <row r="64" spans="3:44" ht="15" thickBot="1" x14ac:dyDescent="0.35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1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1</v>
      </c>
      <c r="AE64">
        <f t="shared" ref="AE64:AE71" si="24">+SUM(W64:AD64)</f>
        <v>575.73889999999994</v>
      </c>
      <c r="AI64" s="1">
        <v>2019</v>
      </c>
      <c r="AJ64" s="24">
        <f>+W64/$AE64</f>
        <v>0.42482416942819046</v>
      </c>
      <c r="AK64" s="24">
        <f t="shared" ref="AK64:AQ71" si="25">+X64/$AE64</f>
        <v>0.43215457562447146</v>
      </c>
      <c r="AL64" s="24">
        <f t="shared" si="25"/>
        <v>3.6322193966744298E-2</v>
      </c>
      <c r="AM64" s="24">
        <f t="shared" si="25"/>
        <v>0.10270367348810373</v>
      </c>
      <c r="AN64" s="24">
        <f t="shared" si="25"/>
        <v>5.401754163215305E-5</v>
      </c>
      <c r="AO64" s="24">
        <f t="shared" si="25"/>
        <v>1.2934682718155749E-3</v>
      </c>
      <c r="AP64" s="24">
        <f t="shared" si="25"/>
        <v>9.1100323427859399E-4</v>
      </c>
      <c r="AQ64" s="24">
        <f t="shared" si="25"/>
        <v>1.7368984447637638E-3</v>
      </c>
      <c r="AR64">
        <f t="shared" ref="AR64:AR71" si="26">+SUM(AJ64:AQ64)</f>
        <v>1</v>
      </c>
    </row>
    <row r="65" spans="3:44" ht="15" thickBot="1" x14ac:dyDescent="0.35">
      <c r="C65" s="1">
        <v>2020</v>
      </c>
      <c r="D65" s="2">
        <v>252.9999018</v>
      </c>
      <c r="E65" s="2">
        <v>255.56999830000001</v>
      </c>
      <c r="F65" s="2">
        <v>0.43892226220000002</v>
      </c>
      <c r="G65" s="2">
        <v>20.20270438</v>
      </c>
      <c r="H65" s="2">
        <v>45.441327770000001</v>
      </c>
      <c r="I65" s="2">
        <v>3.118176081E-2</v>
      </c>
      <c r="J65" s="2">
        <v>0.87269608730000003</v>
      </c>
      <c r="K65" s="2">
        <v>0.40308841610000001</v>
      </c>
      <c r="L65" s="9">
        <v>1</v>
      </c>
      <c r="V65" s="1">
        <v>2020</v>
      </c>
      <c r="W65" s="2">
        <v>252.9999</v>
      </c>
      <c r="X65" s="2">
        <v>255.57</v>
      </c>
      <c r="Y65" s="2">
        <v>20.2027</v>
      </c>
      <c r="Z65" s="2">
        <v>45.441299999999998</v>
      </c>
      <c r="AA65" s="2">
        <v>3.1199999999999999E-2</v>
      </c>
      <c r="AB65" s="2">
        <v>0.87270000000000003</v>
      </c>
      <c r="AC65" s="2">
        <v>0.40310000000000001</v>
      </c>
      <c r="AD65" s="9">
        <v>1</v>
      </c>
      <c r="AE65">
        <f t="shared" si="24"/>
        <v>576.52089999999998</v>
      </c>
      <c r="AI65" s="1">
        <v>2020</v>
      </c>
      <c r="AJ65" s="24">
        <f t="shared" ref="AJ65:AJ71" si="27">+W65/$AE65</f>
        <v>0.43883907764662133</v>
      </c>
      <c r="AK65" s="24">
        <f t="shared" si="25"/>
        <v>0.44329702531165827</v>
      </c>
      <c r="AL65" s="24">
        <f t="shared" si="25"/>
        <v>3.5042441653025939E-2</v>
      </c>
      <c r="AM65" s="24">
        <f t="shared" si="25"/>
        <v>7.8819865853952564E-2</v>
      </c>
      <c r="AN65" s="24">
        <f t="shared" si="25"/>
        <v>5.4117725827459161E-5</v>
      </c>
      <c r="AO65" s="24">
        <f t="shared" si="25"/>
        <v>1.5137352349238336E-3</v>
      </c>
      <c r="AP65" s="24">
        <f t="shared" si="25"/>
        <v>6.9919407952079456E-4</v>
      </c>
      <c r="AQ65" s="24">
        <f t="shared" si="25"/>
        <v>1.734542494469845E-3</v>
      </c>
      <c r="AR65">
        <f t="shared" si="26"/>
        <v>1</v>
      </c>
    </row>
    <row r="66" spans="3:44" ht="15" thickBot="1" x14ac:dyDescent="0.35">
      <c r="C66" s="1">
        <v>2025</v>
      </c>
      <c r="D66" s="2">
        <v>286.29404679999999</v>
      </c>
      <c r="E66" s="2">
        <v>283.96379880000001</v>
      </c>
      <c r="F66" s="2">
        <v>1.5991631909999999</v>
      </c>
      <c r="G66" s="2">
        <v>18.90064658</v>
      </c>
      <c r="H66" s="2">
        <v>55.55387966</v>
      </c>
      <c r="I66" s="2">
        <v>4.2543887539999999E-2</v>
      </c>
      <c r="J66" s="2">
        <v>1.0669066199999999</v>
      </c>
      <c r="K66" s="2">
        <v>0.49279205650000002</v>
      </c>
      <c r="L66" s="9">
        <v>1</v>
      </c>
      <c r="V66" s="1">
        <v>2025</v>
      </c>
      <c r="W66" s="2">
        <v>286.29399999999998</v>
      </c>
      <c r="X66" s="2">
        <v>283.96379999999999</v>
      </c>
      <c r="Y66" s="2">
        <v>18.900600000000001</v>
      </c>
      <c r="Z66" s="2">
        <v>55.553899999999999</v>
      </c>
      <c r="AA66" s="2">
        <v>4.2500000000000003E-2</v>
      </c>
      <c r="AB66" s="2">
        <v>1.0669</v>
      </c>
      <c r="AC66" s="2">
        <v>0.49280000000000002</v>
      </c>
      <c r="AD66" s="9">
        <v>1</v>
      </c>
      <c r="AE66">
        <f t="shared" si="24"/>
        <v>647.31450000000007</v>
      </c>
      <c r="AI66" s="1">
        <v>2025</v>
      </c>
      <c r="AJ66" s="24">
        <f t="shared" si="27"/>
        <v>0.44227960288237012</v>
      </c>
      <c r="AK66" s="24">
        <f t="shared" si="25"/>
        <v>0.43867980711076293</v>
      </c>
      <c r="AL66" s="24">
        <f t="shared" si="25"/>
        <v>2.9198480800291048E-2</v>
      </c>
      <c r="AM66" s="24">
        <f t="shared" si="25"/>
        <v>8.5822115833957047E-2</v>
      </c>
      <c r="AN66" s="24">
        <f t="shared" si="25"/>
        <v>6.5655875158056857E-5</v>
      </c>
      <c r="AO66" s="24">
        <f t="shared" si="25"/>
        <v>1.6481941930854319E-3</v>
      </c>
      <c r="AP66" s="24">
        <f t="shared" si="25"/>
        <v>7.6129918300918637E-4</v>
      </c>
      <c r="AQ66" s="24">
        <f t="shared" si="25"/>
        <v>1.5448441213660438E-3</v>
      </c>
      <c r="AR66">
        <f t="shared" si="26"/>
        <v>0.99999999999999989</v>
      </c>
    </row>
    <row r="67" spans="3:44" ht="15" thickBot="1" x14ac:dyDescent="0.35">
      <c r="C67" s="1">
        <v>2030</v>
      </c>
      <c r="D67" s="2">
        <v>305.60620829999999</v>
      </c>
      <c r="E67" s="2">
        <v>294.37554699999998</v>
      </c>
      <c r="F67" s="2">
        <v>6.3890860710000004</v>
      </c>
      <c r="G67" s="2">
        <v>22.933916669999999</v>
      </c>
      <c r="H67" s="2">
        <v>66.131191700000002</v>
      </c>
      <c r="I67" s="2">
        <v>0.16757687090000001</v>
      </c>
      <c r="J67" s="2">
        <v>1.2700428239999999</v>
      </c>
      <c r="K67" s="2">
        <v>0.58661836320000005</v>
      </c>
      <c r="L67" s="9">
        <v>1</v>
      </c>
      <c r="V67" s="1">
        <v>2030</v>
      </c>
      <c r="W67" s="2">
        <v>305.6062</v>
      </c>
      <c r="X67" s="2">
        <v>294.37549999999999</v>
      </c>
      <c r="Y67" s="2">
        <v>22.933900000000001</v>
      </c>
      <c r="Z67" s="2">
        <v>66.131200000000007</v>
      </c>
      <c r="AA67" s="2">
        <v>0.1676</v>
      </c>
      <c r="AB67" s="2">
        <v>1.27</v>
      </c>
      <c r="AC67" s="2">
        <v>0.58660000000000001</v>
      </c>
      <c r="AD67" s="9">
        <v>1</v>
      </c>
      <c r="AE67">
        <f t="shared" si="24"/>
        <v>692.07100000000003</v>
      </c>
      <c r="AI67" s="1">
        <v>2030</v>
      </c>
      <c r="AJ67" s="24">
        <f t="shared" si="27"/>
        <v>0.44158214980832888</v>
      </c>
      <c r="AK67" s="24">
        <f t="shared" si="25"/>
        <v>0.42535447952594457</v>
      </c>
      <c r="AL67" s="24">
        <f t="shared" si="25"/>
        <v>3.3138073983738664E-2</v>
      </c>
      <c r="AM67" s="24">
        <f t="shared" si="25"/>
        <v>9.555551381288914E-2</v>
      </c>
      <c r="AN67" s="24">
        <f t="shared" si="25"/>
        <v>2.4217168469709032E-4</v>
      </c>
      <c r="AO67" s="24">
        <f t="shared" si="25"/>
        <v>1.8350718351151831E-3</v>
      </c>
      <c r="AP67" s="24">
        <f t="shared" si="25"/>
        <v>8.4760089643981615E-4</v>
      </c>
      <c r="AQ67" s="24">
        <f t="shared" si="25"/>
        <v>1.4449384528466009E-3</v>
      </c>
      <c r="AR67">
        <f t="shared" si="26"/>
        <v>1.0000000000000002</v>
      </c>
    </row>
    <row r="68" spans="3:44" ht="15" thickBot="1" x14ac:dyDescent="0.35">
      <c r="C68" s="1">
        <v>2035</v>
      </c>
      <c r="D68" s="2">
        <v>306.31292070000001</v>
      </c>
      <c r="E68" s="2">
        <v>281.31872019999997</v>
      </c>
      <c r="F68" s="2">
        <v>17.087773139999999</v>
      </c>
      <c r="G68" s="2">
        <v>40.359800440000001</v>
      </c>
      <c r="H68" s="2">
        <v>77.803762359999993</v>
      </c>
      <c r="I68" s="2">
        <v>1.5092502640000001</v>
      </c>
      <c r="J68" s="2">
        <v>1.4942133580000001</v>
      </c>
      <c r="K68" s="2">
        <v>0.69016018840000004</v>
      </c>
      <c r="L68" s="9">
        <v>1</v>
      </c>
      <c r="V68" s="1">
        <v>2035</v>
      </c>
      <c r="W68" s="2">
        <v>306.31290000000001</v>
      </c>
      <c r="X68" s="2">
        <v>281.31869999999998</v>
      </c>
      <c r="Y68" s="2">
        <v>40.3598</v>
      </c>
      <c r="Z68" s="2">
        <v>77.803799999999995</v>
      </c>
      <c r="AA68" s="2">
        <v>1.5093000000000001</v>
      </c>
      <c r="AB68" s="2">
        <v>1.4942</v>
      </c>
      <c r="AC68" s="2">
        <v>0.69020000000000004</v>
      </c>
      <c r="AD68" s="9">
        <v>1</v>
      </c>
      <c r="AE68">
        <f t="shared" si="24"/>
        <v>710.48889999999994</v>
      </c>
      <c r="AI68" s="1">
        <v>2035</v>
      </c>
      <c r="AJ68" s="24">
        <f t="shared" si="27"/>
        <v>0.43112974741758814</v>
      </c>
      <c r="AK68" s="24">
        <f t="shared" si="25"/>
        <v>0.39595087270188178</v>
      </c>
      <c r="AL68" s="24">
        <f t="shared" si="25"/>
        <v>5.6805672826134232E-2</v>
      </c>
      <c r="AM68" s="24">
        <f t="shared" si="25"/>
        <v>0.10950741102359235</v>
      </c>
      <c r="AN68" s="24">
        <f t="shared" si="25"/>
        <v>2.1243118646892306E-3</v>
      </c>
      <c r="AO68" s="24">
        <f t="shared" si="25"/>
        <v>2.1030588936716676E-3</v>
      </c>
      <c r="AP68" s="24">
        <f t="shared" si="25"/>
        <v>9.7144374810077979E-4</v>
      </c>
      <c r="AQ68" s="24">
        <f t="shared" si="25"/>
        <v>1.4074815243419006E-3</v>
      </c>
      <c r="AR68">
        <f t="shared" si="26"/>
        <v>1</v>
      </c>
    </row>
    <row r="69" spans="3:44" ht="15" thickBot="1" x14ac:dyDescent="0.35">
      <c r="C69" s="1">
        <v>2040</v>
      </c>
      <c r="D69" s="2">
        <v>291.57833090000003</v>
      </c>
      <c r="E69" s="2">
        <v>250.80941279999999</v>
      </c>
      <c r="F69" s="2">
        <v>30.205037430000001</v>
      </c>
      <c r="G69" s="2">
        <v>78.609875700000003</v>
      </c>
      <c r="H69" s="2">
        <v>90.897821680000007</v>
      </c>
      <c r="I69" s="2">
        <v>5.0980155219999999</v>
      </c>
      <c r="J69" s="2">
        <v>1.745683439</v>
      </c>
      <c r="K69" s="2">
        <v>0.80631136390000002</v>
      </c>
      <c r="L69" s="9">
        <v>1</v>
      </c>
      <c r="V69" s="1">
        <v>2040</v>
      </c>
      <c r="W69" s="2">
        <v>291.57830000000001</v>
      </c>
      <c r="X69" s="2">
        <v>250.80940000000001</v>
      </c>
      <c r="Y69" s="2">
        <v>78.609899999999996</v>
      </c>
      <c r="Z69" s="2">
        <v>90.897800000000004</v>
      </c>
      <c r="AA69" s="2">
        <v>5.0979999999999999</v>
      </c>
      <c r="AB69" s="2">
        <v>1.7457</v>
      </c>
      <c r="AC69" s="2">
        <v>0.80630000000000002</v>
      </c>
      <c r="AD69" s="9">
        <v>1</v>
      </c>
      <c r="AE69">
        <f t="shared" si="24"/>
        <v>720.54539999999997</v>
      </c>
      <c r="AI69" s="1">
        <v>2040</v>
      </c>
      <c r="AJ69" s="24">
        <f t="shared" si="27"/>
        <v>0.40466332863966659</v>
      </c>
      <c r="AK69" s="24">
        <f t="shared" si="25"/>
        <v>0.34808271623134368</v>
      </c>
      <c r="AL69" s="24">
        <f t="shared" si="25"/>
        <v>0.10909777510202688</v>
      </c>
      <c r="AM69" s="24">
        <f t="shared" si="25"/>
        <v>0.12615138477048082</v>
      </c>
      <c r="AN69" s="24">
        <f t="shared" si="25"/>
        <v>7.0751960945139615E-3</v>
      </c>
      <c r="AO69" s="24">
        <f t="shared" si="25"/>
        <v>2.4227481016463365E-3</v>
      </c>
      <c r="AP69" s="24">
        <f t="shared" si="25"/>
        <v>1.1190134584163607E-3</v>
      </c>
      <c r="AQ69" s="24">
        <f t="shared" si="25"/>
        <v>1.3878376019054455E-3</v>
      </c>
      <c r="AR69">
        <f t="shared" si="26"/>
        <v>1.0000000000000002</v>
      </c>
    </row>
    <row r="70" spans="3:44" ht="15" thickBot="1" x14ac:dyDescent="0.35">
      <c r="C70" s="1">
        <v>2045</v>
      </c>
      <c r="D70" s="2">
        <v>260.70695119999999</v>
      </c>
      <c r="E70" s="2">
        <v>219.1772105</v>
      </c>
      <c r="F70" s="2">
        <v>43.09475217</v>
      </c>
      <c r="G70" s="2">
        <v>126.3812685</v>
      </c>
      <c r="H70" s="2">
        <v>105.8407461</v>
      </c>
      <c r="I70" s="2">
        <v>9.214828507</v>
      </c>
      <c r="J70" s="2">
        <v>2.0326607860000001</v>
      </c>
      <c r="K70" s="2">
        <v>0.93886294290000005</v>
      </c>
      <c r="L70" s="9">
        <v>1</v>
      </c>
      <c r="V70" s="1">
        <v>2045</v>
      </c>
      <c r="W70" s="2">
        <v>260.70699999999999</v>
      </c>
      <c r="X70" s="2">
        <v>219.1772</v>
      </c>
      <c r="Y70" s="2">
        <v>126.3813</v>
      </c>
      <c r="Z70" s="2">
        <v>105.8407</v>
      </c>
      <c r="AA70" s="2">
        <v>9.2148000000000003</v>
      </c>
      <c r="AB70" s="2">
        <v>2.0327000000000002</v>
      </c>
      <c r="AC70" s="2">
        <v>0.93889999999999996</v>
      </c>
      <c r="AD70" s="9">
        <v>1</v>
      </c>
      <c r="AE70">
        <f t="shared" si="24"/>
        <v>725.29259999999988</v>
      </c>
      <c r="AI70" s="1">
        <v>2045</v>
      </c>
      <c r="AJ70" s="24">
        <f t="shared" si="27"/>
        <v>0.35945079268697905</v>
      </c>
      <c r="AK70" s="24">
        <f t="shared" si="25"/>
        <v>0.3021914190217852</v>
      </c>
      <c r="AL70" s="24">
        <f t="shared" si="25"/>
        <v>0.17424871010679002</v>
      </c>
      <c r="AM70" s="24">
        <f t="shared" si="25"/>
        <v>0.1459282777736875</v>
      </c>
      <c r="AN70" s="24">
        <f t="shared" si="25"/>
        <v>1.2704941426398121E-2</v>
      </c>
      <c r="AO70" s="24">
        <f t="shared" si="25"/>
        <v>2.802593050032498E-3</v>
      </c>
      <c r="AP70" s="24">
        <f t="shared" si="25"/>
        <v>1.2945120355564088E-3</v>
      </c>
      <c r="AQ70" s="24">
        <f t="shared" si="25"/>
        <v>1.3787538987713374E-3</v>
      </c>
      <c r="AR70">
        <f t="shared" si="26"/>
        <v>1.0000000000000002</v>
      </c>
    </row>
    <row r="71" spans="3:44" ht="15" thickBot="1" x14ac:dyDescent="0.35">
      <c r="C71" s="1">
        <v>2050</v>
      </c>
      <c r="D71" s="2">
        <v>226.7511906</v>
      </c>
      <c r="E71" s="2">
        <v>192.29980420000001</v>
      </c>
      <c r="F71" s="2">
        <v>55.69644323</v>
      </c>
      <c r="G71" s="2">
        <v>178.2289964</v>
      </c>
      <c r="H71" s="2">
        <v>122.5334062</v>
      </c>
      <c r="I71" s="2">
        <v>13.42156121</v>
      </c>
      <c r="J71" s="2">
        <v>2.3532416289999998</v>
      </c>
      <c r="K71" s="2">
        <v>1.0869355949999999</v>
      </c>
      <c r="L71" s="9">
        <v>1</v>
      </c>
      <c r="V71" s="1">
        <v>2050</v>
      </c>
      <c r="W71" s="2">
        <v>226.75120000000001</v>
      </c>
      <c r="X71" s="2">
        <v>192.2998</v>
      </c>
      <c r="Y71" s="2">
        <v>178.22900000000001</v>
      </c>
      <c r="Z71" s="2">
        <v>122.5334</v>
      </c>
      <c r="AA71" s="2">
        <v>13.4216</v>
      </c>
      <c r="AB71" s="2">
        <v>2.3532000000000002</v>
      </c>
      <c r="AC71" s="2">
        <v>1.0869</v>
      </c>
      <c r="AD71" s="9">
        <v>1</v>
      </c>
      <c r="AE71">
        <f t="shared" si="24"/>
        <v>737.67510000000016</v>
      </c>
      <c r="AI71" s="1">
        <v>2050</v>
      </c>
      <c r="AJ71" s="24">
        <f t="shared" si="27"/>
        <v>0.30738627344206138</v>
      </c>
      <c r="AK71" s="24">
        <f t="shared" si="25"/>
        <v>0.26068359905329591</v>
      </c>
      <c r="AL71" s="24">
        <f t="shared" si="25"/>
        <v>0.24160907695000139</v>
      </c>
      <c r="AM71" s="24">
        <f t="shared" si="25"/>
        <v>0.16610754517808718</v>
      </c>
      <c r="AN71" s="24">
        <f t="shared" si="25"/>
        <v>1.8194459864512163E-2</v>
      </c>
      <c r="AO71" s="24">
        <f t="shared" si="25"/>
        <v>3.1900222740336493E-3</v>
      </c>
      <c r="AP71" s="24">
        <f t="shared" si="25"/>
        <v>1.4734128886822935E-3</v>
      </c>
      <c r="AQ71" s="24">
        <f t="shared" si="25"/>
        <v>1.355610349325875E-3</v>
      </c>
      <c r="AR71">
        <f t="shared" si="26"/>
        <v>0.99999999999999978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AC4D-0E7F-418D-918D-47C8BE4942B5}">
  <dimension ref="C5:CU71"/>
  <sheetViews>
    <sheetView tabSelected="1" zoomScaleNormal="100" workbookViewId="0">
      <selection activeCell="W20" sqref="W20:W27"/>
    </sheetView>
  </sheetViews>
  <sheetFormatPr baseColWidth="10" defaultColWidth="9.109375" defaultRowHeight="14.4" x14ac:dyDescent="0.3"/>
  <cols>
    <col min="20" max="20" width="9.109375" style="5"/>
    <col min="23" max="23" width="20.44140625" bestFit="1" customWidth="1"/>
    <col min="24" max="24" width="18.88671875" customWidth="1"/>
    <col min="25" max="25" width="12" customWidth="1"/>
    <col min="33" max="33" width="9.109375" style="21"/>
    <col min="36" max="36" width="11.5546875" bestFit="1" customWidth="1"/>
    <col min="42" max="42" width="13.33203125" bestFit="1" customWidth="1"/>
    <col min="46" max="61" width="9.109375" style="29"/>
    <col min="62" max="69" width="9.44140625" style="29" customWidth="1"/>
    <col min="70" max="77" width="9.109375" style="29"/>
    <col min="78" max="86" width="0" hidden="1" customWidth="1"/>
    <col min="87" max="87" width="9.109375" style="5"/>
  </cols>
  <sheetData>
    <row r="5" spans="3:99" ht="15" thickBot="1" x14ac:dyDescent="0.35">
      <c r="C5" t="s">
        <v>6</v>
      </c>
      <c r="D5" t="s">
        <v>22</v>
      </c>
      <c r="V5" t="s">
        <v>6</v>
      </c>
      <c r="W5" t="s">
        <v>22</v>
      </c>
      <c r="AI5" t="s">
        <v>6</v>
      </c>
      <c r="AJ5" t="s">
        <v>22</v>
      </c>
      <c r="AO5" t="s">
        <v>6</v>
      </c>
      <c r="AP5" t="s">
        <v>22</v>
      </c>
      <c r="AU5" t="s">
        <v>6</v>
      </c>
      <c r="AV5" t="s">
        <v>0</v>
      </c>
      <c r="AW5">
        <v>2019</v>
      </c>
      <c r="AX5">
        <v>2020</v>
      </c>
      <c r="AY5">
        <v>2025</v>
      </c>
      <c r="AZ5">
        <v>2030</v>
      </c>
      <c r="BA5">
        <v>2035</v>
      </c>
      <c r="BB5">
        <v>2040</v>
      </c>
      <c r="BC5">
        <v>2045</v>
      </c>
      <c r="BD5">
        <v>2050</v>
      </c>
    </row>
    <row r="6" spans="3:99" ht="27.6" thickBo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I6" s="1" t="s">
        <v>0</v>
      </c>
      <c r="AJ6" s="1" t="s">
        <v>1</v>
      </c>
      <c r="AK6" s="1" t="s">
        <v>2</v>
      </c>
      <c r="AL6" s="1" t="s">
        <v>4</v>
      </c>
      <c r="AO6" t="s">
        <v>0</v>
      </c>
      <c r="AP6" t="s">
        <v>1</v>
      </c>
      <c r="AQ6" t="s">
        <v>2</v>
      </c>
      <c r="AR6" t="s">
        <v>4</v>
      </c>
      <c r="AU6" t="s">
        <v>22</v>
      </c>
      <c r="AV6" t="s">
        <v>1</v>
      </c>
      <c r="AW6" s="35">
        <v>0.70492284759636947</v>
      </c>
      <c r="AX6" s="35">
        <v>0.71027709227023539</v>
      </c>
      <c r="AY6" s="35">
        <v>0.71018283052707665</v>
      </c>
      <c r="AZ6" s="35">
        <v>0.71320579170785603</v>
      </c>
      <c r="BA6" s="35">
        <v>0.71486629778146171</v>
      </c>
      <c r="BB6" s="35">
        <v>0.71503401741990957</v>
      </c>
      <c r="BC6" s="35">
        <v>0.71399693928190033</v>
      </c>
      <c r="BD6" s="35">
        <v>0.71196823116894092</v>
      </c>
      <c r="CK6" s="1" t="s">
        <v>0</v>
      </c>
      <c r="CL6" s="12" t="s">
        <v>1</v>
      </c>
      <c r="CM6" s="12" t="s">
        <v>2</v>
      </c>
      <c r="CN6" s="12" t="s">
        <v>4</v>
      </c>
      <c r="CO6" s="12" t="s">
        <v>10</v>
      </c>
      <c r="CP6" s="12" t="s">
        <v>7</v>
      </c>
      <c r="CQ6" s="12" t="s">
        <v>13</v>
      </c>
      <c r="CR6" s="12" t="s">
        <v>14</v>
      </c>
      <c r="CS6" s="10" t="s">
        <v>20</v>
      </c>
      <c r="CT6" s="12" t="s">
        <v>18</v>
      </c>
    </row>
    <row r="7" spans="3:99" ht="15" thickBot="1" x14ac:dyDescent="0.35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I7" s="1">
        <v>2019</v>
      </c>
      <c r="AJ7" s="23">
        <f>+W7/$Z7</f>
        <v>0.70492284759636947</v>
      </c>
      <c r="AK7" s="23">
        <f t="shared" ref="AK7:AL14" si="0">+X7/$Z7</f>
        <v>6.6920156894449958E-3</v>
      </c>
      <c r="AL7" s="23">
        <f t="shared" si="0"/>
        <v>0.28838513671418559</v>
      </c>
      <c r="AM7">
        <f>+SUM(AJ7:AL7)</f>
        <v>1</v>
      </c>
      <c r="AO7">
        <v>2019</v>
      </c>
      <c r="AP7">
        <v>0.70492284759636947</v>
      </c>
      <c r="AQ7">
        <v>6.6920156894449958E-3</v>
      </c>
      <c r="AR7">
        <v>0.28838513671418559</v>
      </c>
      <c r="AS7">
        <v>1</v>
      </c>
      <c r="AU7"/>
      <c r="AV7" t="s">
        <v>2</v>
      </c>
      <c r="AW7" s="35">
        <v>6.6920156894449958E-3</v>
      </c>
      <c r="AX7" s="35">
        <v>6.929791145634928E-3</v>
      </c>
      <c r="AY7" s="35">
        <v>6.77249243782959E-3</v>
      </c>
      <c r="AZ7" s="35">
        <v>6.6178805784550977E-3</v>
      </c>
      <c r="BA7" s="35">
        <v>6.5021617867783779E-3</v>
      </c>
      <c r="BB7" s="35">
        <v>6.4218783098451155E-3</v>
      </c>
      <c r="BC7" s="35">
        <v>6.3682683038996874E-3</v>
      </c>
      <c r="BD7" s="35">
        <v>6.3368678974272319E-3</v>
      </c>
      <c r="CK7" s="11">
        <v>2019</v>
      </c>
      <c r="CL7" s="13">
        <f t="shared" ref="CL7:CM14" si="1">+W7+W48+W64</f>
        <v>269.4325</v>
      </c>
      <c r="CM7" s="14">
        <f t="shared" si="1"/>
        <v>249.2398</v>
      </c>
      <c r="CN7" s="14">
        <f t="shared" ref="CN7:CN14" si="2">+Y7+W20+W33+Y48+Y64</f>
        <v>198.04650000000001</v>
      </c>
      <c r="CO7" s="14">
        <f t="shared" ref="CO7:CO14" si="3">+Z48+Z64</f>
        <v>59.134499999999996</v>
      </c>
      <c r="CP7" s="14">
        <f t="shared" ref="CP7:CP14" si="4">+X20+X33+AA48+AA64</f>
        <v>25.486199999999997</v>
      </c>
      <c r="CQ7" s="14">
        <f>+AB48+AB64</f>
        <v>1.1855</v>
      </c>
      <c r="CR7" s="14">
        <f>+AC48</f>
        <v>7.3300000000000004E-2</v>
      </c>
      <c r="CS7" s="14">
        <f>+AC64</f>
        <v>0.52449999999999997</v>
      </c>
      <c r="CT7" s="15">
        <f t="shared" ref="CT7:CT14" si="5">+AD48+AD64</f>
        <v>0</v>
      </c>
      <c r="CU7" s="21">
        <f>+SUM(CL7:CT7)</f>
        <v>803.1228000000001</v>
      </c>
    </row>
    <row r="8" spans="3:99" ht="15" thickBot="1" x14ac:dyDescent="0.35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I8" s="1">
        <v>2020</v>
      </c>
      <c r="AJ8" s="23">
        <f t="shared" ref="AJ8:AJ14" si="6">+W8/$Z8</f>
        <v>0.71027709227023539</v>
      </c>
      <c r="AK8" s="23">
        <f t="shared" si="0"/>
        <v>6.929791145634928E-3</v>
      </c>
      <c r="AL8" s="23">
        <f t="shared" si="0"/>
        <v>0.28279311658412976</v>
      </c>
      <c r="AM8">
        <f>+SUM(AJ8:AL8)</f>
        <v>1</v>
      </c>
      <c r="AO8">
        <v>2020</v>
      </c>
      <c r="AP8">
        <v>0.71027709227023539</v>
      </c>
      <c r="AQ8">
        <v>6.929791145634928E-3</v>
      </c>
      <c r="AR8">
        <v>0.28279311658412976</v>
      </c>
      <c r="AS8">
        <v>1</v>
      </c>
      <c r="AU8"/>
      <c r="AV8" t="s">
        <v>4</v>
      </c>
      <c r="AW8" s="35">
        <v>0.28838513671418559</v>
      </c>
      <c r="AX8" s="35">
        <v>0.28279311658412976</v>
      </c>
      <c r="AY8" s="35">
        <v>0.28304467703509384</v>
      </c>
      <c r="AZ8" s="35">
        <v>0.28017632771368889</v>
      </c>
      <c r="BA8" s="35">
        <v>0.27863154043175997</v>
      </c>
      <c r="BB8" s="35">
        <v>0.27854410427024534</v>
      </c>
      <c r="BC8" s="35">
        <v>0.27963479241419981</v>
      </c>
      <c r="BD8" s="35">
        <v>0.28169490093363186</v>
      </c>
      <c r="CK8" s="11">
        <v>2020</v>
      </c>
      <c r="CL8" s="16">
        <f t="shared" si="1"/>
        <v>276.8707</v>
      </c>
      <c r="CM8">
        <f t="shared" si="1"/>
        <v>256.16829999999999</v>
      </c>
      <c r="CN8">
        <f t="shared" si="2"/>
        <v>188.65350000000001</v>
      </c>
      <c r="CO8">
        <f t="shared" si="3"/>
        <v>47.282299999999999</v>
      </c>
      <c r="CP8">
        <f t="shared" si="4"/>
        <v>25.277399999999997</v>
      </c>
      <c r="CQ8">
        <f t="shared" ref="CQ8:CQ14" si="7">+AB49+AB65</f>
        <v>1.2453000000000001</v>
      </c>
      <c r="CR8">
        <f t="shared" ref="CR8:CR14" si="8">+AC49</f>
        <v>6.9099999999999995E-2</v>
      </c>
      <c r="CS8">
        <f t="shared" ref="CS8:CS14" si="9">+AC65</f>
        <v>0</v>
      </c>
      <c r="CT8" s="17">
        <f t="shared" si="5"/>
        <v>0</v>
      </c>
      <c r="CU8" s="21">
        <f t="shared" ref="CU8:CU14" si="10">+SUM(CL8:CT8)</f>
        <v>795.56659999999999</v>
      </c>
    </row>
    <row r="9" spans="3:99" ht="15" thickBot="1" x14ac:dyDescent="0.35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I9" s="1">
        <v>2025</v>
      </c>
      <c r="AJ9" s="23">
        <f t="shared" si="6"/>
        <v>0.71018283052707665</v>
      </c>
      <c r="AK9" s="23">
        <f t="shared" si="0"/>
        <v>6.77249243782959E-3</v>
      </c>
      <c r="AL9" s="23">
        <f t="shared" si="0"/>
        <v>0.28304467703509384</v>
      </c>
      <c r="AM9">
        <f t="shared" ref="AM9:AM14" si="12">+SUM(AJ9:AL9)</f>
        <v>1</v>
      </c>
      <c r="AO9">
        <v>2025</v>
      </c>
      <c r="AP9">
        <v>0.71018283052707665</v>
      </c>
      <c r="AQ9">
        <v>6.77249243782959E-3</v>
      </c>
      <c r="AR9">
        <v>0.28304467703509384</v>
      </c>
      <c r="AS9">
        <v>1</v>
      </c>
      <c r="AU9"/>
      <c r="AV9"/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0.99999999999999978</v>
      </c>
      <c r="BD9">
        <v>1</v>
      </c>
      <c r="CK9" s="11">
        <v>2025</v>
      </c>
      <c r="CL9" s="16">
        <f t="shared" si="1"/>
        <v>315.48719999999997</v>
      </c>
      <c r="CM9">
        <f t="shared" si="1"/>
        <v>284.00439999999998</v>
      </c>
      <c r="CN9">
        <f t="shared" si="2"/>
        <v>205.9254</v>
      </c>
      <c r="CO9">
        <f t="shared" si="3"/>
        <v>57.954999999999998</v>
      </c>
      <c r="CP9">
        <f t="shared" si="4"/>
        <v>25.729300000000002</v>
      </c>
      <c r="CQ9">
        <f t="shared" si="7"/>
        <v>1.4498</v>
      </c>
      <c r="CR9">
        <f t="shared" si="8"/>
        <v>5.8700000000000002E-2</v>
      </c>
      <c r="CS9">
        <f t="shared" si="9"/>
        <v>0</v>
      </c>
      <c r="CT9" s="17">
        <f t="shared" si="5"/>
        <v>0</v>
      </c>
      <c r="CU9" s="21">
        <f t="shared" si="10"/>
        <v>890.60979999999995</v>
      </c>
    </row>
    <row r="10" spans="3:99" ht="15" thickBot="1" x14ac:dyDescent="0.35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I10" s="1">
        <v>2030</v>
      </c>
      <c r="AJ10" s="23">
        <f t="shared" si="6"/>
        <v>0.71320579170785603</v>
      </c>
      <c r="AK10" s="23">
        <f t="shared" si="0"/>
        <v>6.6178805784550977E-3</v>
      </c>
      <c r="AL10" s="23">
        <f t="shared" si="0"/>
        <v>0.28017632771368889</v>
      </c>
      <c r="AM10">
        <f t="shared" si="12"/>
        <v>1</v>
      </c>
      <c r="AO10">
        <v>2030</v>
      </c>
      <c r="AP10">
        <v>0.71320579170785603</v>
      </c>
      <c r="AQ10">
        <v>6.6178805784550977E-3</v>
      </c>
      <c r="AR10">
        <v>0.28017632771368889</v>
      </c>
      <c r="AS10">
        <v>1</v>
      </c>
      <c r="CK10" s="11">
        <v>2030</v>
      </c>
      <c r="CL10" s="16">
        <f t="shared" si="1"/>
        <v>339.81630000000001</v>
      </c>
      <c r="CM10">
        <f t="shared" si="1"/>
        <v>291.98900000000003</v>
      </c>
      <c r="CN10">
        <f t="shared" si="2"/>
        <v>211.32380000000001</v>
      </c>
      <c r="CO10">
        <f t="shared" si="3"/>
        <v>69.259900000000002</v>
      </c>
      <c r="CP10">
        <f t="shared" si="4"/>
        <v>22.879499999999997</v>
      </c>
      <c r="CQ10">
        <f t="shared" si="7"/>
        <v>1.6289</v>
      </c>
      <c r="CR10">
        <f t="shared" si="8"/>
        <v>3.85E-2</v>
      </c>
      <c r="CS10">
        <f t="shared" si="9"/>
        <v>0</v>
      </c>
      <c r="CT10" s="17">
        <f t="shared" si="5"/>
        <v>0</v>
      </c>
      <c r="CU10" s="21">
        <f t="shared" si="10"/>
        <v>936.93590000000006</v>
      </c>
    </row>
    <row r="11" spans="3:99" ht="15" thickBot="1" x14ac:dyDescent="0.35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I11" s="1">
        <v>2035</v>
      </c>
      <c r="AJ11" s="23">
        <f t="shared" si="6"/>
        <v>0.71486629778146171</v>
      </c>
      <c r="AK11" s="23">
        <f t="shared" si="0"/>
        <v>6.5021617867783779E-3</v>
      </c>
      <c r="AL11" s="23">
        <f t="shared" si="0"/>
        <v>0.27863154043175997</v>
      </c>
      <c r="AM11">
        <f t="shared" si="12"/>
        <v>1</v>
      </c>
      <c r="AO11">
        <v>2035</v>
      </c>
      <c r="AP11">
        <v>0.71486629778146171</v>
      </c>
      <c r="AQ11">
        <v>6.5021617867783779E-3</v>
      </c>
      <c r="AR11">
        <v>0.27863154043175997</v>
      </c>
      <c r="AS11">
        <v>1</v>
      </c>
      <c r="CK11" s="11">
        <v>2035</v>
      </c>
      <c r="CL11" s="16">
        <f t="shared" si="1"/>
        <v>345.11529999999999</v>
      </c>
      <c r="CM11">
        <f t="shared" si="1"/>
        <v>269.5668</v>
      </c>
      <c r="CN11">
        <f t="shared" si="2"/>
        <v>224.40609999999998</v>
      </c>
      <c r="CO11">
        <f t="shared" si="3"/>
        <v>82.877399999999994</v>
      </c>
      <c r="CP11">
        <f t="shared" si="4"/>
        <v>17.072600000000001</v>
      </c>
      <c r="CQ11">
        <f t="shared" si="7"/>
        <v>1.8557999999999999</v>
      </c>
      <c r="CR11">
        <f t="shared" si="8"/>
        <v>1.89E-2</v>
      </c>
      <c r="CS11">
        <f t="shared" si="9"/>
        <v>0</v>
      </c>
      <c r="CT11" s="17">
        <f t="shared" si="5"/>
        <v>0</v>
      </c>
      <c r="CU11" s="21">
        <f t="shared" si="10"/>
        <v>940.91289999999992</v>
      </c>
    </row>
    <row r="12" spans="3:99" ht="15" thickBot="1" x14ac:dyDescent="0.35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I12" s="1">
        <v>2040</v>
      </c>
      <c r="AJ12" s="23">
        <f t="shared" si="6"/>
        <v>0.71503401741990957</v>
      </c>
      <c r="AK12" s="23">
        <f t="shared" si="0"/>
        <v>6.4218783098451155E-3</v>
      </c>
      <c r="AL12" s="23">
        <f t="shared" si="0"/>
        <v>0.27854410427024534</v>
      </c>
      <c r="AM12">
        <f t="shared" si="12"/>
        <v>1</v>
      </c>
      <c r="AO12">
        <v>2040</v>
      </c>
      <c r="AP12">
        <v>0.71503401741990957</v>
      </c>
      <c r="AQ12">
        <v>6.4218783098451155E-3</v>
      </c>
      <c r="AR12">
        <v>0.27854410427024534</v>
      </c>
      <c r="AS12">
        <v>1</v>
      </c>
      <c r="CK12" s="11">
        <v>2040</v>
      </c>
      <c r="CL12" s="16">
        <f t="shared" si="1"/>
        <v>335.4393</v>
      </c>
      <c r="CM12">
        <f t="shared" si="1"/>
        <v>230.60240000000002</v>
      </c>
      <c r="CN12">
        <f t="shared" si="2"/>
        <v>267.95069999999998</v>
      </c>
      <c r="CO12">
        <f t="shared" si="3"/>
        <v>99.271299999999997</v>
      </c>
      <c r="CP12">
        <f t="shared" si="4"/>
        <v>13.000500000000001</v>
      </c>
      <c r="CQ12">
        <f t="shared" si="7"/>
        <v>2.1528</v>
      </c>
      <c r="CR12">
        <f t="shared" si="8"/>
        <v>0</v>
      </c>
      <c r="CS12">
        <f t="shared" si="9"/>
        <v>0</v>
      </c>
      <c r="CT12" s="17">
        <f t="shared" si="5"/>
        <v>0</v>
      </c>
      <c r="CU12" s="21">
        <f t="shared" si="10"/>
        <v>948.41699999999992</v>
      </c>
    </row>
    <row r="13" spans="3:99" ht="15" thickBot="1" x14ac:dyDescent="0.35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I13" s="1">
        <v>2045</v>
      </c>
      <c r="AJ13" s="23">
        <f t="shared" si="6"/>
        <v>0.71399693928190033</v>
      </c>
      <c r="AK13" s="23">
        <f t="shared" si="0"/>
        <v>6.3682683038996874E-3</v>
      </c>
      <c r="AL13" s="23">
        <f t="shared" si="0"/>
        <v>0.27963479241419981</v>
      </c>
      <c r="AM13">
        <f t="shared" si="12"/>
        <v>0.99999999999999978</v>
      </c>
      <c r="AO13">
        <v>2045</v>
      </c>
      <c r="AP13">
        <v>0.71399693928190033</v>
      </c>
      <c r="AQ13">
        <v>6.3682683038996874E-3</v>
      </c>
      <c r="AR13">
        <v>0.27963479241419981</v>
      </c>
      <c r="AS13">
        <v>0.99999999999999978</v>
      </c>
      <c r="CK13" s="11">
        <v>2045</v>
      </c>
      <c r="CL13" s="16">
        <f t="shared" si="1"/>
        <v>311.55669999999998</v>
      </c>
      <c r="CM13">
        <f t="shared" si="1"/>
        <v>191.50209999999998</v>
      </c>
      <c r="CN13">
        <f t="shared" si="2"/>
        <v>330.96770000000004</v>
      </c>
      <c r="CO13">
        <f t="shared" si="3"/>
        <v>119.0154</v>
      </c>
      <c r="CP13">
        <f t="shared" si="4"/>
        <v>13.325699999999999</v>
      </c>
      <c r="CQ13">
        <f t="shared" si="7"/>
        <v>2.5693000000000001</v>
      </c>
      <c r="CR13">
        <f t="shared" si="8"/>
        <v>0</v>
      </c>
      <c r="CS13">
        <f t="shared" si="9"/>
        <v>0</v>
      </c>
      <c r="CT13" s="17">
        <f t="shared" si="5"/>
        <v>0</v>
      </c>
      <c r="CU13" s="21">
        <f t="shared" si="10"/>
        <v>968.93689999999992</v>
      </c>
    </row>
    <row r="14" spans="3:99" ht="15" thickBot="1" x14ac:dyDescent="0.35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I14" s="1">
        <v>2050</v>
      </c>
      <c r="AJ14" s="23">
        <f t="shared" si="6"/>
        <v>0.71196823116894092</v>
      </c>
      <c r="AK14" s="23">
        <f t="shared" si="0"/>
        <v>6.3368678974272319E-3</v>
      </c>
      <c r="AL14" s="23">
        <f t="shared" si="0"/>
        <v>0.28169490093363186</v>
      </c>
      <c r="AM14">
        <f t="shared" si="12"/>
        <v>1</v>
      </c>
      <c r="AO14">
        <v>2050</v>
      </c>
      <c r="AP14">
        <v>0.71196823116894092</v>
      </c>
      <c r="AQ14">
        <v>6.3368678974272319E-3</v>
      </c>
      <c r="AR14">
        <v>0.28169490093363186</v>
      </c>
      <c r="AS14">
        <v>1</v>
      </c>
      <c r="CK14" s="11">
        <v>2050</v>
      </c>
      <c r="CL14" s="18">
        <f t="shared" si="1"/>
        <v>286.83690000000001</v>
      </c>
      <c r="CM14" s="19">
        <f t="shared" si="1"/>
        <v>157.34479999999999</v>
      </c>
      <c r="CN14" s="19">
        <f t="shared" si="2"/>
        <v>409.27850000000001</v>
      </c>
      <c r="CO14" s="19">
        <f t="shared" si="3"/>
        <v>142.80629999999999</v>
      </c>
      <c r="CP14" s="19">
        <f t="shared" si="4"/>
        <v>13.5265</v>
      </c>
      <c r="CQ14" s="19">
        <f t="shared" si="7"/>
        <v>3.0705999999999998</v>
      </c>
      <c r="CR14" s="19">
        <f t="shared" si="8"/>
        <v>0</v>
      </c>
      <c r="CS14" s="19">
        <f t="shared" si="9"/>
        <v>0</v>
      </c>
      <c r="CT14" s="20">
        <f t="shared" si="5"/>
        <v>0</v>
      </c>
      <c r="CU14" s="21">
        <f t="shared" si="10"/>
        <v>1012.8636</v>
      </c>
    </row>
    <row r="15" spans="3:99" x14ac:dyDescent="0.3">
      <c r="W15" s="22"/>
      <c r="X15" s="22"/>
      <c r="Y15" s="22"/>
    </row>
    <row r="18" spans="3:56" ht="15" thickBot="1" x14ac:dyDescent="0.35">
      <c r="C18" t="s">
        <v>8</v>
      </c>
      <c r="D18" t="s">
        <v>22</v>
      </c>
      <c r="V18" t="s">
        <v>8</v>
      </c>
      <c r="W18" t="s">
        <v>22</v>
      </c>
      <c r="AI18" t="s">
        <v>8</v>
      </c>
      <c r="AJ18" t="s">
        <v>22</v>
      </c>
      <c r="AO18" t="s">
        <v>8</v>
      </c>
      <c r="AP18" t="s">
        <v>22</v>
      </c>
      <c r="AU18" t="s">
        <v>8</v>
      </c>
      <c r="AV18" t="s">
        <v>0</v>
      </c>
      <c r="AW18">
        <v>2019</v>
      </c>
      <c r="AX18">
        <v>2020</v>
      </c>
      <c r="AY18">
        <v>2025</v>
      </c>
      <c r="AZ18">
        <v>2030</v>
      </c>
      <c r="BA18">
        <v>2035</v>
      </c>
      <c r="BB18">
        <v>2040</v>
      </c>
      <c r="BC18">
        <v>2045</v>
      </c>
      <c r="BD18">
        <v>2050</v>
      </c>
    </row>
    <row r="19" spans="3:56" ht="27.6" thickBot="1" x14ac:dyDescent="0.35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I19" s="1" t="s">
        <v>0</v>
      </c>
      <c r="AJ19" s="1" t="s">
        <v>4</v>
      </c>
      <c r="AK19" s="1" t="s">
        <v>7</v>
      </c>
      <c r="AO19" t="s">
        <v>0</v>
      </c>
      <c r="AP19" t="s">
        <v>4</v>
      </c>
      <c r="AQ19" t="s">
        <v>7</v>
      </c>
      <c r="AU19" t="s">
        <v>22</v>
      </c>
      <c r="AV19" t="s">
        <v>4</v>
      </c>
      <c r="AW19" s="35">
        <v>0.94914717262718429</v>
      </c>
      <c r="AX19" s="35">
        <v>0.94900036088054851</v>
      </c>
      <c r="AY19" s="35">
        <v>0.94207287924935468</v>
      </c>
      <c r="AZ19" s="35">
        <v>0.93664116240507755</v>
      </c>
      <c r="BA19" s="35">
        <v>0.96537160286355184</v>
      </c>
      <c r="BB19" s="35">
        <v>0.99584958281549263</v>
      </c>
      <c r="BC19" s="35">
        <v>0.99970556052374615</v>
      </c>
      <c r="BD19" s="35">
        <v>1</v>
      </c>
    </row>
    <row r="20" spans="3:56" ht="15" thickBot="1" x14ac:dyDescent="0.35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+ROUND(E20:E27,4)</f>
        <v>18.25</v>
      </c>
      <c r="X20" s="2" cm="1">
        <f t="array" ref="X20:X27">+ROUND(F20:F27,4)</f>
        <v>3.1621000000000001</v>
      </c>
      <c r="Y20">
        <f>+SUM(W20:X20)</f>
        <v>21.412099999999999</v>
      </c>
      <c r="AA20">
        <v>62.181400000000004</v>
      </c>
      <c r="AI20" s="1">
        <v>2019</v>
      </c>
      <c r="AJ20" s="24">
        <f>+W20/$Y20</f>
        <v>0.85232181803746487</v>
      </c>
      <c r="AK20" s="24">
        <f>+X20/$Y20</f>
        <v>0.14767818196253521</v>
      </c>
      <c r="AL20">
        <f>+SUM(AJ20:AK20)</f>
        <v>1</v>
      </c>
      <c r="AO20">
        <v>2019</v>
      </c>
      <c r="AP20">
        <v>0.94914717262718429</v>
      </c>
      <c r="AQ20">
        <v>5.0852827372815664E-2</v>
      </c>
      <c r="AR20">
        <v>1</v>
      </c>
      <c r="AU20"/>
      <c r="AV20" t="s">
        <v>7</v>
      </c>
      <c r="AW20" s="35">
        <v>5.0852827372815664E-2</v>
      </c>
      <c r="AX20" s="35">
        <v>5.0999639119451462E-2</v>
      </c>
      <c r="AY20" s="35">
        <v>5.7927120750645336E-2</v>
      </c>
      <c r="AZ20" s="35">
        <v>6.335883759492239E-2</v>
      </c>
      <c r="BA20" s="35">
        <v>3.4628397136448101E-2</v>
      </c>
      <c r="BB20" s="35">
        <v>4.150417184507307E-3</v>
      </c>
      <c r="BC20" s="35">
        <v>2.9443947625379857E-4</v>
      </c>
      <c r="BD20" s="35">
        <v>0</v>
      </c>
    </row>
    <row r="21" spans="3:56" ht="15" thickBot="1" x14ac:dyDescent="0.35">
      <c r="C21" s="1">
        <v>2020</v>
      </c>
      <c r="D21" s="2">
        <v>52.593559980000002</v>
      </c>
      <c r="E21" s="2">
        <v>16.363531340000002</v>
      </c>
      <c r="F21" s="2">
        <v>2.8263533870000002</v>
      </c>
      <c r="V21" s="1">
        <v>2020</v>
      </c>
      <c r="W21" s="2">
        <v>16.363499999999998</v>
      </c>
      <c r="X21" s="2">
        <v>2.8264</v>
      </c>
      <c r="Y21">
        <f t="shared" ref="Y21:Y27" si="13">+SUM(W21:X21)</f>
        <v>19.189899999999998</v>
      </c>
      <c r="AA21">
        <v>55.42</v>
      </c>
      <c r="AI21" s="1">
        <v>2020</v>
      </c>
      <c r="AJ21" s="24">
        <f t="shared" ref="AJ21:AK27" si="14">+W21/$Y21</f>
        <v>0.85271418819274725</v>
      </c>
      <c r="AK21" s="24">
        <f t="shared" si="14"/>
        <v>0.14728581180725278</v>
      </c>
      <c r="AL21">
        <f t="shared" ref="AL21:AL27" si="15">+SUM(AJ21:AK21)</f>
        <v>1</v>
      </c>
      <c r="AO21">
        <v>2020</v>
      </c>
      <c r="AP21">
        <v>0.94900036088054851</v>
      </c>
      <c r="AQ21">
        <v>5.0999639119451462E-2</v>
      </c>
      <c r="AR21">
        <v>1</v>
      </c>
      <c r="AU21"/>
      <c r="AV21"/>
      <c r="AW21" s="35">
        <v>1</v>
      </c>
      <c r="AX21" s="35">
        <v>1</v>
      </c>
      <c r="AY21" s="35">
        <v>1</v>
      </c>
      <c r="AZ21" s="35">
        <v>1</v>
      </c>
      <c r="BA21" s="35">
        <v>0.99999999999999989</v>
      </c>
      <c r="BB21" s="35">
        <v>0.99999999999999989</v>
      </c>
      <c r="BC21" s="35">
        <v>1</v>
      </c>
      <c r="BD21" s="35">
        <v>1</v>
      </c>
    </row>
    <row r="22" spans="3:56" ht="15" thickBot="1" x14ac:dyDescent="0.35">
      <c r="C22" s="1">
        <v>2025</v>
      </c>
      <c r="D22" s="2">
        <v>55.180566040000002</v>
      </c>
      <c r="E22" s="2">
        <v>19.719108179999999</v>
      </c>
      <c r="F22" s="2">
        <v>3.3930096320000001</v>
      </c>
      <c r="V22" s="1">
        <v>2025</v>
      </c>
      <c r="W22" s="2">
        <v>19.719100000000001</v>
      </c>
      <c r="X22" s="2">
        <v>3.3929999999999998</v>
      </c>
      <c r="Y22">
        <f t="shared" si="13"/>
        <v>23.112100000000002</v>
      </c>
      <c r="AA22">
        <v>58.573599999999999</v>
      </c>
      <c r="AI22" s="1">
        <v>2025</v>
      </c>
      <c r="AJ22" s="24">
        <f t="shared" si="14"/>
        <v>0.85319378161222903</v>
      </c>
      <c r="AK22" s="24">
        <f t="shared" si="14"/>
        <v>0.14680621838777089</v>
      </c>
      <c r="AL22">
        <f t="shared" si="15"/>
        <v>0.99999999999999989</v>
      </c>
      <c r="AO22">
        <v>2025</v>
      </c>
      <c r="AP22">
        <v>0.94207287924935468</v>
      </c>
      <c r="AQ22">
        <v>5.7927120750645336E-2</v>
      </c>
      <c r="AR22">
        <v>1</v>
      </c>
    </row>
    <row r="23" spans="3:56" ht="15" thickBot="1" x14ac:dyDescent="0.35">
      <c r="C23" s="1">
        <v>2030</v>
      </c>
      <c r="D23" s="2">
        <v>52.13705203</v>
      </c>
      <c r="E23" s="2">
        <v>21.728771389999999</v>
      </c>
      <c r="F23" s="2">
        <v>3.5267779429999999</v>
      </c>
      <c r="V23" s="1">
        <v>2030</v>
      </c>
      <c r="W23" s="2">
        <v>21.7288</v>
      </c>
      <c r="X23" s="2">
        <v>3.5268000000000002</v>
      </c>
      <c r="Y23">
        <f t="shared" si="13"/>
        <v>25.255600000000001</v>
      </c>
      <c r="AA23">
        <v>55.663899999999998</v>
      </c>
      <c r="AI23" s="1">
        <v>2030</v>
      </c>
      <c r="AJ23" s="24">
        <f t="shared" si="14"/>
        <v>0.86035572308715691</v>
      </c>
      <c r="AK23" s="24">
        <f t="shared" si="14"/>
        <v>0.13964427691284309</v>
      </c>
      <c r="AL23">
        <f t="shared" si="15"/>
        <v>1</v>
      </c>
      <c r="AO23">
        <v>2030</v>
      </c>
      <c r="AP23">
        <v>0.93664116240507755</v>
      </c>
      <c r="AQ23">
        <v>6.335883759492239E-2</v>
      </c>
      <c r="AR23">
        <v>1</v>
      </c>
    </row>
    <row r="24" spans="3:56" ht="15" thickBot="1" x14ac:dyDescent="0.35">
      <c r="C24" s="1">
        <v>2035</v>
      </c>
      <c r="D24" s="2">
        <v>52.15981206</v>
      </c>
      <c r="E24" s="2">
        <v>21.95338787</v>
      </c>
      <c r="F24" s="2">
        <v>1.870998033</v>
      </c>
      <c r="V24" s="1">
        <v>2035</v>
      </c>
      <c r="W24" s="2">
        <v>21.953399999999998</v>
      </c>
      <c r="X24" s="2">
        <v>1.871</v>
      </c>
      <c r="Y24">
        <f t="shared" si="13"/>
        <v>23.824399999999997</v>
      </c>
      <c r="AA24">
        <v>54.030799999999999</v>
      </c>
      <c r="AI24" s="1">
        <v>2035</v>
      </c>
      <c r="AJ24" s="24">
        <f t="shared" si="14"/>
        <v>0.92146706737630335</v>
      </c>
      <c r="AK24" s="24">
        <f t="shared" si="14"/>
        <v>7.8532932623696719E-2</v>
      </c>
      <c r="AL24">
        <f t="shared" si="15"/>
        <v>1</v>
      </c>
      <c r="AO24">
        <v>2035</v>
      </c>
      <c r="AP24">
        <v>0.96537160286355184</v>
      </c>
      <c r="AQ24">
        <v>3.4628397136448101E-2</v>
      </c>
      <c r="AR24">
        <v>0.99999999999999989</v>
      </c>
    </row>
    <row r="25" spans="3:56" ht="15" thickBot="1" x14ac:dyDescent="0.35">
      <c r="C25" s="1">
        <v>2040</v>
      </c>
      <c r="D25" s="2">
        <v>60.416778620000002</v>
      </c>
      <c r="E25" s="2">
        <v>23.860003549999998</v>
      </c>
      <c r="F25" s="2">
        <v>0.25176255600000003</v>
      </c>
      <c r="V25" s="1">
        <v>2040</v>
      </c>
      <c r="W25" s="2">
        <v>23.86</v>
      </c>
      <c r="X25" s="2">
        <v>0.25180000000000002</v>
      </c>
      <c r="Y25">
        <f t="shared" si="13"/>
        <v>24.111799999999999</v>
      </c>
      <c r="AA25">
        <v>60.668600000000005</v>
      </c>
      <c r="AI25" s="1">
        <v>2040</v>
      </c>
      <c r="AJ25" s="24">
        <f t="shared" si="14"/>
        <v>0.98955698039963835</v>
      </c>
      <c r="AK25" s="24">
        <f t="shared" si="14"/>
        <v>1.0443019600361651E-2</v>
      </c>
      <c r="AL25">
        <f t="shared" si="15"/>
        <v>1</v>
      </c>
      <c r="AO25">
        <v>2040</v>
      </c>
      <c r="AP25">
        <v>0.99584958281549263</v>
      </c>
      <c r="AQ25">
        <v>4.150417184507307E-3</v>
      </c>
      <c r="AR25">
        <v>0.99999999999999989</v>
      </c>
    </row>
    <row r="26" spans="3:56" ht="15" thickBot="1" x14ac:dyDescent="0.35">
      <c r="C26" s="1">
        <v>2045</v>
      </c>
      <c r="D26" s="2">
        <v>72.998618129999997</v>
      </c>
      <c r="E26" s="2">
        <v>28.473518640000002</v>
      </c>
      <c r="F26" s="2">
        <v>2.14857694E-2</v>
      </c>
      <c r="V26" s="1">
        <v>2045</v>
      </c>
      <c r="W26" s="2">
        <v>28.473500000000001</v>
      </c>
      <c r="X26" s="2">
        <v>2.1499999999999998E-2</v>
      </c>
      <c r="Y26">
        <f t="shared" si="13"/>
        <v>28.495000000000001</v>
      </c>
      <c r="AA26">
        <v>73.020099999999999</v>
      </c>
      <c r="AI26" s="1">
        <v>2045</v>
      </c>
      <c r="AJ26" s="24">
        <f t="shared" si="14"/>
        <v>0.99924548166344973</v>
      </c>
      <c r="AK26" s="24">
        <f t="shared" si="14"/>
        <v>7.5451833655027184E-4</v>
      </c>
      <c r="AL26">
        <f t="shared" si="15"/>
        <v>1</v>
      </c>
      <c r="AO26">
        <v>2045</v>
      </c>
      <c r="AP26">
        <v>0.99970556052374615</v>
      </c>
      <c r="AQ26">
        <v>2.9443947625379857E-4</v>
      </c>
      <c r="AR26">
        <v>1</v>
      </c>
    </row>
    <row r="27" spans="3:56" ht="15" thickBot="1" x14ac:dyDescent="0.35">
      <c r="C27" s="1">
        <v>2050</v>
      </c>
      <c r="D27" s="2">
        <v>88.122242220000004</v>
      </c>
      <c r="E27" s="2">
        <v>34.35494473</v>
      </c>
      <c r="F27" s="2">
        <v>0</v>
      </c>
      <c r="V27" s="1">
        <v>2050</v>
      </c>
      <c r="W27" s="2">
        <v>34.354900000000001</v>
      </c>
      <c r="X27" s="2">
        <v>0</v>
      </c>
      <c r="Y27">
        <f t="shared" si="13"/>
        <v>34.354900000000001</v>
      </c>
      <c r="AA27">
        <v>88.122200000000007</v>
      </c>
      <c r="AI27" s="1">
        <v>2050</v>
      </c>
      <c r="AJ27" s="24">
        <f t="shared" si="14"/>
        <v>1</v>
      </c>
      <c r="AK27" s="24">
        <f t="shared" si="14"/>
        <v>0</v>
      </c>
      <c r="AL27">
        <f t="shared" si="15"/>
        <v>1</v>
      </c>
      <c r="AO27">
        <v>2050</v>
      </c>
      <c r="AP27">
        <v>1</v>
      </c>
      <c r="AQ27">
        <v>0</v>
      </c>
      <c r="AR27">
        <v>1</v>
      </c>
    </row>
    <row r="31" spans="3:56" ht="15" thickBot="1" x14ac:dyDescent="0.35">
      <c r="C31" t="s">
        <v>9</v>
      </c>
      <c r="D31" t="s">
        <v>22</v>
      </c>
      <c r="V31" t="s">
        <v>9</v>
      </c>
      <c r="W31" t="s">
        <v>22</v>
      </c>
      <c r="AI31" t="s">
        <v>9</v>
      </c>
      <c r="AJ31" t="s">
        <v>22</v>
      </c>
      <c r="AO31" t="s">
        <v>9</v>
      </c>
      <c r="AP31" t="s">
        <v>22</v>
      </c>
      <c r="AU31" t="s">
        <v>9</v>
      </c>
      <c r="AV31" t="s">
        <v>0</v>
      </c>
      <c r="AW31">
        <v>2019</v>
      </c>
      <c r="AX31">
        <v>2020</v>
      </c>
      <c r="AY31">
        <v>2025</v>
      </c>
      <c r="AZ31">
        <v>2030</v>
      </c>
      <c r="BA31">
        <v>2035</v>
      </c>
      <c r="BB31">
        <v>2040</v>
      </c>
      <c r="BC31">
        <v>2045</v>
      </c>
      <c r="BD31">
        <v>2050</v>
      </c>
    </row>
    <row r="32" spans="3:56" ht="27.6" thickBot="1" x14ac:dyDescent="0.35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I32" s="1" t="s">
        <v>0</v>
      </c>
      <c r="AJ32" s="1" t="s">
        <v>4</v>
      </c>
      <c r="AK32" s="1" t="s">
        <v>7</v>
      </c>
      <c r="AO32" t="s">
        <v>0</v>
      </c>
      <c r="AP32" t="s">
        <v>4</v>
      </c>
      <c r="AQ32" t="s">
        <v>7</v>
      </c>
      <c r="AU32" t="s">
        <v>22</v>
      </c>
      <c r="AV32" t="s">
        <v>4</v>
      </c>
      <c r="AW32" s="35">
        <v>0.73862618670258562</v>
      </c>
      <c r="AX32" s="35">
        <v>0.73892113329867415</v>
      </c>
      <c r="AY32" s="35">
        <v>0.74889110966438177</v>
      </c>
      <c r="AZ32" s="35">
        <v>0.74775912300544867</v>
      </c>
      <c r="BA32" s="35">
        <v>0.73576050160718331</v>
      </c>
      <c r="BB32" s="35">
        <v>0.70077220806192775</v>
      </c>
      <c r="BC32" s="35">
        <v>0.48247290434054141</v>
      </c>
      <c r="BD32" s="35">
        <v>0</v>
      </c>
    </row>
    <row r="33" spans="3:70" ht="15" thickBot="1" x14ac:dyDescent="0.35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A33">
        <v>69.341300000000004</v>
      </c>
      <c r="AI33" s="1">
        <v>2019</v>
      </c>
      <c r="AJ33" s="24">
        <f>+W33/$Y33</f>
        <v>0.73862618670258562</v>
      </c>
      <c r="AK33" s="24">
        <f>+X33/$Y33</f>
        <v>0.26137381329741433</v>
      </c>
      <c r="AL33">
        <f>+SUM(AJ33:AK33)</f>
        <v>1</v>
      </c>
      <c r="AO33">
        <v>2019</v>
      </c>
      <c r="AP33">
        <v>0.73862618670258562</v>
      </c>
      <c r="AQ33">
        <v>0.26137381329741433</v>
      </c>
      <c r="AR33">
        <v>1</v>
      </c>
      <c r="AU33"/>
      <c r="AV33" t="s">
        <v>7</v>
      </c>
      <c r="AW33" s="35">
        <v>0.26137381329741433</v>
      </c>
      <c r="AX33" s="35">
        <v>0.26107886670132585</v>
      </c>
      <c r="AY33" s="35">
        <v>0.25110889033561812</v>
      </c>
      <c r="AZ33" s="35">
        <v>0.25224087699455128</v>
      </c>
      <c r="BA33" s="35">
        <v>0.26423949839281657</v>
      </c>
      <c r="BB33" s="35">
        <v>0.29922779193807231</v>
      </c>
      <c r="BC33" s="35">
        <v>0.51752709565945865</v>
      </c>
      <c r="BD33" s="35">
        <v>1</v>
      </c>
    </row>
    <row r="34" spans="3:70" ht="15" thickBot="1" x14ac:dyDescent="0.35">
      <c r="C34" s="1">
        <v>2020</v>
      </c>
      <c r="D34" s="2">
        <v>87.661496130000003</v>
      </c>
      <c r="E34" s="2">
        <v>52.019935680000003</v>
      </c>
      <c r="F34" s="2">
        <v>87.109410130000001</v>
      </c>
      <c r="G34" s="2">
        <v>18.37991852</v>
      </c>
      <c r="V34" s="1">
        <v>2020</v>
      </c>
      <c r="W34" s="2">
        <v>52.0199</v>
      </c>
      <c r="X34" s="2">
        <v>18.379899999999999</v>
      </c>
      <c r="Y34">
        <f t="shared" ref="Y34:Y40" si="16">+SUM(W34:X34)</f>
        <v>70.399799999999999</v>
      </c>
      <c r="AA34">
        <v>70.399799999999999</v>
      </c>
      <c r="AI34" s="1">
        <v>2020</v>
      </c>
      <c r="AJ34" s="24">
        <f t="shared" ref="AJ34:AK40" si="17">+W34/$Y34</f>
        <v>0.73892113329867415</v>
      </c>
      <c r="AK34" s="24">
        <f t="shared" si="17"/>
        <v>0.26107886670132585</v>
      </c>
      <c r="AL34">
        <f t="shared" ref="AL34:AL40" si="18">+SUM(AJ34:AK34)</f>
        <v>1</v>
      </c>
      <c r="AO34">
        <v>2020</v>
      </c>
      <c r="AP34">
        <v>0.73892113329867415</v>
      </c>
      <c r="AQ34">
        <v>0.26107886670132585</v>
      </c>
      <c r="AR34">
        <v>1</v>
      </c>
      <c r="AU34"/>
      <c r="AV34"/>
      <c r="AW34">
        <v>1</v>
      </c>
      <c r="AX34">
        <v>1</v>
      </c>
      <c r="AY34">
        <v>0.99999999999999989</v>
      </c>
      <c r="AZ34">
        <v>1</v>
      </c>
      <c r="BA34">
        <v>0.99999999999999989</v>
      </c>
      <c r="BB34">
        <v>1</v>
      </c>
      <c r="BC34">
        <v>1</v>
      </c>
      <c r="BD34">
        <v>1</v>
      </c>
    </row>
    <row r="35" spans="3:70" ht="15" thickBot="1" x14ac:dyDescent="0.35">
      <c r="C35" s="1">
        <v>2025</v>
      </c>
      <c r="D35" s="2">
        <v>90.676583469999997</v>
      </c>
      <c r="E35" s="2">
        <v>54.18007179</v>
      </c>
      <c r="F35" s="2">
        <v>50.133535180000003</v>
      </c>
      <c r="G35" s="2">
        <v>18.166992140000001</v>
      </c>
      <c r="V35" s="1">
        <v>2025</v>
      </c>
      <c r="W35" s="2">
        <v>54.180100000000003</v>
      </c>
      <c r="X35" s="2">
        <v>18.167000000000002</v>
      </c>
      <c r="Y35">
        <f t="shared" si="16"/>
        <v>72.347100000000012</v>
      </c>
      <c r="AA35">
        <v>72.347100000000012</v>
      </c>
      <c r="AI35" s="1">
        <v>2025</v>
      </c>
      <c r="AJ35" s="24">
        <f t="shared" si="17"/>
        <v>0.74889110966438177</v>
      </c>
      <c r="AK35" s="24">
        <f t="shared" si="17"/>
        <v>0.25110889033561812</v>
      </c>
      <c r="AL35">
        <f t="shared" si="18"/>
        <v>0.99999999999999989</v>
      </c>
      <c r="AO35">
        <v>2025</v>
      </c>
      <c r="AP35">
        <v>0.74889110966438177</v>
      </c>
      <c r="AQ35">
        <v>0.25110889033561812</v>
      </c>
      <c r="AR35">
        <v>0.99999999999999989</v>
      </c>
    </row>
    <row r="36" spans="3:70" ht="15" thickBot="1" x14ac:dyDescent="0.35">
      <c r="C36" s="1">
        <v>2030</v>
      </c>
      <c r="D36" s="2">
        <v>82.399196979999999</v>
      </c>
      <c r="E36" s="2">
        <v>44.889732590000001</v>
      </c>
      <c r="F36" s="2">
        <v>16.165223910000002</v>
      </c>
      <c r="G36" s="2">
        <v>15.14257986</v>
      </c>
      <c r="V36" s="1">
        <v>2030</v>
      </c>
      <c r="W36" s="2">
        <v>44.889699999999998</v>
      </c>
      <c r="X36" s="2">
        <v>15.1426</v>
      </c>
      <c r="Y36">
        <f t="shared" si="16"/>
        <v>60.032299999999999</v>
      </c>
      <c r="AA36">
        <v>60.032299999999999</v>
      </c>
      <c r="AI36" s="1">
        <v>2030</v>
      </c>
      <c r="AJ36" s="24">
        <f t="shared" si="17"/>
        <v>0.74775912300544867</v>
      </c>
      <c r="AK36" s="24">
        <f t="shared" si="17"/>
        <v>0.25224087699455128</v>
      </c>
      <c r="AL36">
        <f t="shared" si="18"/>
        <v>1</v>
      </c>
      <c r="AO36">
        <v>2030</v>
      </c>
      <c r="AP36">
        <v>0.74775912300544867</v>
      </c>
      <c r="AQ36">
        <v>0.25224087699455128</v>
      </c>
      <c r="AR36">
        <v>1</v>
      </c>
    </row>
    <row r="37" spans="3:70" ht="15" thickBot="1" x14ac:dyDescent="0.35">
      <c r="C37" s="1">
        <v>2035</v>
      </c>
      <c r="D37" s="2">
        <v>74.367866340000006</v>
      </c>
      <c r="E37" s="2">
        <v>30.145757960000001</v>
      </c>
      <c r="F37" s="2">
        <v>15.30211484</v>
      </c>
      <c r="G37" s="2">
        <v>10.826474190000001</v>
      </c>
      <c r="V37" s="1">
        <v>2035</v>
      </c>
      <c r="W37" s="2">
        <v>30.145800000000001</v>
      </c>
      <c r="X37" s="2">
        <v>10.826499999999999</v>
      </c>
      <c r="Y37">
        <f t="shared" si="16"/>
        <v>40.972300000000004</v>
      </c>
      <c r="AA37">
        <v>40.972300000000004</v>
      </c>
      <c r="AI37" s="1">
        <v>2035</v>
      </c>
      <c r="AJ37" s="24">
        <f t="shared" si="17"/>
        <v>0.73576050160718331</v>
      </c>
      <c r="AK37" s="24">
        <f t="shared" si="17"/>
        <v>0.26423949839281657</v>
      </c>
      <c r="AL37">
        <f t="shared" si="18"/>
        <v>0.99999999999999989</v>
      </c>
      <c r="AO37">
        <v>2035</v>
      </c>
      <c r="AP37">
        <v>0.73576050160718331</v>
      </c>
      <c r="AQ37">
        <v>0.26423949839281657</v>
      </c>
      <c r="AR37">
        <v>0.99999999999999989</v>
      </c>
    </row>
    <row r="38" spans="3:70" ht="15" thickBot="1" x14ac:dyDescent="0.35">
      <c r="C38" s="1">
        <v>2040</v>
      </c>
      <c r="D38" s="2">
        <v>85.519138380000001</v>
      </c>
      <c r="E38" s="2">
        <v>18.558178130000002</v>
      </c>
      <c r="F38" s="2">
        <v>8.7778804990000001</v>
      </c>
      <c r="G38" s="2">
        <v>7.9242943309999996</v>
      </c>
      <c r="V38" s="1">
        <v>2040</v>
      </c>
      <c r="W38" s="2">
        <v>18.558199999999999</v>
      </c>
      <c r="X38" s="2">
        <v>7.9242999999999997</v>
      </c>
      <c r="Y38">
        <f t="shared" si="16"/>
        <v>26.482499999999998</v>
      </c>
      <c r="AA38">
        <v>26.482499999999998</v>
      </c>
      <c r="AI38" s="1">
        <v>2040</v>
      </c>
      <c r="AJ38" s="24">
        <f t="shared" si="17"/>
        <v>0.70077220806192775</v>
      </c>
      <c r="AK38" s="24">
        <f t="shared" si="17"/>
        <v>0.29922779193807231</v>
      </c>
      <c r="AL38">
        <f t="shared" si="18"/>
        <v>1</v>
      </c>
      <c r="AO38">
        <v>2040</v>
      </c>
      <c r="AP38">
        <v>0.70077220806192775</v>
      </c>
      <c r="AQ38">
        <v>0.29922779193807231</v>
      </c>
      <c r="AR38">
        <v>1</v>
      </c>
    </row>
    <row r="39" spans="3:70" ht="15" thickBot="1" x14ac:dyDescent="0.35">
      <c r="C39" s="1">
        <v>2045</v>
      </c>
      <c r="D39" s="2">
        <v>100.5779733</v>
      </c>
      <c r="E39" s="2">
        <v>7.371837749</v>
      </c>
      <c r="F39" s="2">
        <v>0.77012950309999995</v>
      </c>
      <c r="G39" s="2">
        <v>7.907379304</v>
      </c>
      <c r="V39" s="1">
        <v>2045</v>
      </c>
      <c r="W39" s="2">
        <v>7.3718000000000004</v>
      </c>
      <c r="X39" s="2">
        <v>7.9074</v>
      </c>
      <c r="Y39">
        <f t="shared" si="16"/>
        <v>15.279199999999999</v>
      </c>
      <c r="AA39">
        <v>15.279199999999999</v>
      </c>
      <c r="AI39" s="1">
        <v>2045</v>
      </c>
      <c r="AJ39" s="24">
        <f t="shared" si="17"/>
        <v>0.48247290434054141</v>
      </c>
      <c r="AK39" s="24">
        <f t="shared" si="17"/>
        <v>0.51752709565945865</v>
      </c>
      <c r="AL39">
        <f t="shared" si="18"/>
        <v>1</v>
      </c>
      <c r="AO39">
        <v>2045</v>
      </c>
      <c r="AP39">
        <v>0.48247290434054141</v>
      </c>
      <c r="AQ39">
        <v>0.51752709565945865</v>
      </c>
      <c r="AR39">
        <v>1</v>
      </c>
    </row>
    <row r="40" spans="3:70" ht="15" thickBot="1" x14ac:dyDescent="0.35">
      <c r="C40" s="1">
        <v>2050</v>
      </c>
      <c r="D40" s="2">
        <v>112.4873475</v>
      </c>
      <c r="E40" s="2">
        <v>0</v>
      </c>
      <c r="F40" s="2">
        <v>0</v>
      </c>
      <c r="G40" s="2">
        <v>7.4990272730000003</v>
      </c>
      <c r="V40" s="1">
        <v>2050</v>
      </c>
      <c r="W40" s="2">
        <v>0</v>
      </c>
      <c r="X40" s="2">
        <v>7.4989999999999997</v>
      </c>
      <c r="Y40">
        <f t="shared" si="16"/>
        <v>7.4989999999999997</v>
      </c>
      <c r="AA40">
        <v>7.4989999999999997</v>
      </c>
      <c r="AI40" s="1">
        <v>2050</v>
      </c>
      <c r="AJ40" s="24">
        <f t="shared" si="17"/>
        <v>0</v>
      </c>
      <c r="AK40" s="24">
        <f t="shared" si="17"/>
        <v>1</v>
      </c>
      <c r="AL40">
        <f t="shared" si="18"/>
        <v>1</v>
      </c>
      <c r="AO40">
        <v>2050</v>
      </c>
      <c r="AP40">
        <v>0</v>
      </c>
      <c r="AQ40">
        <v>1</v>
      </c>
      <c r="AR40">
        <v>1</v>
      </c>
    </row>
    <row r="46" spans="3:70" ht="15" thickBot="1" x14ac:dyDescent="0.35">
      <c r="C46" t="s">
        <v>19</v>
      </c>
      <c r="D46" t="s">
        <v>23</v>
      </c>
      <c r="V46" t="s">
        <v>19</v>
      </c>
      <c r="W46" t="s">
        <v>23</v>
      </c>
      <c r="AI46" t="s">
        <v>19</v>
      </c>
      <c r="AJ46" t="s">
        <v>23</v>
      </c>
      <c r="AU46" s="29" t="s">
        <v>19</v>
      </c>
      <c r="AV46" s="29" t="s">
        <v>23</v>
      </c>
      <c r="BI46" s="29" t="s">
        <v>19</v>
      </c>
      <c r="BJ46" s="29" t="s">
        <v>0</v>
      </c>
      <c r="BK46" s="29">
        <v>2019</v>
      </c>
      <c r="BL46" s="29">
        <v>2020</v>
      </c>
      <c r="BM46" s="29">
        <v>2025</v>
      </c>
      <c r="BN46" s="29">
        <v>2030</v>
      </c>
      <c r="BO46" s="29">
        <v>2035</v>
      </c>
      <c r="BP46" s="29">
        <v>2040</v>
      </c>
      <c r="BQ46" s="29">
        <v>2045</v>
      </c>
      <c r="BR46" s="29">
        <v>2050</v>
      </c>
    </row>
    <row r="47" spans="3:70" ht="27.6" thickBot="1" x14ac:dyDescent="0.35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I47" s="1" t="s">
        <v>0</v>
      </c>
      <c r="AJ47" s="1" t="s">
        <v>1</v>
      </c>
      <c r="AK47" s="1" t="s">
        <v>2</v>
      </c>
      <c r="AL47" s="1" t="s">
        <v>4</v>
      </c>
      <c r="AM47" s="1" t="s">
        <v>10</v>
      </c>
      <c r="AN47" s="1" t="s">
        <v>7</v>
      </c>
      <c r="AO47" s="1" t="s">
        <v>13</v>
      </c>
      <c r="AP47" s="1" t="s">
        <v>14</v>
      </c>
      <c r="AQ47" s="1" t="s">
        <v>18</v>
      </c>
      <c r="AU47" s="29" t="s">
        <v>0</v>
      </c>
      <c r="AV47" s="29" t="s">
        <v>1</v>
      </c>
      <c r="AW47" s="29" t="s">
        <v>2</v>
      </c>
      <c r="AX47" s="29" t="s">
        <v>4</v>
      </c>
      <c r="AY47" s="29" t="s">
        <v>10</v>
      </c>
      <c r="AZ47" s="29" t="s">
        <v>7</v>
      </c>
      <c r="BA47" s="29" t="s">
        <v>13</v>
      </c>
      <c r="BB47" s="29" t="s">
        <v>14</v>
      </c>
      <c r="BC47" s="29" t="s">
        <v>18</v>
      </c>
      <c r="BI47" s="29" t="s">
        <v>23</v>
      </c>
      <c r="BJ47" s="29" t="s">
        <v>1</v>
      </c>
      <c r="BK47" s="36">
        <v>2.3815208477444158E-2</v>
      </c>
      <c r="BL47" s="36">
        <v>2.2291811973852816E-2</v>
      </c>
      <c r="BM47" s="36">
        <v>1.8488966144340289E-2</v>
      </c>
      <c r="BN47" s="36">
        <v>1.3679255515304019E-2</v>
      </c>
      <c r="BO47" s="36">
        <v>9.258820007557551E-3</v>
      </c>
      <c r="BP47" s="36">
        <v>5.3838956440186592E-3</v>
      </c>
      <c r="BQ47" s="36">
        <v>3.4997362435408037E-3</v>
      </c>
      <c r="BR47" s="36">
        <v>1.6243768554304598E-3</v>
      </c>
    </row>
    <row r="48" spans="3:70" ht="15" thickBot="1" x14ac:dyDescent="0.35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9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F48">
        <v>105.9659</v>
      </c>
      <c r="AI48" s="1">
        <v>2019</v>
      </c>
      <c r="AJ48" s="24">
        <f>+W48/$AE48</f>
        <v>2.3815208477444158E-2</v>
      </c>
      <c r="AK48" s="24">
        <f t="shared" ref="AK48:AQ55" si="20">+X48/$AE48</f>
        <v>2.0733084888629265E-3</v>
      </c>
      <c r="AL48" s="24">
        <f t="shared" si="20"/>
        <v>0.92987932910492899</v>
      </c>
      <c r="AM48" s="24">
        <f t="shared" si="20"/>
        <v>3.7747992514573081E-5</v>
      </c>
      <c r="AN48" s="24">
        <f t="shared" si="20"/>
        <v>3.934284519831379E-2</v>
      </c>
      <c r="AO48" s="24">
        <f t="shared" si="20"/>
        <v>4.1598287751059542E-3</v>
      </c>
      <c r="AP48" s="24">
        <f t="shared" si="20"/>
        <v>6.9173196282955177E-4</v>
      </c>
      <c r="AQ48" s="24">
        <f t="shared" si="20"/>
        <v>0</v>
      </c>
      <c r="AR48">
        <f t="shared" ref="AR48:AR55" si="21">+SUM(AJ48:AQ48)</f>
        <v>0.99999999999999989</v>
      </c>
      <c r="AU48" s="29">
        <v>2019</v>
      </c>
      <c r="AV48" s="29">
        <v>2.3815208477444158E-2</v>
      </c>
      <c r="AW48" s="29">
        <v>2.0733084888629265E-3</v>
      </c>
      <c r="AX48" s="29">
        <v>0.92987932910492899</v>
      </c>
      <c r="AY48" s="29">
        <v>3.7747992514573081E-5</v>
      </c>
      <c r="AZ48" s="29">
        <v>3.934284519831379E-2</v>
      </c>
      <c r="BA48" s="29">
        <v>4.1598287751059542E-3</v>
      </c>
      <c r="BB48" s="29">
        <v>6.9173196282955177E-4</v>
      </c>
      <c r="BC48" s="29">
        <v>0</v>
      </c>
      <c r="BD48" s="29">
        <v>0.99999999999999989</v>
      </c>
      <c r="BJ48" s="29" t="s">
        <v>2</v>
      </c>
      <c r="BK48" s="36">
        <v>2.0733084888629265E-3</v>
      </c>
      <c r="BL48" s="36">
        <v>4.6156996642390223E-3</v>
      </c>
      <c r="BM48" s="36">
        <v>4.1776372247926703E-3</v>
      </c>
      <c r="BN48" s="36">
        <v>3.3657996919672878E-3</v>
      </c>
      <c r="BO48" s="36">
        <v>2.610790942060398E-3</v>
      </c>
      <c r="BP48" s="36">
        <v>2.14961401171441E-3</v>
      </c>
      <c r="BQ48" s="36">
        <v>2.1258077344612158E-3</v>
      </c>
      <c r="BR48" s="36">
        <v>2.0961786211324105E-3</v>
      </c>
    </row>
    <row r="49" spans="3:71" ht="15" thickBot="1" x14ac:dyDescent="0.35">
      <c r="C49" s="1">
        <v>2020</v>
      </c>
      <c r="D49" s="2">
        <v>2.1988704179999998</v>
      </c>
      <c r="E49" s="2">
        <v>0.45534466099999998</v>
      </c>
      <c r="F49" s="2">
        <v>50.32559998</v>
      </c>
      <c r="G49" s="2">
        <v>91.528654239999995</v>
      </c>
      <c r="H49" s="2">
        <v>3.8701937189999998E-3</v>
      </c>
      <c r="I49" s="2">
        <v>82.150143420000006</v>
      </c>
      <c r="J49" s="2">
        <v>45.806488280000003</v>
      </c>
      <c r="K49" s="2">
        <v>0.20770202539999999</v>
      </c>
      <c r="L49" s="2">
        <v>4.0404115000000003</v>
      </c>
      <c r="M49" s="2">
        <v>0.34532230940000003</v>
      </c>
      <c r="N49" s="2">
        <v>6.9145550850000001E-2</v>
      </c>
      <c r="O49" s="4">
        <v>0.38059707669999998</v>
      </c>
      <c r="P49" s="2">
        <v>0.26184972169999998</v>
      </c>
      <c r="Q49" s="2">
        <v>1.1934783819999999E-2</v>
      </c>
      <c r="R49" s="9">
        <v>0</v>
      </c>
      <c r="V49" s="1">
        <v>2020</v>
      </c>
      <c r="W49" s="2">
        <v>2.1989000000000001</v>
      </c>
      <c r="X49" s="2">
        <v>0.45529999999999998</v>
      </c>
      <c r="Y49" s="2">
        <v>91.528700000000001</v>
      </c>
      <c r="Z49" s="2">
        <v>3.8999999999999998E-3</v>
      </c>
      <c r="AA49" s="2">
        <v>4.0404</v>
      </c>
      <c r="AB49" s="2">
        <v>0.3453</v>
      </c>
      <c r="AC49" s="2">
        <v>6.9099999999999995E-2</v>
      </c>
      <c r="AD49" s="2">
        <v>0</v>
      </c>
      <c r="AE49">
        <f t="shared" si="19"/>
        <v>98.641600000000011</v>
      </c>
      <c r="AF49">
        <v>98.641600000000011</v>
      </c>
      <c r="AI49" s="1">
        <v>2020</v>
      </c>
      <c r="AJ49" s="24">
        <f t="shared" ref="AJ49:AJ55" si="22">+W49/$AE49</f>
        <v>2.2291811973852816E-2</v>
      </c>
      <c r="AK49" s="24">
        <f t="shared" si="20"/>
        <v>4.6156996642390223E-3</v>
      </c>
      <c r="AL49" s="24">
        <f t="shared" si="20"/>
        <v>0.92789147783490933</v>
      </c>
      <c r="AM49" s="24">
        <f t="shared" si="20"/>
        <v>3.9537071580347435E-5</v>
      </c>
      <c r="AN49" s="24">
        <f t="shared" si="20"/>
        <v>4.0960406157239941E-2</v>
      </c>
      <c r="AO49" s="24">
        <f t="shared" si="20"/>
        <v>3.5005514914599922E-3</v>
      </c>
      <c r="AP49" s="24">
        <f t="shared" si="20"/>
        <v>7.0051580671846349E-4</v>
      </c>
      <c r="AQ49" s="24">
        <f t="shared" si="20"/>
        <v>0</v>
      </c>
      <c r="AR49">
        <f t="shared" si="21"/>
        <v>0.99999999999999989</v>
      </c>
      <c r="AU49" s="29">
        <v>2020</v>
      </c>
      <c r="AV49" s="29">
        <v>2.2291811973852816E-2</v>
      </c>
      <c r="AW49" s="29">
        <v>4.6156996642390223E-3</v>
      </c>
      <c r="AX49" s="29">
        <v>0.92789147783490933</v>
      </c>
      <c r="AY49" s="29">
        <v>3.9537071580347435E-5</v>
      </c>
      <c r="AZ49" s="29">
        <v>4.0960406157239941E-2</v>
      </c>
      <c r="BA49" s="29">
        <v>3.5005514914599922E-3</v>
      </c>
      <c r="BB49" s="29">
        <v>7.0051580671846349E-4</v>
      </c>
      <c r="BC49" s="29">
        <v>0</v>
      </c>
      <c r="BD49" s="29">
        <v>0.99999999999999989</v>
      </c>
      <c r="BJ49" s="29" t="s">
        <v>4</v>
      </c>
      <c r="BK49" s="36">
        <v>0.92987932910492899</v>
      </c>
      <c r="BL49" s="36">
        <v>0.92789147783490933</v>
      </c>
      <c r="BM49" s="36">
        <v>0.93587746814734207</v>
      </c>
      <c r="BN49" s="36">
        <v>0.94391982472504832</v>
      </c>
      <c r="BO49" s="36">
        <v>0.95160712503823763</v>
      </c>
      <c r="BP49" s="36">
        <v>0.95939252769919714</v>
      </c>
      <c r="BQ49" s="36">
        <v>0.9647057933775387</v>
      </c>
      <c r="BR49" s="36">
        <v>0.96976806311371933</v>
      </c>
    </row>
    <row r="50" spans="3:71" ht="15" thickBot="1" x14ac:dyDescent="0.35">
      <c r="C50" s="1">
        <v>2025</v>
      </c>
      <c r="D50" s="2">
        <v>2.025233847</v>
      </c>
      <c r="E50" s="2">
        <v>0.45758490439999999</v>
      </c>
      <c r="F50" s="2">
        <v>58.48501169</v>
      </c>
      <c r="G50" s="2">
        <v>102.5118957</v>
      </c>
      <c r="H50" s="2">
        <v>3.4241776120000002E-3</v>
      </c>
      <c r="I50" s="2">
        <v>86.471154170000005</v>
      </c>
      <c r="J50" s="2">
        <v>52.27251218</v>
      </c>
      <c r="K50" s="2">
        <v>0.1861774145</v>
      </c>
      <c r="L50" s="2">
        <v>4.1321551960000003</v>
      </c>
      <c r="M50" s="2">
        <v>0.34661533439999997</v>
      </c>
      <c r="N50" s="2">
        <v>5.8669564709999997E-2</v>
      </c>
      <c r="O50" s="4">
        <v>2.7725621739999999</v>
      </c>
      <c r="P50" s="2">
        <v>0.2294393522</v>
      </c>
      <c r="Q50" s="2">
        <v>1.018113419E-2</v>
      </c>
      <c r="R50" s="9">
        <v>0</v>
      </c>
      <c r="V50" s="1">
        <v>2025</v>
      </c>
      <c r="W50" s="2">
        <v>2.0251999999999999</v>
      </c>
      <c r="X50" s="2">
        <v>0.45760000000000001</v>
      </c>
      <c r="Y50" s="2">
        <v>102.5119</v>
      </c>
      <c r="Z50" s="2">
        <v>3.3999999999999998E-3</v>
      </c>
      <c r="AA50" s="2">
        <v>4.1322000000000001</v>
      </c>
      <c r="AB50" s="2">
        <v>0.34660000000000002</v>
      </c>
      <c r="AC50" s="2">
        <v>5.8700000000000002E-2</v>
      </c>
      <c r="AD50" s="2">
        <v>0</v>
      </c>
      <c r="AE50">
        <f t="shared" si="19"/>
        <v>109.53559999999999</v>
      </c>
      <c r="AF50">
        <v>109.53559999999999</v>
      </c>
      <c r="AI50" s="1">
        <v>2025</v>
      </c>
      <c r="AJ50" s="24">
        <f t="shared" si="22"/>
        <v>1.8488966144340289E-2</v>
      </c>
      <c r="AK50" s="24">
        <f t="shared" si="20"/>
        <v>4.1776372247926703E-3</v>
      </c>
      <c r="AL50" s="24">
        <f t="shared" si="20"/>
        <v>0.93587746814734207</v>
      </c>
      <c r="AM50" s="24">
        <f t="shared" si="20"/>
        <v>3.1040136722672816E-5</v>
      </c>
      <c r="AN50" s="24">
        <f t="shared" si="20"/>
        <v>3.7724721460420177E-2</v>
      </c>
      <c r="AO50" s="24">
        <f t="shared" si="20"/>
        <v>3.1642680553171758E-3</v>
      </c>
      <c r="AP50" s="24">
        <f t="shared" si="20"/>
        <v>5.3589883106496894E-4</v>
      </c>
      <c r="AQ50" s="24">
        <f t="shared" si="20"/>
        <v>0</v>
      </c>
      <c r="AR50">
        <f t="shared" si="21"/>
        <v>1</v>
      </c>
      <c r="AU50" s="29">
        <v>2025</v>
      </c>
      <c r="AV50" s="29">
        <v>1.8488966144340289E-2</v>
      </c>
      <c r="AW50" s="29">
        <v>4.1776372247926703E-3</v>
      </c>
      <c r="AX50" s="29">
        <v>0.93587746814734207</v>
      </c>
      <c r="AY50" s="29">
        <v>3.1040136722672816E-5</v>
      </c>
      <c r="AZ50" s="29">
        <v>3.7724721460420177E-2</v>
      </c>
      <c r="BA50" s="29">
        <v>3.1642680553171758E-3</v>
      </c>
      <c r="BB50" s="29">
        <v>5.3589883106496894E-4</v>
      </c>
      <c r="BC50" s="29">
        <v>0</v>
      </c>
      <c r="BD50" s="29">
        <v>1</v>
      </c>
      <c r="BJ50" s="29" t="s">
        <v>10</v>
      </c>
      <c r="BK50" s="36">
        <v>3.7747992514573081E-5</v>
      </c>
      <c r="BL50" s="36">
        <v>3.9537071580347435E-5</v>
      </c>
      <c r="BM50" s="36">
        <v>3.1040136722672816E-5</v>
      </c>
      <c r="BN50" s="36">
        <v>2.2560142302436061E-5</v>
      </c>
      <c r="BO50" s="36">
        <v>1.3904588350572295E-5</v>
      </c>
      <c r="BP50" s="36">
        <v>6.5737431550899382E-6</v>
      </c>
      <c r="BQ50" s="36">
        <v>5.6721819182184823E-6</v>
      </c>
      <c r="BR50" s="36">
        <v>4.8472784147460675E-6</v>
      </c>
    </row>
    <row r="51" spans="3:71" ht="15" thickBot="1" x14ac:dyDescent="0.35">
      <c r="C51" s="1">
        <v>2030</v>
      </c>
      <c r="D51" s="2">
        <v>1.576522897</v>
      </c>
      <c r="E51" s="2">
        <v>0.38790743150000001</v>
      </c>
      <c r="F51" s="2">
        <v>61.961235700000003</v>
      </c>
      <c r="G51" s="2">
        <v>108.7844137</v>
      </c>
      <c r="H51" s="2">
        <v>2.551233857E-3</v>
      </c>
      <c r="I51" s="2">
        <v>81.000976539999996</v>
      </c>
      <c r="J51" s="2">
        <v>54.539532250000001</v>
      </c>
      <c r="K51" s="2">
        <v>0.139039197</v>
      </c>
      <c r="L51" s="2">
        <v>4.1471051560000003</v>
      </c>
      <c r="M51" s="2">
        <v>0.31045256770000002</v>
      </c>
      <c r="N51" s="2">
        <v>3.8507758289999999E-2</v>
      </c>
      <c r="O51" s="4">
        <v>5.0830324100000004</v>
      </c>
      <c r="P51" s="2">
        <v>0.1619632724</v>
      </c>
      <c r="Q51" s="2">
        <v>6.7101810590000002E-3</v>
      </c>
      <c r="R51" s="9">
        <v>0</v>
      </c>
      <c r="V51" s="1">
        <v>2030</v>
      </c>
      <c r="W51" s="2">
        <v>1.5765</v>
      </c>
      <c r="X51" s="2">
        <v>0.38790000000000002</v>
      </c>
      <c r="Y51" s="2">
        <v>108.78440000000001</v>
      </c>
      <c r="Z51" s="2">
        <v>2.5999999999999999E-3</v>
      </c>
      <c r="AA51" s="2">
        <v>4.1471</v>
      </c>
      <c r="AB51" s="2">
        <v>0.3105</v>
      </c>
      <c r="AC51" s="2">
        <v>3.85E-2</v>
      </c>
      <c r="AD51" s="2">
        <v>0</v>
      </c>
      <c r="AE51">
        <f t="shared" si="19"/>
        <v>115.2475</v>
      </c>
      <c r="AF51">
        <v>115.2475</v>
      </c>
      <c r="AI51" s="1">
        <v>2030</v>
      </c>
      <c r="AJ51" s="24">
        <f t="shared" si="22"/>
        <v>1.3679255515304019E-2</v>
      </c>
      <c r="AK51" s="24">
        <f t="shared" si="20"/>
        <v>3.3657996919672878E-3</v>
      </c>
      <c r="AL51" s="24">
        <f t="shared" si="20"/>
        <v>0.94391982472504832</v>
      </c>
      <c r="AM51" s="24">
        <f t="shared" si="20"/>
        <v>2.2560142302436061E-5</v>
      </c>
      <c r="AN51" s="24">
        <f t="shared" si="20"/>
        <v>3.5984294670166381E-2</v>
      </c>
      <c r="AO51" s="24">
        <f t="shared" si="20"/>
        <v>2.6942016095793833E-3</v>
      </c>
      <c r="AP51" s="24">
        <f t="shared" si="20"/>
        <v>3.3406364563222629E-4</v>
      </c>
      <c r="AQ51" s="24">
        <f t="shared" si="20"/>
        <v>0</v>
      </c>
      <c r="AR51">
        <f t="shared" si="21"/>
        <v>1</v>
      </c>
      <c r="AU51" s="29">
        <v>2030</v>
      </c>
      <c r="AV51" s="29">
        <v>1.3679255515304019E-2</v>
      </c>
      <c r="AW51" s="29">
        <v>3.3657996919672878E-3</v>
      </c>
      <c r="AX51" s="29">
        <v>0.94391982472504832</v>
      </c>
      <c r="AY51" s="29">
        <v>2.2560142302436061E-5</v>
      </c>
      <c r="AZ51" s="29">
        <v>3.5984294670166381E-2</v>
      </c>
      <c r="BA51" s="29">
        <v>2.6942016095793833E-3</v>
      </c>
      <c r="BB51" s="29">
        <v>3.3406364563222629E-4</v>
      </c>
      <c r="BC51" s="29">
        <v>0</v>
      </c>
      <c r="BD51" s="29">
        <v>1</v>
      </c>
      <c r="BJ51" s="29" t="s">
        <v>7</v>
      </c>
      <c r="BK51" s="36">
        <v>3.934284519831379E-2</v>
      </c>
      <c r="BL51" s="36">
        <v>4.0960406157239941E-2</v>
      </c>
      <c r="BM51" s="36">
        <v>3.7724721460420177E-2</v>
      </c>
      <c r="BN51" s="36">
        <v>3.5984294670166381E-2</v>
      </c>
      <c r="BO51" s="36">
        <v>3.4079328130290895E-2</v>
      </c>
      <c r="BP51" s="36">
        <v>3.1145664652910007E-2</v>
      </c>
      <c r="BQ51" s="36">
        <v>2.7748944186360175E-2</v>
      </c>
      <c r="BR51" s="36">
        <v>2.4609632511665785E-2</v>
      </c>
    </row>
    <row r="52" spans="3:71" ht="15" thickBot="1" x14ac:dyDescent="0.35">
      <c r="C52" s="1">
        <v>2035</v>
      </c>
      <c r="D52" s="2">
        <v>1.1320486519999999</v>
      </c>
      <c r="E52" s="2">
        <v>0.31915420239999998</v>
      </c>
      <c r="F52" s="2">
        <v>65.857134419999994</v>
      </c>
      <c r="G52" s="2">
        <v>116.3452485</v>
      </c>
      <c r="H52" s="2">
        <v>1.6996493920000001E-3</v>
      </c>
      <c r="I52" s="2">
        <v>75.351601650000006</v>
      </c>
      <c r="J52" s="2">
        <v>57.390296110000001</v>
      </c>
      <c r="K52" s="2">
        <v>9.3544716479999998E-2</v>
      </c>
      <c r="L52" s="2">
        <v>4.16663081</v>
      </c>
      <c r="M52" s="2">
        <v>0.27822057080000001</v>
      </c>
      <c r="N52" s="2">
        <v>1.8921616169999999E-2</v>
      </c>
      <c r="O52" s="4">
        <v>7.3338984500000004</v>
      </c>
      <c r="P52" s="2">
        <v>9.6751445660000004E-2</v>
      </c>
      <c r="Q52" s="2">
        <v>3.3083370769999999E-3</v>
      </c>
      <c r="R52" s="9">
        <v>0</v>
      </c>
      <c r="V52" s="1">
        <v>2035</v>
      </c>
      <c r="W52" s="2">
        <v>1.1319999999999999</v>
      </c>
      <c r="X52" s="2">
        <v>0.31919999999999998</v>
      </c>
      <c r="Y52" s="2">
        <v>116.34520000000001</v>
      </c>
      <c r="Z52" s="2">
        <v>1.6999999999999999E-3</v>
      </c>
      <c r="AA52" s="2">
        <v>4.1665999999999999</v>
      </c>
      <c r="AB52" s="2">
        <v>0.2782</v>
      </c>
      <c r="AC52" s="2">
        <v>1.89E-2</v>
      </c>
      <c r="AD52" s="2">
        <v>0</v>
      </c>
      <c r="AE52">
        <f t="shared" si="19"/>
        <v>122.26180000000001</v>
      </c>
      <c r="AF52">
        <v>122.26180000000001</v>
      </c>
      <c r="AI52" s="1">
        <v>2035</v>
      </c>
      <c r="AJ52" s="24">
        <f t="shared" si="22"/>
        <v>9.258820007557551E-3</v>
      </c>
      <c r="AK52" s="24">
        <f t="shared" si="20"/>
        <v>2.610790942060398E-3</v>
      </c>
      <c r="AL52" s="24">
        <f t="shared" si="20"/>
        <v>0.95160712503823763</v>
      </c>
      <c r="AM52" s="24">
        <f t="shared" si="20"/>
        <v>1.3904588350572295E-5</v>
      </c>
      <c r="AN52" s="24">
        <f t="shared" si="20"/>
        <v>3.4079328130290895E-2</v>
      </c>
      <c r="AO52" s="24">
        <f t="shared" si="20"/>
        <v>2.2754449877230663E-3</v>
      </c>
      <c r="AP52" s="24">
        <f t="shared" si="20"/>
        <v>1.5458630577989198E-4</v>
      </c>
      <c r="AQ52" s="24">
        <f t="shared" si="20"/>
        <v>0</v>
      </c>
      <c r="AR52">
        <f t="shared" si="21"/>
        <v>1</v>
      </c>
      <c r="AU52" s="29">
        <v>2035</v>
      </c>
      <c r="AV52" s="29">
        <v>9.258820007557551E-3</v>
      </c>
      <c r="AW52" s="29">
        <v>2.610790942060398E-3</v>
      </c>
      <c r="AX52" s="29">
        <v>0.95160712503823763</v>
      </c>
      <c r="AY52" s="29">
        <v>1.3904588350572295E-5</v>
      </c>
      <c r="AZ52" s="29">
        <v>3.4079328130290895E-2</v>
      </c>
      <c r="BA52" s="29">
        <v>2.2754449877230663E-3</v>
      </c>
      <c r="BB52" s="29">
        <v>1.5458630577989198E-4</v>
      </c>
      <c r="BC52" s="29">
        <v>0</v>
      </c>
      <c r="BD52" s="29">
        <v>1</v>
      </c>
      <c r="BJ52" s="29" t="s">
        <v>13</v>
      </c>
      <c r="BK52" s="36">
        <v>4.1598287751059542E-3</v>
      </c>
      <c r="BL52" s="36">
        <v>3.5005514914599922E-3</v>
      </c>
      <c r="BM52" s="36">
        <v>3.1642680553171758E-3</v>
      </c>
      <c r="BN52" s="36">
        <v>2.6942016095793833E-3</v>
      </c>
      <c r="BO52" s="36">
        <v>2.2754449877230663E-3</v>
      </c>
      <c r="BP52" s="36">
        <v>1.9217242490046254E-3</v>
      </c>
      <c r="BQ52" s="36">
        <v>1.9140462761810593E-3</v>
      </c>
      <c r="BR52" s="36">
        <v>1.8969016196372945E-3</v>
      </c>
    </row>
    <row r="53" spans="3:71" ht="15" thickBot="1" x14ac:dyDescent="0.35">
      <c r="C53" s="1">
        <v>2040</v>
      </c>
      <c r="D53" s="2">
        <v>0.73706270279999997</v>
      </c>
      <c r="E53" s="2">
        <v>0.29430344269999997</v>
      </c>
      <c r="F53" s="2">
        <v>75.40665036</v>
      </c>
      <c r="G53" s="2">
        <v>131.34875550000001</v>
      </c>
      <c r="H53" s="2">
        <v>8.7518066299999999E-4</v>
      </c>
      <c r="I53" s="2">
        <v>75.703963000000002</v>
      </c>
      <c r="J53" s="2">
        <v>64.805861250000007</v>
      </c>
      <c r="K53" s="2">
        <v>5.1031990479999997E-2</v>
      </c>
      <c r="L53" s="2">
        <v>4.2640978499999997</v>
      </c>
      <c r="M53" s="2">
        <v>0.26307435410000002</v>
      </c>
      <c r="N53" s="2">
        <v>0</v>
      </c>
      <c r="O53" s="4">
        <v>10.74569936</v>
      </c>
      <c r="P53" s="2">
        <v>3.5134072959999998E-2</v>
      </c>
      <c r="Q53" s="2">
        <v>0</v>
      </c>
      <c r="R53" s="9">
        <v>0</v>
      </c>
      <c r="V53" s="1">
        <v>2040</v>
      </c>
      <c r="W53" s="2">
        <v>0.73709999999999998</v>
      </c>
      <c r="X53" s="2">
        <v>0.29430000000000001</v>
      </c>
      <c r="Y53" s="2">
        <v>131.34880000000001</v>
      </c>
      <c r="Z53" s="2">
        <v>8.9999999999999998E-4</v>
      </c>
      <c r="AA53" s="2">
        <v>4.2641</v>
      </c>
      <c r="AB53" s="2">
        <v>0.2631</v>
      </c>
      <c r="AC53" s="2">
        <v>0</v>
      </c>
      <c r="AD53" s="2">
        <v>0</v>
      </c>
      <c r="AE53">
        <f t="shared" si="19"/>
        <v>136.90830000000003</v>
      </c>
      <c r="AF53">
        <v>136.90830000000003</v>
      </c>
      <c r="AI53" s="1">
        <v>2040</v>
      </c>
      <c r="AJ53" s="24">
        <f t="shared" si="22"/>
        <v>5.3838956440186592E-3</v>
      </c>
      <c r="AK53" s="24">
        <f t="shared" si="20"/>
        <v>2.14961401171441E-3</v>
      </c>
      <c r="AL53" s="24">
        <f t="shared" si="20"/>
        <v>0.95939252769919714</v>
      </c>
      <c r="AM53" s="24">
        <f t="shared" si="20"/>
        <v>6.5737431550899382E-6</v>
      </c>
      <c r="AN53" s="24">
        <f t="shared" si="20"/>
        <v>3.1145664652910007E-2</v>
      </c>
      <c r="AO53" s="24">
        <f t="shared" si="20"/>
        <v>1.9217242490046254E-3</v>
      </c>
      <c r="AP53" s="24">
        <f t="shared" si="20"/>
        <v>0</v>
      </c>
      <c r="AQ53" s="24">
        <f t="shared" si="20"/>
        <v>0</v>
      </c>
      <c r="AR53">
        <f t="shared" si="21"/>
        <v>0.99999999999999989</v>
      </c>
      <c r="AU53" s="29">
        <v>2040</v>
      </c>
      <c r="AV53" s="29">
        <v>5.3838956440186592E-3</v>
      </c>
      <c r="AW53" s="29">
        <v>2.14961401171441E-3</v>
      </c>
      <c r="AX53" s="29">
        <v>0.95939252769919714</v>
      </c>
      <c r="AY53" s="29">
        <v>6.5737431550899382E-6</v>
      </c>
      <c r="AZ53" s="29">
        <v>3.1145664652910007E-2</v>
      </c>
      <c r="BA53" s="29">
        <v>1.9217242490046254E-3</v>
      </c>
      <c r="BB53" s="29">
        <v>0</v>
      </c>
      <c r="BC53" s="29">
        <v>0</v>
      </c>
      <c r="BD53" s="29">
        <v>0.99999999999999989</v>
      </c>
      <c r="BJ53" s="29" t="s">
        <v>14</v>
      </c>
      <c r="BK53" s="36">
        <v>6.9173196282955177E-4</v>
      </c>
      <c r="BL53" s="36">
        <v>7.0051580671846349E-4</v>
      </c>
      <c r="BM53" s="36">
        <v>5.3589883106496894E-4</v>
      </c>
      <c r="BN53" s="36">
        <v>3.3406364563222629E-4</v>
      </c>
      <c r="BO53" s="36">
        <v>1.5458630577989198E-4</v>
      </c>
      <c r="BP53" s="36">
        <v>0</v>
      </c>
      <c r="BQ53" s="36">
        <v>0</v>
      </c>
      <c r="BR53" s="36">
        <v>0</v>
      </c>
    </row>
    <row r="54" spans="3:71" ht="15" thickBot="1" x14ac:dyDescent="0.35">
      <c r="C54" s="1">
        <v>2045</v>
      </c>
      <c r="D54" s="2">
        <v>0.55528161190000003</v>
      </c>
      <c r="E54" s="2">
        <v>0.3373036586</v>
      </c>
      <c r="F54" s="2">
        <v>86.584172140000007</v>
      </c>
      <c r="G54" s="2">
        <v>153.06903120000001</v>
      </c>
      <c r="H54" s="2">
        <v>8.7788856559999995E-4</v>
      </c>
      <c r="I54" s="2">
        <v>77.068211890000001</v>
      </c>
      <c r="J54" s="2">
        <v>74.863290590000005</v>
      </c>
      <c r="K54" s="2">
        <v>5.7184701960000001E-2</v>
      </c>
      <c r="L54" s="2">
        <v>4.4028632180000002</v>
      </c>
      <c r="M54" s="2">
        <v>0.30365650840000002</v>
      </c>
      <c r="N54" s="2">
        <v>0</v>
      </c>
      <c r="O54" s="4">
        <v>15.43403475</v>
      </c>
      <c r="P54" s="2">
        <v>4.0836066019999999E-2</v>
      </c>
      <c r="Q54" s="2">
        <v>0</v>
      </c>
      <c r="R54" s="9">
        <v>0</v>
      </c>
      <c r="V54" s="1">
        <v>2045</v>
      </c>
      <c r="W54" s="2">
        <v>0.55530000000000002</v>
      </c>
      <c r="X54" s="2">
        <v>0.33729999999999999</v>
      </c>
      <c r="Y54" s="2">
        <v>153.06899999999999</v>
      </c>
      <c r="Z54" s="2">
        <v>8.9999999999999998E-4</v>
      </c>
      <c r="AA54" s="2">
        <v>4.4028999999999998</v>
      </c>
      <c r="AB54" s="2">
        <v>0.30370000000000003</v>
      </c>
      <c r="AC54" s="2">
        <v>0</v>
      </c>
      <c r="AD54" s="2">
        <v>0</v>
      </c>
      <c r="AE54">
        <f t="shared" si="19"/>
        <v>158.66909999999996</v>
      </c>
      <c r="AF54">
        <v>158.66909999999996</v>
      </c>
      <c r="AI54" s="1">
        <v>2045</v>
      </c>
      <c r="AJ54" s="24">
        <f t="shared" si="22"/>
        <v>3.4997362435408037E-3</v>
      </c>
      <c r="AK54" s="24">
        <f t="shared" si="20"/>
        <v>2.1258077344612158E-3</v>
      </c>
      <c r="AL54" s="24">
        <f t="shared" si="20"/>
        <v>0.9647057933775387</v>
      </c>
      <c r="AM54" s="24">
        <f t="shared" si="20"/>
        <v>5.6721819182184823E-6</v>
      </c>
      <c r="AN54" s="24">
        <f t="shared" si="20"/>
        <v>2.7748944186360175E-2</v>
      </c>
      <c r="AO54" s="24">
        <f t="shared" si="20"/>
        <v>1.9140462761810593E-3</v>
      </c>
      <c r="AP54" s="24">
        <f t="shared" si="20"/>
        <v>0</v>
      </c>
      <c r="AQ54" s="24">
        <f t="shared" si="20"/>
        <v>0</v>
      </c>
      <c r="AR54">
        <f t="shared" si="21"/>
        <v>1.0000000000000002</v>
      </c>
      <c r="AU54" s="29">
        <v>2045</v>
      </c>
      <c r="AV54" s="29">
        <v>3.4997362435408037E-3</v>
      </c>
      <c r="AW54" s="29">
        <v>2.1258077344612158E-3</v>
      </c>
      <c r="AX54" s="29">
        <v>0.9647057933775387</v>
      </c>
      <c r="AY54" s="29">
        <v>5.6721819182184823E-6</v>
      </c>
      <c r="AZ54" s="29">
        <v>2.7748944186360175E-2</v>
      </c>
      <c r="BA54" s="29">
        <v>1.9140462761810593E-3</v>
      </c>
      <c r="BB54" s="29">
        <v>0</v>
      </c>
      <c r="BC54" s="29">
        <v>0</v>
      </c>
      <c r="BD54" s="29">
        <v>1.0000000000000002</v>
      </c>
      <c r="BJ54" s="29" t="s">
        <v>18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</row>
    <row r="55" spans="3:71" ht="15" thickBot="1" x14ac:dyDescent="0.35">
      <c r="C55" s="1">
        <v>2050</v>
      </c>
      <c r="D55" s="2">
        <v>0.30159024340000001</v>
      </c>
      <c r="E55" s="2">
        <v>0.38917963519999998</v>
      </c>
      <c r="F55" s="2">
        <v>99.995945500000005</v>
      </c>
      <c r="G55" s="2">
        <v>180.05799590000001</v>
      </c>
      <c r="H55" s="2">
        <v>8.8112309880000001E-4</v>
      </c>
      <c r="I55" s="2">
        <v>77.369621820000006</v>
      </c>
      <c r="J55" s="2">
        <v>86.90127468</v>
      </c>
      <c r="K55" s="2">
        <v>6.4518231930000003E-2</v>
      </c>
      <c r="L55" s="2">
        <v>4.5693366360000001</v>
      </c>
      <c r="M55" s="2">
        <v>0.35216371330000001</v>
      </c>
      <c r="N55" s="2">
        <v>0</v>
      </c>
      <c r="O55" s="4">
        <v>21.459620220000001</v>
      </c>
      <c r="P55" s="2">
        <v>4.7632473080000001E-2</v>
      </c>
      <c r="Q55" s="2">
        <v>0</v>
      </c>
      <c r="R55" s="9">
        <v>0</v>
      </c>
      <c r="V55" s="1">
        <v>2050</v>
      </c>
      <c r="W55" s="2">
        <v>0.30159999999999998</v>
      </c>
      <c r="X55" s="2">
        <v>0.38919999999999999</v>
      </c>
      <c r="Y55" s="2">
        <v>180.05799999999999</v>
      </c>
      <c r="Z55" s="2">
        <v>8.9999999999999998E-4</v>
      </c>
      <c r="AA55" s="2">
        <v>4.5693000000000001</v>
      </c>
      <c r="AB55" s="2">
        <v>0.35220000000000001</v>
      </c>
      <c r="AC55" s="2">
        <v>0</v>
      </c>
      <c r="AD55" s="2">
        <v>0</v>
      </c>
      <c r="AE55">
        <f t="shared" si="19"/>
        <v>185.6712</v>
      </c>
      <c r="AF55">
        <v>185.6712</v>
      </c>
      <c r="AI55" s="1">
        <v>2050</v>
      </c>
      <c r="AJ55" s="24">
        <f t="shared" si="22"/>
        <v>1.6243768554304598E-3</v>
      </c>
      <c r="AK55" s="24">
        <f t="shared" si="20"/>
        <v>2.0961786211324105E-3</v>
      </c>
      <c r="AL55" s="24">
        <f t="shared" si="20"/>
        <v>0.96976806311371933</v>
      </c>
      <c r="AM55" s="24">
        <f t="shared" si="20"/>
        <v>4.8472784147460675E-6</v>
      </c>
      <c r="AN55" s="24">
        <f t="shared" si="20"/>
        <v>2.4609632511665785E-2</v>
      </c>
      <c r="AO55" s="24">
        <f t="shared" si="20"/>
        <v>1.8969016196372945E-3</v>
      </c>
      <c r="AP55" s="24">
        <f t="shared" si="20"/>
        <v>0</v>
      </c>
      <c r="AQ55" s="24">
        <f t="shared" si="20"/>
        <v>0</v>
      </c>
      <c r="AR55">
        <f t="shared" si="21"/>
        <v>1.0000000000000002</v>
      </c>
      <c r="AU55" s="29">
        <v>2050</v>
      </c>
      <c r="AV55" s="29">
        <v>1.6243768554304598E-3</v>
      </c>
      <c r="AW55" s="29">
        <v>2.0961786211324105E-3</v>
      </c>
      <c r="AX55" s="29">
        <v>0.96976806311371933</v>
      </c>
      <c r="AY55" s="29">
        <v>4.8472784147460675E-6</v>
      </c>
      <c r="AZ55" s="29">
        <v>2.4609632511665785E-2</v>
      </c>
      <c r="BA55" s="29">
        <v>1.8969016196372945E-3</v>
      </c>
      <c r="BB55" s="29">
        <v>0</v>
      </c>
      <c r="BC55" s="29">
        <v>0</v>
      </c>
      <c r="BD55" s="29">
        <v>1.0000000000000002</v>
      </c>
      <c r="BK55" s="29">
        <v>0.99999999999999989</v>
      </c>
      <c r="BL55" s="29">
        <v>0.99999999999999989</v>
      </c>
      <c r="BM55" s="29">
        <v>1</v>
      </c>
      <c r="BN55" s="29">
        <v>1</v>
      </c>
      <c r="BO55" s="29">
        <v>1</v>
      </c>
      <c r="BP55" s="29">
        <v>0.99999999999999989</v>
      </c>
      <c r="BQ55" s="29">
        <v>1.0000000000000002</v>
      </c>
      <c r="BR55" s="29">
        <v>1.0000000000000002</v>
      </c>
    </row>
    <row r="61" spans="3:71" ht="15" thickBot="1" x14ac:dyDescent="0.35"/>
    <row r="62" spans="3:71" ht="15" thickBot="1" x14ac:dyDescent="0.35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I62" s="1" t="s">
        <v>21</v>
      </c>
      <c r="AJ62" t="s">
        <v>23</v>
      </c>
      <c r="AK62" s="1"/>
      <c r="AL62" s="1"/>
      <c r="AM62" s="1"/>
      <c r="AN62" s="1"/>
      <c r="AO62" s="1"/>
      <c r="AP62" s="1"/>
      <c r="AQ62" s="1"/>
      <c r="AR62" s="1"/>
      <c r="AU62" s="29" t="s">
        <v>21</v>
      </c>
      <c r="AV62" s="29" t="s">
        <v>23</v>
      </c>
      <c r="BJ62" s="29" t="s">
        <v>21</v>
      </c>
      <c r="BK62" s="29" t="s">
        <v>0</v>
      </c>
      <c r="BL62" s="29">
        <v>2019</v>
      </c>
      <c r="BM62" s="29">
        <v>2020</v>
      </c>
      <c r="BN62" s="29">
        <v>2025</v>
      </c>
      <c r="BO62" s="29">
        <v>2030</v>
      </c>
      <c r="BP62" s="29">
        <v>2035</v>
      </c>
      <c r="BQ62" s="29">
        <v>2040</v>
      </c>
      <c r="BR62" s="29">
        <v>2045</v>
      </c>
      <c r="BS62" s="29">
        <v>2050</v>
      </c>
    </row>
    <row r="63" spans="3:71" ht="27.6" thickBot="1" x14ac:dyDescent="0.3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I63" s="1" t="s">
        <v>0</v>
      </c>
      <c r="AJ63" s="1" t="s">
        <v>1</v>
      </c>
      <c r="AK63" s="1" t="s">
        <v>2</v>
      </c>
      <c r="AL63" s="1" t="s">
        <v>4</v>
      </c>
      <c r="AM63" s="1" t="s">
        <v>10</v>
      </c>
      <c r="AN63" s="1" t="s">
        <v>7</v>
      </c>
      <c r="AO63" s="1" t="s">
        <v>13</v>
      </c>
      <c r="AP63" s="1" t="s">
        <v>20</v>
      </c>
      <c r="AQ63" s="1" t="s">
        <v>18</v>
      </c>
      <c r="AU63" s="29" t="s">
        <v>0</v>
      </c>
      <c r="AV63" s="29" t="s">
        <v>1</v>
      </c>
      <c r="AW63" s="29" t="s">
        <v>2</v>
      </c>
      <c r="AX63" s="29" t="s">
        <v>4</v>
      </c>
      <c r="AY63" s="29" t="s">
        <v>10</v>
      </c>
      <c r="AZ63" s="29" t="s">
        <v>7</v>
      </c>
      <c r="BA63" s="29" t="s">
        <v>13</v>
      </c>
      <c r="BB63" s="29" t="s">
        <v>20</v>
      </c>
      <c r="BC63" s="29" t="s">
        <v>18</v>
      </c>
      <c r="BJ63" s="29" t="s">
        <v>23</v>
      </c>
      <c r="BK63" s="29" t="s">
        <v>1</v>
      </c>
      <c r="BL63" s="36">
        <v>0.42556332971371874</v>
      </c>
      <c r="BM63" s="36">
        <v>0.4387611609386034</v>
      </c>
      <c r="BN63" s="36">
        <v>0.44261960515720589</v>
      </c>
      <c r="BO63" s="36">
        <v>0.44290296655299799</v>
      </c>
      <c r="BP63" s="36">
        <v>0.4365209379689145</v>
      </c>
      <c r="BQ63" s="36">
        <v>0.41451173512154232</v>
      </c>
      <c r="BR63" s="36">
        <v>0.37133349054455705</v>
      </c>
      <c r="BS63" s="36">
        <v>0.31861719750149203</v>
      </c>
    </row>
    <row r="64" spans="3:71" ht="15" thickBot="1" x14ac:dyDescent="0.35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3">+SUM(W64:AD64)</f>
        <v>574.73889999999994</v>
      </c>
      <c r="AF64">
        <v>574.73889999999994</v>
      </c>
      <c r="AI64" s="1">
        <v>2019</v>
      </c>
      <c r="AJ64" s="24">
        <f>+W64/$AE64</f>
        <v>0.42556332971371874</v>
      </c>
      <c r="AK64" s="24">
        <f t="shared" ref="AK64:AQ71" si="24">+X64/$AE64</f>
        <v>0.43290649023408723</v>
      </c>
      <c r="AL64" s="24">
        <f t="shared" si="24"/>
        <v>3.638539169699493E-2</v>
      </c>
      <c r="AM64" s="24">
        <f t="shared" si="24"/>
        <v>0.10288236971605716</v>
      </c>
      <c r="AN64" s="24">
        <f t="shared" si="24"/>
        <v>5.4111527860738156E-5</v>
      </c>
      <c r="AO64" s="24">
        <f t="shared" si="24"/>
        <v>1.2957188037907301E-3</v>
      </c>
      <c r="AP64" s="24">
        <f t="shared" si="24"/>
        <v>9.1258830749058398E-4</v>
      </c>
      <c r="AQ64" s="24">
        <f t="shared" si="24"/>
        <v>0</v>
      </c>
      <c r="AR64">
        <f t="shared" ref="AR64:AR71" si="25">+SUM(AJ64:AQ64)</f>
        <v>1.0000000000000002</v>
      </c>
      <c r="AU64" s="29">
        <v>2019</v>
      </c>
      <c r="AV64" s="29">
        <v>0.42556332971371874</v>
      </c>
      <c r="AW64" s="29">
        <v>0.43290649023408723</v>
      </c>
      <c r="AX64" s="29">
        <v>3.638539169699493E-2</v>
      </c>
      <c r="AY64" s="29">
        <v>0.10288236971605716</v>
      </c>
      <c r="AZ64" s="29">
        <v>5.4111527860738156E-5</v>
      </c>
      <c r="BA64" s="29">
        <v>1.2957188037907301E-3</v>
      </c>
      <c r="BB64" s="29">
        <v>9.1258830749058398E-4</v>
      </c>
      <c r="BC64" s="29">
        <v>0</v>
      </c>
      <c r="BD64" s="29">
        <v>1.0000000000000002</v>
      </c>
      <c r="BK64" s="29" t="s">
        <v>2</v>
      </c>
      <c r="BL64" s="36">
        <v>0.43290649023408723</v>
      </c>
      <c r="BM64" s="36">
        <v>0.44270157956346629</v>
      </c>
      <c r="BN64" s="36">
        <v>0.43700779627864206</v>
      </c>
      <c r="BO64" s="36">
        <v>0.42115097219368908</v>
      </c>
      <c r="BP64" s="36">
        <v>0.38398409453487392</v>
      </c>
      <c r="BQ64" s="36">
        <v>0.32997249939716844</v>
      </c>
      <c r="BR64" s="36">
        <v>0.27653309223744926</v>
      </c>
      <c r="BS64" s="36">
        <v>0.22563596863358948</v>
      </c>
    </row>
    <row r="65" spans="3:71" ht="15" thickBot="1" x14ac:dyDescent="0.35">
      <c r="C65" s="1">
        <v>2020</v>
      </c>
      <c r="D65" s="2">
        <v>253.22964780000001</v>
      </c>
      <c r="E65" s="2">
        <v>255.503827</v>
      </c>
      <c r="F65" s="2">
        <v>0.4736263604</v>
      </c>
      <c r="G65" s="2">
        <v>20.20434023</v>
      </c>
      <c r="H65" s="2">
        <v>47.278381799999998</v>
      </c>
      <c r="I65" s="2">
        <v>3.0678223340000001E-2</v>
      </c>
      <c r="J65" s="2">
        <v>0.89999311240000002</v>
      </c>
      <c r="K65" s="2">
        <v>0</v>
      </c>
      <c r="L65" s="9">
        <v>0</v>
      </c>
      <c r="V65" s="1">
        <v>2020</v>
      </c>
      <c r="W65" s="2">
        <v>253.2296</v>
      </c>
      <c r="X65" s="2">
        <v>255.50380000000001</v>
      </c>
      <c r="Y65" s="2">
        <v>20.2043</v>
      </c>
      <c r="Z65" s="2">
        <v>47.278399999999998</v>
      </c>
      <c r="AA65" s="2">
        <v>3.0700000000000002E-2</v>
      </c>
      <c r="AB65" s="2">
        <v>0.9</v>
      </c>
      <c r="AC65" s="2">
        <v>0</v>
      </c>
      <c r="AD65" s="9">
        <v>0</v>
      </c>
      <c r="AE65">
        <f t="shared" si="23"/>
        <v>577.1468000000001</v>
      </c>
      <c r="AF65">
        <v>577.1468000000001</v>
      </c>
      <c r="AI65" s="1">
        <v>2020</v>
      </c>
      <c r="AJ65" s="24">
        <f t="shared" ref="AJ65:AJ71" si="26">+W65/$AE65</f>
        <v>0.4387611609386034</v>
      </c>
      <c r="AK65" s="24">
        <f t="shared" si="24"/>
        <v>0.44270157956346629</v>
      </c>
      <c r="AL65" s="24">
        <f t="shared" si="24"/>
        <v>3.500721133687304E-2</v>
      </c>
      <c r="AM65" s="24">
        <f t="shared" si="24"/>
        <v>8.1917460167846359E-2</v>
      </c>
      <c r="AN65" s="24">
        <f t="shared" si="24"/>
        <v>5.3192705911217035E-5</v>
      </c>
      <c r="AO65" s="24">
        <f t="shared" si="24"/>
        <v>1.5593952872995222E-3</v>
      </c>
      <c r="AP65" s="25">
        <f t="shared" si="24"/>
        <v>0</v>
      </c>
      <c r="AQ65" s="24">
        <f t="shared" si="24"/>
        <v>0</v>
      </c>
      <c r="AR65">
        <f t="shared" si="25"/>
        <v>0.99999999999999978</v>
      </c>
      <c r="AU65" s="29">
        <v>2020</v>
      </c>
      <c r="AV65" s="29">
        <v>0.4387611609386034</v>
      </c>
      <c r="AW65" s="29">
        <v>0.44270157956346629</v>
      </c>
      <c r="AX65" s="29">
        <v>3.500721133687304E-2</v>
      </c>
      <c r="AY65" s="29">
        <v>8.1917460167846359E-2</v>
      </c>
      <c r="AZ65" s="29">
        <v>5.3192705911217035E-5</v>
      </c>
      <c r="BA65" s="29">
        <v>1.5593952872995222E-3</v>
      </c>
      <c r="BB65" s="29">
        <v>0</v>
      </c>
      <c r="BC65" s="29">
        <v>0</v>
      </c>
      <c r="BD65" s="29">
        <v>0.99999999999999978</v>
      </c>
      <c r="BK65" s="29" t="s">
        <v>4</v>
      </c>
      <c r="BL65" s="36">
        <v>3.638539169699493E-2</v>
      </c>
      <c r="BM65" s="36">
        <v>3.500721133687304E-2</v>
      </c>
      <c r="BN65" s="36">
        <v>2.9217688019276274E-2</v>
      </c>
      <c r="BO65" s="36">
        <v>3.3821014465619852E-2</v>
      </c>
      <c r="BP65" s="36">
        <v>5.8599209810369333E-2</v>
      </c>
      <c r="BQ65" s="36">
        <v>0.10951512246093077</v>
      </c>
      <c r="BR65" s="36">
        <v>0.17480089720619413</v>
      </c>
      <c r="BS65" s="36">
        <v>0.24365820632430502</v>
      </c>
    </row>
    <row r="66" spans="3:71" ht="15" thickBot="1" x14ac:dyDescent="0.35">
      <c r="C66" s="1">
        <v>2025</v>
      </c>
      <c r="D66" s="2">
        <v>286.93172720000001</v>
      </c>
      <c r="E66" s="2">
        <v>283.29375349999998</v>
      </c>
      <c r="F66" s="2">
        <v>1.78611535</v>
      </c>
      <c r="G66" s="2">
        <v>18.940615709999999</v>
      </c>
      <c r="H66" s="2">
        <v>57.95155244</v>
      </c>
      <c r="I66" s="2">
        <v>3.7067423949999997E-2</v>
      </c>
      <c r="J66" s="2">
        <v>1.103168003</v>
      </c>
      <c r="K66" s="2">
        <v>0</v>
      </c>
      <c r="L66" s="9">
        <v>0</v>
      </c>
      <c r="V66" s="1">
        <v>2025</v>
      </c>
      <c r="W66" s="2">
        <v>286.93169999999998</v>
      </c>
      <c r="X66" s="2">
        <v>283.29379999999998</v>
      </c>
      <c r="Y66" s="2">
        <v>18.9406</v>
      </c>
      <c r="Z66" s="2">
        <v>57.951599999999999</v>
      </c>
      <c r="AA66" s="2">
        <v>3.7100000000000001E-2</v>
      </c>
      <c r="AB66" s="2">
        <v>1.1032</v>
      </c>
      <c r="AC66" s="2">
        <v>0</v>
      </c>
      <c r="AD66" s="9">
        <v>0</v>
      </c>
      <c r="AE66">
        <f t="shared" si="23"/>
        <v>648.25800000000004</v>
      </c>
      <c r="AF66">
        <v>648.25800000000004</v>
      </c>
      <c r="AI66" s="1">
        <v>2025</v>
      </c>
      <c r="AJ66" s="24">
        <f t="shared" si="26"/>
        <v>0.44261960515720589</v>
      </c>
      <c r="AK66" s="24">
        <f t="shared" si="24"/>
        <v>0.43700779627864206</v>
      </c>
      <c r="AL66" s="24">
        <f t="shared" si="24"/>
        <v>2.9217688019276274E-2</v>
      </c>
      <c r="AM66" s="24">
        <f t="shared" si="24"/>
        <v>8.9395888673953885E-2</v>
      </c>
      <c r="AN66" s="24">
        <f t="shared" si="24"/>
        <v>5.7230300281677974E-5</v>
      </c>
      <c r="AO66" s="24">
        <f t="shared" si="24"/>
        <v>1.7017915706400845E-3</v>
      </c>
      <c r="AP66" s="25">
        <f t="shared" si="24"/>
        <v>0</v>
      </c>
      <c r="AQ66" s="24">
        <f t="shared" si="24"/>
        <v>0</v>
      </c>
      <c r="AR66">
        <f t="shared" si="25"/>
        <v>0.99999999999999989</v>
      </c>
      <c r="AU66" s="29">
        <v>2025</v>
      </c>
      <c r="AV66" s="29">
        <v>0.44261960515720589</v>
      </c>
      <c r="AW66" s="29">
        <v>0.43700779627864206</v>
      </c>
      <c r="AX66" s="29">
        <v>2.9217688019276274E-2</v>
      </c>
      <c r="AY66" s="29">
        <v>8.9395888673953885E-2</v>
      </c>
      <c r="AZ66" s="29">
        <v>5.7230300281677974E-5</v>
      </c>
      <c r="BA66" s="29">
        <v>1.7017915706400845E-3</v>
      </c>
      <c r="BB66" s="29">
        <v>0</v>
      </c>
      <c r="BC66" s="29">
        <v>0</v>
      </c>
      <c r="BD66" s="29">
        <v>0.99999999999999989</v>
      </c>
      <c r="BK66" s="29" t="s">
        <v>10</v>
      </c>
      <c r="BL66" s="36">
        <v>0.10288236971605716</v>
      </c>
      <c r="BM66" s="36">
        <v>8.1917460167846359E-2</v>
      </c>
      <c r="BN66" s="36">
        <v>8.9395888673953885E-2</v>
      </c>
      <c r="BO66" s="36">
        <v>0.10012790443325413</v>
      </c>
      <c r="BP66" s="36">
        <v>0.11834523415808018</v>
      </c>
      <c r="BQ66" s="36">
        <v>0.14248412543489994</v>
      </c>
      <c r="BR66" s="36">
        <v>0.17260530613985245</v>
      </c>
      <c r="BS66" s="36">
        <v>0.20606197555747177</v>
      </c>
    </row>
    <row r="67" spans="3:71" ht="15" thickBot="1" x14ac:dyDescent="0.35">
      <c r="C67" s="1">
        <v>2030</v>
      </c>
      <c r="D67" s="2">
        <v>306.35079030000003</v>
      </c>
      <c r="E67" s="2">
        <v>291.30521349999998</v>
      </c>
      <c r="F67" s="2">
        <v>7.3544190509999998</v>
      </c>
      <c r="G67" s="2">
        <v>23.39359163</v>
      </c>
      <c r="H67" s="2">
        <v>69.257329690000006</v>
      </c>
      <c r="I67" s="2">
        <v>6.2976882279999993E-2</v>
      </c>
      <c r="J67" s="2">
        <v>1.318385218</v>
      </c>
      <c r="K67" s="2">
        <v>0</v>
      </c>
      <c r="L67" s="9">
        <v>0</v>
      </c>
      <c r="V67" s="1">
        <v>2030</v>
      </c>
      <c r="W67" s="2">
        <v>306.35079999999999</v>
      </c>
      <c r="X67" s="2">
        <v>291.30520000000001</v>
      </c>
      <c r="Y67" s="2">
        <v>23.393599999999999</v>
      </c>
      <c r="Z67" s="2">
        <v>69.257300000000001</v>
      </c>
      <c r="AA67" s="2">
        <v>6.3E-2</v>
      </c>
      <c r="AB67" s="2">
        <v>1.3184</v>
      </c>
      <c r="AC67" s="2">
        <v>0</v>
      </c>
      <c r="AD67" s="9">
        <v>0</v>
      </c>
      <c r="AE67">
        <f t="shared" si="23"/>
        <v>691.68829999999991</v>
      </c>
      <c r="AF67">
        <v>691.68829999999991</v>
      </c>
      <c r="AI67" s="1">
        <v>2030</v>
      </c>
      <c r="AJ67" s="24">
        <f t="shared" si="26"/>
        <v>0.44290296655299799</v>
      </c>
      <c r="AK67" s="24">
        <f t="shared" si="24"/>
        <v>0.42115097219368908</v>
      </c>
      <c r="AL67" s="24">
        <f t="shared" si="24"/>
        <v>3.3821014465619852E-2</v>
      </c>
      <c r="AM67" s="24">
        <f t="shared" si="24"/>
        <v>0.10012790443325413</v>
      </c>
      <c r="AN67" s="24">
        <f t="shared" si="24"/>
        <v>9.1081488583802855E-5</v>
      </c>
      <c r="AO67" s="24">
        <f t="shared" si="24"/>
        <v>1.9060608658553284E-3</v>
      </c>
      <c r="AP67" s="25">
        <f t="shared" si="24"/>
        <v>0</v>
      </c>
      <c r="AQ67" s="24">
        <f t="shared" si="24"/>
        <v>0</v>
      </c>
      <c r="AR67">
        <f t="shared" si="25"/>
        <v>1.0000000000000002</v>
      </c>
      <c r="AU67" s="29">
        <v>2030</v>
      </c>
      <c r="AV67" s="29">
        <v>0.44290296655299799</v>
      </c>
      <c r="AW67" s="29">
        <v>0.42115097219368908</v>
      </c>
      <c r="AX67" s="29">
        <v>3.3821014465619852E-2</v>
      </c>
      <c r="AY67" s="29">
        <v>0.10012790443325413</v>
      </c>
      <c r="AZ67" s="29">
        <v>9.1081488583802855E-5</v>
      </c>
      <c r="BA67" s="29">
        <v>1.9060608658553284E-3</v>
      </c>
      <c r="BB67" s="29">
        <v>0</v>
      </c>
      <c r="BC67" s="29">
        <v>0</v>
      </c>
      <c r="BD67" s="29">
        <v>1.0000000000000002</v>
      </c>
      <c r="BK67" s="29" t="s">
        <v>7</v>
      </c>
      <c r="BL67" s="36">
        <v>5.4111527860738156E-5</v>
      </c>
      <c r="BM67" s="36">
        <v>5.3192705911217035E-5</v>
      </c>
      <c r="BN67" s="36">
        <v>5.7230300281677974E-5</v>
      </c>
      <c r="BO67" s="36">
        <v>9.1081488583802855E-5</v>
      </c>
      <c r="BP67" s="36">
        <v>2.9773481638115541E-4</v>
      </c>
      <c r="BQ67" s="36">
        <v>8.0420604209486852E-4</v>
      </c>
      <c r="BR67" s="36">
        <v>1.441441284653545E-3</v>
      </c>
      <c r="BS67" s="36">
        <v>2.1041191212510546E-3</v>
      </c>
    </row>
    <row r="68" spans="3:71" ht="15" thickBot="1" x14ac:dyDescent="0.35">
      <c r="C68" s="1">
        <v>2035</v>
      </c>
      <c r="D68" s="2">
        <v>305.69020769999997</v>
      </c>
      <c r="E68" s="2">
        <v>268.89928259999999</v>
      </c>
      <c r="F68" s="2">
        <v>21.25079564</v>
      </c>
      <c r="G68" s="2">
        <v>41.036313800000002</v>
      </c>
      <c r="H68" s="2">
        <v>82.875707300000002</v>
      </c>
      <c r="I68" s="2">
        <v>0.20846574279999999</v>
      </c>
      <c r="J68" s="2">
        <v>1.5776251830000001</v>
      </c>
      <c r="K68" s="2">
        <v>0</v>
      </c>
      <c r="L68" s="9">
        <v>0</v>
      </c>
      <c r="V68" s="1">
        <v>2035</v>
      </c>
      <c r="W68" s="2">
        <v>305.6902</v>
      </c>
      <c r="X68" s="2">
        <v>268.89929999999998</v>
      </c>
      <c r="Y68" s="2">
        <v>41.036299999999997</v>
      </c>
      <c r="Z68" s="2">
        <v>82.875699999999995</v>
      </c>
      <c r="AA68" s="2">
        <v>0.20849999999999999</v>
      </c>
      <c r="AB68" s="2">
        <v>1.5775999999999999</v>
      </c>
      <c r="AC68" s="2">
        <v>0</v>
      </c>
      <c r="AD68" s="9">
        <v>0</v>
      </c>
      <c r="AE68">
        <f t="shared" si="23"/>
        <v>700.2876</v>
      </c>
      <c r="AF68">
        <v>700.2876</v>
      </c>
      <c r="AI68" s="1">
        <v>2035</v>
      </c>
      <c r="AJ68" s="24">
        <f t="shared" si="26"/>
        <v>0.4365209379689145</v>
      </c>
      <c r="AK68" s="24">
        <f t="shared" si="24"/>
        <v>0.38398409453487392</v>
      </c>
      <c r="AL68" s="24">
        <f t="shared" si="24"/>
        <v>5.8599209810369333E-2</v>
      </c>
      <c r="AM68" s="24">
        <f t="shared" si="24"/>
        <v>0.11834523415808018</v>
      </c>
      <c r="AN68" s="24">
        <f t="shared" si="24"/>
        <v>2.9773481638115541E-4</v>
      </c>
      <c r="AO68" s="24">
        <f t="shared" si="24"/>
        <v>2.2527887113808669E-3</v>
      </c>
      <c r="AP68" s="24">
        <f t="shared" si="24"/>
        <v>0</v>
      </c>
      <c r="AQ68" s="24">
        <f t="shared" si="24"/>
        <v>0</v>
      </c>
      <c r="AR68">
        <f t="shared" si="25"/>
        <v>1</v>
      </c>
      <c r="AU68" s="29">
        <v>2035</v>
      </c>
      <c r="AV68" s="29">
        <v>0.4365209379689145</v>
      </c>
      <c r="AW68" s="29">
        <v>0.38398409453487392</v>
      </c>
      <c r="AX68" s="29">
        <v>5.8599209810369333E-2</v>
      </c>
      <c r="AY68" s="29">
        <v>0.11834523415808018</v>
      </c>
      <c r="AZ68" s="29">
        <v>2.9773481638115541E-4</v>
      </c>
      <c r="BA68" s="29">
        <v>2.2527887113808669E-3</v>
      </c>
      <c r="BB68" s="29">
        <v>0</v>
      </c>
      <c r="BC68" s="29">
        <v>0</v>
      </c>
      <c r="BD68" s="29">
        <v>1</v>
      </c>
      <c r="BK68" s="29" t="s">
        <v>13</v>
      </c>
      <c r="BL68" s="36">
        <v>1.2957188037907301E-3</v>
      </c>
      <c r="BM68" s="36">
        <v>1.5593952872995222E-3</v>
      </c>
      <c r="BN68" s="36">
        <v>1.7017915706400845E-3</v>
      </c>
      <c r="BO68" s="36">
        <v>1.9060608658553284E-3</v>
      </c>
      <c r="BP68" s="36">
        <v>2.2527887113808669E-3</v>
      </c>
      <c r="BQ68" s="36">
        <v>2.7123115433636854E-3</v>
      </c>
      <c r="BR68" s="36">
        <v>3.2857725872935625E-3</v>
      </c>
      <c r="BS68" s="36">
        <v>3.9225328618905956E-3</v>
      </c>
    </row>
    <row r="69" spans="3:71" ht="15" thickBot="1" x14ac:dyDescent="0.35">
      <c r="C69" s="1">
        <v>2040</v>
      </c>
      <c r="D69" s="2">
        <v>288.7952689</v>
      </c>
      <c r="E69" s="2">
        <v>229.89580179999999</v>
      </c>
      <c r="F69" s="2">
        <v>38.894476849999997</v>
      </c>
      <c r="G69" s="2">
        <v>76.300470739999994</v>
      </c>
      <c r="H69" s="2">
        <v>99.270415650000004</v>
      </c>
      <c r="I69" s="2">
        <v>0.56034049529999996</v>
      </c>
      <c r="J69" s="2">
        <v>1.889715488</v>
      </c>
      <c r="K69" s="2">
        <v>0</v>
      </c>
      <c r="L69" s="9">
        <v>0</v>
      </c>
      <c r="V69" s="1">
        <v>2040</v>
      </c>
      <c r="W69" s="2">
        <v>288.7953</v>
      </c>
      <c r="X69" s="2">
        <v>229.89580000000001</v>
      </c>
      <c r="Y69" s="2">
        <v>76.3005</v>
      </c>
      <c r="Z69" s="2">
        <v>99.270399999999995</v>
      </c>
      <c r="AA69" s="2">
        <v>0.56030000000000002</v>
      </c>
      <c r="AB69" s="2">
        <v>1.8896999999999999</v>
      </c>
      <c r="AC69" s="2">
        <v>0</v>
      </c>
      <c r="AD69" s="9">
        <v>0</v>
      </c>
      <c r="AE69">
        <f t="shared" si="23"/>
        <v>696.71199999999999</v>
      </c>
      <c r="AF69">
        <v>696.71199999999999</v>
      </c>
      <c r="AI69" s="1">
        <v>2040</v>
      </c>
      <c r="AJ69" s="24">
        <f t="shared" si="26"/>
        <v>0.41451173512154232</v>
      </c>
      <c r="AK69" s="24">
        <f t="shared" si="24"/>
        <v>0.32997249939716844</v>
      </c>
      <c r="AL69" s="24">
        <f t="shared" si="24"/>
        <v>0.10951512246093077</v>
      </c>
      <c r="AM69" s="24">
        <f t="shared" si="24"/>
        <v>0.14248412543489994</v>
      </c>
      <c r="AN69" s="24">
        <f t="shared" si="24"/>
        <v>8.0420604209486852E-4</v>
      </c>
      <c r="AO69" s="24">
        <f t="shared" si="24"/>
        <v>2.7123115433636854E-3</v>
      </c>
      <c r="AP69" s="24">
        <f t="shared" si="24"/>
        <v>0</v>
      </c>
      <c r="AQ69" s="24">
        <f t="shared" si="24"/>
        <v>0</v>
      </c>
      <c r="AR69">
        <f t="shared" si="25"/>
        <v>1</v>
      </c>
      <c r="AU69" s="29">
        <v>2040</v>
      </c>
      <c r="AV69" s="29">
        <v>0.41451173512154232</v>
      </c>
      <c r="AW69" s="29">
        <v>0.32997249939716844</v>
      </c>
      <c r="AX69" s="29">
        <v>0.10951512246093077</v>
      </c>
      <c r="AY69" s="29">
        <v>0.14248412543489994</v>
      </c>
      <c r="AZ69" s="29">
        <v>8.0420604209486852E-4</v>
      </c>
      <c r="BA69" s="29">
        <v>2.7123115433636854E-3</v>
      </c>
      <c r="BB69" s="29">
        <v>0</v>
      </c>
      <c r="BC69" s="29">
        <v>0</v>
      </c>
      <c r="BD69" s="29">
        <v>1</v>
      </c>
      <c r="BK69" s="29" t="s">
        <v>20</v>
      </c>
      <c r="BL69" s="36">
        <v>9.1258830749058398E-4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</row>
    <row r="70" spans="3:71" ht="15" thickBot="1" x14ac:dyDescent="0.35">
      <c r="C70" s="1">
        <v>2045</v>
      </c>
      <c r="D70" s="2">
        <v>256.04121520000001</v>
      </c>
      <c r="E70" s="2">
        <v>190.67462209999999</v>
      </c>
      <c r="F70" s="2">
        <v>56.237000279999997</v>
      </c>
      <c r="G70" s="2">
        <v>120.528396</v>
      </c>
      <c r="H70" s="2">
        <v>119.0145376</v>
      </c>
      <c r="I70" s="2">
        <v>0.99385651159999999</v>
      </c>
      <c r="J70" s="2">
        <v>2.2655653600000001</v>
      </c>
      <c r="K70" s="2">
        <v>0</v>
      </c>
      <c r="L70" s="9">
        <v>0</v>
      </c>
      <c r="V70" s="1">
        <v>2045</v>
      </c>
      <c r="W70" s="2">
        <v>256.0412</v>
      </c>
      <c r="X70" s="2">
        <v>190.6746</v>
      </c>
      <c r="Y70" s="2">
        <v>120.5284</v>
      </c>
      <c r="Z70" s="2">
        <v>119.0145</v>
      </c>
      <c r="AA70" s="2">
        <v>0.99390000000000001</v>
      </c>
      <c r="AB70" s="2">
        <v>2.2656000000000001</v>
      </c>
      <c r="AC70" s="2">
        <v>0</v>
      </c>
      <c r="AD70" s="9">
        <v>0</v>
      </c>
      <c r="AE70">
        <f t="shared" si="23"/>
        <v>689.51819999999998</v>
      </c>
      <c r="AF70">
        <v>689.51819999999998</v>
      </c>
      <c r="AI70" s="1">
        <v>2045</v>
      </c>
      <c r="AJ70" s="24">
        <f t="shared" si="26"/>
        <v>0.37133349054455705</v>
      </c>
      <c r="AK70" s="24">
        <f t="shared" si="24"/>
        <v>0.27653309223744926</v>
      </c>
      <c r="AL70" s="24">
        <f t="shared" si="24"/>
        <v>0.17480089720619413</v>
      </c>
      <c r="AM70" s="24">
        <f t="shared" si="24"/>
        <v>0.17260530613985245</v>
      </c>
      <c r="AN70" s="24">
        <f t="shared" si="24"/>
        <v>1.441441284653545E-3</v>
      </c>
      <c r="AO70" s="24">
        <f t="shared" si="24"/>
        <v>3.2857725872935625E-3</v>
      </c>
      <c r="AP70" s="24">
        <f t="shared" si="24"/>
        <v>0</v>
      </c>
      <c r="AQ70" s="24">
        <f t="shared" si="24"/>
        <v>0</v>
      </c>
      <c r="AR70">
        <f t="shared" si="25"/>
        <v>0.99999999999999989</v>
      </c>
      <c r="AU70" s="29">
        <v>2045</v>
      </c>
      <c r="AV70" s="29">
        <v>0.37133349054455705</v>
      </c>
      <c r="AW70" s="29">
        <v>0.27653309223744926</v>
      </c>
      <c r="AX70" s="29">
        <v>0.17480089720619413</v>
      </c>
      <c r="AY70" s="29">
        <v>0.17260530613985245</v>
      </c>
      <c r="AZ70" s="29">
        <v>1.441441284653545E-3</v>
      </c>
      <c r="BA70" s="29">
        <v>3.2857725872935625E-3</v>
      </c>
      <c r="BB70" s="29">
        <v>0</v>
      </c>
      <c r="BC70" s="29">
        <v>0</v>
      </c>
      <c r="BD70" s="29">
        <v>0.99999999999999989</v>
      </c>
      <c r="BK70" s="29" t="s">
        <v>18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</row>
    <row r="71" spans="3:71" ht="15" thickBot="1" x14ac:dyDescent="0.35">
      <c r="C71" s="1">
        <v>2050</v>
      </c>
      <c r="D71" s="2">
        <v>220.8085658</v>
      </c>
      <c r="E71" s="2">
        <v>156.3705908</v>
      </c>
      <c r="F71" s="2">
        <v>73.278453650000003</v>
      </c>
      <c r="G71" s="2">
        <v>168.86037809999999</v>
      </c>
      <c r="H71" s="2">
        <v>142.80542990000001</v>
      </c>
      <c r="I71" s="2">
        <v>1.4582493270000001</v>
      </c>
      <c r="J71" s="2">
        <v>2.7184497099999998</v>
      </c>
      <c r="K71" s="2">
        <v>0</v>
      </c>
      <c r="L71" s="9">
        <v>0</v>
      </c>
      <c r="V71" s="1">
        <v>2050</v>
      </c>
      <c r="W71" s="2">
        <v>220.80860000000001</v>
      </c>
      <c r="X71" s="2">
        <v>156.3706</v>
      </c>
      <c r="Y71" s="2">
        <v>168.8604</v>
      </c>
      <c r="Z71" s="2">
        <v>142.80539999999999</v>
      </c>
      <c r="AA71" s="2">
        <v>1.4581999999999999</v>
      </c>
      <c r="AB71" s="2">
        <v>2.7183999999999999</v>
      </c>
      <c r="AC71" s="2">
        <v>0</v>
      </c>
      <c r="AD71" s="9">
        <v>0</v>
      </c>
      <c r="AE71">
        <f t="shared" si="23"/>
        <v>693.02160000000003</v>
      </c>
      <c r="AF71">
        <v>693.02160000000003</v>
      </c>
      <c r="AI71" s="1">
        <v>2050</v>
      </c>
      <c r="AJ71" s="24">
        <f t="shared" si="26"/>
        <v>0.31861719750149203</v>
      </c>
      <c r="AK71" s="24">
        <f t="shared" si="24"/>
        <v>0.22563596863358948</v>
      </c>
      <c r="AL71" s="24">
        <f t="shared" si="24"/>
        <v>0.24365820632430502</v>
      </c>
      <c r="AM71" s="24">
        <f t="shared" si="24"/>
        <v>0.20606197555747177</v>
      </c>
      <c r="AN71" s="24">
        <f t="shared" si="24"/>
        <v>2.1041191212510546E-3</v>
      </c>
      <c r="AO71" s="24">
        <f t="shared" si="24"/>
        <v>3.9225328618905956E-3</v>
      </c>
      <c r="AP71" s="24">
        <f t="shared" si="24"/>
        <v>0</v>
      </c>
      <c r="AQ71" s="24">
        <f t="shared" si="24"/>
        <v>0</v>
      </c>
      <c r="AR71">
        <f t="shared" si="25"/>
        <v>1</v>
      </c>
      <c r="AU71" s="29">
        <v>2050</v>
      </c>
      <c r="AV71" s="29">
        <v>0.31861719750149203</v>
      </c>
      <c r="AW71" s="29">
        <v>0.22563596863358948</v>
      </c>
      <c r="AX71" s="29">
        <v>0.24365820632430502</v>
      </c>
      <c r="AY71" s="29">
        <v>0.20606197555747177</v>
      </c>
      <c r="AZ71" s="29">
        <v>2.1041191212510546E-3</v>
      </c>
      <c r="BA71" s="29">
        <v>3.9225328618905956E-3</v>
      </c>
      <c r="BB71" s="29">
        <v>0</v>
      </c>
      <c r="BC71" s="29">
        <v>0</v>
      </c>
      <c r="BD71" s="29">
        <v>1</v>
      </c>
      <c r="BL71" s="29">
        <v>1.0000000000000002</v>
      </c>
      <c r="BM71" s="29">
        <v>0.99999999999999978</v>
      </c>
      <c r="BN71" s="29">
        <v>0.99999999999999989</v>
      </c>
      <c r="BO71" s="29">
        <v>1.0000000000000002</v>
      </c>
      <c r="BP71" s="29">
        <v>1</v>
      </c>
      <c r="BQ71" s="29">
        <v>1</v>
      </c>
      <c r="BR71" s="29">
        <v>0.99999999999999989</v>
      </c>
      <c r="BS71" s="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DA1-B432-473B-8C13-5675963D3C1A}">
  <dimension ref="C5:CV133"/>
  <sheetViews>
    <sheetView zoomScaleNormal="100" workbookViewId="0">
      <selection sqref="A1:S1048576"/>
    </sheetView>
  </sheetViews>
  <sheetFormatPr baseColWidth="10" defaultColWidth="9.109375" defaultRowHeight="14.4" x14ac:dyDescent="0.3"/>
  <cols>
    <col min="20" max="20" width="9.109375" style="5"/>
    <col min="23" max="23" width="20.44140625" bestFit="1" customWidth="1"/>
    <col min="24" max="24" width="18.88671875" customWidth="1"/>
    <col min="25" max="25" width="12" customWidth="1"/>
    <col min="34" max="34" width="9.109375" style="21"/>
    <col min="37" max="37" width="11.5546875" bestFit="1" customWidth="1"/>
    <col min="48" max="48" width="11.88671875" bestFit="1" customWidth="1"/>
    <col min="79" max="87" width="0" hidden="1" customWidth="1"/>
    <col min="88" max="88" width="9.109375" style="5"/>
  </cols>
  <sheetData>
    <row r="5" spans="3:100" ht="15" thickBot="1" x14ac:dyDescent="0.35">
      <c r="C5" t="s">
        <v>6</v>
      </c>
      <c r="D5" t="s">
        <v>22</v>
      </c>
      <c r="V5" t="s">
        <v>6</v>
      </c>
      <c r="W5" t="s">
        <v>22</v>
      </c>
      <c r="AJ5" t="s">
        <v>6</v>
      </c>
      <c r="AK5" t="s">
        <v>22</v>
      </c>
    </row>
    <row r="6" spans="3:100" ht="27.6" thickBo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V6" s="1" t="s">
        <v>0</v>
      </c>
      <c r="W6" s="1" t="s">
        <v>1</v>
      </c>
      <c r="X6" s="1" t="s">
        <v>2</v>
      </c>
      <c r="Y6" s="1" t="s">
        <v>4</v>
      </c>
      <c r="AJ6" s="1" t="s">
        <v>0</v>
      </c>
      <c r="AK6" s="1" t="s">
        <v>1</v>
      </c>
      <c r="AL6" s="1" t="s">
        <v>2</v>
      </c>
      <c r="AM6" s="1" t="s">
        <v>4</v>
      </c>
      <c r="AQ6" t="str" cm="1">
        <f t="array" ref="AQ6:AY9">+TRANSPOSE(AJ6:AM14)</f>
        <v>Año</v>
      </c>
      <c r="AR6">
        <v>2019</v>
      </c>
      <c r="AS6">
        <v>2020</v>
      </c>
      <c r="AT6">
        <v>2025</v>
      </c>
      <c r="AU6">
        <v>2030</v>
      </c>
      <c r="AV6">
        <v>2035</v>
      </c>
      <c r="AW6">
        <v>2040</v>
      </c>
      <c r="AX6">
        <v>2045</v>
      </c>
      <c r="AY6">
        <v>2050</v>
      </c>
      <c r="CL6" s="1" t="s">
        <v>0</v>
      </c>
      <c r="CM6" s="12" t="s">
        <v>1</v>
      </c>
      <c r="CN6" s="12" t="s">
        <v>2</v>
      </c>
      <c r="CO6" s="12" t="s">
        <v>4</v>
      </c>
      <c r="CP6" s="12" t="s">
        <v>10</v>
      </c>
      <c r="CQ6" s="12" t="s">
        <v>7</v>
      </c>
      <c r="CR6" s="12" t="s">
        <v>13</v>
      </c>
      <c r="CS6" s="12" t="s">
        <v>14</v>
      </c>
      <c r="CT6" s="10" t="s">
        <v>20</v>
      </c>
      <c r="CU6" s="12" t="s">
        <v>18</v>
      </c>
    </row>
    <row r="7" spans="3:100" ht="15" thickBot="1" x14ac:dyDescent="0.35">
      <c r="C7" s="1">
        <v>2019</v>
      </c>
      <c r="D7" s="2">
        <v>22.321113539999999</v>
      </c>
      <c r="E7" s="2">
        <v>0.21185863160000001</v>
      </c>
      <c r="F7" s="2">
        <v>21.579546189999999</v>
      </c>
      <c r="G7" s="2">
        <v>9.1315762589999991</v>
      </c>
      <c r="H7" s="2">
        <v>12.483049319999999</v>
      </c>
      <c r="V7" s="1">
        <v>2019</v>
      </c>
      <c r="W7" s="6" cm="1">
        <f t="array" ref="W7:W14">+ROUND(D7:D14,4)</f>
        <v>22.321100000000001</v>
      </c>
      <c r="X7" s="2" cm="1">
        <f t="array" ref="X7:X14">+ROUND(E7:E14,4)</f>
        <v>0.21190000000000001</v>
      </c>
      <c r="Y7" s="2" cm="1">
        <f t="array" ref="Y7:Y14">+ROUND(G7:G14,4)</f>
        <v>9.1316000000000006</v>
      </c>
      <c r="Z7">
        <f>+SUM(W7:Y7)</f>
        <v>31.6646</v>
      </c>
      <c r="AB7">
        <v>31.6646</v>
      </c>
      <c r="AJ7" s="1">
        <v>2019</v>
      </c>
      <c r="AK7" s="23">
        <f>+W7/$Z7</f>
        <v>0.70492284759636947</v>
      </c>
      <c r="AL7" s="23">
        <f>+X7/$Z7</f>
        <v>6.6920156894449958E-3</v>
      </c>
      <c r="AM7" s="23">
        <f>+Y7/$Z7</f>
        <v>0.28838513671418559</v>
      </c>
      <c r="AN7">
        <f>+SUM(AK7:AM7)</f>
        <v>1</v>
      </c>
      <c r="AQ7" t="str">
        <v>Diésel</v>
      </c>
      <c r="AR7" s="35">
        <v>0.70492284759636947</v>
      </c>
      <c r="AS7" s="35">
        <v>0.71027709227023539</v>
      </c>
      <c r="AT7" s="35">
        <v>0.71018283052707665</v>
      </c>
      <c r="AU7" s="35">
        <v>0.71320579170785603</v>
      </c>
      <c r="AV7" s="35">
        <v>0.71486629778146171</v>
      </c>
      <c r="AW7" s="35">
        <v>0.71503401741990957</v>
      </c>
      <c r="AX7" s="35">
        <v>0.71399693928190033</v>
      </c>
      <c r="AY7" s="35">
        <v>0.71196823116894092</v>
      </c>
      <c r="CL7" s="11">
        <v>2019</v>
      </c>
      <c r="CM7" s="13">
        <f t="shared" ref="CM7:CN14" si="0">+W7+W48+W64</f>
        <v>269.4325</v>
      </c>
      <c r="CN7" s="14">
        <f t="shared" si="0"/>
        <v>249.2398</v>
      </c>
      <c r="CO7" s="14">
        <f t="shared" ref="CO7:CO14" si="1">+Y7+W20+W33+Y48+Y64</f>
        <v>238.81580000000002</v>
      </c>
      <c r="CP7" s="14">
        <f t="shared" ref="CP7:CP14" si="2">+Z48+Z64</f>
        <v>59.134499999999996</v>
      </c>
      <c r="CQ7" s="14">
        <f t="shared" ref="CQ7:CQ14" si="3">+X20+X33+AA48+AA64</f>
        <v>25.486199999999997</v>
      </c>
      <c r="CR7" s="14">
        <f>+AB48+AB64</f>
        <v>1.1855</v>
      </c>
      <c r="CS7" s="14">
        <f>+AC48</f>
        <v>7.3300000000000004E-2</v>
      </c>
      <c r="CT7" s="14">
        <f>+AC64</f>
        <v>0.52449999999999997</v>
      </c>
      <c r="CU7" s="15">
        <f t="shared" ref="CU7:CU14" si="4">+AD48+AD64</f>
        <v>0</v>
      </c>
      <c r="CV7" s="21">
        <f>+SUM(CM7:CU7)</f>
        <v>843.89210000000003</v>
      </c>
    </row>
    <row r="8" spans="3:100" ht="15" thickBot="1" x14ac:dyDescent="0.35">
      <c r="C8" s="1">
        <v>2020</v>
      </c>
      <c r="D8" s="2">
        <v>21.4421824</v>
      </c>
      <c r="E8" s="2">
        <v>0.20923676599999999</v>
      </c>
      <c r="F8" s="2">
        <v>20.358690429999999</v>
      </c>
      <c r="G8" s="2">
        <v>8.5370896310000006</v>
      </c>
      <c r="H8" s="2">
        <v>12.56659653</v>
      </c>
      <c r="V8" s="1">
        <v>2020</v>
      </c>
      <c r="W8" s="6">
        <v>21.4422</v>
      </c>
      <c r="X8" s="2">
        <v>0.2092</v>
      </c>
      <c r="Y8" s="2">
        <v>8.5371000000000006</v>
      </c>
      <c r="Z8">
        <f>+SUM(W8:Y8)</f>
        <v>30.188499999999998</v>
      </c>
      <c r="AB8">
        <v>30.188499999999998</v>
      </c>
      <c r="AJ8" s="1">
        <v>2020</v>
      </c>
      <c r="AK8" s="23">
        <f t="shared" ref="AK8:AK14" si="5">+W8/$Z8</f>
        <v>0.71027709227023539</v>
      </c>
      <c r="AL8" s="23">
        <f t="shared" ref="AL8:AM14" si="6">+X8/$Z8</f>
        <v>6.929791145634928E-3</v>
      </c>
      <c r="AM8" s="23">
        <f t="shared" si="6"/>
        <v>0.28279311658412976</v>
      </c>
      <c r="AN8">
        <f>+SUM(AK8:AM8)</f>
        <v>1</v>
      </c>
      <c r="AQ8" t="str">
        <v>Gasolina</v>
      </c>
      <c r="AR8" s="35">
        <v>6.6920156894449958E-3</v>
      </c>
      <c r="AS8" s="35">
        <v>6.929791145634928E-3</v>
      </c>
      <c r="AT8" s="35">
        <v>6.77249243782959E-3</v>
      </c>
      <c r="AU8" s="35">
        <v>6.6178805784550977E-3</v>
      </c>
      <c r="AV8" s="35">
        <v>6.5021617867783779E-3</v>
      </c>
      <c r="AW8" s="35">
        <v>6.4218783098451155E-3</v>
      </c>
      <c r="AX8" s="35">
        <v>6.3682683038996874E-3</v>
      </c>
      <c r="AY8" s="35">
        <v>6.3368678974272319E-3</v>
      </c>
      <c r="CL8" s="11">
        <v>2020</v>
      </c>
      <c r="CM8" s="16">
        <f t="shared" si="0"/>
        <v>276.96129999999999</v>
      </c>
      <c r="CN8">
        <f t="shared" si="0"/>
        <v>256.4101</v>
      </c>
      <c r="CO8">
        <f t="shared" si="1"/>
        <v>224.12989999999999</v>
      </c>
      <c r="CP8">
        <f t="shared" si="2"/>
        <v>47.282299999999999</v>
      </c>
      <c r="CQ8">
        <f t="shared" si="3"/>
        <v>25.2714</v>
      </c>
      <c r="CR8">
        <f t="shared" ref="CR8:CR14" si="7">+AB49+AB65</f>
        <v>1.2454000000000001</v>
      </c>
      <c r="CS8">
        <f t="shared" ref="CS8:CS14" si="8">+AC49</f>
        <v>6.9099999999999995E-2</v>
      </c>
      <c r="CT8">
        <f t="shared" ref="CT8:CT14" si="9">+AC65</f>
        <v>0</v>
      </c>
      <c r="CU8" s="17">
        <f t="shared" si="4"/>
        <v>6.4000000000000003E-3</v>
      </c>
      <c r="CV8" s="21">
        <f t="shared" ref="CV8:CV14" si="10">+SUM(CM8:CU8)</f>
        <v>831.3759</v>
      </c>
    </row>
    <row r="9" spans="3:100" ht="15" thickBot="1" x14ac:dyDescent="0.35">
      <c r="C9" s="1">
        <v>2025</v>
      </c>
      <c r="D9" s="2">
        <v>26.53025216</v>
      </c>
      <c r="E9" s="2">
        <v>0.25296846560000003</v>
      </c>
      <c r="F9" s="2">
        <v>25.112439429999998</v>
      </c>
      <c r="G9" s="2">
        <v>10.573730339999999</v>
      </c>
      <c r="H9" s="2">
        <v>15.05615985</v>
      </c>
      <c r="V9" s="1">
        <v>2025</v>
      </c>
      <c r="W9" s="6">
        <v>26.5303</v>
      </c>
      <c r="X9" s="2">
        <v>0.253</v>
      </c>
      <c r="Y9" s="2">
        <v>10.573700000000001</v>
      </c>
      <c r="Z9">
        <f t="shared" ref="Z9:Z14" si="11">+SUM(W9:Y9)</f>
        <v>37.356999999999999</v>
      </c>
      <c r="AB9">
        <v>37.356999999999999</v>
      </c>
      <c r="AJ9" s="1">
        <v>2025</v>
      </c>
      <c r="AK9" s="23">
        <f t="shared" si="5"/>
        <v>0.71018283052707665</v>
      </c>
      <c r="AL9" s="23">
        <f t="shared" si="6"/>
        <v>6.77249243782959E-3</v>
      </c>
      <c r="AM9" s="23">
        <f t="shared" si="6"/>
        <v>0.28304467703509384</v>
      </c>
      <c r="AN9">
        <f t="shared" ref="AN9:AN14" si="12">+SUM(AK9:AM9)</f>
        <v>1</v>
      </c>
      <c r="AQ9" t="str">
        <v>Gas Natural</v>
      </c>
      <c r="AR9" s="35">
        <v>0.28838513671418559</v>
      </c>
      <c r="AS9" s="35">
        <v>0.28279311658412976</v>
      </c>
      <c r="AT9" s="35">
        <v>0.28304467703509384</v>
      </c>
      <c r="AU9" s="35">
        <v>0.28017632771368889</v>
      </c>
      <c r="AV9" s="35">
        <v>0.27863154043175997</v>
      </c>
      <c r="AW9" s="35">
        <v>0.27854410427024534</v>
      </c>
      <c r="AX9" s="35">
        <v>0.27963479241419981</v>
      </c>
      <c r="AY9" s="35">
        <v>0.28169490093363186</v>
      </c>
      <c r="CL9" s="11">
        <v>2025</v>
      </c>
      <c r="CM9" s="16">
        <f t="shared" si="0"/>
        <v>301.00240000000002</v>
      </c>
      <c r="CN9">
        <f t="shared" si="0"/>
        <v>258.53140000000002</v>
      </c>
      <c r="CO9">
        <f t="shared" si="1"/>
        <v>234.21699999999998</v>
      </c>
      <c r="CP9">
        <f t="shared" si="2"/>
        <v>57.954099999999997</v>
      </c>
      <c r="CQ9">
        <f t="shared" si="3"/>
        <v>21.922500000000003</v>
      </c>
      <c r="CR9">
        <f t="shared" si="7"/>
        <v>1.3845000000000001</v>
      </c>
      <c r="CS9">
        <f t="shared" si="8"/>
        <v>3.7600000000000001E-2</v>
      </c>
      <c r="CT9">
        <f t="shared" si="9"/>
        <v>0</v>
      </c>
      <c r="CU9" s="17">
        <f t="shared" si="4"/>
        <v>0.20419999999999999</v>
      </c>
      <c r="CV9" s="21">
        <f t="shared" si="10"/>
        <v>875.25370000000009</v>
      </c>
    </row>
    <row r="10" spans="3:100" ht="15" thickBot="1" x14ac:dyDescent="0.35">
      <c r="C10" s="1">
        <v>2030</v>
      </c>
      <c r="D10" s="2">
        <v>31.88902637</v>
      </c>
      <c r="E10" s="2">
        <v>0.29587122490000001</v>
      </c>
      <c r="F10" s="2">
        <v>29.686291539999999</v>
      </c>
      <c r="G10" s="2">
        <v>12.527331869999999</v>
      </c>
      <c r="H10" s="2">
        <v>17.502787919999999</v>
      </c>
      <c r="V10" s="1">
        <v>2030</v>
      </c>
      <c r="W10" s="6">
        <v>31.888999999999999</v>
      </c>
      <c r="X10" s="2">
        <v>0.2959</v>
      </c>
      <c r="Y10" s="2">
        <v>12.5273</v>
      </c>
      <c r="Z10">
        <f t="shared" si="11"/>
        <v>44.712199999999996</v>
      </c>
      <c r="AB10">
        <v>44.712199999999996</v>
      </c>
      <c r="AJ10" s="1">
        <v>2030</v>
      </c>
      <c r="AK10" s="23">
        <f t="shared" si="5"/>
        <v>0.71320579170785603</v>
      </c>
      <c r="AL10" s="23">
        <f t="shared" si="6"/>
        <v>6.6178805784550977E-3</v>
      </c>
      <c r="AM10" s="23">
        <f t="shared" si="6"/>
        <v>0.28017632771368889</v>
      </c>
      <c r="AN10">
        <f t="shared" si="12"/>
        <v>1</v>
      </c>
      <c r="CL10" s="11">
        <v>2030</v>
      </c>
      <c r="CM10" s="16">
        <f t="shared" si="0"/>
        <v>310.70049999999998</v>
      </c>
      <c r="CN10">
        <f t="shared" si="0"/>
        <v>236.68710000000002</v>
      </c>
      <c r="CO10">
        <f t="shared" si="1"/>
        <v>206.82849999999999</v>
      </c>
      <c r="CP10">
        <f t="shared" si="2"/>
        <v>69.258200000000002</v>
      </c>
      <c r="CQ10">
        <f t="shared" si="3"/>
        <v>14.055299999999999</v>
      </c>
      <c r="CR10">
        <f t="shared" si="7"/>
        <v>1.5010000000000001</v>
      </c>
      <c r="CS10">
        <f t="shared" si="8"/>
        <v>0</v>
      </c>
      <c r="CT10">
        <f t="shared" si="9"/>
        <v>0</v>
      </c>
      <c r="CU10" s="17">
        <f t="shared" si="4"/>
        <v>22.426299999999998</v>
      </c>
      <c r="CV10" s="21">
        <f t="shared" si="10"/>
        <v>861.45689999999991</v>
      </c>
    </row>
    <row r="11" spans="3:100" ht="15" thickBot="1" x14ac:dyDescent="0.35">
      <c r="C11" s="1">
        <v>2035</v>
      </c>
      <c r="D11" s="2">
        <v>38.293079859999999</v>
      </c>
      <c r="E11" s="2">
        <v>0.348309639</v>
      </c>
      <c r="F11" s="2">
        <v>35.297709339999997</v>
      </c>
      <c r="G11" s="2">
        <v>14.925397200000001</v>
      </c>
      <c r="H11" s="2">
        <v>20.494785060000002</v>
      </c>
      <c r="V11" s="1">
        <v>2035</v>
      </c>
      <c r="W11" s="6">
        <v>38.293100000000003</v>
      </c>
      <c r="X11" s="2">
        <v>0.3483</v>
      </c>
      <c r="Y11" s="2">
        <v>14.9254</v>
      </c>
      <c r="Z11">
        <f t="shared" si="11"/>
        <v>53.566800000000001</v>
      </c>
      <c r="AB11">
        <v>53.566800000000001</v>
      </c>
      <c r="AJ11" s="1">
        <v>2035</v>
      </c>
      <c r="AK11" s="23">
        <f t="shared" si="5"/>
        <v>0.71486629778146171</v>
      </c>
      <c r="AL11" s="23">
        <f t="shared" si="6"/>
        <v>6.5021617867783779E-3</v>
      </c>
      <c r="AM11" s="23">
        <f t="shared" si="6"/>
        <v>0.27863154043175997</v>
      </c>
      <c r="AN11">
        <f t="shared" si="12"/>
        <v>1</v>
      </c>
      <c r="CL11" s="11">
        <v>2035</v>
      </c>
      <c r="CM11" s="16">
        <f t="shared" si="0"/>
        <v>309.00689999999997</v>
      </c>
      <c r="CN11">
        <f t="shared" si="0"/>
        <v>200.9239</v>
      </c>
      <c r="CO11">
        <f t="shared" si="1"/>
        <v>207.6635</v>
      </c>
      <c r="CP11">
        <f t="shared" si="2"/>
        <v>82.876599999999996</v>
      </c>
      <c r="CQ11">
        <f t="shared" si="3"/>
        <v>12.142300000000001</v>
      </c>
      <c r="CR11">
        <f t="shared" si="7"/>
        <v>1.7801999999999998</v>
      </c>
      <c r="CS11">
        <f t="shared" si="8"/>
        <v>0</v>
      </c>
      <c r="CT11">
        <f t="shared" si="9"/>
        <v>0</v>
      </c>
      <c r="CU11" s="17">
        <f t="shared" si="4"/>
        <v>43.486399999999996</v>
      </c>
      <c r="CV11" s="21">
        <f t="shared" si="10"/>
        <v>857.87980000000005</v>
      </c>
    </row>
    <row r="12" spans="3:100" ht="15" thickBot="1" x14ac:dyDescent="0.35">
      <c r="C12" s="1">
        <v>2040</v>
      </c>
      <c r="D12" s="2">
        <v>45.906865689999997</v>
      </c>
      <c r="E12" s="2">
        <v>0.41230862239999999</v>
      </c>
      <c r="F12" s="2">
        <v>42.20868497</v>
      </c>
      <c r="G12" s="2">
        <v>17.883164399999998</v>
      </c>
      <c r="H12" s="2">
        <v>24.141154390000001</v>
      </c>
      <c r="V12" s="1">
        <v>2040</v>
      </c>
      <c r="W12" s="6">
        <v>45.9069</v>
      </c>
      <c r="X12" s="2">
        <v>0.4123</v>
      </c>
      <c r="Y12" s="2">
        <v>17.883199999999999</v>
      </c>
      <c r="Z12">
        <f t="shared" si="11"/>
        <v>64.202399999999997</v>
      </c>
      <c r="AB12">
        <v>64.202399999999997</v>
      </c>
      <c r="AJ12" s="1">
        <v>2040</v>
      </c>
      <c r="AK12" s="23">
        <f t="shared" si="5"/>
        <v>0.71503401741990957</v>
      </c>
      <c r="AL12" s="23">
        <f t="shared" si="6"/>
        <v>6.4218783098451155E-3</v>
      </c>
      <c r="AM12" s="23">
        <f t="shared" si="6"/>
        <v>0.27854410427024534</v>
      </c>
      <c r="AN12">
        <f t="shared" si="12"/>
        <v>1</v>
      </c>
      <c r="CL12" s="11">
        <v>2040</v>
      </c>
      <c r="CM12" s="16">
        <f t="shared" si="0"/>
        <v>295.27800000000002</v>
      </c>
      <c r="CN12">
        <f t="shared" si="0"/>
        <v>159.23560000000001</v>
      </c>
      <c r="CO12">
        <f t="shared" si="1"/>
        <v>235.07699999999997</v>
      </c>
      <c r="CP12">
        <f t="shared" si="2"/>
        <v>99.271299999999997</v>
      </c>
      <c r="CQ12">
        <f t="shared" si="3"/>
        <v>12.507</v>
      </c>
      <c r="CR12">
        <f t="shared" si="7"/>
        <v>2.1221999999999999</v>
      </c>
      <c r="CS12">
        <f t="shared" si="8"/>
        <v>0</v>
      </c>
      <c r="CT12">
        <f t="shared" si="9"/>
        <v>0</v>
      </c>
      <c r="CU12" s="17">
        <f t="shared" si="4"/>
        <v>77.346199999999996</v>
      </c>
      <c r="CV12" s="21">
        <f t="shared" si="10"/>
        <v>880.83729999999991</v>
      </c>
    </row>
    <row r="13" spans="3:100" ht="15" thickBot="1" x14ac:dyDescent="0.35">
      <c r="C13" s="1">
        <v>2045</v>
      </c>
      <c r="D13" s="2">
        <v>54.960230180000003</v>
      </c>
      <c r="E13" s="2">
        <v>0.49024309900000002</v>
      </c>
      <c r="F13" s="2">
        <v>50.704890329999998</v>
      </c>
      <c r="G13" s="2">
        <v>21.524990280000001</v>
      </c>
      <c r="H13" s="2">
        <v>28.57296462</v>
      </c>
      <c r="V13" s="1">
        <v>2045</v>
      </c>
      <c r="W13" s="6">
        <v>54.9602</v>
      </c>
      <c r="X13" s="2">
        <v>0.49020000000000002</v>
      </c>
      <c r="Y13" s="2">
        <v>21.524999999999999</v>
      </c>
      <c r="Z13">
        <f t="shared" si="11"/>
        <v>76.975400000000008</v>
      </c>
      <c r="AB13">
        <v>76.975400000000008</v>
      </c>
      <c r="AJ13" s="1">
        <v>2045</v>
      </c>
      <c r="AK13" s="23">
        <f t="shared" si="5"/>
        <v>0.71399693928190033</v>
      </c>
      <c r="AL13" s="23">
        <f t="shared" si="6"/>
        <v>6.3682683038996874E-3</v>
      </c>
      <c r="AM13" s="23">
        <f t="shared" si="6"/>
        <v>0.27963479241419981</v>
      </c>
      <c r="AN13">
        <f t="shared" si="12"/>
        <v>0.99999999999999978</v>
      </c>
      <c r="CL13" s="11">
        <v>2045</v>
      </c>
      <c r="CM13" s="16">
        <f t="shared" si="0"/>
        <v>268.9359</v>
      </c>
      <c r="CN13">
        <f t="shared" si="0"/>
        <v>119.3944</v>
      </c>
      <c r="CO13">
        <f t="shared" si="1"/>
        <v>291.46449999999999</v>
      </c>
      <c r="CP13">
        <f t="shared" si="2"/>
        <v>119.0154</v>
      </c>
      <c r="CQ13">
        <f t="shared" si="3"/>
        <v>13.044</v>
      </c>
      <c r="CR13">
        <f t="shared" si="7"/>
        <v>2.5340000000000003</v>
      </c>
      <c r="CS13">
        <f t="shared" si="8"/>
        <v>0</v>
      </c>
      <c r="CT13">
        <f t="shared" si="9"/>
        <v>0</v>
      </c>
      <c r="CU13" s="17">
        <f t="shared" si="4"/>
        <v>102.64410000000001</v>
      </c>
      <c r="CV13" s="21">
        <f t="shared" si="10"/>
        <v>917.03229999999996</v>
      </c>
    </row>
    <row r="14" spans="3:100" ht="15" thickBot="1" x14ac:dyDescent="0.35">
      <c r="C14" s="1">
        <v>2050</v>
      </c>
      <c r="D14" s="2">
        <v>65.726708520000003</v>
      </c>
      <c r="E14" s="2">
        <v>0.58503208929999995</v>
      </c>
      <c r="F14" s="2">
        <v>61.140378310000003</v>
      </c>
      <c r="G14" s="2">
        <v>26.00517992</v>
      </c>
      <c r="H14" s="2">
        <v>33.951043810000002</v>
      </c>
      <c r="V14" s="1">
        <v>2050</v>
      </c>
      <c r="W14" s="7">
        <v>65.726699999999994</v>
      </c>
      <c r="X14" s="8">
        <v>0.58499999999999996</v>
      </c>
      <c r="Y14" s="8">
        <v>26.005199999999999</v>
      </c>
      <c r="Z14">
        <f t="shared" si="11"/>
        <v>92.31689999999999</v>
      </c>
      <c r="AB14">
        <v>92.31689999999999</v>
      </c>
      <c r="AJ14" s="1">
        <v>2050</v>
      </c>
      <c r="AK14" s="23">
        <f t="shared" si="5"/>
        <v>0.71196823116894092</v>
      </c>
      <c r="AL14" s="23">
        <f t="shared" si="6"/>
        <v>6.3368678974272319E-3</v>
      </c>
      <c r="AM14" s="23">
        <f t="shared" si="6"/>
        <v>0.28169490093363186</v>
      </c>
      <c r="AN14">
        <f t="shared" si="12"/>
        <v>1</v>
      </c>
      <c r="CL14" s="11">
        <v>2050</v>
      </c>
      <c r="CM14" s="18">
        <f t="shared" si="0"/>
        <v>243.03859999999997</v>
      </c>
      <c r="CN14" s="19">
        <f t="shared" si="0"/>
        <v>85.105699999999999</v>
      </c>
      <c r="CO14" s="19">
        <f t="shared" si="1"/>
        <v>356.22730000000001</v>
      </c>
      <c r="CP14" s="19">
        <f t="shared" si="2"/>
        <v>142.80629999999999</v>
      </c>
      <c r="CQ14" s="19">
        <f t="shared" si="3"/>
        <v>13.2254</v>
      </c>
      <c r="CR14" s="19">
        <f t="shared" si="7"/>
        <v>3.0295000000000001</v>
      </c>
      <c r="CS14" s="19">
        <f t="shared" si="8"/>
        <v>0</v>
      </c>
      <c r="CT14" s="19">
        <f t="shared" si="9"/>
        <v>0</v>
      </c>
      <c r="CU14" s="20">
        <f t="shared" si="4"/>
        <v>129.72829999999999</v>
      </c>
      <c r="CV14" s="21">
        <f t="shared" si="10"/>
        <v>973.16109999999992</v>
      </c>
    </row>
    <row r="15" spans="3:100" x14ac:dyDescent="0.3">
      <c r="W15" s="22"/>
      <c r="X15" s="22"/>
      <c r="Y15" s="22"/>
    </row>
    <row r="18" spans="3:51" ht="15" thickBot="1" x14ac:dyDescent="0.35">
      <c r="C18" t="s">
        <v>8</v>
      </c>
      <c r="D18" t="s">
        <v>22</v>
      </c>
      <c r="V18" t="s">
        <v>8</v>
      </c>
      <c r="W18" t="s">
        <v>22</v>
      </c>
      <c r="AJ18" t="s">
        <v>8</v>
      </c>
      <c r="AK18" t="s">
        <v>22</v>
      </c>
    </row>
    <row r="19" spans="3:51" ht="27.6" thickBot="1" x14ac:dyDescent="0.35">
      <c r="C19" s="1" t="s">
        <v>0</v>
      </c>
      <c r="D19" s="1" t="s">
        <v>3</v>
      </c>
      <c r="E19" s="1" t="s">
        <v>4</v>
      </c>
      <c r="F19" s="1" t="s">
        <v>7</v>
      </c>
      <c r="V19" s="1" t="s">
        <v>0</v>
      </c>
      <c r="W19" s="1" t="s">
        <v>4</v>
      </c>
      <c r="X19" s="1" t="s">
        <v>7</v>
      </c>
      <c r="AJ19" s="1" t="s">
        <v>0</v>
      </c>
      <c r="AK19" s="1" t="s">
        <v>4</v>
      </c>
      <c r="AL19" s="1" t="s">
        <v>7</v>
      </c>
      <c r="AQ19" t="str" cm="1">
        <f t="array" ref="AQ19:AY21">+TRANSPOSE(AJ19:AL27)</f>
        <v>Año</v>
      </c>
      <c r="AR19">
        <v>2019</v>
      </c>
      <c r="AS19">
        <v>2020</v>
      </c>
      <c r="AT19">
        <v>2025</v>
      </c>
      <c r="AU19">
        <v>2030</v>
      </c>
      <c r="AV19">
        <v>2035</v>
      </c>
      <c r="AW19">
        <v>2040</v>
      </c>
      <c r="AX19">
        <v>2045</v>
      </c>
      <c r="AY19">
        <v>2050</v>
      </c>
    </row>
    <row r="20" spans="3:51" ht="15" thickBot="1" x14ac:dyDescent="0.35">
      <c r="C20" s="1">
        <v>2019</v>
      </c>
      <c r="D20" s="2">
        <v>59.01934378</v>
      </c>
      <c r="E20" s="2">
        <v>18.24995393</v>
      </c>
      <c r="F20" s="2">
        <v>3.162057253</v>
      </c>
      <c r="V20" s="1">
        <v>2019</v>
      </c>
      <c r="W20" s="2" cm="1">
        <f t="array" ref="W20:W27">+ROUND(D20:D27,4)</f>
        <v>59.019300000000001</v>
      </c>
      <c r="X20" s="2" cm="1">
        <f t="array" ref="X20:X27">+ROUND(F20:F27,4)</f>
        <v>3.1621000000000001</v>
      </c>
      <c r="Y20">
        <f t="shared" ref="Y20:Y27" si="13">+SUM(W20:X20)</f>
        <v>62.181400000000004</v>
      </c>
      <c r="AB20">
        <v>62.181400000000004</v>
      </c>
      <c r="AJ20" s="1">
        <v>2019</v>
      </c>
      <c r="AK20" s="24">
        <f t="shared" ref="AK20:AL27" si="14">+W20/$Y20</f>
        <v>0.94914717262718429</v>
      </c>
      <c r="AL20" s="24">
        <f t="shared" si="14"/>
        <v>5.0852827372815664E-2</v>
      </c>
      <c r="AM20">
        <f>+SUM(AK20:AL20)</f>
        <v>1</v>
      </c>
      <c r="AQ20" t="str">
        <v>Gas Natural</v>
      </c>
      <c r="AR20" s="35">
        <v>0.94914717262718429</v>
      </c>
      <c r="AS20" s="35">
        <v>0.94891867558097909</v>
      </c>
      <c r="AT20" s="35">
        <v>0.93974905303030309</v>
      </c>
      <c r="AU20" s="35">
        <v>0.96760169800742202</v>
      </c>
      <c r="AV20" s="35">
        <v>0.99894955266461494</v>
      </c>
      <c r="AW20" s="35">
        <v>1</v>
      </c>
      <c r="AX20" s="35">
        <v>1</v>
      </c>
      <c r="AY20" s="35">
        <v>1</v>
      </c>
    </row>
    <row r="21" spans="3:51" ht="15" thickBot="1" x14ac:dyDescent="0.35">
      <c r="C21" s="1">
        <v>2020</v>
      </c>
      <c r="D21" s="2">
        <v>52.48639996</v>
      </c>
      <c r="E21" s="2">
        <v>16.359527409999998</v>
      </c>
      <c r="F21" s="2">
        <v>2.8254386849999999</v>
      </c>
      <c r="V21" s="1">
        <v>2020</v>
      </c>
      <c r="W21" s="2">
        <v>52.486400000000003</v>
      </c>
      <c r="X21" s="2">
        <v>2.8254000000000001</v>
      </c>
      <c r="Y21">
        <f t="shared" si="13"/>
        <v>55.311800000000005</v>
      </c>
      <c r="AB21">
        <v>55.311800000000005</v>
      </c>
      <c r="AJ21" s="1">
        <v>2020</v>
      </c>
      <c r="AK21" s="24">
        <f t="shared" si="14"/>
        <v>0.94891867558097909</v>
      </c>
      <c r="AL21" s="24">
        <f t="shared" si="14"/>
        <v>5.1081324419020892E-2</v>
      </c>
      <c r="AM21">
        <f t="shared" ref="AM21:AM27" si="15">+SUM(AK21:AL21)</f>
        <v>1</v>
      </c>
      <c r="AQ21" t="str">
        <v>GLP</v>
      </c>
      <c r="AR21" s="35">
        <v>5.0852827372815664E-2</v>
      </c>
      <c r="AS21" s="35">
        <v>5.1081324419020892E-2</v>
      </c>
      <c r="AT21" s="35">
        <v>6.0250946969696968E-2</v>
      </c>
      <c r="AU21" s="35">
        <v>3.2398301992577885E-2</v>
      </c>
      <c r="AV21" s="35">
        <v>1.050447335385154E-3</v>
      </c>
      <c r="AW21" s="35">
        <v>0</v>
      </c>
      <c r="AX21" s="35">
        <v>0</v>
      </c>
      <c r="AY21" s="35">
        <v>0</v>
      </c>
    </row>
    <row r="22" spans="3:51" ht="15" thickBot="1" x14ac:dyDescent="0.35">
      <c r="C22" s="1">
        <v>2025</v>
      </c>
      <c r="D22" s="2">
        <v>50.809590380000003</v>
      </c>
      <c r="E22" s="2">
        <v>19.233517039999999</v>
      </c>
      <c r="F22" s="2">
        <v>3.257608651</v>
      </c>
      <c r="V22" s="1">
        <v>2025</v>
      </c>
      <c r="W22" s="2">
        <v>50.809600000000003</v>
      </c>
      <c r="X22" s="2">
        <v>3.2576000000000001</v>
      </c>
      <c r="Y22">
        <f t="shared" si="13"/>
        <v>54.0672</v>
      </c>
      <c r="AB22">
        <v>54.0672</v>
      </c>
      <c r="AJ22" s="1">
        <v>2025</v>
      </c>
      <c r="AK22" s="24">
        <f t="shared" si="14"/>
        <v>0.93974905303030309</v>
      </c>
      <c r="AL22" s="24">
        <f t="shared" si="14"/>
        <v>6.0250946969696968E-2</v>
      </c>
      <c r="AM22">
        <f t="shared" si="15"/>
        <v>1</v>
      </c>
    </row>
    <row r="23" spans="3:51" ht="15" thickBot="1" x14ac:dyDescent="0.35">
      <c r="C23" s="1">
        <v>2030</v>
      </c>
      <c r="D23" s="2">
        <v>43.490601839999997</v>
      </c>
      <c r="E23" s="2">
        <v>18.291168299999999</v>
      </c>
      <c r="F23" s="2">
        <v>1.4561809859999999</v>
      </c>
      <c r="V23" s="1">
        <v>2030</v>
      </c>
      <c r="W23" s="2">
        <v>43.490600000000001</v>
      </c>
      <c r="X23" s="2">
        <v>1.4561999999999999</v>
      </c>
      <c r="Y23">
        <f t="shared" si="13"/>
        <v>44.946800000000003</v>
      </c>
      <c r="AB23">
        <v>44.946800000000003</v>
      </c>
      <c r="AJ23" s="1">
        <v>2030</v>
      </c>
      <c r="AK23" s="24">
        <f t="shared" si="14"/>
        <v>0.96760169800742202</v>
      </c>
      <c r="AL23" s="24">
        <f t="shared" si="14"/>
        <v>3.2398301992577885E-2</v>
      </c>
      <c r="AM23">
        <f t="shared" si="15"/>
        <v>0.99999999999999989</v>
      </c>
    </row>
    <row r="24" spans="3:51" ht="15" thickBot="1" x14ac:dyDescent="0.35">
      <c r="C24" s="1">
        <v>2035</v>
      </c>
      <c r="D24" s="2">
        <v>50.211497880000003</v>
      </c>
      <c r="E24" s="2">
        <v>19.59464011</v>
      </c>
      <c r="F24" s="2">
        <v>5.281771381E-2</v>
      </c>
      <c r="V24" s="1">
        <v>2035</v>
      </c>
      <c r="W24" s="2">
        <v>50.211500000000001</v>
      </c>
      <c r="X24" s="2">
        <v>5.28E-2</v>
      </c>
      <c r="Y24">
        <f t="shared" si="13"/>
        <v>50.264299999999999</v>
      </c>
      <c r="AB24">
        <v>50.264299999999999</v>
      </c>
      <c r="AJ24" s="1">
        <v>2035</v>
      </c>
      <c r="AK24" s="24">
        <f t="shared" si="14"/>
        <v>0.99894955266461494</v>
      </c>
      <c r="AL24" s="24">
        <f t="shared" si="14"/>
        <v>1.050447335385154E-3</v>
      </c>
      <c r="AM24">
        <f t="shared" si="15"/>
        <v>1</v>
      </c>
    </row>
    <row r="25" spans="3:51" ht="15" thickBot="1" x14ac:dyDescent="0.35">
      <c r="C25" s="1">
        <v>2040</v>
      </c>
      <c r="D25" s="2">
        <v>60.496290530000003</v>
      </c>
      <c r="E25" s="2">
        <v>23.56481947</v>
      </c>
      <c r="F25" s="2">
        <v>0</v>
      </c>
      <c r="V25" s="1">
        <v>2040</v>
      </c>
      <c r="W25" s="2">
        <v>60.496299999999998</v>
      </c>
      <c r="X25" s="2">
        <v>0</v>
      </c>
      <c r="Y25">
        <f t="shared" si="13"/>
        <v>60.496299999999998</v>
      </c>
      <c r="AB25">
        <v>60.496299999999998</v>
      </c>
      <c r="AJ25" s="1">
        <v>2040</v>
      </c>
      <c r="AK25" s="24">
        <f t="shared" si="14"/>
        <v>1</v>
      </c>
      <c r="AL25" s="24">
        <f t="shared" si="14"/>
        <v>0</v>
      </c>
      <c r="AM25">
        <f t="shared" si="15"/>
        <v>1</v>
      </c>
    </row>
    <row r="26" spans="3:51" ht="15" thickBot="1" x14ac:dyDescent="0.35">
      <c r="C26" s="1">
        <v>2045</v>
      </c>
      <c r="D26" s="2">
        <v>72.998756240000006</v>
      </c>
      <c r="E26" s="2">
        <v>28.448290780000001</v>
      </c>
      <c r="F26" s="2">
        <v>0</v>
      </c>
      <c r="V26" s="1">
        <v>2045</v>
      </c>
      <c r="W26" s="2">
        <v>72.998800000000003</v>
      </c>
      <c r="X26" s="2">
        <v>0</v>
      </c>
      <c r="Y26">
        <f t="shared" si="13"/>
        <v>72.998800000000003</v>
      </c>
      <c r="AB26">
        <v>72.998800000000003</v>
      </c>
      <c r="AJ26" s="1">
        <v>2045</v>
      </c>
      <c r="AK26" s="24">
        <f t="shared" si="14"/>
        <v>1</v>
      </c>
      <c r="AL26" s="24">
        <f t="shared" si="14"/>
        <v>0</v>
      </c>
      <c r="AM26">
        <f t="shared" si="15"/>
        <v>1</v>
      </c>
    </row>
    <row r="27" spans="3:51" ht="15" thickBot="1" x14ac:dyDescent="0.35">
      <c r="C27" s="1">
        <v>2050</v>
      </c>
      <c r="D27" s="2">
        <v>88.119676369999993</v>
      </c>
      <c r="E27" s="2">
        <v>34.354594229999996</v>
      </c>
      <c r="F27" s="2">
        <v>0</v>
      </c>
      <c r="V27" s="1">
        <v>2050</v>
      </c>
      <c r="W27" s="2">
        <v>88.119699999999995</v>
      </c>
      <c r="X27" s="2">
        <v>0</v>
      </c>
      <c r="Y27">
        <f t="shared" si="13"/>
        <v>88.119699999999995</v>
      </c>
      <c r="AB27">
        <v>88.119699999999995</v>
      </c>
      <c r="AJ27" s="1">
        <v>2050</v>
      </c>
      <c r="AK27" s="24">
        <f t="shared" si="14"/>
        <v>1</v>
      </c>
      <c r="AL27" s="24">
        <f t="shared" si="14"/>
        <v>0</v>
      </c>
      <c r="AM27">
        <f t="shared" si="15"/>
        <v>1</v>
      </c>
    </row>
    <row r="31" spans="3:51" ht="15" thickBot="1" x14ac:dyDescent="0.35">
      <c r="C31" t="s">
        <v>9</v>
      </c>
      <c r="D31" t="s">
        <v>22</v>
      </c>
      <c r="V31" t="s">
        <v>9</v>
      </c>
      <c r="W31" t="s">
        <v>22</v>
      </c>
      <c r="AJ31" t="s">
        <v>9</v>
      </c>
      <c r="AK31" t="s">
        <v>22</v>
      </c>
    </row>
    <row r="32" spans="3:51" ht="27.6" thickBot="1" x14ac:dyDescent="0.35">
      <c r="C32" s="1" t="s">
        <v>0</v>
      </c>
      <c r="D32" s="1" t="s">
        <v>3</v>
      </c>
      <c r="E32" s="1" t="s">
        <v>4</v>
      </c>
      <c r="F32" s="1" t="s">
        <v>5</v>
      </c>
      <c r="G32" s="1" t="s">
        <v>7</v>
      </c>
      <c r="V32" s="1" t="s">
        <v>0</v>
      </c>
      <c r="W32" s="1" t="s">
        <v>4</v>
      </c>
      <c r="X32" s="1" t="s">
        <v>7</v>
      </c>
      <c r="AJ32" s="1" t="s">
        <v>0</v>
      </c>
      <c r="AK32" s="1" t="s">
        <v>4</v>
      </c>
      <c r="AL32" s="1" t="s">
        <v>7</v>
      </c>
      <c r="AQ32" t="str" cm="1">
        <f t="array" ref="AQ32:AY34">+TRANSPOSE(AJ32:AL40)</f>
        <v>Año</v>
      </c>
      <c r="AR32">
        <v>2019</v>
      </c>
      <c r="AS32">
        <v>2020</v>
      </c>
      <c r="AT32">
        <v>2025</v>
      </c>
      <c r="AU32">
        <v>2030</v>
      </c>
      <c r="AV32">
        <v>2035</v>
      </c>
      <c r="AW32">
        <v>2040</v>
      </c>
      <c r="AX32">
        <v>2045</v>
      </c>
      <c r="AY32">
        <v>2050</v>
      </c>
    </row>
    <row r="33" spans="3:56" ht="15" thickBot="1" x14ac:dyDescent="0.35">
      <c r="C33" s="1">
        <v>2019</v>
      </c>
      <c r="D33" s="2">
        <v>86.719482220000003</v>
      </c>
      <c r="E33" s="2">
        <v>51.217250200000002</v>
      </c>
      <c r="F33" s="2">
        <v>96.004245639999994</v>
      </c>
      <c r="G33" s="2">
        <v>18.123960950000001</v>
      </c>
      <c r="V33" s="1">
        <v>2019</v>
      </c>
      <c r="W33" s="2" cm="1">
        <f t="array" ref="W33:W40">+ROUND(E33:E40,4)</f>
        <v>51.217300000000002</v>
      </c>
      <c r="X33" s="2" cm="1">
        <f t="array" ref="X33:X40">+ROUND(G33:G40,4)</f>
        <v>18.123999999999999</v>
      </c>
      <c r="Y33">
        <f>+SUM(W33:X33)</f>
        <v>69.341300000000004</v>
      </c>
      <c r="AB33">
        <v>69.341300000000004</v>
      </c>
      <c r="AJ33" s="1">
        <v>2019</v>
      </c>
      <c r="AK33" s="24">
        <f t="shared" ref="AK33:AL40" si="16">+W33/$Y33</f>
        <v>0.73862618670258562</v>
      </c>
      <c r="AL33" s="24">
        <f t="shared" si="16"/>
        <v>0.26137381329741433</v>
      </c>
      <c r="AM33">
        <f>+SUM(AK33:AL33)</f>
        <v>1</v>
      </c>
      <c r="AQ33" t="str">
        <v>Gas Natural</v>
      </c>
      <c r="AR33" s="35">
        <v>0.73862618670258562</v>
      </c>
      <c r="AS33" s="35">
        <v>0.73714879231338193</v>
      </c>
      <c r="AT33" s="35">
        <v>0.77092060048158928</v>
      </c>
      <c r="AU33" s="35">
        <v>0.77283180112718453</v>
      </c>
      <c r="AV33" s="35">
        <v>0.57300144898651739</v>
      </c>
      <c r="AW33" s="35">
        <v>0</v>
      </c>
      <c r="AX33" s="35">
        <v>0</v>
      </c>
      <c r="AY33" s="35">
        <v>0</v>
      </c>
    </row>
    <row r="34" spans="3:56" ht="15" thickBot="1" x14ac:dyDescent="0.35">
      <c r="C34" s="1">
        <v>2020</v>
      </c>
      <c r="D34" s="2">
        <v>87.796859859999998</v>
      </c>
      <c r="E34" s="2">
        <v>51.5253084</v>
      </c>
      <c r="F34" s="2">
        <v>87.098797110000007</v>
      </c>
      <c r="G34" s="2">
        <v>18.37282458</v>
      </c>
      <c r="V34" s="1">
        <v>2020</v>
      </c>
      <c r="W34" s="2">
        <v>51.525300000000001</v>
      </c>
      <c r="X34" s="2">
        <v>18.372800000000002</v>
      </c>
      <c r="Y34">
        <f t="shared" ref="Y34:Y40" si="17">+SUM(W34:X34)</f>
        <v>69.898099999999999</v>
      </c>
      <c r="AB34">
        <v>69.898099999999999</v>
      </c>
      <c r="AJ34" s="1">
        <v>2020</v>
      </c>
      <c r="AK34" s="24">
        <f t="shared" si="16"/>
        <v>0.73714879231338193</v>
      </c>
      <c r="AL34" s="24">
        <f t="shared" si="16"/>
        <v>0.26285120768661813</v>
      </c>
      <c r="AM34">
        <f t="shared" ref="AM34:AM40" si="18">+SUM(AK34:AL34)</f>
        <v>1</v>
      </c>
      <c r="AQ34" t="str">
        <v>GLP</v>
      </c>
      <c r="AR34" s="35">
        <v>0.26137381329741433</v>
      </c>
      <c r="AS34" s="35">
        <v>0.26285120768661813</v>
      </c>
      <c r="AT34" s="35">
        <v>0.22907939951841078</v>
      </c>
      <c r="AU34" s="35">
        <v>0.2271681988728155</v>
      </c>
      <c r="AV34" s="35">
        <v>0.42699855101348255</v>
      </c>
      <c r="AW34" s="35">
        <v>1</v>
      </c>
      <c r="AX34" s="35">
        <v>1</v>
      </c>
      <c r="AY34" s="35">
        <v>1</v>
      </c>
    </row>
    <row r="35" spans="3:56" ht="15" thickBot="1" x14ac:dyDescent="0.35">
      <c r="C35" s="1">
        <v>2025</v>
      </c>
      <c r="D35" s="2">
        <v>86.950385830000002</v>
      </c>
      <c r="E35" s="2">
        <v>49.17614245</v>
      </c>
      <c r="F35" s="2">
        <v>45.586796730000003</v>
      </c>
      <c r="G35" s="2">
        <v>14.612743030000001</v>
      </c>
      <c r="V35" s="1">
        <v>2025</v>
      </c>
      <c r="W35" s="2">
        <v>49.176099999999998</v>
      </c>
      <c r="X35" s="2">
        <v>14.6127</v>
      </c>
      <c r="Y35">
        <f t="shared" si="17"/>
        <v>63.788799999999995</v>
      </c>
      <c r="AB35">
        <v>63.788799999999995</v>
      </c>
      <c r="AJ35" s="1">
        <v>2025</v>
      </c>
      <c r="AK35" s="24">
        <f t="shared" si="16"/>
        <v>0.77092060048158928</v>
      </c>
      <c r="AL35" s="24">
        <f t="shared" si="16"/>
        <v>0.22907939951841078</v>
      </c>
      <c r="AM35">
        <f t="shared" si="18"/>
        <v>1</v>
      </c>
    </row>
    <row r="36" spans="3:56" ht="15" thickBot="1" x14ac:dyDescent="0.35">
      <c r="C36" s="1">
        <v>2030</v>
      </c>
      <c r="D36" s="2">
        <v>71.336616530000001</v>
      </c>
      <c r="E36" s="2">
        <v>29.372430550000001</v>
      </c>
      <c r="F36" s="2">
        <v>16.165223910000002</v>
      </c>
      <c r="G36" s="2">
        <v>8.6337691710000009</v>
      </c>
      <c r="V36" s="1">
        <v>2030</v>
      </c>
      <c r="W36" s="2">
        <v>29.372399999999999</v>
      </c>
      <c r="X36" s="2">
        <v>8.6338000000000008</v>
      </c>
      <c r="Y36">
        <f t="shared" si="17"/>
        <v>38.0062</v>
      </c>
      <c r="AB36">
        <v>38.0062</v>
      </c>
      <c r="AJ36" s="1">
        <v>2030</v>
      </c>
      <c r="AK36" s="24">
        <f t="shared" si="16"/>
        <v>0.77283180112718453</v>
      </c>
      <c r="AL36" s="24">
        <f t="shared" si="16"/>
        <v>0.2271681988728155</v>
      </c>
      <c r="AM36">
        <f t="shared" si="18"/>
        <v>1</v>
      </c>
    </row>
    <row r="37" spans="3:56" ht="15" thickBot="1" x14ac:dyDescent="0.35">
      <c r="C37" s="1">
        <v>2035</v>
      </c>
      <c r="D37" s="2">
        <v>82.593775669999999</v>
      </c>
      <c r="E37" s="2">
        <v>10.637563099999999</v>
      </c>
      <c r="F37" s="2">
        <v>15.30211484</v>
      </c>
      <c r="G37" s="2">
        <v>7.9270774550000001</v>
      </c>
      <c r="V37" s="1">
        <v>2035</v>
      </c>
      <c r="W37" s="2">
        <v>10.637600000000001</v>
      </c>
      <c r="X37" s="2">
        <v>7.9271000000000003</v>
      </c>
      <c r="Y37">
        <f t="shared" si="17"/>
        <v>18.564700000000002</v>
      </c>
      <c r="AB37">
        <v>18.564700000000002</v>
      </c>
      <c r="AJ37" s="1">
        <v>2035</v>
      </c>
      <c r="AK37" s="24">
        <f t="shared" si="16"/>
        <v>0.57300144898651739</v>
      </c>
      <c r="AL37" s="24">
        <f t="shared" si="16"/>
        <v>0.42699855101348255</v>
      </c>
      <c r="AM37">
        <f t="shared" si="18"/>
        <v>1</v>
      </c>
    </row>
    <row r="38" spans="3:56" ht="15" thickBot="1" x14ac:dyDescent="0.35">
      <c r="C38" s="1">
        <v>2040</v>
      </c>
      <c r="D38" s="2">
        <v>98.063158799999997</v>
      </c>
      <c r="E38" s="2">
        <v>0</v>
      </c>
      <c r="F38" s="2">
        <v>8.7778804990000001</v>
      </c>
      <c r="G38" s="2">
        <v>7.9061665769999996</v>
      </c>
      <c r="V38" s="1">
        <v>2040</v>
      </c>
      <c r="W38" s="2">
        <v>0</v>
      </c>
      <c r="X38" s="2">
        <v>7.9062000000000001</v>
      </c>
      <c r="Y38">
        <f t="shared" si="17"/>
        <v>7.9062000000000001</v>
      </c>
      <c r="AB38">
        <v>7.9062000000000001</v>
      </c>
      <c r="AJ38" s="1">
        <v>2040</v>
      </c>
      <c r="AK38" s="24">
        <f t="shared" si="16"/>
        <v>0</v>
      </c>
      <c r="AL38" s="24">
        <f t="shared" si="16"/>
        <v>1</v>
      </c>
      <c r="AM38">
        <f t="shared" si="18"/>
        <v>1</v>
      </c>
    </row>
    <row r="39" spans="3:56" ht="15" thickBot="1" x14ac:dyDescent="0.35">
      <c r="C39" s="1">
        <v>2045</v>
      </c>
      <c r="D39" s="2">
        <v>105.6932875</v>
      </c>
      <c r="E39" s="2">
        <v>0</v>
      </c>
      <c r="F39" s="2">
        <v>0.77012950309999995</v>
      </c>
      <c r="G39" s="2">
        <v>7.9055948239999996</v>
      </c>
      <c r="V39" s="1">
        <v>2045</v>
      </c>
      <c r="W39" s="2">
        <v>0</v>
      </c>
      <c r="X39" s="2">
        <v>7.9055999999999997</v>
      </c>
      <c r="Y39">
        <f t="shared" si="17"/>
        <v>7.9055999999999997</v>
      </c>
      <c r="AB39">
        <v>7.9055999999999997</v>
      </c>
      <c r="AJ39" s="1">
        <v>2045</v>
      </c>
      <c r="AK39" s="24">
        <f t="shared" si="16"/>
        <v>0</v>
      </c>
      <c r="AL39" s="24">
        <f t="shared" si="16"/>
        <v>1</v>
      </c>
      <c r="AM39">
        <f t="shared" si="18"/>
        <v>1</v>
      </c>
    </row>
    <row r="40" spans="3:56" ht="15" thickBot="1" x14ac:dyDescent="0.35">
      <c r="C40" s="1">
        <v>2050</v>
      </c>
      <c r="D40" s="2">
        <v>112.482643</v>
      </c>
      <c r="E40" s="2">
        <v>0</v>
      </c>
      <c r="F40" s="2">
        <v>0</v>
      </c>
      <c r="G40" s="2">
        <v>7.4988633340000002</v>
      </c>
      <c r="V40" s="1">
        <v>2050</v>
      </c>
      <c r="W40" s="2">
        <v>0</v>
      </c>
      <c r="X40" s="2">
        <v>7.4988999999999999</v>
      </c>
      <c r="Y40">
        <f t="shared" si="17"/>
        <v>7.4988999999999999</v>
      </c>
      <c r="AB40">
        <v>7.4988999999999999</v>
      </c>
      <c r="AJ40" s="1">
        <v>2050</v>
      </c>
      <c r="AK40" s="24">
        <f t="shared" si="16"/>
        <v>0</v>
      </c>
      <c r="AL40" s="24">
        <f t="shared" si="16"/>
        <v>1</v>
      </c>
      <c r="AM40">
        <f t="shared" si="18"/>
        <v>1</v>
      </c>
    </row>
    <row r="46" spans="3:56" ht="15" thickBot="1" x14ac:dyDescent="0.35">
      <c r="C46" t="s">
        <v>19</v>
      </c>
      <c r="D46" t="s">
        <v>23</v>
      </c>
      <c r="V46" t="s">
        <v>19</v>
      </c>
      <c r="W46" t="s">
        <v>23</v>
      </c>
      <c r="AJ46" t="s">
        <v>19</v>
      </c>
      <c r="AK46" t="s">
        <v>23</v>
      </c>
    </row>
    <row r="47" spans="3:56" ht="27.6" thickBot="1" x14ac:dyDescent="0.35"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10</v>
      </c>
      <c r="I47" s="1" t="s">
        <v>11</v>
      </c>
      <c r="J47" s="1" t="s">
        <v>12</v>
      </c>
      <c r="K47" s="1" t="s">
        <v>5</v>
      </c>
      <c r="L47" s="1" t="s">
        <v>7</v>
      </c>
      <c r="M47" s="1" t="s">
        <v>13</v>
      </c>
      <c r="N47" s="1" t="s">
        <v>14</v>
      </c>
      <c r="O47" s="3" t="s">
        <v>15</v>
      </c>
      <c r="P47" s="1" t="s">
        <v>16</v>
      </c>
      <c r="Q47" s="1" t="s">
        <v>17</v>
      </c>
      <c r="R47" s="1" t="s">
        <v>18</v>
      </c>
      <c r="V47" s="1" t="s">
        <v>0</v>
      </c>
      <c r="W47" s="1" t="s">
        <v>1</v>
      </c>
      <c r="X47" s="1" t="s">
        <v>2</v>
      </c>
      <c r="Y47" s="1" t="s">
        <v>4</v>
      </c>
      <c r="Z47" s="1" t="s">
        <v>10</v>
      </c>
      <c r="AA47" s="1" t="s">
        <v>7</v>
      </c>
      <c r="AB47" s="1" t="s">
        <v>13</v>
      </c>
      <c r="AC47" s="1" t="s">
        <v>14</v>
      </c>
      <c r="AD47" s="1" t="s">
        <v>18</v>
      </c>
      <c r="AJ47" s="1" t="s">
        <v>0</v>
      </c>
      <c r="AK47" s="1" t="s">
        <v>1</v>
      </c>
      <c r="AL47" s="1" t="s">
        <v>2</v>
      </c>
      <c r="AM47" s="1" t="s">
        <v>4</v>
      </c>
      <c r="AN47" s="1" t="s">
        <v>10</v>
      </c>
      <c r="AO47" s="1" t="s">
        <v>7</v>
      </c>
      <c r="AP47" s="1" t="s">
        <v>13</v>
      </c>
      <c r="AQ47" s="1" t="s">
        <v>14</v>
      </c>
      <c r="AR47" s="1" t="s">
        <v>18</v>
      </c>
      <c r="AV47" t="str" cm="1">
        <f t="array" ref="AV47:BD55">+TRANSPOSE(AJ47:AR55)</f>
        <v>Año</v>
      </c>
      <c r="AW47">
        <v>2019</v>
      </c>
      <c r="AX47">
        <v>2020</v>
      </c>
      <c r="AY47">
        <v>2025</v>
      </c>
      <c r="AZ47">
        <v>2030</v>
      </c>
      <c r="BA47">
        <v>2035</v>
      </c>
      <c r="BB47">
        <v>2040</v>
      </c>
      <c r="BC47">
        <v>2045</v>
      </c>
      <c r="BD47">
        <v>2050</v>
      </c>
    </row>
    <row r="48" spans="3:56" ht="15" thickBot="1" x14ac:dyDescent="0.35">
      <c r="C48" s="1">
        <v>2019</v>
      </c>
      <c r="D48" s="2">
        <v>2.5236444730000001</v>
      </c>
      <c r="E48" s="2">
        <v>0.21974023209999999</v>
      </c>
      <c r="F48" s="2">
        <v>56.21455375</v>
      </c>
      <c r="G48" s="2">
        <v>98.535505520000001</v>
      </c>
      <c r="H48" s="2">
        <v>4.0370021040000001E-3</v>
      </c>
      <c r="I48" s="2">
        <v>96.694191079999996</v>
      </c>
      <c r="J48" s="2">
        <v>61.631377200000003</v>
      </c>
      <c r="K48" s="2">
        <v>0.2215220376</v>
      </c>
      <c r="L48" s="2">
        <v>4.1690232849999997</v>
      </c>
      <c r="M48" s="2">
        <v>0.44079057770000002</v>
      </c>
      <c r="N48" s="2">
        <v>7.3298984080000004E-2</v>
      </c>
      <c r="O48" s="4">
        <v>0.49609602339999997</v>
      </c>
      <c r="P48" s="2">
        <v>0.2777860305</v>
      </c>
      <c r="Q48" s="2">
        <v>1.3120832400000001E-2</v>
      </c>
      <c r="R48" s="2">
        <v>0</v>
      </c>
      <c r="V48" s="1">
        <v>2019</v>
      </c>
      <c r="W48" s="2" cm="1">
        <f t="array" ref="W48:X55">+ROUND(D48:E55,4)</f>
        <v>2.5236000000000001</v>
      </c>
      <c r="X48" s="2">
        <v>0.21970000000000001</v>
      </c>
      <c r="Y48" s="2" cm="1">
        <f t="array" ref="Y48:Y55">+ROUND(G48:G55,4)</f>
        <v>98.535499999999999</v>
      </c>
      <c r="Z48" s="2" cm="1">
        <f t="array" ref="Z48:Z55">+ROUND(H48:H55,4)</f>
        <v>4.0000000000000001E-3</v>
      </c>
      <c r="AA48" s="2" cm="1">
        <f t="array" ref="AA48:AC55">+ROUND(L48:N55,4)</f>
        <v>4.1689999999999996</v>
      </c>
      <c r="AB48" s="2">
        <v>0.44080000000000003</v>
      </c>
      <c r="AC48" s="2">
        <v>7.3300000000000004E-2</v>
      </c>
      <c r="AD48" s="2" cm="1">
        <f t="array" ref="AD48:AD55">+ROUND(R48:R55,4)</f>
        <v>0</v>
      </c>
      <c r="AE48">
        <f t="shared" ref="AE48:AE55" si="19">+SUM(W48:AD48)</f>
        <v>105.9659</v>
      </c>
      <c r="AG48">
        <v>105.9659</v>
      </c>
      <c r="AJ48" s="1">
        <v>2019</v>
      </c>
      <c r="AK48" s="24">
        <f t="shared" ref="AK48:AR48" si="20">+W48/$AE48</f>
        <v>2.3815208477444158E-2</v>
      </c>
      <c r="AL48" s="24">
        <f t="shared" si="20"/>
        <v>2.0733084888629265E-3</v>
      </c>
      <c r="AM48" s="24">
        <f t="shared" si="20"/>
        <v>0.92987932910492899</v>
      </c>
      <c r="AN48" s="24">
        <f t="shared" si="20"/>
        <v>3.7747992514573081E-5</v>
      </c>
      <c r="AO48" s="24">
        <f t="shared" si="20"/>
        <v>3.934284519831379E-2</v>
      </c>
      <c r="AP48" s="24">
        <f t="shared" si="20"/>
        <v>4.1598287751059542E-3</v>
      </c>
      <c r="AQ48" s="24">
        <f t="shared" si="20"/>
        <v>6.9173196282955177E-4</v>
      </c>
      <c r="AR48" s="24">
        <f t="shared" si="20"/>
        <v>0</v>
      </c>
      <c r="AS48">
        <f t="shared" ref="AS48:AS55" si="21">+SUM(AK48:AR48)</f>
        <v>0.99999999999999989</v>
      </c>
      <c r="AV48" t="str">
        <v>Diésel</v>
      </c>
      <c r="AW48" s="35">
        <v>2.3815208477444158E-2</v>
      </c>
      <c r="AX48" s="35">
        <v>2.229784403474367E-2</v>
      </c>
      <c r="AY48" s="35">
        <v>1.3913012996345599E-2</v>
      </c>
      <c r="AZ48" s="35">
        <v>6.2035191203109498E-3</v>
      </c>
      <c r="BA48" s="35">
        <v>4.6787656074508211E-3</v>
      </c>
      <c r="BB48" s="35">
        <v>3.1693536462588964E-3</v>
      </c>
      <c r="BC48" s="35">
        <v>1.7208501930142783E-3</v>
      </c>
      <c r="BD48" s="35">
        <v>1.6342224068375486E-4</v>
      </c>
    </row>
    <row r="49" spans="3:56" ht="15" thickBot="1" x14ac:dyDescent="0.35">
      <c r="C49" s="1">
        <v>2020</v>
      </c>
      <c r="D49" s="2">
        <v>2.1989851200000001</v>
      </c>
      <c r="E49" s="2">
        <v>0.45277686169999998</v>
      </c>
      <c r="F49" s="2">
        <v>50.313074999999998</v>
      </c>
      <c r="G49" s="2">
        <v>91.506546810000003</v>
      </c>
      <c r="H49" s="2">
        <v>3.8689850629999999E-3</v>
      </c>
      <c r="I49" s="2">
        <v>82.125715580000005</v>
      </c>
      <c r="J49" s="2">
        <v>45.795237419999999</v>
      </c>
      <c r="K49" s="2">
        <v>0.20764177880000001</v>
      </c>
      <c r="L49" s="2">
        <v>4.0426587549999997</v>
      </c>
      <c r="M49" s="2">
        <v>0.34544348889999998</v>
      </c>
      <c r="N49" s="2">
        <v>6.9117748630000003E-2</v>
      </c>
      <c r="O49" s="4">
        <v>0.38050104289999997</v>
      </c>
      <c r="P49" s="2">
        <v>0.27034865149999998</v>
      </c>
      <c r="Q49" s="2">
        <v>1.192998505E-2</v>
      </c>
      <c r="R49" s="2">
        <v>0</v>
      </c>
      <c r="V49" s="1">
        <v>2020</v>
      </c>
      <c r="W49" s="2">
        <v>2.1989999999999998</v>
      </c>
      <c r="X49" s="2">
        <v>0.45279999999999998</v>
      </c>
      <c r="Y49" s="2">
        <v>91.506500000000003</v>
      </c>
      <c r="Z49" s="2">
        <v>3.8999999999999998E-3</v>
      </c>
      <c r="AA49" s="2">
        <v>4.0427</v>
      </c>
      <c r="AB49" s="2">
        <v>0.34539999999999998</v>
      </c>
      <c r="AC49" s="2">
        <v>6.9099999999999995E-2</v>
      </c>
      <c r="AD49" s="2">
        <v>0</v>
      </c>
      <c r="AE49">
        <f t="shared" si="19"/>
        <v>98.619399999999999</v>
      </c>
      <c r="AG49">
        <v>98.619399999999999</v>
      </c>
      <c r="AJ49" s="1">
        <v>2020</v>
      </c>
      <c r="AK49" s="24">
        <f t="shared" ref="AK49:AK55" si="22">+W49/$AE49</f>
        <v>2.229784403474367E-2</v>
      </c>
      <c r="AL49" s="24">
        <f t="shared" ref="AL49:AR55" si="23">+X49/$AE49</f>
        <v>4.5913887125656819E-3</v>
      </c>
      <c r="AM49" s="24">
        <f t="shared" si="23"/>
        <v>0.92787524564132418</v>
      </c>
      <c r="AN49" s="24">
        <f t="shared" si="23"/>
        <v>3.9545971685084271E-5</v>
      </c>
      <c r="AO49" s="24">
        <f t="shared" si="23"/>
        <v>4.0992948649048767E-2</v>
      </c>
      <c r="AP49" s="24">
        <f t="shared" si="23"/>
        <v>3.5023534923148995E-3</v>
      </c>
      <c r="AQ49" s="24">
        <f t="shared" si="23"/>
        <v>7.0067349831777514E-4</v>
      </c>
      <c r="AR49" s="24">
        <f t="shared" si="23"/>
        <v>0</v>
      </c>
      <c r="AS49">
        <f t="shared" si="21"/>
        <v>1</v>
      </c>
      <c r="AV49" t="str">
        <v>Gasolina</v>
      </c>
      <c r="AW49" s="35">
        <v>2.0733084888629265E-3</v>
      </c>
      <c r="AX49" s="35">
        <v>4.5913887125656819E-3</v>
      </c>
      <c r="AY49" s="35">
        <v>3.3783487717883782E-3</v>
      </c>
      <c r="AZ49" s="35">
        <v>1.7902060557512646E-3</v>
      </c>
      <c r="BA49" s="35">
        <v>1.6755816637882767E-3</v>
      </c>
      <c r="BB49" s="35">
        <v>1.6683289082165789E-3</v>
      </c>
      <c r="BC49" s="35">
        <v>1.7261353594547398E-3</v>
      </c>
      <c r="BD49" s="35">
        <v>1.7811611362131437E-3</v>
      </c>
    </row>
    <row r="50" spans="3:56" ht="15" thickBot="1" x14ac:dyDescent="0.35">
      <c r="C50" s="1">
        <v>2025</v>
      </c>
      <c r="D50" s="2">
        <v>1.5876067060000001</v>
      </c>
      <c r="E50" s="2">
        <v>0.38552935900000002</v>
      </c>
      <c r="F50" s="2">
        <v>59.360062630000002</v>
      </c>
      <c r="G50" s="2">
        <v>107.7785066</v>
      </c>
      <c r="H50" s="2">
        <v>2.5086542339999999E-3</v>
      </c>
      <c r="I50" s="2">
        <v>74.750848390000002</v>
      </c>
      <c r="J50" s="2">
        <v>51.323068589999998</v>
      </c>
      <c r="K50" s="2">
        <v>0.1197025063</v>
      </c>
      <c r="L50" s="2">
        <v>4.0161219670000001</v>
      </c>
      <c r="M50" s="2">
        <v>0.2812752731</v>
      </c>
      <c r="N50" s="2">
        <v>3.7636018549999997E-2</v>
      </c>
      <c r="O50" s="4">
        <v>2.6648106409999999</v>
      </c>
      <c r="P50" s="2">
        <v>0.1480002762</v>
      </c>
      <c r="Q50" s="2">
        <v>6.5311095630000001E-3</v>
      </c>
      <c r="R50" s="2">
        <v>1.986265177E-2</v>
      </c>
      <c r="V50" s="1">
        <v>2025</v>
      </c>
      <c r="W50" s="2">
        <v>1.5875999999999999</v>
      </c>
      <c r="X50" s="2">
        <v>0.38550000000000001</v>
      </c>
      <c r="Y50" s="2">
        <v>107.77849999999999</v>
      </c>
      <c r="Z50" s="2">
        <v>2.5000000000000001E-3</v>
      </c>
      <c r="AA50" s="2">
        <v>4.0160999999999998</v>
      </c>
      <c r="AB50" s="2">
        <v>0.28129999999999999</v>
      </c>
      <c r="AC50" s="2">
        <v>3.7600000000000001E-2</v>
      </c>
      <c r="AD50" s="2">
        <v>1.9900000000000001E-2</v>
      </c>
      <c r="AE50">
        <f t="shared" si="19"/>
        <v>114.10899999999999</v>
      </c>
      <c r="AG50">
        <v>114.10899999999999</v>
      </c>
      <c r="AJ50" s="1">
        <v>2025</v>
      </c>
      <c r="AK50" s="24">
        <f t="shared" si="22"/>
        <v>1.3913012996345599E-2</v>
      </c>
      <c r="AL50" s="24">
        <f t="shared" si="23"/>
        <v>3.3783487717883782E-3</v>
      </c>
      <c r="AM50" s="24">
        <f t="shared" si="23"/>
        <v>0.94452234267235713</v>
      </c>
      <c r="AN50" s="24">
        <f t="shared" si="23"/>
        <v>2.1908876600443436E-5</v>
      </c>
      <c r="AO50" s="24">
        <f t="shared" si="23"/>
        <v>3.5195295726016353E-2</v>
      </c>
      <c r="AP50" s="24">
        <f t="shared" si="23"/>
        <v>2.4651867950818956E-3</v>
      </c>
      <c r="AQ50" s="24">
        <f t="shared" si="23"/>
        <v>3.2950950407066928E-4</v>
      </c>
      <c r="AR50" s="24">
        <f t="shared" si="23"/>
        <v>1.7439465773952978E-4</v>
      </c>
      <c r="AS50">
        <f t="shared" si="21"/>
        <v>0.99999999999999989</v>
      </c>
      <c r="AV50" t="str">
        <v>Gas Natural</v>
      </c>
      <c r="AW50" s="35">
        <v>0.92987932910492899</v>
      </c>
      <c r="AX50" s="35">
        <v>0.92787524564132418</v>
      </c>
      <c r="AY50" s="35">
        <v>0.94452234267235713</v>
      </c>
      <c r="AZ50" s="35">
        <v>0.80541142879682992</v>
      </c>
      <c r="BA50" s="35">
        <v>0.73652544616169935</v>
      </c>
      <c r="BB50" s="35">
        <v>0.66412745278811813</v>
      </c>
      <c r="BC50" s="35">
        <v>0.65541349028163587</v>
      </c>
      <c r="BD50" s="35">
        <v>0.64728064449587286</v>
      </c>
    </row>
    <row r="51" spans="3:56" ht="15" thickBot="1" x14ac:dyDescent="0.35">
      <c r="C51" s="1">
        <v>2030</v>
      </c>
      <c r="D51" s="2">
        <v>0.81782302709999999</v>
      </c>
      <c r="E51" s="2">
        <v>0.2360183837</v>
      </c>
      <c r="F51" s="2">
        <v>60.045721800000003</v>
      </c>
      <c r="G51" s="2">
        <v>106.1760934</v>
      </c>
      <c r="H51" s="2">
        <v>8.7130209670000002E-4</v>
      </c>
      <c r="I51" s="2">
        <v>49.44543745</v>
      </c>
      <c r="J51" s="2">
        <v>50.880362050000002</v>
      </c>
      <c r="K51" s="2">
        <v>1.313445131E-2</v>
      </c>
      <c r="L51" s="2">
        <v>3.9040243659999998</v>
      </c>
      <c r="M51" s="2">
        <v>0.1825766687</v>
      </c>
      <c r="N51" s="2">
        <v>0</v>
      </c>
      <c r="O51" s="4">
        <v>4.4775127330000002</v>
      </c>
      <c r="P51" s="2">
        <v>1.9115194709999999E-4</v>
      </c>
      <c r="Q51" s="2">
        <v>0</v>
      </c>
      <c r="R51" s="2">
        <v>20.511013760000001</v>
      </c>
      <c r="V51" s="1">
        <v>2030</v>
      </c>
      <c r="W51" s="2">
        <v>0.81779999999999997</v>
      </c>
      <c r="X51" s="2">
        <v>0.23599999999999999</v>
      </c>
      <c r="Y51" s="2">
        <v>106.17610000000001</v>
      </c>
      <c r="Z51" s="2">
        <v>8.9999999999999998E-4</v>
      </c>
      <c r="AA51" s="2">
        <v>3.9039999999999999</v>
      </c>
      <c r="AB51" s="2">
        <v>0.18260000000000001</v>
      </c>
      <c r="AC51" s="2">
        <v>0</v>
      </c>
      <c r="AD51" s="2">
        <v>20.510999999999999</v>
      </c>
      <c r="AE51">
        <f t="shared" si="19"/>
        <v>131.82839999999999</v>
      </c>
      <c r="AG51">
        <v>131.82839999999999</v>
      </c>
      <c r="AJ51" s="1">
        <v>2030</v>
      </c>
      <c r="AK51" s="24">
        <f t="shared" si="22"/>
        <v>6.2035191203109498E-3</v>
      </c>
      <c r="AL51" s="24">
        <f t="shared" si="23"/>
        <v>1.7902060557512646E-3</v>
      </c>
      <c r="AM51" s="24">
        <f t="shared" si="23"/>
        <v>0.80541142879682992</v>
      </c>
      <c r="AN51" s="24">
        <f t="shared" si="23"/>
        <v>6.8270569922717723E-6</v>
      </c>
      <c r="AO51" s="24">
        <f t="shared" si="23"/>
        <v>2.9614256108698885E-2</v>
      </c>
      <c r="AP51" s="24">
        <f t="shared" si="23"/>
        <v>1.3851340075431396E-3</v>
      </c>
      <c r="AQ51" s="24">
        <f t="shared" si="23"/>
        <v>0</v>
      </c>
      <c r="AR51" s="24">
        <f t="shared" si="23"/>
        <v>0.15558862885387367</v>
      </c>
      <c r="AS51">
        <f t="shared" si="21"/>
        <v>1</v>
      </c>
      <c r="AV51" t="str">
        <v>Kerosene-Jet</v>
      </c>
      <c r="AW51" s="35">
        <v>3.7747992514573081E-5</v>
      </c>
      <c r="AX51" s="35">
        <v>3.9545971685084271E-5</v>
      </c>
      <c r="AY51" s="35">
        <v>2.1908876600443436E-5</v>
      </c>
      <c r="AZ51" s="35">
        <v>6.8270569922717723E-6</v>
      </c>
      <c r="BA51" s="35">
        <v>6.0930242319573703E-6</v>
      </c>
      <c r="BB51" s="35">
        <v>5.3018927167899754E-6</v>
      </c>
      <c r="BC51" s="35">
        <v>4.7566497964153876E-6</v>
      </c>
      <c r="BD51" s="35">
        <v>4.2386171935267829E-6</v>
      </c>
    </row>
    <row r="52" spans="3:56" ht="15" thickBot="1" x14ac:dyDescent="0.35">
      <c r="C52" s="1">
        <v>2035</v>
      </c>
      <c r="D52" s="2">
        <v>0.69114925770000002</v>
      </c>
      <c r="E52" s="2">
        <v>0.24749037679999999</v>
      </c>
      <c r="F52" s="2">
        <v>65.977242829999994</v>
      </c>
      <c r="G52" s="2">
        <v>108.7921065</v>
      </c>
      <c r="H52" s="2">
        <v>8.7289370819999997E-4</v>
      </c>
      <c r="I52" s="2">
        <v>45.112069480000002</v>
      </c>
      <c r="J52" s="2">
        <v>56.106711850000003</v>
      </c>
      <c r="K52" s="2">
        <v>1.313445131E-2</v>
      </c>
      <c r="L52" s="2">
        <v>3.9564040280000001</v>
      </c>
      <c r="M52" s="2">
        <v>0.2026198069</v>
      </c>
      <c r="N52" s="2">
        <v>0</v>
      </c>
      <c r="O52" s="4">
        <v>7.0560586560000003</v>
      </c>
      <c r="P52" s="2">
        <v>2.1333682719999999E-4</v>
      </c>
      <c r="Q52" s="2">
        <v>0</v>
      </c>
      <c r="R52" s="2">
        <v>33.819301920000001</v>
      </c>
      <c r="V52" s="1">
        <v>2035</v>
      </c>
      <c r="W52" s="2">
        <v>0.69110000000000005</v>
      </c>
      <c r="X52" s="2">
        <v>0.2475</v>
      </c>
      <c r="Y52" s="2">
        <v>108.7921</v>
      </c>
      <c r="Z52" s="2">
        <v>8.9999999999999998E-4</v>
      </c>
      <c r="AA52" s="2">
        <v>3.9563999999999999</v>
      </c>
      <c r="AB52" s="2">
        <v>0.2026</v>
      </c>
      <c r="AC52" s="2">
        <v>0</v>
      </c>
      <c r="AD52" s="2">
        <v>33.819299999999998</v>
      </c>
      <c r="AE52">
        <f t="shared" si="19"/>
        <v>147.7099</v>
      </c>
      <c r="AG52">
        <v>147.7099</v>
      </c>
      <c r="AJ52" s="1">
        <v>2035</v>
      </c>
      <c r="AK52" s="24">
        <f t="shared" si="22"/>
        <v>4.6787656074508211E-3</v>
      </c>
      <c r="AL52" s="24">
        <f t="shared" si="23"/>
        <v>1.6755816637882767E-3</v>
      </c>
      <c r="AM52" s="24">
        <f t="shared" si="23"/>
        <v>0.73652544616169935</v>
      </c>
      <c r="AN52" s="24">
        <f t="shared" si="23"/>
        <v>6.0930242319573703E-6</v>
      </c>
      <c r="AO52" s="24">
        <f t="shared" si="23"/>
        <v>2.6784934523684599E-2</v>
      </c>
      <c r="AP52" s="24">
        <f t="shared" si="23"/>
        <v>1.3716074548828481E-3</v>
      </c>
      <c r="AQ52" s="24">
        <f t="shared" si="23"/>
        <v>0</v>
      </c>
      <c r="AR52" s="24">
        <f t="shared" si="23"/>
        <v>0.22895757156426208</v>
      </c>
      <c r="AS52">
        <f t="shared" si="21"/>
        <v>0.99999999999999989</v>
      </c>
      <c r="AV52" t="str">
        <v>GLP</v>
      </c>
      <c r="AW52" s="35">
        <v>3.934284519831379E-2</v>
      </c>
      <c r="AX52" s="35">
        <v>4.0992948649048767E-2</v>
      </c>
      <c r="AY52" s="35">
        <v>3.5195295726016353E-2</v>
      </c>
      <c r="AZ52" s="35">
        <v>2.9614256108698885E-2</v>
      </c>
      <c r="BA52" s="35">
        <v>2.6784934523684599E-2</v>
      </c>
      <c r="BB52" s="35">
        <v>2.3821403976537359E-2</v>
      </c>
      <c r="BC52" s="35">
        <v>2.1926041494898754E-2</v>
      </c>
      <c r="BD52" s="35">
        <v>2.0125425392331111E-2</v>
      </c>
    </row>
    <row r="53" spans="3:56" ht="15" thickBot="1" x14ac:dyDescent="0.35">
      <c r="C53" s="1">
        <v>2040</v>
      </c>
      <c r="D53" s="2">
        <v>0.53798750750000002</v>
      </c>
      <c r="E53" s="2">
        <v>0.28318037359999998</v>
      </c>
      <c r="F53" s="2">
        <v>75.423020010000002</v>
      </c>
      <c r="G53" s="2">
        <v>112.7360576</v>
      </c>
      <c r="H53" s="2">
        <v>8.7516565119999997E-4</v>
      </c>
      <c r="I53" s="2">
        <v>43.009221719999999</v>
      </c>
      <c r="J53" s="2">
        <v>64.277451200000002</v>
      </c>
      <c r="K53" s="2">
        <v>1.313445131E-2</v>
      </c>
      <c r="L53" s="2">
        <v>4.0436845379999999</v>
      </c>
      <c r="M53" s="2">
        <v>0.23254120559999999</v>
      </c>
      <c r="N53" s="2">
        <v>0</v>
      </c>
      <c r="O53" s="4">
        <v>10.70789428</v>
      </c>
      <c r="P53" s="2">
        <v>2.4500459309999999E-4</v>
      </c>
      <c r="Q53" s="2">
        <v>0</v>
      </c>
      <c r="R53" s="2">
        <v>51.916262009999997</v>
      </c>
      <c r="V53" s="1">
        <v>2040</v>
      </c>
      <c r="W53" s="2">
        <v>0.53800000000000003</v>
      </c>
      <c r="X53" s="2">
        <v>0.28320000000000001</v>
      </c>
      <c r="Y53" s="2">
        <v>112.73609999999999</v>
      </c>
      <c r="Z53" s="2">
        <v>8.9999999999999998E-4</v>
      </c>
      <c r="AA53" s="2">
        <v>4.0437000000000003</v>
      </c>
      <c r="AB53" s="2">
        <v>0.23250000000000001</v>
      </c>
      <c r="AC53" s="2">
        <v>0</v>
      </c>
      <c r="AD53" s="2">
        <v>51.9163</v>
      </c>
      <c r="AE53">
        <f t="shared" si="19"/>
        <v>169.75069999999999</v>
      </c>
      <c r="AG53">
        <v>169.75069999999999</v>
      </c>
      <c r="AJ53" s="1">
        <v>2040</v>
      </c>
      <c r="AK53" s="24">
        <f t="shared" si="22"/>
        <v>3.1693536462588964E-3</v>
      </c>
      <c r="AL53" s="24">
        <f t="shared" si="23"/>
        <v>1.6683289082165789E-3</v>
      </c>
      <c r="AM53" s="24">
        <f t="shared" si="23"/>
        <v>0.66412745278811813</v>
      </c>
      <c r="AN53" s="24">
        <f t="shared" si="23"/>
        <v>5.3018927167899754E-6</v>
      </c>
      <c r="AO53" s="24">
        <f t="shared" si="23"/>
        <v>2.3821403976537359E-2</v>
      </c>
      <c r="AP53" s="24">
        <f t="shared" si="23"/>
        <v>1.369655618504077E-3</v>
      </c>
      <c r="AQ53" s="24">
        <f t="shared" si="23"/>
        <v>0</v>
      </c>
      <c r="AR53" s="24">
        <f t="shared" si="23"/>
        <v>0.30583850316964822</v>
      </c>
      <c r="AS53">
        <f t="shared" si="21"/>
        <v>1</v>
      </c>
      <c r="AV53" t="str">
        <v>Fuel Oil</v>
      </c>
      <c r="AW53" s="35">
        <v>4.1598287751059542E-3</v>
      </c>
      <c r="AX53" s="35">
        <v>3.5023534923148995E-3</v>
      </c>
      <c r="AY53" s="35">
        <v>2.4651867950818956E-3</v>
      </c>
      <c r="AZ53" s="35">
        <v>1.3851340075431396E-3</v>
      </c>
      <c r="BA53" s="35">
        <v>1.3716074548828481E-3</v>
      </c>
      <c r="BB53" s="35">
        <v>1.369655618504077E-3</v>
      </c>
      <c r="BC53" s="35">
        <v>1.4185386726198782E-3</v>
      </c>
      <c r="BD53" s="35">
        <v>1.4651486765624247E-3</v>
      </c>
    </row>
    <row r="54" spans="3:56" ht="15" thickBot="1" x14ac:dyDescent="0.35">
      <c r="C54" s="1">
        <v>2045</v>
      </c>
      <c r="D54" s="2">
        <v>0.32564149819999999</v>
      </c>
      <c r="E54" s="2">
        <v>0.32659097809999998</v>
      </c>
      <c r="F54" s="2">
        <v>86.715150910000006</v>
      </c>
      <c r="G54" s="2">
        <v>124.01002250000001</v>
      </c>
      <c r="H54" s="2">
        <v>8.7788685899999996E-4</v>
      </c>
      <c r="I54" s="2">
        <v>46.965879020000003</v>
      </c>
      <c r="J54" s="2">
        <v>74.336493829999995</v>
      </c>
      <c r="K54" s="2">
        <v>1.313445131E-2</v>
      </c>
      <c r="L54" s="2">
        <v>4.148555333</v>
      </c>
      <c r="M54" s="2">
        <v>0.26842092210000001</v>
      </c>
      <c r="N54" s="2">
        <v>0</v>
      </c>
      <c r="O54" s="4">
        <v>15.41610389</v>
      </c>
      <c r="P54" s="2">
        <v>2.8293449350000002E-4</v>
      </c>
      <c r="Q54" s="2">
        <v>0</v>
      </c>
      <c r="R54" s="2">
        <v>60.128716750000002</v>
      </c>
      <c r="V54" s="1">
        <v>2045</v>
      </c>
      <c r="W54" s="2">
        <v>0.3256</v>
      </c>
      <c r="X54" s="2">
        <v>0.3266</v>
      </c>
      <c r="Y54" s="2">
        <v>124.01</v>
      </c>
      <c r="Z54" s="2">
        <v>8.9999999999999998E-4</v>
      </c>
      <c r="AA54" s="2">
        <v>4.1486000000000001</v>
      </c>
      <c r="AB54" s="2">
        <v>0.26840000000000003</v>
      </c>
      <c r="AC54" s="2">
        <v>0</v>
      </c>
      <c r="AD54" s="2">
        <v>60.128700000000002</v>
      </c>
      <c r="AE54">
        <f t="shared" si="19"/>
        <v>189.20880000000002</v>
      </c>
      <c r="AG54">
        <v>189.20880000000002</v>
      </c>
      <c r="AJ54" s="1">
        <v>2045</v>
      </c>
      <c r="AK54" s="24">
        <f t="shared" si="22"/>
        <v>1.7208501930142783E-3</v>
      </c>
      <c r="AL54" s="24">
        <f t="shared" si="23"/>
        <v>1.7261353594547398E-3</v>
      </c>
      <c r="AM54" s="24">
        <f t="shared" si="23"/>
        <v>0.65541349028163587</v>
      </c>
      <c r="AN54" s="24">
        <f t="shared" si="23"/>
        <v>4.7566497964153876E-6</v>
      </c>
      <c r="AO54" s="24">
        <f t="shared" si="23"/>
        <v>2.1926041494898754E-2</v>
      </c>
      <c r="AP54" s="24">
        <f t="shared" si="23"/>
        <v>1.4185386726198782E-3</v>
      </c>
      <c r="AQ54" s="24">
        <f t="shared" si="23"/>
        <v>0</v>
      </c>
      <c r="AR54" s="24">
        <f t="shared" si="23"/>
        <v>0.31779018734857994</v>
      </c>
      <c r="AS54">
        <f t="shared" si="21"/>
        <v>0.99999999999999978</v>
      </c>
      <c r="AV54" t="str">
        <v>Petróleo</v>
      </c>
      <c r="AW54" s="35">
        <v>6.9173196282955177E-4</v>
      </c>
      <c r="AX54" s="35">
        <v>7.0067349831777514E-4</v>
      </c>
      <c r="AY54" s="35">
        <v>3.2950950407066928E-4</v>
      </c>
      <c r="AZ54" s="35">
        <v>0</v>
      </c>
      <c r="BA54" s="35">
        <v>0</v>
      </c>
      <c r="BB54" s="35">
        <v>0</v>
      </c>
      <c r="BC54" s="35">
        <v>0</v>
      </c>
      <c r="BD54" s="35">
        <v>0</v>
      </c>
    </row>
    <row r="55" spans="3:56" ht="15" thickBot="1" x14ac:dyDescent="0.35">
      <c r="C55" s="1">
        <v>2050</v>
      </c>
      <c r="D55" s="2">
        <v>3.4667500439999999E-2</v>
      </c>
      <c r="E55" s="2">
        <v>0.37824259869999999</v>
      </c>
      <c r="F55" s="2">
        <v>100.16097240000001</v>
      </c>
      <c r="G55" s="2">
        <v>137.4393177</v>
      </c>
      <c r="H55" s="2">
        <v>8.8112290720000004E-4</v>
      </c>
      <c r="I55" s="2">
        <v>51.245548790000001</v>
      </c>
      <c r="J55" s="2">
        <v>86.299351759999993</v>
      </c>
      <c r="K55" s="2">
        <v>1.313445131E-2</v>
      </c>
      <c r="L55" s="2">
        <v>4.2732823619999998</v>
      </c>
      <c r="M55" s="2">
        <v>0.31109119190000001</v>
      </c>
      <c r="N55" s="2">
        <v>0</v>
      </c>
      <c r="O55" s="4">
        <v>21.442447510000001</v>
      </c>
      <c r="P55" s="2">
        <v>3.2804056159999999E-4</v>
      </c>
      <c r="Q55" s="2">
        <v>0</v>
      </c>
      <c r="R55" s="2">
        <v>69.895879370000003</v>
      </c>
      <c r="V55" s="1">
        <v>2050</v>
      </c>
      <c r="W55" s="2">
        <v>3.4700000000000002E-2</v>
      </c>
      <c r="X55" s="2">
        <v>0.37819999999999998</v>
      </c>
      <c r="Y55" s="2">
        <v>137.4393</v>
      </c>
      <c r="Z55" s="2">
        <v>8.9999999999999998E-4</v>
      </c>
      <c r="AA55" s="2">
        <v>4.2732999999999999</v>
      </c>
      <c r="AB55" s="2">
        <v>0.31109999999999999</v>
      </c>
      <c r="AC55" s="2">
        <v>0</v>
      </c>
      <c r="AD55" s="2">
        <v>69.895899999999997</v>
      </c>
      <c r="AE55">
        <f t="shared" si="19"/>
        <v>212.33340000000004</v>
      </c>
      <c r="AG55">
        <v>212.33340000000004</v>
      </c>
      <c r="AJ55" s="1">
        <v>2050</v>
      </c>
      <c r="AK55" s="24">
        <f t="shared" si="22"/>
        <v>1.6342224068375486E-4</v>
      </c>
      <c r="AL55" s="24">
        <f t="shared" si="23"/>
        <v>1.7811611362131437E-3</v>
      </c>
      <c r="AM55" s="24">
        <f t="shared" si="23"/>
        <v>0.64728064449587286</v>
      </c>
      <c r="AN55" s="24">
        <f t="shared" si="23"/>
        <v>4.2386171935267829E-6</v>
      </c>
      <c r="AO55" s="24">
        <f t="shared" si="23"/>
        <v>2.0125425392331111E-2</v>
      </c>
      <c r="AP55" s="24">
        <f t="shared" si="23"/>
        <v>1.4651486765624247E-3</v>
      </c>
      <c r="AQ55" s="24">
        <f t="shared" si="23"/>
        <v>0</v>
      </c>
      <c r="AR55" s="24">
        <f t="shared" si="23"/>
        <v>0.32917995944114298</v>
      </c>
      <c r="AS55">
        <f t="shared" si="21"/>
        <v>0.99999999999999978</v>
      </c>
      <c r="AV55" t="str">
        <v>Hidrógeno</v>
      </c>
      <c r="AW55" s="35">
        <v>0</v>
      </c>
      <c r="AX55" s="35">
        <v>0</v>
      </c>
      <c r="AY55" s="35">
        <v>1.7439465773952978E-4</v>
      </c>
      <c r="AZ55" s="35">
        <v>0.15558862885387367</v>
      </c>
      <c r="BA55" s="35">
        <v>0.22895757156426208</v>
      </c>
      <c r="BB55" s="35">
        <v>0.30583850316964822</v>
      </c>
      <c r="BC55" s="35">
        <v>0.31779018734857994</v>
      </c>
      <c r="BD55" s="35">
        <v>0.32917995944114298</v>
      </c>
    </row>
    <row r="61" spans="3:56" ht="15" thickBot="1" x14ac:dyDescent="0.35"/>
    <row r="62" spans="3:56" ht="15" thickBot="1" x14ac:dyDescent="0.35">
      <c r="C62" s="1" t="s">
        <v>21</v>
      </c>
      <c r="D62" t="s">
        <v>23</v>
      </c>
      <c r="E62" s="1"/>
      <c r="F62" s="1"/>
      <c r="G62" s="1"/>
      <c r="H62" s="1"/>
      <c r="I62" s="1"/>
      <c r="J62" s="1"/>
      <c r="K62" s="1"/>
      <c r="L62" s="1"/>
      <c r="V62" s="1" t="s">
        <v>21</v>
      </c>
      <c r="W62" t="s">
        <v>23</v>
      </c>
      <c r="X62" s="1"/>
      <c r="Y62" s="1"/>
      <c r="Z62" s="1"/>
      <c r="AA62" s="1"/>
      <c r="AB62" s="1"/>
      <c r="AC62" s="1"/>
      <c r="AD62" s="1"/>
      <c r="AE62" s="1"/>
      <c r="AJ62" s="1" t="s">
        <v>21</v>
      </c>
      <c r="AK62" t="s">
        <v>23</v>
      </c>
      <c r="AL62" s="1"/>
      <c r="AM62" s="1"/>
      <c r="AN62" s="1"/>
      <c r="AO62" s="1"/>
      <c r="AP62" s="1"/>
      <c r="AQ62" s="1"/>
      <c r="AR62" s="1"/>
      <c r="AS62" s="1"/>
      <c r="AV62" t="str" cm="1">
        <f t="array" ref="AV62:BD70">+TRANSPOSE(AJ63:AR71)</f>
        <v>Año</v>
      </c>
      <c r="AW62">
        <v>2019</v>
      </c>
      <c r="AX62">
        <v>2020</v>
      </c>
      <c r="AY62">
        <v>2025</v>
      </c>
      <c r="AZ62">
        <v>2030</v>
      </c>
      <c r="BA62">
        <v>2035</v>
      </c>
      <c r="BB62">
        <v>2040</v>
      </c>
      <c r="BC62">
        <v>2045</v>
      </c>
      <c r="BD62">
        <v>2050</v>
      </c>
    </row>
    <row r="63" spans="3:56" ht="27.6" thickBot="1" x14ac:dyDescent="0.3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10</v>
      </c>
      <c r="I63" s="1" t="s">
        <v>7</v>
      </c>
      <c r="J63" s="1" t="s">
        <v>13</v>
      </c>
      <c r="K63" s="1" t="s">
        <v>20</v>
      </c>
      <c r="L63" s="1" t="s">
        <v>18</v>
      </c>
      <c r="V63" s="1" t="s">
        <v>0</v>
      </c>
      <c r="W63" s="1" t="s">
        <v>1</v>
      </c>
      <c r="X63" s="1" t="s">
        <v>2</v>
      </c>
      <c r="Y63" s="1" t="s">
        <v>4</v>
      </c>
      <c r="Z63" s="1" t="s">
        <v>10</v>
      </c>
      <c r="AA63" s="1" t="s">
        <v>7</v>
      </c>
      <c r="AB63" s="1" t="s">
        <v>13</v>
      </c>
      <c r="AC63" s="1" t="s">
        <v>20</v>
      </c>
      <c r="AD63" s="1" t="s">
        <v>18</v>
      </c>
      <c r="AJ63" s="1" t="s">
        <v>0</v>
      </c>
      <c r="AK63" s="1" t="s">
        <v>1</v>
      </c>
      <c r="AL63" s="1" t="s">
        <v>2</v>
      </c>
      <c r="AM63" s="1" t="s">
        <v>4</v>
      </c>
      <c r="AN63" s="1" t="s">
        <v>10</v>
      </c>
      <c r="AO63" s="1" t="s">
        <v>7</v>
      </c>
      <c r="AP63" s="1" t="s">
        <v>13</v>
      </c>
      <c r="AQ63" s="1" t="s">
        <v>20</v>
      </c>
      <c r="AR63" s="1" t="s">
        <v>18</v>
      </c>
      <c r="AV63" t="str">
        <v>Diésel</v>
      </c>
      <c r="AW63" s="35">
        <v>0.42556332971371874</v>
      </c>
      <c r="AX63" s="35">
        <v>0.43875733275414347</v>
      </c>
      <c r="AY63" s="35">
        <v>0.45035521330209333</v>
      </c>
      <c r="AZ63" s="35">
        <v>0.46181170845465164</v>
      </c>
      <c r="BA63" s="35">
        <v>0.45939877241954008</v>
      </c>
      <c r="BB63" s="35">
        <v>0.43014861144267835</v>
      </c>
      <c r="BC63" s="35">
        <v>0.37486176266182086</v>
      </c>
      <c r="BD63" s="35">
        <v>0.30944250942847534</v>
      </c>
    </row>
    <row r="64" spans="3:56" ht="15" thickBot="1" x14ac:dyDescent="0.35">
      <c r="C64" s="1">
        <v>2019</v>
      </c>
      <c r="D64" s="2">
        <v>244.58780010000001</v>
      </c>
      <c r="E64" s="2">
        <v>248.8081693</v>
      </c>
      <c r="F64" s="2">
        <v>0.41474426339999998</v>
      </c>
      <c r="G64" s="2">
        <v>20.912059450000001</v>
      </c>
      <c r="H64" s="2">
        <v>59.130546119999998</v>
      </c>
      <c r="I64" s="2">
        <v>3.1143826730000001E-2</v>
      </c>
      <c r="J64" s="2">
        <v>0.74470635380000005</v>
      </c>
      <c r="K64" s="2">
        <v>0.52450921189999999</v>
      </c>
      <c r="L64" s="9">
        <v>0</v>
      </c>
      <c r="V64" s="1">
        <v>2019</v>
      </c>
      <c r="W64" s="2" cm="1">
        <f t="array" ref="W64:X71">+ROUND(D64:E71,4)</f>
        <v>244.58779999999999</v>
      </c>
      <c r="X64" s="2">
        <v>248.8082</v>
      </c>
      <c r="Y64" s="2" cm="1">
        <f t="array" ref="Y64:AD71">+ROUND(G64:L71,4)</f>
        <v>20.912099999999999</v>
      </c>
      <c r="Z64" s="2">
        <v>59.130499999999998</v>
      </c>
      <c r="AA64" s="2">
        <v>3.1099999999999999E-2</v>
      </c>
      <c r="AB64" s="2">
        <v>0.74470000000000003</v>
      </c>
      <c r="AC64" s="2">
        <v>0.52449999999999997</v>
      </c>
      <c r="AD64" s="9">
        <v>0</v>
      </c>
      <c r="AE64">
        <f t="shared" ref="AE64:AE71" si="24">+SUM(W64:AD64)</f>
        <v>574.73889999999994</v>
      </c>
      <c r="AG64">
        <v>574.73889999999994</v>
      </c>
      <c r="AJ64" s="1">
        <v>2019</v>
      </c>
      <c r="AK64" s="24">
        <f t="shared" ref="AK64:AR64" si="25">+W64/$AE64</f>
        <v>0.42556332971371874</v>
      </c>
      <c r="AL64" s="24">
        <f t="shared" si="25"/>
        <v>0.43290649023408723</v>
      </c>
      <c r="AM64" s="24">
        <f t="shared" si="25"/>
        <v>3.638539169699493E-2</v>
      </c>
      <c r="AN64" s="24">
        <f t="shared" si="25"/>
        <v>0.10288236971605716</v>
      </c>
      <c r="AO64" s="24">
        <f t="shared" si="25"/>
        <v>5.4111527860738156E-5</v>
      </c>
      <c r="AP64" s="24">
        <f t="shared" si="25"/>
        <v>1.2957188037907301E-3</v>
      </c>
      <c r="AQ64" s="24">
        <f t="shared" si="25"/>
        <v>9.1258830749058398E-4</v>
      </c>
      <c r="AR64" s="24">
        <f t="shared" si="25"/>
        <v>0</v>
      </c>
      <c r="AS64">
        <f t="shared" ref="AS64:AS71" si="26">+SUM(AK64:AR64)</f>
        <v>1.0000000000000002</v>
      </c>
      <c r="AV64" t="str">
        <v>Gasolina</v>
      </c>
      <c r="AW64" s="35">
        <v>0.43290649023408723</v>
      </c>
      <c r="AX64" s="35">
        <v>0.44296269507607156</v>
      </c>
      <c r="AY64" s="35">
        <v>0.42561381092951567</v>
      </c>
      <c r="AZ64" s="35">
        <v>0.39230830185162452</v>
      </c>
      <c r="BA64" s="35">
        <v>0.34082498701456904</v>
      </c>
      <c r="BB64" s="35">
        <v>0.27406242928687291</v>
      </c>
      <c r="BC64" s="35">
        <v>0.20805142683391364</v>
      </c>
      <c r="BD64" s="35">
        <v>0.14687318137688032</v>
      </c>
    </row>
    <row r="65" spans="3:56" ht="15" thickBot="1" x14ac:dyDescent="0.35">
      <c r="C65" s="1">
        <v>2020</v>
      </c>
      <c r="D65" s="2">
        <v>253.3201349</v>
      </c>
      <c r="E65" s="2">
        <v>255.748086</v>
      </c>
      <c r="F65" s="2">
        <v>0.46138406279999999</v>
      </c>
      <c r="G65" s="2">
        <v>20.074568849999999</v>
      </c>
      <c r="H65" s="2">
        <v>47.278381799999998</v>
      </c>
      <c r="I65" s="2">
        <v>3.0508650120000001E-2</v>
      </c>
      <c r="J65" s="2">
        <v>0.89999311240000002</v>
      </c>
      <c r="K65" s="2">
        <v>0</v>
      </c>
      <c r="L65" s="9">
        <v>6.4121837799999996E-3</v>
      </c>
      <c r="V65" s="1">
        <v>2020</v>
      </c>
      <c r="W65" s="2">
        <v>253.3201</v>
      </c>
      <c r="X65" s="2">
        <v>255.74809999999999</v>
      </c>
      <c r="Y65" s="2">
        <v>20.0746</v>
      </c>
      <c r="Z65" s="2">
        <v>47.278399999999998</v>
      </c>
      <c r="AA65" s="2">
        <v>3.0499999999999999E-2</v>
      </c>
      <c r="AB65" s="2">
        <v>0.9</v>
      </c>
      <c r="AC65" s="2">
        <v>0</v>
      </c>
      <c r="AD65" s="9">
        <v>6.4000000000000003E-3</v>
      </c>
      <c r="AE65">
        <f t="shared" si="24"/>
        <v>577.35809999999992</v>
      </c>
      <c r="AG65">
        <v>577.35809999999992</v>
      </c>
      <c r="AJ65" s="1">
        <v>2020</v>
      </c>
      <c r="AK65" s="24">
        <f t="shared" ref="AK65:AK71" si="27">+W65/$AE65</f>
        <v>0.43875733275414347</v>
      </c>
      <c r="AL65" s="24">
        <f t="shared" ref="AL65:AR71" si="28">+X65/$AE65</f>
        <v>0.44296269507607156</v>
      </c>
      <c r="AM65" s="24">
        <f t="shared" si="28"/>
        <v>3.4769755546860785E-2</v>
      </c>
      <c r="AN65" s="24">
        <f t="shared" si="28"/>
        <v>8.1887480231073229E-2</v>
      </c>
      <c r="AO65" s="24">
        <f t="shared" si="28"/>
        <v>5.2826833121419799E-5</v>
      </c>
      <c r="AP65" s="24">
        <f t="shared" si="28"/>
        <v>1.5588245839107482E-3</v>
      </c>
      <c r="AQ65" s="24">
        <f t="shared" si="28"/>
        <v>0</v>
      </c>
      <c r="AR65" s="24">
        <f t="shared" si="28"/>
        <v>1.1084974818920876E-5</v>
      </c>
      <c r="AS65">
        <f t="shared" si="26"/>
        <v>1.0000000000000002</v>
      </c>
      <c r="AV65" t="str">
        <v>Gas Natural</v>
      </c>
      <c r="AW65" s="35">
        <v>3.638539169699493E-2</v>
      </c>
      <c r="AX65" s="35">
        <v>3.4769755546860785E-2</v>
      </c>
      <c r="AY65" s="35">
        <v>2.6206088904079453E-2</v>
      </c>
      <c r="AZ65" s="35">
        <v>2.5353871240987615E-2</v>
      </c>
      <c r="BA65" s="35">
        <v>3.9295538881349151E-2</v>
      </c>
      <c r="BB65" s="35">
        <v>7.5994452374206489E-2</v>
      </c>
      <c r="BC65" s="35">
        <v>0.12796123546939814</v>
      </c>
      <c r="BD65" s="35">
        <v>0.1826924856020033</v>
      </c>
    </row>
    <row r="66" spans="3:56" ht="15" thickBot="1" x14ac:dyDescent="0.35">
      <c r="C66" s="1">
        <v>2025</v>
      </c>
      <c r="D66" s="2">
        <v>272.88452100000001</v>
      </c>
      <c r="E66" s="2">
        <v>257.89285030000002</v>
      </c>
      <c r="F66" s="2">
        <v>10.27658973</v>
      </c>
      <c r="G66" s="2">
        <v>15.87909967</v>
      </c>
      <c r="H66" s="2">
        <v>57.95155244</v>
      </c>
      <c r="I66" s="2">
        <v>3.6147420530000002E-2</v>
      </c>
      <c r="J66" s="2">
        <v>1.103168003</v>
      </c>
      <c r="K66" s="2">
        <v>0</v>
      </c>
      <c r="L66" s="9">
        <v>0.1843101208</v>
      </c>
      <c r="V66" s="1">
        <v>2025</v>
      </c>
      <c r="W66" s="2">
        <v>272.8845</v>
      </c>
      <c r="X66" s="2">
        <v>257.8929</v>
      </c>
      <c r="Y66" s="2">
        <v>15.879099999999999</v>
      </c>
      <c r="Z66" s="2">
        <v>57.951599999999999</v>
      </c>
      <c r="AA66" s="2">
        <v>3.61E-2</v>
      </c>
      <c r="AB66" s="2">
        <v>1.1032</v>
      </c>
      <c r="AC66" s="2">
        <v>0</v>
      </c>
      <c r="AD66" s="9">
        <v>0.18429999999999999</v>
      </c>
      <c r="AE66">
        <f t="shared" si="24"/>
        <v>605.93169999999998</v>
      </c>
      <c r="AG66">
        <v>605.93169999999998</v>
      </c>
      <c r="AJ66" s="1">
        <v>2025</v>
      </c>
      <c r="AK66" s="24">
        <f t="shared" si="27"/>
        <v>0.45035521330209333</v>
      </c>
      <c r="AL66" s="24">
        <f t="shared" si="28"/>
        <v>0.42561381092951567</v>
      </c>
      <c r="AM66" s="24">
        <f t="shared" si="28"/>
        <v>2.6206088904079453E-2</v>
      </c>
      <c r="AN66" s="24">
        <f t="shared" si="28"/>
        <v>9.5640482252372677E-2</v>
      </c>
      <c r="AO66" s="24">
        <f t="shared" si="28"/>
        <v>5.9577671872919011E-5</v>
      </c>
      <c r="AP66" s="24">
        <f t="shared" si="28"/>
        <v>1.8206672468200624E-3</v>
      </c>
      <c r="AQ66" s="24">
        <f t="shared" si="28"/>
        <v>0</v>
      </c>
      <c r="AR66" s="24">
        <f t="shared" si="28"/>
        <v>3.0415969324595497E-4</v>
      </c>
      <c r="AS66">
        <f t="shared" si="26"/>
        <v>1</v>
      </c>
      <c r="AV66" t="str">
        <v>Kerosene-Jet</v>
      </c>
      <c r="AW66" s="35">
        <v>0.10288236971605716</v>
      </c>
      <c r="AX66" s="35">
        <v>8.1887480231073229E-2</v>
      </c>
      <c r="AY66" s="35">
        <v>9.5640482252372677E-2</v>
      </c>
      <c r="AZ66" s="35">
        <v>0.11505236282677034</v>
      </c>
      <c r="BA66" s="35">
        <v>0.14099923763228084</v>
      </c>
      <c r="BB66" s="35">
        <v>0.17160508275369818</v>
      </c>
      <c r="BC66" s="35">
        <v>0.20881799377728014</v>
      </c>
      <c r="BD66" s="35">
        <v>0.24927097977595086</v>
      </c>
    </row>
    <row r="67" spans="3:56" ht="15" thickBot="1" x14ac:dyDescent="0.35">
      <c r="C67" s="1">
        <v>2030</v>
      </c>
      <c r="D67" s="2">
        <v>277.99367280000001</v>
      </c>
      <c r="E67" s="2">
        <v>236.15518520000001</v>
      </c>
      <c r="F67" s="2">
        <v>25.66504857</v>
      </c>
      <c r="G67" s="2">
        <v>15.262103570000001</v>
      </c>
      <c r="H67" s="2">
        <v>69.257329690000006</v>
      </c>
      <c r="I67" s="2">
        <v>6.1310574690000001E-2</v>
      </c>
      <c r="J67" s="2">
        <v>1.318385218</v>
      </c>
      <c r="K67" s="2">
        <v>0</v>
      </c>
      <c r="L67" s="9">
        <v>1.9153185079999999</v>
      </c>
      <c r="V67" s="1">
        <v>2030</v>
      </c>
      <c r="W67" s="2">
        <v>277.99369999999999</v>
      </c>
      <c r="X67" s="2">
        <v>236.15520000000001</v>
      </c>
      <c r="Y67" s="2">
        <v>15.2621</v>
      </c>
      <c r="Z67" s="2">
        <v>69.257300000000001</v>
      </c>
      <c r="AA67" s="2">
        <v>6.13E-2</v>
      </c>
      <c r="AB67" s="2">
        <v>1.3184</v>
      </c>
      <c r="AC67" s="2">
        <v>0</v>
      </c>
      <c r="AD67" s="9">
        <v>1.9153</v>
      </c>
      <c r="AE67">
        <f t="shared" si="24"/>
        <v>601.9633</v>
      </c>
      <c r="AG67">
        <v>601.9633</v>
      </c>
      <c r="AJ67" s="1">
        <v>2030</v>
      </c>
      <c r="AK67" s="24">
        <f t="shared" si="27"/>
        <v>0.46181170845465164</v>
      </c>
      <c r="AL67" s="24">
        <f t="shared" si="28"/>
        <v>0.39230830185162452</v>
      </c>
      <c r="AM67" s="24">
        <f t="shared" si="28"/>
        <v>2.5353871240987615E-2</v>
      </c>
      <c r="AN67" s="24">
        <f t="shared" si="28"/>
        <v>0.11505236282677034</v>
      </c>
      <c r="AO67" s="24">
        <f t="shared" si="28"/>
        <v>1.0183345064391799E-4</v>
      </c>
      <c r="AP67" s="24">
        <f t="shared" si="28"/>
        <v>2.1901667427233519E-3</v>
      </c>
      <c r="AQ67" s="24">
        <f t="shared" si="28"/>
        <v>0</v>
      </c>
      <c r="AR67" s="24">
        <f t="shared" si="28"/>
        <v>3.1817554325986319E-3</v>
      </c>
      <c r="AS67">
        <f t="shared" si="26"/>
        <v>1</v>
      </c>
      <c r="AV67" t="str">
        <v>GLP</v>
      </c>
      <c r="AW67" s="35">
        <v>5.4111527860738156E-5</v>
      </c>
      <c r="AX67" s="35">
        <v>5.2826833121419799E-5</v>
      </c>
      <c r="AY67" s="35">
        <v>5.9577671872919011E-5</v>
      </c>
      <c r="AZ67" s="35">
        <v>1.0183345064391799E-4</v>
      </c>
      <c r="BA67" s="35">
        <v>3.5047478274391469E-4</v>
      </c>
      <c r="BB67" s="35">
        <v>9.630382430420878E-4</v>
      </c>
      <c r="BC67" s="35">
        <v>1.7366627616025936E-3</v>
      </c>
      <c r="BD67" s="35">
        <v>2.5366028722332056E-3</v>
      </c>
    </row>
    <row r="68" spans="3:56" ht="15" thickBot="1" x14ac:dyDescent="0.35">
      <c r="C68" s="1">
        <v>2035</v>
      </c>
      <c r="D68" s="2">
        <v>270.02266259999999</v>
      </c>
      <c r="E68" s="2">
        <v>200.32812799999999</v>
      </c>
      <c r="F68" s="2">
        <v>44.310227699999999</v>
      </c>
      <c r="G68" s="2">
        <v>23.096863330000001</v>
      </c>
      <c r="H68" s="2">
        <v>82.875707300000002</v>
      </c>
      <c r="I68" s="2">
        <v>0.2060274581</v>
      </c>
      <c r="J68" s="2">
        <v>1.5776251830000001</v>
      </c>
      <c r="K68" s="2">
        <v>0</v>
      </c>
      <c r="L68" s="9">
        <v>9.6671208610000008</v>
      </c>
      <c r="V68" s="1">
        <v>2035</v>
      </c>
      <c r="W68" s="2">
        <v>270.02269999999999</v>
      </c>
      <c r="X68" s="2">
        <v>200.32810000000001</v>
      </c>
      <c r="Y68" s="2">
        <v>23.096900000000002</v>
      </c>
      <c r="Z68" s="2">
        <v>82.875699999999995</v>
      </c>
      <c r="AA68" s="2">
        <v>0.20599999999999999</v>
      </c>
      <c r="AB68" s="2">
        <v>1.5775999999999999</v>
      </c>
      <c r="AC68" s="2">
        <v>0</v>
      </c>
      <c r="AD68" s="9">
        <v>9.6670999999999996</v>
      </c>
      <c r="AE68">
        <f t="shared" si="24"/>
        <v>587.77409999999998</v>
      </c>
      <c r="AG68">
        <v>587.77409999999998</v>
      </c>
      <c r="AJ68" s="1">
        <v>2035</v>
      </c>
      <c r="AK68" s="24">
        <f t="shared" si="27"/>
        <v>0.45939877241954008</v>
      </c>
      <c r="AL68" s="24">
        <f t="shared" si="28"/>
        <v>0.34082498701456904</v>
      </c>
      <c r="AM68" s="24">
        <f t="shared" si="28"/>
        <v>3.9295538881349151E-2</v>
      </c>
      <c r="AN68" s="24">
        <f t="shared" si="28"/>
        <v>0.14099923763228084</v>
      </c>
      <c r="AO68" s="24">
        <f t="shared" si="28"/>
        <v>3.5047478274391469E-4</v>
      </c>
      <c r="AP68" s="24">
        <f t="shared" si="28"/>
        <v>2.6840243556155332E-3</v>
      </c>
      <c r="AQ68" s="24">
        <f t="shared" si="28"/>
        <v>0</v>
      </c>
      <c r="AR68" s="24">
        <f t="shared" si="28"/>
        <v>1.6446964913901446E-2</v>
      </c>
      <c r="AS68">
        <f t="shared" si="26"/>
        <v>0.99999999999999989</v>
      </c>
      <c r="AV68" t="str">
        <v>Fuel Oil</v>
      </c>
      <c r="AW68" s="35">
        <v>1.2957188037907301E-3</v>
      </c>
      <c r="AX68" s="35">
        <v>1.5588245839107482E-3</v>
      </c>
      <c r="AY68" s="35">
        <v>1.8206672468200624E-3</v>
      </c>
      <c r="AZ68" s="35">
        <v>2.1901667427233519E-3</v>
      </c>
      <c r="BA68" s="35">
        <v>2.6840243556155332E-3</v>
      </c>
      <c r="BB68" s="35">
        <v>3.2666547619397469E-3</v>
      </c>
      <c r="BC68" s="35">
        <v>3.9751294733146453E-3</v>
      </c>
      <c r="BD68" s="35">
        <v>4.74504627572168E-3</v>
      </c>
    </row>
    <row r="69" spans="3:56" ht="15" thickBot="1" x14ac:dyDescent="0.35">
      <c r="C69" s="1">
        <v>2040</v>
      </c>
      <c r="D69" s="2">
        <v>248.83305849999999</v>
      </c>
      <c r="E69" s="2">
        <v>158.54006910000001</v>
      </c>
      <c r="F69" s="2">
        <v>62.353564030000001</v>
      </c>
      <c r="G69" s="2">
        <v>43.9613972</v>
      </c>
      <c r="H69" s="2">
        <v>99.270415650000004</v>
      </c>
      <c r="I69" s="2">
        <v>0.55709385450000004</v>
      </c>
      <c r="J69" s="2">
        <v>1.889715488</v>
      </c>
      <c r="K69" s="2">
        <v>0</v>
      </c>
      <c r="L69" s="9">
        <v>25.42986058</v>
      </c>
      <c r="V69" s="1">
        <v>2040</v>
      </c>
      <c r="W69" s="2">
        <v>248.8331</v>
      </c>
      <c r="X69" s="2">
        <v>158.5401</v>
      </c>
      <c r="Y69" s="2">
        <v>43.961399999999998</v>
      </c>
      <c r="Z69" s="2">
        <v>99.270399999999995</v>
      </c>
      <c r="AA69" s="2">
        <v>0.55710000000000004</v>
      </c>
      <c r="AB69" s="2">
        <v>1.8896999999999999</v>
      </c>
      <c r="AC69" s="2">
        <v>0</v>
      </c>
      <c r="AD69" s="9">
        <v>25.4299</v>
      </c>
      <c r="AE69">
        <f t="shared" si="24"/>
        <v>578.48169999999993</v>
      </c>
      <c r="AG69">
        <v>578.48169999999993</v>
      </c>
      <c r="AJ69" s="1">
        <v>2040</v>
      </c>
      <c r="AK69" s="24">
        <f t="shared" si="27"/>
        <v>0.43014861144267835</v>
      </c>
      <c r="AL69" s="24">
        <f t="shared" si="28"/>
        <v>0.27406242928687291</v>
      </c>
      <c r="AM69" s="24">
        <f t="shared" si="28"/>
        <v>7.5994452374206489E-2</v>
      </c>
      <c r="AN69" s="24">
        <f t="shared" si="28"/>
        <v>0.17160508275369818</v>
      </c>
      <c r="AO69" s="24">
        <f t="shared" si="28"/>
        <v>9.630382430420878E-4</v>
      </c>
      <c r="AP69" s="24">
        <f t="shared" si="28"/>
        <v>3.2666547619397469E-3</v>
      </c>
      <c r="AQ69" s="24">
        <f t="shared" si="28"/>
        <v>0</v>
      </c>
      <c r="AR69" s="24">
        <f t="shared" si="28"/>
        <v>4.3959731137562352E-2</v>
      </c>
      <c r="AS69">
        <f t="shared" si="26"/>
        <v>1</v>
      </c>
      <c r="AV69" t="str">
        <v>AVGAS</v>
      </c>
      <c r="AW69" s="35">
        <v>9.1258830749058398E-4</v>
      </c>
      <c r="AX69" s="35">
        <v>0</v>
      </c>
      <c r="AY69" s="35">
        <v>0</v>
      </c>
      <c r="AZ69" s="35">
        <v>0</v>
      </c>
      <c r="BA69" s="35">
        <v>0</v>
      </c>
      <c r="BB69" s="35">
        <v>0</v>
      </c>
      <c r="BC69" s="35">
        <v>0</v>
      </c>
      <c r="BD69" s="35">
        <v>0</v>
      </c>
    </row>
    <row r="70" spans="3:56" ht="15" thickBot="1" x14ac:dyDescent="0.35">
      <c r="C70" s="1">
        <v>2045</v>
      </c>
      <c r="D70" s="2">
        <v>213.6501481</v>
      </c>
      <c r="E70" s="2">
        <v>118.57764090000001</v>
      </c>
      <c r="F70" s="2">
        <v>79.466348839999995</v>
      </c>
      <c r="G70" s="2">
        <v>72.930702199999999</v>
      </c>
      <c r="H70" s="2">
        <v>119.0145376</v>
      </c>
      <c r="I70" s="2">
        <v>0.98975273850000001</v>
      </c>
      <c r="J70" s="2">
        <v>2.2655653600000001</v>
      </c>
      <c r="K70" s="2">
        <v>0</v>
      </c>
      <c r="L70" s="9">
        <v>42.515376719999999</v>
      </c>
      <c r="V70" s="1">
        <v>2045</v>
      </c>
      <c r="W70" s="2">
        <v>213.65010000000001</v>
      </c>
      <c r="X70" s="2">
        <v>118.5776</v>
      </c>
      <c r="Y70" s="2">
        <v>72.930700000000002</v>
      </c>
      <c r="Z70" s="2">
        <v>119.0145</v>
      </c>
      <c r="AA70" s="2">
        <v>0.98980000000000001</v>
      </c>
      <c r="AB70" s="2">
        <v>2.2656000000000001</v>
      </c>
      <c r="AC70" s="2">
        <v>0</v>
      </c>
      <c r="AD70" s="9">
        <v>42.5154</v>
      </c>
      <c r="AE70">
        <f t="shared" si="24"/>
        <v>569.94369999999992</v>
      </c>
      <c r="AG70">
        <v>569.94369999999992</v>
      </c>
      <c r="AJ70" s="1">
        <v>2045</v>
      </c>
      <c r="AK70" s="24">
        <f t="shared" si="27"/>
        <v>0.37486176266182086</v>
      </c>
      <c r="AL70" s="24">
        <f t="shared" si="28"/>
        <v>0.20805142683391364</v>
      </c>
      <c r="AM70" s="24">
        <f t="shared" si="28"/>
        <v>0.12796123546939814</v>
      </c>
      <c r="AN70" s="24">
        <f t="shared" si="28"/>
        <v>0.20881799377728014</v>
      </c>
      <c r="AO70" s="24">
        <f t="shared" si="28"/>
        <v>1.7366627616025936E-3</v>
      </c>
      <c r="AP70" s="24">
        <f t="shared" si="28"/>
        <v>3.9751294733146453E-3</v>
      </c>
      <c r="AQ70" s="24">
        <f t="shared" si="28"/>
        <v>0</v>
      </c>
      <c r="AR70" s="24">
        <f t="shared" si="28"/>
        <v>7.4595789022670139E-2</v>
      </c>
      <c r="AS70">
        <f t="shared" si="26"/>
        <v>1.0000000000000002</v>
      </c>
      <c r="AV70" t="str">
        <v>Hidrógeno</v>
      </c>
      <c r="AW70" s="35">
        <v>0</v>
      </c>
      <c r="AX70" s="35">
        <v>1.1084974818920876E-5</v>
      </c>
      <c r="AY70" s="35">
        <v>3.0415969324595497E-4</v>
      </c>
      <c r="AZ70" s="35">
        <v>3.1817554325986319E-3</v>
      </c>
      <c r="BA70" s="35">
        <v>1.6446964913901446E-2</v>
      </c>
      <c r="BB70" s="35">
        <v>4.3959731137562352E-2</v>
      </c>
      <c r="BC70" s="35">
        <v>7.4595789022670139E-2</v>
      </c>
      <c r="BD70" s="35">
        <v>0.10443919466873523</v>
      </c>
    </row>
    <row r="71" spans="3:56" ht="15" thickBot="1" x14ac:dyDescent="0.35">
      <c r="C71" s="1">
        <v>2050</v>
      </c>
      <c r="D71" s="2">
        <v>177.27717620000001</v>
      </c>
      <c r="E71" s="2">
        <v>84.14247992</v>
      </c>
      <c r="F71" s="2">
        <v>96.410239809999993</v>
      </c>
      <c r="G71" s="2">
        <v>104.66312069999999</v>
      </c>
      <c r="H71" s="2">
        <v>142.80542990000001</v>
      </c>
      <c r="I71" s="2">
        <v>1.4532467899999999</v>
      </c>
      <c r="J71" s="2">
        <v>2.7184497099999998</v>
      </c>
      <c r="K71" s="2">
        <v>0</v>
      </c>
      <c r="L71" s="9">
        <v>59.83235028</v>
      </c>
      <c r="V71" s="1">
        <v>2050</v>
      </c>
      <c r="W71" s="2">
        <v>177.27719999999999</v>
      </c>
      <c r="X71" s="2">
        <v>84.142499999999998</v>
      </c>
      <c r="Y71" s="2">
        <v>104.6631</v>
      </c>
      <c r="Z71" s="2">
        <v>142.80539999999999</v>
      </c>
      <c r="AA71" s="2">
        <v>1.4532</v>
      </c>
      <c r="AB71" s="2">
        <v>2.7183999999999999</v>
      </c>
      <c r="AC71" s="2">
        <v>0</v>
      </c>
      <c r="AD71" s="9">
        <v>59.8324</v>
      </c>
      <c r="AE71">
        <f t="shared" si="24"/>
        <v>572.8922</v>
      </c>
      <c r="AG71">
        <v>572.8922</v>
      </c>
      <c r="AJ71" s="1">
        <v>2050</v>
      </c>
      <c r="AK71" s="24">
        <f t="shared" si="27"/>
        <v>0.30944250942847534</v>
      </c>
      <c r="AL71" s="24">
        <f t="shared" si="28"/>
        <v>0.14687318137688032</v>
      </c>
      <c r="AM71" s="24">
        <f t="shared" si="28"/>
        <v>0.1826924856020033</v>
      </c>
      <c r="AN71" s="24">
        <f t="shared" si="28"/>
        <v>0.24927097977595086</v>
      </c>
      <c r="AO71" s="24">
        <f t="shared" si="28"/>
        <v>2.5366028722332056E-3</v>
      </c>
      <c r="AP71" s="24">
        <f t="shared" si="28"/>
        <v>4.74504627572168E-3</v>
      </c>
      <c r="AQ71" s="24">
        <f t="shared" si="28"/>
        <v>0</v>
      </c>
      <c r="AR71" s="24">
        <f t="shared" si="28"/>
        <v>0.10443919466873523</v>
      </c>
      <c r="AS71">
        <f t="shared" si="26"/>
        <v>1</v>
      </c>
    </row>
    <row r="110" spans="22:33" x14ac:dyDescent="0.3">
      <c r="V110" t="s">
        <v>19</v>
      </c>
      <c r="W110" t="s">
        <v>23</v>
      </c>
    </row>
    <row r="111" spans="22:33" x14ac:dyDescent="0.3">
      <c r="V111" t="s">
        <v>0</v>
      </c>
      <c r="W111" t="s">
        <v>1</v>
      </c>
      <c r="X111" t="s">
        <v>2</v>
      </c>
      <c r="Y111" t="s">
        <v>4</v>
      </c>
      <c r="Z111" t="s">
        <v>10</v>
      </c>
      <c r="AA111" t="s">
        <v>7</v>
      </c>
      <c r="AB111" t="s">
        <v>13</v>
      </c>
      <c r="AC111" t="s">
        <v>14</v>
      </c>
      <c r="AD111" t="s">
        <v>18</v>
      </c>
    </row>
    <row r="112" spans="22:33" x14ac:dyDescent="0.3">
      <c r="V112">
        <v>2019</v>
      </c>
      <c r="W112">
        <v>2.5236000000000001</v>
      </c>
      <c r="X112">
        <v>0.21970000000000001</v>
      </c>
      <c r="Y112">
        <v>98.535499999999999</v>
      </c>
      <c r="Z112">
        <v>4.0000000000000001E-3</v>
      </c>
      <c r="AA112">
        <v>4.1689999999999996</v>
      </c>
      <c r="AB112">
        <v>0.44080000000000003</v>
      </c>
      <c r="AC112">
        <v>7.3300000000000004E-2</v>
      </c>
      <c r="AD112">
        <v>0</v>
      </c>
      <c r="AE112">
        <v>105.9659</v>
      </c>
      <c r="AG112">
        <v>105.9659</v>
      </c>
    </row>
    <row r="113" spans="22:33" x14ac:dyDescent="0.3">
      <c r="V113">
        <v>2020</v>
      </c>
      <c r="W113">
        <v>2.1989999999999998</v>
      </c>
      <c r="X113">
        <v>0.45279999999999998</v>
      </c>
      <c r="Y113">
        <v>91.506500000000003</v>
      </c>
      <c r="Z113">
        <v>3.8999999999999998E-3</v>
      </c>
      <c r="AA113">
        <v>4.0427</v>
      </c>
      <c r="AB113">
        <v>0.34539999999999998</v>
      </c>
      <c r="AC113">
        <v>6.9099999999999995E-2</v>
      </c>
      <c r="AD113">
        <v>0</v>
      </c>
      <c r="AE113">
        <v>98.619399999999999</v>
      </c>
      <c r="AG113">
        <v>98.619399999999999</v>
      </c>
    </row>
    <row r="114" spans="22:33" x14ac:dyDescent="0.3">
      <c r="V114">
        <v>2025</v>
      </c>
      <c r="W114">
        <v>1.5875999999999999</v>
      </c>
      <c r="X114">
        <v>0.38550000000000001</v>
      </c>
      <c r="Y114">
        <v>107.77849999999999</v>
      </c>
      <c r="Z114">
        <v>2.5000000000000001E-3</v>
      </c>
      <c r="AA114">
        <v>4.0160999999999998</v>
      </c>
      <c r="AB114">
        <v>0.28129999999999999</v>
      </c>
      <c r="AC114">
        <v>3.7600000000000001E-2</v>
      </c>
      <c r="AD114">
        <v>1.9900000000000001E-2</v>
      </c>
      <c r="AE114">
        <v>114.10899999999999</v>
      </c>
      <c r="AG114">
        <v>114.10899999999999</v>
      </c>
    </row>
    <row r="115" spans="22:33" x14ac:dyDescent="0.3">
      <c r="V115">
        <v>2030</v>
      </c>
      <c r="W115">
        <v>0.81779999999999997</v>
      </c>
      <c r="X115">
        <v>0.23599999999999999</v>
      </c>
      <c r="Y115">
        <v>106.17610000000001</v>
      </c>
      <c r="Z115">
        <v>8.9999999999999998E-4</v>
      </c>
      <c r="AA115">
        <v>3.9039999999999999</v>
      </c>
      <c r="AB115">
        <v>0.18260000000000001</v>
      </c>
      <c r="AC115">
        <v>0</v>
      </c>
      <c r="AD115">
        <v>20.510999999999999</v>
      </c>
      <c r="AE115">
        <v>131.82839999999999</v>
      </c>
      <c r="AG115">
        <v>131.82839999999999</v>
      </c>
    </row>
    <row r="116" spans="22:33" x14ac:dyDescent="0.3">
      <c r="V116">
        <v>2035</v>
      </c>
      <c r="W116">
        <v>0.69110000000000005</v>
      </c>
      <c r="X116">
        <v>0.2475</v>
      </c>
      <c r="Y116">
        <v>108.7921</v>
      </c>
      <c r="Z116">
        <v>8.9999999999999998E-4</v>
      </c>
      <c r="AA116">
        <v>3.9563999999999999</v>
      </c>
      <c r="AB116">
        <v>0.2026</v>
      </c>
      <c r="AC116">
        <v>0</v>
      </c>
      <c r="AD116">
        <v>33.819299999999998</v>
      </c>
      <c r="AE116">
        <v>147.7099</v>
      </c>
      <c r="AG116">
        <v>147.7099</v>
      </c>
    </row>
    <row r="117" spans="22:33" x14ac:dyDescent="0.3">
      <c r="V117">
        <v>2040</v>
      </c>
      <c r="W117">
        <v>0.53800000000000003</v>
      </c>
      <c r="X117">
        <v>0.28320000000000001</v>
      </c>
      <c r="Y117">
        <v>112.73609999999999</v>
      </c>
      <c r="Z117">
        <v>8.9999999999999998E-4</v>
      </c>
      <c r="AA117">
        <v>4.0437000000000003</v>
      </c>
      <c r="AB117">
        <v>0.23250000000000001</v>
      </c>
      <c r="AC117">
        <v>0</v>
      </c>
      <c r="AD117">
        <v>51.9163</v>
      </c>
      <c r="AE117">
        <v>169.75069999999999</v>
      </c>
      <c r="AG117">
        <v>169.75069999999999</v>
      </c>
    </row>
    <row r="118" spans="22:33" x14ac:dyDescent="0.3">
      <c r="V118">
        <v>2045</v>
      </c>
      <c r="W118">
        <v>0.3256</v>
      </c>
      <c r="X118">
        <v>0.3266</v>
      </c>
      <c r="Y118">
        <v>124.01</v>
      </c>
      <c r="Z118">
        <v>8.9999999999999998E-4</v>
      </c>
      <c r="AA118">
        <v>4.1486000000000001</v>
      </c>
      <c r="AB118">
        <v>0.26840000000000003</v>
      </c>
      <c r="AC118">
        <v>0</v>
      </c>
      <c r="AD118">
        <v>60.128700000000002</v>
      </c>
      <c r="AE118">
        <v>189.20880000000002</v>
      </c>
      <c r="AG118">
        <v>189.20880000000002</v>
      </c>
    </row>
    <row r="119" spans="22:33" x14ac:dyDescent="0.3">
      <c r="V119">
        <v>2050</v>
      </c>
      <c r="W119">
        <v>3.4700000000000002E-2</v>
      </c>
      <c r="X119">
        <v>0.37819999999999998</v>
      </c>
      <c r="Y119">
        <v>137.4393</v>
      </c>
      <c r="Z119">
        <v>8.9999999999999998E-4</v>
      </c>
      <c r="AA119">
        <v>4.2732999999999999</v>
      </c>
      <c r="AB119">
        <v>0.31109999999999999</v>
      </c>
      <c r="AC119">
        <v>0</v>
      </c>
      <c r="AD119">
        <v>69.895899999999997</v>
      </c>
      <c r="AE119">
        <v>212.33340000000004</v>
      </c>
      <c r="AG119">
        <v>212.33340000000004</v>
      </c>
    </row>
    <row r="122" spans="22:33" x14ac:dyDescent="0.3">
      <c r="V122" t="s">
        <v>19</v>
      </c>
      <c r="W122" t="s">
        <v>0</v>
      </c>
      <c r="X122">
        <v>2019</v>
      </c>
      <c r="Y122">
        <v>2020</v>
      </c>
      <c r="Z122">
        <v>2025</v>
      </c>
      <c r="AA122">
        <v>2030</v>
      </c>
      <c r="AB122">
        <v>2035</v>
      </c>
      <c r="AC122">
        <v>2040</v>
      </c>
      <c r="AD122">
        <v>2045</v>
      </c>
      <c r="AE122">
        <v>2050</v>
      </c>
    </row>
    <row r="123" spans="22:33" x14ac:dyDescent="0.3">
      <c r="V123" t="s">
        <v>23</v>
      </c>
      <c r="W123" t="s">
        <v>1</v>
      </c>
      <c r="X123">
        <v>2.5236000000000001</v>
      </c>
      <c r="Y123">
        <v>2.1989999999999998</v>
      </c>
      <c r="Z123">
        <v>1.5875999999999999</v>
      </c>
      <c r="AA123">
        <v>0.81779999999999997</v>
      </c>
      <c r="AB123">
        <v>0.69110000000000005</v>
      </c>
      <c r="AC123">
        <v>0.53800000000000003</v>
      </c>
      <c r="AD123">
        <v>0.3256</v>
      </c>
      <c r="AE123">
        <v>3.4700000000000002E-2</v>
      </c>
    </row>
    <row r="124" spans="22:33" x14ac:dyDescent="0.3">
      <c r="W124" t="s">
        <v>2</v>
      </c>
      <c r="X124">
        <v>0.21970000000000001</v>
      </c>
      <c r="Y124">
        <v>0.45279999999999998</v>
      </c>
      <c r="Z124">
        <v>0.38550000000000001</v>
      </c>
      <c r="AA124">
        <v>0.23599999999999999</v>
      </c>
      <c r="AB124">
        <v>0.2475</v>
      </c>
      <c r="AC124">
        <v>0.28320000000000001</v>
      </c>
      <c r="AD124">
        <v>0.3266</v>
      </c>
      <c r="AE124">
        <v>0.37819999999999998</v>
      </c>
    </row>
    <row r="125" spans="22:33" x14ac:dyDescent="0.3">
      <c r="W125" t="s">
        <v>4</v>
      </c>
      <c r="X125">
        <v>98.535499999999999</v>
      </c>
      <c r="Y125">
        <v>91.506500000000003</v>
      </c>
      <c r="Z125">
        <v>107.77849999999999</v>
      </c>
      <c r="AA125">
        <v>106.17610000000001</v>
      </c>
      <c r="AB125">
        <v>108.7921</v>
      </c>
      <c r="AC125">
        <v>112.73609999999999</v>
      </c>
      <c r="AD125">
        <v>124.01</v>
      </c>
      <c r="AE125">
        <v>137.4393</v>
      </c>
    </row>
    <row r="126" spans="22:33" x14ac:dyDescent="0.3">
      <c r="W126" t="s">
        <v>10</v>
      </c>
      <c r="X126">
        <v>4.0000000000000001E-3</v>
      </c>
      <c r="Y126">
        <v>3.8999999999999998E-3</v>
      </c>
      <c r="Z126">
        <v>2.5000000000000001E-3</v>
      </c>
      <c r="AA126">
        <v>8.9999999999999998E-4</v>
      </c>
      <c r="AB126">
        <v>8.9999999999999998E-4</v>
      </c>
      <c r="AC126">
        <v>8.9999999999999998E-4</v>
      </c>
      <c r="AD126">
        <v>8.9999999999999998E-4</v>
      </c>
      <c r="AE126">
        <v>8.9999999999999998E-4</v>
      </c>
    </row>
    <row r="127" spans="22:33" x14ac:dyDescent="0.3">
      <c r="W127" t="s">
        <v>7</v>
      </c>
      <c r="X127">
        <v>4.1689999999999996</v>
      </c>
      <c r="Y127">
        <v>4.0427</v>
      </c>
      <c r="Z127">
        <v>4.0160999999999998</v>
      </c>
      <c r="AA127">
        <v>3.9039999999999999</v>
      </c>
      <c r="AB127">
        <v>3.9563999999999999</v>
      </c>
      <c r="AC127">
        <v>4.0437000000000003</v>
      </c>
      <c r="AD127">
        <v>4.1486000000000001</v>
      </c>
      <c r="AE127">
        <v>4.2732999999999999</v>
      </c>
    </row>
    <row r="128" spans="22:33" x14ac:dyDescent="0.3">
      <c r="W128" t="s">
        <v>13</v>
      </c>
      <c r="X128">
        <v>0.44080000000000003</v>
      </c>
      <c r="Y128">
        <v>0.34539999999999998</v>
      </c>
      <c r="Z128">
        <v>0.28129999999999999</v>
      </c>
      <c r="AA128">
        <v>0.18260000000000001</v>
      </c>
      <c r="AB128">
        <v>0.2026</v>
      </c>
      <c r="AC128">
        <v>0.23250000000000001</v>
      </c>
      <c r="AD128">
        <v>0.26840000000000003</v>
      </c>
      <c r="AE128">
        <v>0.31109999999999999</v>
      </c>
    </row>
    <row r="129" spans="23:31" x14ac:dyDescent="0.3">
      <c r="W129" t="s">
        <v>14</v>
      </c>
      <c r="X129">
        <v>7.3300000000000004E-2</v>
      </c>
      <c r="Y129">
        <v>6.9099999999999995E-2</v>
      </c>
      <c r="Z129">
        <v>3.7600000000000001E-2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3:31" x14ac:dyDescent="0.3">
      <c r="W130" t="s">
        <v>18</v>
      </c>
      <c r="X130">
        <v>0</v>
      </c>
      <c r="Y130">
        <v>0</v>
      </c>
      <c r="Z130">
        <v>1.9900000000000001E-2</v>
      </c>
      <c r="AA130">
        <v>20.510999999999999</v>
      </c>
      <c r="AB130">
        <v>33.819299999999998</v>
      </c>
      <c r="AC130">
        <v>51.9163</v>
      </c>
      <c r="AD130">
        <v>60.128700000000002</v>
      </c>
      <c r="AE130">
        <v>69.895899999999997</v>
      </c>
    </row>
    <row r="131" spans="23:31" x14ac:dyDescent="0.3">
      <c r="X131">
        <v>105.9659</v>
      </c>
      <c r="Y131">
        <v>98.619399999999999</v>
      </c>
      <c r="Z131">
        <v>114.10899999999999</v>
      </c>
      <c r="AA131">
        <v>131.82839999999999</v>
      </c>
      <c r="AB131">
        <v>147.7099</v>
      </c>
      <c r="AC131">
        <v>169.75069999999999</v>
      </c>
      <c r="AD131">
        <v>189.20880000000002</v>
      </c>
      <c r="AE131">
        <v>212.33340000000004</v>
      </c>
    </row>
    <row r="133" spans="23:31" x14ac:dyDescent="0.3">
      <c r="X133">
        <v>105.9659</v>
      </c>
      <c r="Y133">
        <v>98.619399999999999</v>
      </c>
      <c r="Z133">
        <v>114.10899999999999</v>
      </c>
      <c r="AA133">
        <v>131.82839999999999</v>
      </c>
      <c r="AB133">
        <v>147.7099</v>
      </c>
      <c r="AC133">
        <v>169.75069999999999</v>
      </c>
      <c r="AD133">
        <v>189.20880000000002</v>
      </c>
      <c r="AE133">
        <v>212.33340000000004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CF44-8F1B-4B66-8D80-39E078838742}">
  <dimension ref="C2:M11"/>
  <sheetViews>
    <sheetView topLeftCell="I1" workbookViewId="0">
      <selection activeCell="O3" sqref="O3"/>
    </sheetView>
  </sheetViews>
  <sheetFormatPr baseColWidth="10" defaultRowHeight="14.4" x14ac:dyDescent="0.3"/>
  <sheetData>
    <row r="2" spans="3:13" ht="15" thickBot="1" x14ac:dyDescent="0.35"/>
    <row r="3" spans="3:13" ht="54" thickBot="1" x14ac:dyDescent="0.35">
      <c r="C3" s="1" t="s">
        <v>0</v>
      </c>
      <c r="D3" s="1" t="s">
        <v>24</v>
      </c>
      <c r="E3" s="1" t="s">
        <v>25</v>
      </c>
      <c r="F3" s="1" t="s">
        <v>26</v>
      </c>
      <c r="G3" s="1" t="s">
        <v>4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  <c r="M3" s="1" t="s">
        <v>31</v>
      </c>
    </row>
    <row r="4" spans="3:13" ht="15" thickBot="1" x14ac:dyDescent="0.35">
      <c r="C4" s="1">
        <v>2019</v>
      </c>
      <c r="D4" s="2">
        <v>605.88</v>
      </c>
      <c r="E4" s="2">
        <v>-253.56</v>
      </c>
      <c r="F4" s="2">
        <v>182.36</v>
      </c>
      <c r="G4" s="2">
        <v>377.24</v>
      </c>
      <c r="H4" s="2">
        <v>-0.52</v>
      </c>
      <c r="I4" s="2">
        <v>246.77</v>
      </c>
      <c r="J4" s="2">
        <v>0.33</v>
      </c>
      <c r="K4" s="2">
        <v>210.1</v>
      </c>
      <c r="L4" s="2">
        <v>0</v>
      </c>
      <c r="M4" s="2">
        <v>0</v>
      </c>
    </row>
    <row r="5" spans="3:13" ht="15" thickBot="1" x14ac:dyDescent="0.35">
      <c r="C5" s="1">
        <v>2020</v>
      </c>
      <c r="D5" s="2">
        <v>601.91999999999996</v>
      </c>
      <c r="E5" s="2">
        <v>-194.29</v>
      </c>
      <c r="F5" s="2">
        <v>161.63</v>
      </c>
      <c r="G5" s="2">
        <v>323.97000000000003</v>
      </c>
      <c r="H5" s="2">
        <v>-19.96</v>
      </c>
      <c r="I5" s="2">
        <v>223.58</v>
      </c>
      <c r="J5" s="2">
        <v>0.3</v>
      </c>
      <c r="K5" s="2">
        <v>190.14</v>
      </c>
      <c r="L5" s="2">
        <v>0</v>
      </c>
      <c r="M5" s="2">
        <v>0</v>
      </c>
    </row>
    <row r="6" spans="3:13" ht="15" thickBot="1" x14ac:dyDescent="0.35">
      <c r="C6" s="1">
        <v>2025</v>
      </c>
      <c r="D6" s="2">
        <v>732.97</v>
      </c>
      <c r="E6" s="2">
        <v>-183.26</v>
      </c>
      <c r="F6" s="2">
        <v>143.04</v>
      </c>
      <c r="G6" s="2">
        <v>135.99</v>
      </c>
      <c r="H6" s="2">
        <v>-179.63</v>
      </c>
      <c r="I6" s="2">
        <v>233.82</v>
      </c>
      <c r="J6" s="2">
        <v>30.82</v>
      </c>
      <c r="K6" s="2">
        <v>213.86</v>
      </c>
      <c r="L6" s="2">
        <v>0</v>
      </c>
      <c r="M6" s="2">
        <v>0</v>
      </c>
    </row>
    <row r="7" spans="3:13" ht="15" thickBot="1" x14ac:dyDescent="0.35">
      <c r="C7" s="1">
        <v>2030</v>
      </c>
      <c r="D7" s="2">
        <v>740.69</v>
      </c>
      <c r="E7" s="2">
        <v>-236</v>
      </c>
      <c r="F7" s="2">
        <v>158.47999999999999</v>
      </c>
      <c r="G7" s="2">
        <v>25.05</v>
      </c>
      <c r="H7" s="2">
        <v>-305.58999999999997</v>
      </c>
      <c r="I7" s="2">
        <v>240.04</v>
      </c>
      <c r="J7" s="2">
        <v>46.07</v>
      </c>
      <c r="K7" s="2">
        <v>218.47</v>
      </c>
      <c r="L7" s="2">
        <v>0</v>
      </c>
      <c r="M7" s="2">
        <v>0</v>
      </c>
    </row>
    <row r="8" spans="3:13" ht="15" thickBot="1" x14ac:dyDescent="0.35">
      <c r="C8" s="1">
        <v>2035</v>
      </c>
      <c r="D8" s="2">
        <v>742.62</v>
      </c>
      <c r="E8" s="2">
        <v>-274.58</v>
      </c>
      <c r="F8" s="2">
        <v>160.83000000000001</v>
      </c>
      <c r="G8" s="2">
        <v>42.95</v>
      </c>
      <c r="H8" s="2">
        <v>-313.89999999999998</v>
      </c>
      <c r="I8" s="2">
        <v>246.1</v>
      </c>
      <c r="J8" s="2">
        <v>72.53</v>
      </c>
      <c r="K8" s="2">
        <v>206.94</v>
      </c>
      <c r="L8" s="2">
        <v>0</v>
      </c>
      <c r="M8" s="2">
        <v>0</v>
      </c>
    </row>
    <row r="9" spans="3:13" ht="15" thickBot="1" x14ac:dyDescent="0.35">
      <c r="C9" s="1">
        <v>2040</v>
      </c>
      <c r="D9" s="2">
        <v>635.37</v>
      </c>
      <c r="E9" s="2">
        <v>-405.9</v>
      </c>
      <c r="F9" s="2">
        <v>156.47</v>
      </c>
      <c r="G9" s="2">
        <v>15.92</v>
      </c>
      <c r="H9" s="2">
        <v>-362.18</v>
      </c>
      <c r="I9" s="2">
        <v>255.41</v>
      </c>
      <c r="J9" s="2">
        <v>95.87</v>
      </c>
      <c r="K9" s="2">
        <v>200.53</v>
      </c>
      <c r="L9" s="2">
        <v>0</v>
      </c>
      <c r="M9" s="2">
        <v>0</v>
      </c>
    </row>
    <row r="10" spans="3:13" ht="15" thickBot="1" x14ac:dyDescent="0.35">
      <c r="C10" s="1">
        <v>2045</v>
      </c>
      <c r="D10" s="2">
        <v>398.54</v>
      </c>
      <c r="E10" s="2">
        <v>-656.32</v>
      </c>
      <c r="F10" s="2">
        <v>151.65</v>
      </c>
      <c r="G10" s="2">
        <v>5.9</v>
      </c>
      <c r="H10" s="2">
        <v>-427.27</v>
      </c>
      <c r="I10" s="2">
        <v>256.5</v>
      </c>
      <c r="J10" s="2">
        <v>134.66999999999999</v>
      </c>
      <c r="K10" s="2">
        <v>191.42</v>
      </c>
      <c r="L10" s="2">
        <v>0</v>
      </c>
      <c r="M10" s="2">
        <v>0</v>
      </c>
    </row>
    <row r="11" spans="3:13" ht="15" thickBot="1" x14ac:dyDescent="0.35">
      <c r="C11" s="1">
        <v>2050</v>
      </c>
      <c r="D11" s="2">
        <v>0</v>
      </c>
      <c r="E11" s="2">
        <v>-1074.22</v>
      </c>
      <c r="F11" s="2">
        <v>174.18</v>
      </c>
      <c r="G11" s="2">
        <v>2.19</v>
      </c>
      <c r="H11" s="2">
        <v>-506.59</v>
      </c>
      <c r="I11" s="2">
        <v>264.77</v>
      </c>
      <c r="J11" s="2">
        <v>154.94999999999999</v>
      </c>
      <c r="K11" s="2">
        <v>201.79</v>
      </c>
      <c r="L11" s="2">
        <v>0</v>
      </c>
      <c r="M11" s="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D005-1713-4E59-9793-3FD3375EBCA7}">
  <dimension ref="A2:CF133"/>
  <sheetViews>
    <sheetView showGridLines="0" topLeftCell="I70" zoomScale="85" zoomScaleNormal="85" workbookViewId="0">
      <selection activeCell="Y99" sqref="Y99"/>
    </sheetView>
  </sheetViews>
  <sheetFormatPr baseColWidth="10" defaultRowHeight="14.4" x14ac:dyDescent="0.3"/>
  <cols>
    <col min="1" max="14" width="11.44140625" style="71"/>
    <col min="30" max="30" width="11.6640625" customWidth="1"/>
    <col min="31" max="31" width="9.109375" style="21"/>
    <col min="32" max="32" width="20.44140625" style="21" bestFit="1" customWidth="1"/>
    <col min="33" max="33" width="18.88671875" style="21" customWidth="1"/>
    <col min="34" max="34" width="12" style="21" customWidth="1"/>
    <col min="35" max="40" width="9.109375" style="21"/>
    <col min="41" max="41" width="11.44140625" style="21"/>
    <col min="42" max="42" width="9.109375" style="44"/>
    <col min="43" max="43" width="20.44140625" style="44" bestFit="1" customWidth="1"/>
    <col min="44" max="44" width="18.88671875" style="44" customWidth="1"/>
    <col min="45" max="45" width="12" style="44" customWidth="1"/>
    <col min="46" max="52" width="9.109375" style="44"/>
    <col min="53" max="53" width="11.44140625" style="5"/>
    <col min="54" max="54" width="20.44140625" style="5" bestFit="1" customWidth="1"/>
    <col min="55" max="55" width="18.88671875" style="5" customWidth="1"/>
    <col min="56" max="56" width="12" style="5" customWidth="1"/>
    <col min="57" max="62" width="9.109375" style="5"/>
    <col min="63" max="63" width="11.44140625" style="57"/>
    <col min="64" max="64" width="20.44140625" style="57" bestFit="1" customWidth="1"/>
    <col min="65" max="65" width="18.88671875" style="57" customWidth="1"/>
    <col min="66" max="66" width="12" style="57" customWidth="1"/>
    <col min="67" max="74" width="9.109375" style="57"/>
    <col min="75" max="75" width="11.44140625" style="21"/>
    <col min="76" max="76" width="20.44140625" style="21" bestFit="1" customWidth="1"/>
    <col min="77" max="77" width="18.88671875" style="21" customWidth="1"/>
    <col min="78" max="78" width="12" style="21" customWidth="1"/>
    <col min="79" max="84" width="11.44140625" style="21"/>
  </cols>
  <sheetData>
    <row r="2" spans="23:79" x14ac:dyDescent="0.3">
      <c r="AF2" s="21" t="s">
        <v>41</v>
      </c>
      <c r="AQ2" s="44" t="s">
        <v>40</v>
      </c>
      <c r="BB2" s="5" t="s">
        <v>41</v>
      </c>
      <c r="BK2" s="57" t="s">
        <v>49</v>
      </c>
      <c r="BX2" s="21" t="s">
        <v>42</v>
      </c>
    </row>
    <row r="5" spans="23:79" ht="15" thickBot="1" x14ac:dyDescent="0.35">
      <c r="AE5" s="21" t="s">
        <v>6</v>
      </c>
      <c r="AF5" s="21" t="s">
        <v>22</v>
      </c>
      <c r="AQ5" s="44" t="s">
        <v>22</v>
      </c>
      <c r="BA5" s="5" t="s">
        <v>6</v>
      </c>
      <c r="BB5" s="5" t="s">
        <v>22</v>
      </c>
      <c r="BK5" s="57" t="s">
        <v>6</v>
      </c>
      <c r="BL5" s="57" t="s">
        <v>22</v>
      </c>
      <c r="BW5" s="21" t="s">
        <v>6</v>
      </c>
      <c r="BX5" s="21" t="s">
        <v>22</v>
      </c>
    </row>
    <row r="6" spans="23:79" ht="15" thickBot="1" x14ac:dyDescent="0.35">
      <c r="AE6" s="37" t="s">
        <v>0</v>
      </c>
      <c r="AF6" s="37" t="s">
        <v>1</v>
      </c>
      <c r="AG6" s="37" t="s">
        <v>2</v>
      </c>
      <c r="AH6" s="37" t="s">
        <v>4</v>
      </c>
      <c r="AP6" s="45"/>
      <c r="AQ6" s="45" t="s">
        <v>1</v>
      </c>
      <c r="AR6" s="45" t="s">
        <v>2</v>
      </c>
      <c r="AS6" s="45" t="s">
        <v>4</v>
      </c>
      <c r="BA6" s="3" t="s">
        <v>0</v>
      </c>
      <c r="BB6" s="3" t="s">
        <v>1</v>
      </c>
      <c r="BC6" s="3" t="s">
        <v>2</v>
      </c>
      <c r="BD6" s="3" t="s">
        <v>4</v>
      </c>
      <c r="BK6" s="58" t="s">
        <v>0</v>
      </c>
      <c r="BL6" s="58" t="s">
        <v>1</v>
      </c>
      <c r="BM6" s="58" t="s">
        <v>2</v>
      </c>
      <c r="BN6" s="58" t="s">
        <v>4</v>
      </c>
      <c r="BW6" s="37" t="s">
        <v>0</v>
      </c>
      <c r="BX6" s="37" t="s">
        <v>1</v>
      </c>
      <c r="BY6" s="37" t="s">
        <v>2</v>
      </c>
      <c r="BZ6" s="37" t="s">
        <v>4</v>
      </c>
    </row>
    <row r="7" spans="23:79" ht="15" thickBot="1" x14ac:dyDescent="0.35">
      <c r="AE7" s="37">
        <v>2019</v>
      </c>
      <c r="AF7" s="38">
        <v>22.321100000000001</v>
      </c>
      <c r="AG7" s="39">
        <v>0.21190000000000001</v>
      </c>
      <c r="AH7" s="39">
        <v>9.1316000000000006</v>
      </c>
      <c r="AI7" s="21">
        <v>31.6646</v>
      </c>
      <c r="AK7" s="21">
        <v>31.6646</v>
      </c>
      <c r="AP7" s="45"/>
      <c r="AQ7" s="46">
        <v>22.321100000000001</v>
      </c>
      <c r="AR7" s="47">
        <v>0.21190000000000001</v>
      </c>
      <c r="AS7" s="47">
        <v>9.1316000000000006</v>
      </c>
      <c r="AT7" s="44">
        <v>31.6646</v>
      </c>
      <c r="BA7" s="3">
        <v>2019</v>
      </c>
      <c r="BB7" s="52">
        <v>22.321100000000001</v>
      </c>
      <c r="BC7" s="4">
        <v>0.21190000000000001</v>
      </c>
      <c r="BD7" s="4">
        <v>9.1316000000000006</v>
      </c>
      <c r="BE7" s="5">
        <v>31.6646</v>
      </c>
      <c r="BG7" s="5">
        <v>31.6646</v>
      </c>
      <c r="BK7" s="58">
        <v>2019</v>
      </c>
      <c r="BL7" s="59">
        <v>22.321100000000001</v>
      </c>
      <c r="BM7" s="60">
        <v>0.21190000000000001</v>
      </c>
      <c r="BN7" s="60">
        <v>9.1316000000000006</v>
      </c>
      <c r="BO7" s="57">
        <v>31.6646</v>
      </c>
      <c r="BQ7" s="57">
        <v>31.6646</v>
      </c>
      <c r="BW7" s="37">
        <v>2019</v>
      </c>
      <c r="BX7" s="38">
        <v>22.321100000000001</v>
      </c>
      <c r="BY7" s="39">
        <v>0.21190000000000001</v>
      </c>
      <c r="BZ7" s="39">
        <v>9.1316000000000006</v>
      </c>
      <c r="CA7" s="21">
        <v>31.6646</v>
      </c>
    </row>
    <row r="8" spans="23:79" ht="24" thickBot="1" x14ac:dyDescent="0.5">
      <c r="W8" s="77" t="s">
        <v>50</v>
      </c>
      <c r="AE8" s="37">
        <v>2020</v>
      </c>
      <c r="AF8" s="38">
        <v>21.4422</v>
      </c>
      <c r="AG8" s="39">
        <v>0.2092</v>
      </c>
      <c r="AH8" s="39">
        <v>8.5371000000000006</v>
      </c>
      <c r="AI8" s="21">
        <v>30.188499999999998</v>
      </c>
      <c r="AK8" s="21">
        <v>30.188499999999998</v>
      </c>
      <c r="AP8" s="45"/>
      <c r="AQ8" s="46">
        <v>21.4422</v>
      </c>
      <c r="AR8" s="47">
        <v>0.2092</v>
      </c>
      <c r="AS8" s="47">
        <v>8.5371000000000006</v>
      </c>
      <c r="AT8" s="44">
        <v>30.188499999999998</v>
      </c>
      <c r="BA8" s="3">
        <v>2020</v>
      </c>
      <c r="BB8" s="52">
        <v>21.4422</v>
      </c>
      <c r="BC8" s="4">
        <v>0.2092</v>
      </c>
      <c r="BD8" s="4">
        <v>8.5371000000000006</v>
      </c>
      <c r="BE8" s="5">
        <v>30.188499999999998</v>
      </c>
      <c r="BG8" s="5">
        <v>30.188499999999998</v>
      </c>
      <c r="BK8" s="58">
        <v>2020</v>
      </c>
      <c r="BL8" s="59">
        <v>21.4422</v>
      </c>
      <c r="BM8" s="60">
        <v>0.2092</v>
      </c>
      <c r="BN8" s="60">
        <v>8.5371000000000006</v>
      </c>
      <c r="BO8" s="57">
        <v>30.188499999999998</v>
      </c>
      <c r="BQ8" s="57">
        <v>30.188499999999998</v>
      </c>
      <c r="BW8" s="37">
        <v>2020</v>
      </c>
      <c r="BX8" s="38">
        <v>19.900099999999998</v>
      </c>
      <c r="BY8" s="39">
        <v>0.1983</v>
      </c>
      <c r="BZ8" s="39">
        <v>7.7752999999999997</v>
      </c>
      <c r="CA8" s="21">
        <v>27.873699999999999</v>
      </c>
    </row>
    <row r="9" spans="23:79" ht="15" thickBot="1" x14ac:dyDescent="0.35">
      <c r="AE9" s="37">
        <v>2025</v>
      </c>
      <c r="AF9" s="38">
        <v>26.5303</v>
      </c>
      <c r="AG9" s="39">
        <v>0.253</v>
      </c>
      <c r="AH9" s="39">
        <v>10.573700000000001</v>
      </c>
      <c r="AI9" s="21">
        <v>37.356999999999999</v>
      </c>
      <c r="AK9" s="21">
        <v>37.356999999999999</v>
      </c>
      <c r="AP9" s="45"/>
      <c r="AQ9" s="46">
        <v>26.5303</v>
      </c>
      <c r="AR9" s="47">
        <v>0.253</v>
      </c>
      <c r="AS9" s="47">
        <v>10.573700000000001</v>
      </c>
      <c r="AT9" s="44">
        <v>37.356999999999999</v>
      </c>
      <c r="BA9" s="3">
        <v>2025</v>
      </c>
      <c r="BB9" s="52">
        <v>26.5303</v>
      </c>
      <c r="BC9" s="4">
        <v>0.253</v>
      </c>
      <c r="BD9" s="4">
        <v>10.573700000000001</v>
      </c>
      <c r="BE9" s="5">
        <v>37.356999999999999</v>
      </c>
      <c r="BG9" s="5">
        <v>37.356999999999999</v>
      </c>
      <c r="BK9" s="58">
        <v>2025</v>
      </c>
      <c r="BL9" s="59">
        <v>26.5303</v>
      </c>
      <c r="BM9" s="60">
        <v>0.253</v>
      </c>
      <c r="BN9" s="60">
        <v>10.573700000000001</v>
      </c>
      <c r="BO9" s="57">
        <v>37.356999999999999</v>
      </c>
      <c r="BQ9" s="57">
        <v>37.356999999999999</v>
      </c>
      <c r="BW9" s="37">
        <v>2025</v>
      </c>
      <c r="BX9" s="38">
        <v>24.7835</v>
      </c>
      <c r="BY9" s="39">
        <v>0.23880000000000001</v>
      </c>
      <c r="BZ9" s="39">
        <v>9.6659000000000006</v>
      </c>
      <c r="CA9" s="21">
        <v>34.688200000000002</v>
      </c>
    </row>
    <row r="10" spans="23:79" ht="15" thickBot="1" x14ac:dyDescent="0.35">
      <c r="AE10" s="37">
        <v>2030</v>
      </c>
      <c r="AF10" s="38">
        <v>31.888999999999999</v>
      </c>
      <c r="AG10" s="39">
        <v>0.2959</v>
      </c>
      <c r="AH10" s="39">
        <v>12.5273</v>
      </c>
      <c r="AI10" s="21">
        <v>44.712199999999996</v>
      </c>
      <c r="AK10" s="21">
        <v>44.712199999999996</v>
      </c>
      <c r="AP10" s="45"/>
      <c r="AQ10" s="46">
        <v>31.888999999999999</v>
      </c>
      <c r="AR10" s="47">
        <v>0.2959</v>
      </c>
      <c r="AS10" s="47">
        <v>12.5273</v>
      </c>
      <c r="AT10" s="44">
        <v>44.712199999999996</v>
      </c>
      <c r="BA10" s="3">
        <v>2030</v>
      </c>
      <c r="BB10" s="52">
        <v>31.888999999999999</v>
      </c>
      <c r="BC10" s="4">
        <v>0.2959</v>
      </c>
      <c r="BD10" s="4">
        <v>12.5273</v>
      </c>
      <c r="BE10" s="5">
        <v>44.712199999999996</v>
      </c>
      <c r="BG10" s="5">
        <v>44.712199999999996</v>
      </c>
      <c r="BK10" s="58">
        <v>2030</v>
      </c>
      <c r="BL10" s="59">
        <v>31.888999999999999</v>
      </c>
      <c r="BM10" s="60">
        <v>0.2959</v>
      </c>
      <c r="BN10" s="60">
        <v>12.5273</v>
      </c>
      <c r="BO10" s="57">
        <v>44.712199999999996</v>
      </c>
      <c r="BQ10" s="57">
        <v>44.712199999999996</v>
      </c>
      <c r="BW10" s="37">
        <v>2030</v>
      </c>
      <c r="BX10" s="38">
        <v>29.696899999999999</v>
      </c>
      <c r="BY10" s="39">
        <v>0.2782</v>
      </c>
      <c r="BZ10" s="39">
        <v>11.412699999999999</v>
      </c>
      <c r="CA10" s="21">
        <v>41.387799999999999</v>
      </c>
    </row>
    <row r="11" spans="23:79" ht="15" thickBot="1" x14ac:dyDescent="0.35">
      <c r="AE11" s="37">
        <v>2035</v>
      </c>
      <c r="AF11" s="38">
        <v>38.293100000000003</v>
      </c>
      <c r="AG11" s="39">
        <v>0.3483</v>
      </c>
      <c r="AH11" s="39">
        <v>14.9254</v>
      </c>
      <c r="AI11" s="21">
        <v>53.566800000000001</v>
      </c>
      <c r="AK11" s="21">
        <v>53.566800000000001</v>
      </c>
      <c r="AP11" s="45"/>
      <c r="AQ11" s="46">
        <v>38.293100000000003</v>
      </c>
      <c r="AR11" s="47">
        <v>0.3483</v>
      </c>
      <c r="AS11" s="47">
        <v>14.9254</v>
      </c>
      <c r="AT11" s="44">
        <v>53.566800000000001</v>
      </c>
      <c r="BA11" s="3">
        <v>2035</v>
      </c>
      <c r="BB11" s="52">
        <v>38.293100000000003</v>
      </c>
      <c r="BC11" s="4">
        <v>0.3483</v>
      </c>
      <c r="BD11" s="4">
        <v>14.9254</v>
      </c>
      <c r="BE11" s="5">
        <v>53.566800000000001</v>
      </c>
      <c r="BG11" s="5">
        <v>53.566800000000001</v>
      </c>
      <c r="BK11" s="58">
        <v>2035</v>
      </c>
      <c r="BL11" s="59">
        <v>38.293100000000003</v>
      </c>
      <c r="BM11" s="60">
        <v>0.3483</v>
      </c>
      <c r="BN11" s="60">
        <v>14.9254</v>
      </c>
      <c r="BO11" s="57">
        <v>53.566800000000001</v>
      </c>
      <c r="BQ11" s="57">
        <v>53.566800000000001</v>
      </c>
      <c r="BW11" s="37">
        <v>2035</v>
      </c>
      <c r="BX11" s="38">
        <v>35.081299999999999</v>
      </c>
      <c r="BY11" s="39">
        <v>0.32200000000000001</v>
      </c>
      <c r="BZ11" s="39">
        <v>13.372</v>
      </c>
      <c r="CA11" s="21">
        <v>48.775300000000001</v>
      </c>
    </row>
    <row r="12" spans="23:79" ht="15" thickBot="1" x14ac:dyDescent="0.35">
      <c r="AE12" s="37">
        <v>2040</v>
      </c>
      <c r="AF12" s="38">
        <v>45.9069</v>
      </c>
      <c r="AG12" s="39">
        <v>0.4123</v>
      </c>
      <c r="AH12" s="39">
        <v>17.883199999999999</v>
      </c>
      <c r="AI12" s="21">
        <v>64.202399999999997</v>
      </c>
      <c r="AK12" s="21">
        <v>64.202399999999997</v>
      </c>
      <c r="AP12" s="45"/>
      <c r="AQ12" s="46">
        <v>45.9069</v>
      </c>
      <c r="AR12" s="47">
        <v>0.4123</v>
      </c>
      <c r="AS12" s="47">
        <v>17.883199999999999</v>
      </c>
      <c r="AT12" s="44">
        <v>64.202399999999997</v>
      </c>
      <c r="BA12" s="3">
        <v>2040</v>
      </c>
      <c r="BB12" s="52">
        <v>45.9069</v>
      </c>
      <c r="BC12" s="4">
        <v>0.4123</v>
      </c>
      <c r="BD12" s="4">
        <v>17.883199999999999</v>
      </c>
      <c r="BE12" s="5">
        <v>64.202399999999997</v>
      </c>
      <c r="BG12" s="5">
        <v>64.202399999999997</v>
      </c>
      <c r="BK12" s="58">
        <v>2040</v>
      </c>
      <c r="BL12" s="59">
        <v>45.9069</v>
      </c>
      <c r="BM12" s="60">
        <v>0.4123</v>
      </c>
      <c r="BN12" s="60">
        <v>17.883199999999999</v>
      </c>
      <c r="BO12" s="57">
        <v>64.202399999999997</v>
      </c>
      <c r="BQ12" s="57">
        <v>64.202399999999997</v>
      </c>
      <c r="BW12" s="37">
        <v>2040</v>
      </c>
      <c r="BX12" s="38">
        <v>41.037100000000002</v>
      </c>
      <c r="BY12" s="39">
        <v>0.37180000000000002</v>
      </c>
      <c r="BZ12" s="39">
        <v>15.6287</v>
      </c>
      <c r="CA12" s="21">
        <v>57.037600000000005</v>
      </c>
    </row>
    <row r="13" spans="23:79" ht="15" thickBot="1" x14ac:dyDescent="0.35">
      <c r="AE13" s="37">
        <v>2045</v>
      </c>
      <c r="AF13" s="38">
        <v>54.9602</v>
      </c>
      <c r="AG13" s="39">
        <v>0.49020000000000002</v>
      </c>
      <c r="AH13" s="39">
        <v>21.524999999999999</v>
      </c>
      <c r="AI13" s="21">
        <v>76.975400000000008</v>
      </c>
      <c r="AK13" s="21">
        <v>76.975400000000008</v>
      </c>
      <c r="AP13" s="45"/>
      <c r="AQ13" s="46">
        <v>54.9602</v>
      </c>
      <c r="AR13" s="47">
        <v>0.49020000000000002</v>
      </c>
      <c r="AS13" s="47">
        <v>21.524999999999999</v>
      </c>
      <c r="AT13" s="44">
        <v>76.975400000000008</v>
      </c>
      <c r="BA13" s="3">
        <v>2045</v>
      </c>
      <c r="BB13" s="52">
        <v>54.9602</v>
      </c>
      <c r="BC13" s="4">
        <v>0.49020000000000002</v>
      </c>
      <c r="BD13" s="4">
        <v>21.524999999999999</v>
      </c>
      <c r="BE13" s="5">
        <v>76.975400000000008</v>
      </c>
      <c r="BG13" s="5">
        <v>76.975400000000008</v>
      </c>
      <c r="BK13" s="58">
        <v>2045</v>
      </c>
      <c r="BL13" s="59">
        <v>54.9602</v>
      </c>
      <c r="BM13" s="60">
        <v>0.49020000000000002</v>
      </c>
      <c r="BN13" s="60">
        <v>21.524999999999999</v>
      </c>
      <c r="BO13" s="57">
        <v>76.975400000000008</v>
      </c>
      <c r="BQ13" s="57">
        <v>76.975400000000008</v>
      </c>
      <c r="BW13" s="37">
        <v>2045</v>
      </c>
      <c r="BX13" s="38">
        <v>47.729500000000002</v>
      </c>
      <c r="BY13" s="39">
        <v>0.42930000000000001</v>
      </c>
      <c r="BZ13" s="39">
        <v>18.271000000000001</v>
      </c>
      <c r="CA13" s="21">
        <v>66.4298</v>
      </c>
    </row>
    <row r="14" spans="23:79" ht="15" thickBot="1" x14ac:dyDescent="0.35">
      <c r="AE14" s="37">
        <v>2050</v>
      </c>
      <c r="AF14" s="40">
        <v>65.726699999999994</v>
      </c>
      <c r="AG14" s="41">
        <v>0.58499999999999996</v>
      </c>
      <c r="AH14" s="41">
        <v>26.005199999999999</v>
      </c>
      <c r="AI14" s="21">
        <v>92.31689999999999</v>
      </c>
      <c r="AK14" s="21">
        <v>92.31689999999999</v>
      </c>
      <c r="AP14" s="45"/>
      <c r="AQ14" s="48">
        <v>65.726699999999994</v>
      </c>
      <c r="AR14" s="49">
        <v>0.58499999999999996</v>
      </c>
      <c r="AS14" s="49">
        <v>26.005199999999999</v>
      </c>
      <c r="AT14" s="44">
        <v>92.31689999999999</v>
      </c>
      <c r="BA14" s="3">
        <v>2050</v>
      </c>
      <c r="BB14" s="53">
        <v>65.726699999999994</v>
      </c>
      <c r="BC14" s="54">
        <v>0.58499999999999996</v>
      </c>
      <c r="BD14" s="54">
        <v>26.005199999999999</v>
      </c>
      <c r="BE14" s="5">
        <v>92.31689999999999</v>
      </c>
      <c r="BG14" s="5">
        <v>92.31689999999999</v>
      </c>
      <c r="BK14" s="58">
        <v>2050</v>
      </c>
      <c r="BL14" s="61">
        <v>65.726699999999994</v>
      </c>
      <c r="BM14" s="62">
        <v>0.58499999999999996</v>
      </c>
      <c r="BN14" s="62">
        <v>26.005199999999999</v>
      </c>
      <c r="BO14" s="57">
        <v>92.31689999999999</v>
      </c>
      <c r="BQ14" s="57">
        <v>92.31689999999999</v>
      </c>
      <c r="BW14" s="37">
        <v>2050</v>
      </c>
      <c r="BX14" s="40">
        <v>55.0807</v>
      </c>
      <c r="BY14" s="41">
        <v>0.49419999999999997</v>
      </c>
      <c r="BZ14" s="41">
        <v>21.2988</v>
      </c>
      <c r="CA14" s="21">
        <v>76.873699999999999</v>
      </c>
    </row>
    <row r="15" spans="23:79" x14ac:dyDescent="0.3">
      <c r="AF15" s="42"/>
      <c r="AG15" s="42"/>
      <c r="AH15" s="42"/>
      <c r="AQ15" s="50"/>
      <c r="AR15" s="50"/>
      <c r="AS15" s="50"/>
      <c r="BB15" s="55"/>
      <c r="BC15" s="55"/>
      <c r="BD15" s="55"/>
      <c r="BL15" s="63"/>
      <c r="BM15" s="63"/>
      <c r="BN15" s="63"/>
      <c r="BX15" s="42"/>
      <c r="BY15" s="42"/>
      <c r="BZ15" s="42"/>
    </row>
    <row r="18" spans="31:78" ht="15" thickBot="1" x14ac:dyDescent="0.35">
      <c r="AE18" s="21" t="s">
        <v>8</v>
      </c>
      <c r="AF18" s="21" t="s">
        <v>22</v>
      </c>
      <c r="AQ18" s="44" t="s">
        <v>22</v>
      </c>
      <c r="BA18" s="5" t="s">
        <v>8</v>
      </c>
      <c r="BB18" s="5" t="s">
        <v>22</v>
      </c>
      <c r="BK18" s="57" t="s">
        <v>8</v>
      </c>
      <c r="BL18" s="57" t="s">
        <v>22</v>
      </c>
      <c r="BW18" s="21" t="s">
        <v>8</v>
      </c>
      <c r="BX18" s="21" t="s">
        <v>22</v>
      </c>
    </row>
    <row r="19" spans="31:78" ht="15" thickBot="1" x14ac:dyDescent="0.35">
      <c r="AE19" s="37" t="s">
        <v>0</v>
      </c>
      <c r="AF19" s="37" t="s">
        <v>4</v>
      </c>
      <c r="AG19" s="37" t="s">
        <v>7</v>
      </c>
      <c r="AP19" s="45"/>
      <c r="AQ19" s="45" t="s">
        <v>4</v>
      </c>
      <c r="AR19" s="45" t="s">
        <v>7</v>
      </c>
      <c r="BA19" s="3" t="s">
        <v>0</v>
      </c>
      <c r="BB19" s="3" t="s">
        <v>4</v>
      </c>
      <c r="BC19" s="3" t="s">
        <v>7</v>
      </c>
      <c r="BK19" s="58" t="s">
        <v>0</v>
      </c>
      <c r="BL19" s="58" t="s">
        <v>4</v>
      </c>
      <c r="BM19" s="58" t="s">
        <v>7</v>
      </c>
      <c r="BW19" s="37" t="s">
        <v>0</v>
      </c>
      <c r="BX19" s="37" t="s">
        <v>4</v>
      </c>
      <c r="BY19" s="37" t="s">
        <v>7</v>
      </c>
    </row>
    <row r="20" spans="31:78" ht="15" thickBot="1" x14ac:dyDescent="0.35">
      <c r="AE20" s="37">
        <v>2019</v>
      </c>
      <c r="AF20" s="39">
        <v>59.019300000000001</v>
      </c>
      <c r="AG20" s="39">
        <v>3.1621000000000001</v>
      </c>
      <c r="AH20" s="21">
        <v>62.181400000000004</v>
      </c>
      <c r="AJ20" s="21">
        <v>62.181400000000004</v>
      </c>
      <c r="AP20" s="45"/>
      <c r="AQ20" s="47">
        <v>59.019300000000001</v>
      </c>
      <c r="AR20" s="47">
        <v>3.1621000000000001</v>
      </c>
      <c r="AS20" s="44">
        <v>62.181400000000004</v>
      </c>
      <c r="BA20" s="3">
        <v>2019</v>
      </c>
      <c r="BB20" s="4">
        <v>59.019300000000001</v>
      </c>
      <c r="BC20" s="4">
        <v>3.1621000000000001</v>
      </c>
      <c r="BD20" s="5">
        <v>62.181400000000004</v>
      </c>
      <c r="BF20" s="5">
        <v>62.181400000000004</v>
      </c>
      <c r="BK20" s="58">
        <v>2019</v>
      </c>
      <c r="BL20" s="60">
        <v>59.019300000000001</v>
      </c>
      <c r="BM20" s="60">
        <v>3.1621000000000001</v>
      </c>
      <c r="BN20" s="57">
        <v>62.181400000000004</v>
      </c>
      <c r="BQ20" s="57">
        <v>62.181400000000004</v>
      </c>
      <c r="BW20" s="37">
        <v>2019</v>
      </c>
      <c r="BX20" s="39">
        <v>59.019300000000001</v>
      </c>
      <c r="BY20" s="39">
        <v>3.1621000000000001</v>
      </c>
      <c r="BZ20" s="21">
        <v>62.181400000000004</v>
      </c>
    </row>
    <row r="21" spans="31:78" ht="15" thickBot="1" x14ac:dyDescent="0.35">
      <c r="AE21" s="37">
        <v>2020</v>
      </c>
      <c r="AF21" s="39">
        <v>52.593600000000002</v>
      </c>
      <c r="AG21" s="39">
        <v>2.8264</v>
      </c>
      <c r="AH21" s="21">
        <v>55.42</v>
      </c>
      <c r="AJ21" s="21">
        <v>55.42</v>
      </c>
      <c r="AP21" s="45"/>
      <c r="AQ21" s="47">
        <v>51.495899999999999</v>
      </c>
      <c r="AR21" s="47">
        <v>2.7656999999999998</v>
      </c>
      <c r="AS21" s="44">
        <v>54.261600000000001</v>
      </c>
      <c r="BA21" s="3">
        <v>2020</v>
      </c>
      <c r="BB21" s="4">
        <v>52.593600000000002</v>
      </c>
      <c r="BC21" s="4">
        <v>2.8264</v>
      </c>
      <c r="BD21" s="5">
        <v>55.42</v>
      </c>
      <c r="BF21" s="5">
        <v>55.42</v>
      </c>
      <c r="BK21" s="58">
        <v>2020</v>
      </c>
      <c r="BL21" s="60">
        <v>52.486400000000003</v>
      </c>
      <c r="BM21" s="60">
        <v>2.8254000000000001</v>
      </c>
      <c r="BN21" s="57">
        <v>55.311800000000005</v>
      </c>
      <c r="BQ21" s="57">
        <v>55.311800000000005</v>
      </c>
      <c r="BW21" s="37">
        <v>2020</v>
      </c>
      <c r="BX21" s="39">
        <v>51.586199999999998</v>
      </c>
      <c r="BY21" s="39">
        <v>2.7669000000000001</v>
      </c>
      <c r="BZ21" s="21">
        <v>54.353099999999998</v>
      </c>
    </row>
    <row r="22" spans="31:78" ht="15" thickBot="1" x14ac:dyDescent="0.35">
      <c r="AE22" s="37">
        <v>2025</v>
      </c>
      <c r="AF22" s="39">
        <v>55.180599999999998</v>
      </c>
      <c r="AG22" s="39">
        <v>3.3929999999999998</v>
      </c>
      <c r="AH22" s="21">
        <v>58.573599999999999</v>
      </c>
      <c r="AJ22" s="21">
        <v>58.573599999999999</v>
      </c>
      <c r="AP22" s="45"/>
      <c r="AQ22" s="47">
        <v>55.153700000000001</v>
      </c>
      <c r="AR22" s="47">
        <v>3.3529</v>
      </c>
      <c r="AS22" s="44">
        <v>58.506599999999999</v>
      </c>
      <c r="BA22" s="3">
        <v>2025</v>
      </c>
      <c r="BB22" s="4">
        <v>55.180599999999998</v>
      </c>
      <c r="BC22" s="4">
        <v>3.3929999999999998</v>
      </c>
      <c r="BD22" s="5">
        <v>58.573599999999999</v>
      </c>
      <c r="BF22" s="5">
        <v>58.573599999999999</v>
      </c>
      <c r="BK22" s="58">
        <v>2025</v>
      </c>
      <c r="BL22" s="60">
        <v>50.809600000000003</v>
      </c>
      <c r="BM22" s="60">
        <v>3.2576000000000001</v>
      </c>
      <c r="BN22" s="57">
        <v>54.0672</v>
      </c>
      <c r="BQ22" s="57">
        <v>54.0672</v>
      </c>
      <c r="BW22" s="37">
        <v>2025</v>
      </c>
      <c r="BX22" s="39">
        <v>56.642000000000003</v>
      </c>
      <c r="BY22" s="39">
        <v>3.3717999999999999</v>
      </c>
      <c r="BZ22" s="21">
        <v>60.013800000000003</v>
      </c>
    </row>
    <row r="23" spans="31:78" ht="15" thickBot="1" x14ac:dyDescent="0.35">
      <c r="AE23" s="37">
        <v>2030</v>
      </c>
      <c r="AF23" s="39">
        <v>52.137099999999997</v>
      </c>
      <c r="AG23" s="39">
        <v>3.5268000000000002</v>
      </c>
      <c r="AH23" s="21">
        <v>55.663899999999998</v>
      </c>
      <c r="AJ23" s="21">
        <v>55.663899999999998</v>
      </c>
      <c r="AP23" s="45"/>
      <c r="AQ23" s="47">
        <v>57.172400000000003</v>
      </c>
      <c r="AR23" s="47">
        <v>3.8803999999999998</v>
      </c>
      <c r="AS23" s="44">
        <v>61.052800000000005</v>
      </c>
      <c r="BA23" s="3">
        <v>2030</v>
      </c>
      <c r="BB23" s="4">
        <v>52.137099999999997</v>
      </c>
      <c r="BC23" s="4">
        <v>3.5268000000000002</v>
      </c>
      <c r="BD23" s="5">
        <v>55.663899999999998</v>
      </c>
      <c r="BF23" s="5">
        <v>55.663899999999998</v>
      </c>
      <c r="BK23" s="58">
        <v>2030</v>
      </c>
      <c r="BL23" s="60">
        <v>43.490600000000001</v>
      </c>
      <c r="BM23" s="60">
        <v>1.4561999999999999</v>
      </c>
      <c r="BN23" s="57">
        <v>44.946800000000003</v>
      </c>
      <c r="BQ23" s="57">
        <v>44.946800000000003</v>
      </c>
      <c r="BW23" s="37">
        <v>2030</v>
      </c>
      <c r="BX23" s="39">
        <v>63.609099999999998</v>
      </c>
      <c r="BY23" s="39">
        <v>3.9958999999999998</v>
      </c>
      <c r="BZ23" s="21">
        <v>67.605000000000004</v>
      </c>
    </row>
    <row r="24" spans="31:78" ht="15" thickBot="1" x14ac:dyDescent="0.35">
      <c r="AE24" s="37">
        <v>2035</v>
      </c>
      <c r="AF24" s="39">
        <v>52.159799999999997</v>
      </c>
      <c r="AG24" s="39">
        <v>1.871</v>
      </c>
      <c r="AH24" s="21">
        <v>54.030799999999999</v>
      </c>
      <c r="AJ24" s="21">
        <v>54.030799999999999</v>
      </c>
      <c r="AP24" s="45"/>
      <c r="AQ24" s="47">
        <v>55.287799999999997</v>
      </c>
      <c r="AR24" s="47">
        <v>4.2847</v>
      </c>
      <c r="AS24" s="44">
        <v>59.572499999999998</v>
      </c>
      <c r="BA24" s="3">
        <v>2035</v>
      </c>
      <c r="BB24" s="4">
        <v>52.159799999999997</v>
      </c>
      <c r="BC24" s="4">
        <v>1.871</v>
      </c>
      <c r="BD24" s="5">
        <v>54.030799999999999</v>
      </c>
      <c r="BF24" s="5">
        <v>54.030799999999999</v>
      </c>
      <c r="BK24" s="58">
        <v>2035</v>
      </c>
      <c r="BL24" s="60">
        <v>50.211500000000001</v>
      </c>
      <c r="BM24" s="60">
        <v>5.28E-2</v>
      </c>
      <c r="BN24" s="57">
        <v>50.264299999999999</v>
      </c>
      <c r="BQ24" s="57">
        <v>50.264299999999999</v>
      </c>
      <c r="BW24" s="37">
        <v>2035</v>
      </c>
      <c r="BX24" s="39">
        <v>69.843999999999994</v>
      </c>
      <c r="BY24" s="39">
        <v>4.5808</v>
      </c>
      <c r="BZ24" s="21">
        <v>74.424799999999991</v>
      </c>
    </row>
    <row r="25" spans="31:78" ht="15" thickBot="1" x14ac:dyDescent="0.35">
      <c r="AE25" s="37">
        <v>2040</v>
      </c>
      <c r="AF25" s="39">
        <v>60.416800000000002</v>
      </c>
      <c r="AG25" s="39">
        <v>0.25180000000000002</v>
      </c>
      <c r="AH25" s="21">
        <v>60.668600000000005</v>
      </c>
      <c r="AJ25" s="21">
        <v>60.668600000000005</v>
      </c>
      <c r="AP25" s="45"/>
      <c r="AQ25" s="47">
        <v>55.767099999999999</v>
      </c>
      <c r="AR25" s="47">
        <v>4.8348000000000004</v>
      </c>
      <c r="AS25" s="44">
        <v>60.601900000000001</v>
      </c>
      <c r="BA25" s="3">
        <v>2040</v>
      </c>
      <c r="BB25" s="4">
        <v>60.416800000000002</v>
      </c>
      <c r="BC25" s="4">
        <v>0.25180000000000002</v>
      </c>
      <c r="BD25" s="5">
        <v>60.668600000000005</v>
      </c>
      <c r="BF25" s="5">
        <v>60.668600000000005</v>
      </c>
      <c r="BK25" s="58">
        <v>2040</v>
      </c>
      <c r="BL25" s="60">
        <v>60.496299999999998</v>
      </c>
      <c r="BM25" s="60">
        <v>0</v>
      </c>
      <c r="BN25" s="57">
        <v>60.496299999999998</v>
      </c>
      <c r="BQ25" s="57">
        <v>60.496299999999998</v>
      </c>
      <c r="BW25" s="37">
        <v>2040</v>
      </c>
      <c r="BX25" s="39">
        <v>75.542000000000002</v>
      </c>
      <c r="BY25" s="39">
        <v>5.2009999999999996</v>
      </c>
      <c r="BZ25" s="21">
        <v>80.742999999999995</v>
      </c>
    </row>
    <row r="26" spans="31:78" ht="15" thickBot="1" x14ac:dyDescent="0.35">
      <c r="AE26" s="37">
        <v>2045</v>
      </c>
      <c r="AF26" s="39">
        <v>72.998599999999996</v>
      </c>
      <c r="AG26" s="39">
        <v>2.1499999999999998E-2</v>
      </c>
      <c r="AH26" s="21">
        <v>73.020099999999999</v>
      </c>
      <c r="AJ26" s="21">
        <v>73.020099999999999</v>
      </c>
      <c r="AP26" s="45"/>
      <c r="AQ26" s="47">
        <v>61.615400000000001</v>
      </c>
      <c r="AR26" s="47">
        <v>5.6064999999999996</v>
      </c>
      <c r="AS26" s="44">
        <v>67.221900000000005</v>
      </c>
      <c r="BA26" s="3">
        <v>2045</v>
      </c>
      <c r="BB26" s="4">
        <v>72.998599999999996</v>
      </c>
      <c r="BC26" s="4">
        <v>2.1499999999999998E-2</v>
      </c>
      <c r="BD26" s="5">
        <v>73.020099999999999</v>
      </c>
      <c r="BF26" s="5">
        <v>73.020099999999999</v>
      </c>
      <c r="BK26" s="58">
        <v>2045</v>
      </c>
      <c r="BL26" s="60">
        <v>72.998800000000003</v>
      </c>
      <c r="BM26" s="60">
        <v>0</v>
      </c>
      <c r="BN26" s="57">
        <v>72.998800000000003</v>
      </c>
      <c r="BQ26" s="57">
        <v>72.998800000000003</v>
      </c>
      <c r="BW26" s="37">
        <v>2045</v>
      </c>
      <c r="BX26" s="39">
        <v>84.720200000000006</v>
      </c>
      <c r="BY26" s="39">
        <v>5.9916999999999998</v>
      </c>
      <c r="BZ26" s="21">
        <v>90.7119</v>
      </c>
    </row>
    <row r="27" spans="31:78" ht="15" thickBot="1" x14ac:dyDescent="0.35">
      <c r="AE27" s="37">
        <v>2050</v>
      </c>
      <c r="AF27" s="39">
        <v>88.122200000000007</v>
      </c>
      <c r="AG27" s="39">
        <v>0</v>
      </c>
      <c r="AH27" s="21">
        <v>88.122200000000007</v>
      </c>
      <c r="AJ27" s="21">
        <v>88.122200000000007</v>
      </c>
      <c r="AP27" s="45"/>
      <c r="AQ27" s="47">
        <v>70.084500000000006</v>
      </c>
      <c r="AR27" s="47">
        <v>6.5232000000000001</v>
      </c>
      <c r="AS27" s="44">
        <v>76.607700000000008</v>
      </c>
      <c r="BA27" s="3">
        <v>2050</v>
      </c>
      <c r="BB27" s="4">
        <v>88.122200000000007</v>
      </c>
      <c r="BC27" s="4">
        <v>0</v>
      </c>
      <c r="BD27" s="5">
        <v>88.122200000000007</v>
      </c>
      <c r="BF27" s="5">
        <v>88.122200000000007</v>
      </c>
      <c r="BK27" s="58">
        <v>2050</v>
      </c>
      <c r="BL27" s="60">
        <v>88.119699999999995</v>
      </c>
      <c r="BM27" s="60">
        <v>0</v>
      </c>
      <c r="BN27" s="57">
        <v>88.119699999999995</v>
      </c>
      <c r="BQ27" s="57">
        <v>88.119699999999995</v>
      </c>
      <c r="BW27" s="37">
        <v>2050</v>
      </c>
      <c r="BX27" s="39">
        <v>97.112799999999993</v>
      </c>
      <c r="BY27" s="39">
        <v>6.9436999999999998</v>
      </c>
      <c r="BZ27" s="21">
        <v>104.0565</v>
      </c>
    </row>
    <row r="31" spans="31:78" ht="15" thickBot="1" x14ac:dyDescent="0.35">
      <c r="AE31" s="21" t="s">
        <v>9</v>
      </c>
      <c r="AF31" s="21" t="s">
        <v>22</v>
      </c>
      <c r="AQ31" s="44" t="s">
        <v>22</v>
      </c>
      <c r="BA31" s="5" t="s">
        <v>9</v>
      </c>
      <c r="BB31" s="5" t="s">
        <v>22</v>
      </c>
      <c r="BK31" s="57" t="s">
        <v>9</v>
      </c>
      <c r="BL31" s="57" t="s">
        <v>22</v>
      </c>
      <c r="BW31" s="21" t="s">
        <v>9</v>
      </c>
      <c r="BX31" s="21" t="s">
        <v>22</v>
      </c>
    </row>
    <row r="32" spans="31:78" ht="15" thickBot="1" x14ac:dyDescent="0.35">
      <c r="AE32" s="37" t="s">
        <v>0</v>
      </c>
      <c r="AF32" s="37" t="s">
        <v>4</v>
      </c>
      <c r="AG32" s="37" t="s">
        <v>7</v>
      </c>
      <c r="AP32" s="45"/>
      <c r="AQ32" s="45" t="s">
        <v>4</v>
      </c>
      <c r="AR32" s="45" t="s">
        <v>7</v>
      </c>
      <c r="BA32" s="3" t="s">
        <v>0</v>
      </c>
      <c r="BB32" s="3" t="s">
        <v>4</v>
      </c>
      <c r="BC32" s="3" t="s">
        <v>7</v>
      </c>
      <c r="BK32" s="58" t="s">
        <v>0</v>
      </c>
      <c r="BL32" s="58" t="s">
        <v>4</v>
      </c>
      <c r="BM32" s="58" t="s">
        <v>7</v>
      </c>
      <c r="BW32" s="37" t="s">
        <v>0</v>
      </c>
      <c r="BX32" s="37" t="s">
        <v>4</v>
      </c>
      <c r="BY32" s="37" t="s">
        <v>7</v>
      </c>
    </row>
    <row r="33" spans="2:84" ht="15" thickBot="1" x14ac:dyDescent="0.35">
      <c r="AE33" s="37">
        <v>2019</v>
      </c>
      <c r="AF33" s="39">
        <v>51.217300000000002</v>
      </c>
      <c r="AG33" s="39">
        <v>18.123999999999999</v>
      </c>
      <c r="AH33" s="21">
        <v>69.341300000000004</v>
      </c>
      <c r="AJ33" s="21">
        <v>69.341300000000004</v>
      </c>
      <c r="AP33" s="45"/>
      <c r="AQ33" s="47">
        <v>51.217300000000002</v>
      </c>
      <c r="AR33" s="47">
        <v>18.123999999999999</v>
      </c>
      <c r="AS33" s="44">
        <v>69.341300000000004</v>
      </c>
      <c r="BA33" s="3">
        <v>2019</v>
      </c>
      <c r="BB33" s="4">
        <v>51.217300000000002</v>
      </c>
      <c r="BC33" s="4">
        <v>18.123999999999999</v>
      </c>
      <c r="BD33" s="5">
        <v>69.341300000000004</v>
      </c>
      <c r="BF33" s="5">
        <v>69.341300000000004</v>
      </c>
      <c r="BK33" s="58">
        <v>2019</v>
      </c>
      <c r="BL33" s="60">
        <v>51.217300000000002</v>
      </c>
      <c r="BM33" s="60">
        <v>18.123999999999999</v>
      </c>
      <c r="BN33" s="57">
        <v>69.341300000000004</v>
      </c>
      <c r="BQ33" s="57">
        <v>69.341300000000004</v>
      </c>
      <c r="BW33" s="37">
        <v>2019</v>
      </c>
      <c r="BX33" s="39">
        <v>51.217300000000002</v>
      </c>
      <c r="BY33" s="39">
        <v>18.123999999999999</v>
      </c>
      <c r="BZ33" s="21">
        <v>69.341300000000004</v>
      </c>
    </row>
    <row r="34" spans="2:84" ht="15" thickBot="1" x14ac:dyDescent="0.35">
      <c r="AE34" s="37">
        <v>2020</v>
      </c>
      <c r="AF34" s="39">
        <v>52.0199</v>
      </c>
      <c r="AG34" s="39">
        <v>18.379899999999999</v>
      </c>
      <c r="AH34" s="21">
        <v>70.399799999999999</v>
      </c>
      <c r="AJ34" s="21">
        <v>70.399799999999999</v>
      </c>
      <c r="AP34" s="45"/>
      <c r="AQ34" s="47">
        <v>52.934899999999999</v>
      </c>
      <c r="AR34" s="47">
        <v>18.0671</v>
      </c>
      <c r="AS34" s="44">
        <v>71.001999999999995</v>
      </c>
      <c r="BA34" s="3">
        <v>2020</v>
      </c>
      <c r="BB34" s="4">
        <v>52.0199</v>
      </c>
      <c r="BC34" s="4">
        <v>18.379899999999999</v>
      </c>
      <c r="BD34" s="5">
        <v>70.399799999999999</v>
      </c>
      <c r="BF34" s="5">
        <v>70.399799999999999</v>
      </c>
      <c r="BK34" s="58">
        <v>2020</v>
      </c>
      <c r="BL34" s="60">
        <v>51.525300000000001</v>
      </c>
      <c r="BM34" s="60">
        <v>18.372800000000002</v>
      </c>
      <c r="BN34" s="57">
        <v>69.898099999999999</v>
      </c>
      <c r="BQ34" s="57">
        <v>69.898099999999999</v>
      </c>
      <c r="BW34" s="37">
        <v>2020</v>
      </c>
      <c r="BX34" s="39">
        <v>52.991900000000001</v>
      </c>
      <c r="BY34" s="39">
        <v>18.086500000000001</v>
      </c>
      <c r="BZ34" s="21">
        <v>71.078400000000002</v>
      </c>
    </row>
    <row r="35" spans="2:84" ht="15" thickBot="1" x14ac:dyDescent="0.35">
      <c r="AE35" s="37">
        <v>2025</v>
      </c>
      <c r="AF35" s="39">
        <v>54.180100000000003</v>
      </c>
      <c r="AG35" s="39">
        <v>18.167000000000002</v>
      </c>
      <c r="AH35" s="21">
        <v>72.347100000000012</v>
      </c>
      <c r="AJ35" s="21">
        <v>72.347100000000012</v>
      </c>
      <c r="AP35" s="45"/>
      <c r="AQ35" s="47">
        <v>59.898200000000003</v>
      </c>
      <c r="AR35" s="47">
        <v>20.001899999999999</v>
      </c>
      <c r="AS35" s="44">
        <v>79.900100000000009</v>
      </c>
      <c r="BA35" s="3">
        <v>2025</v>
      </c>
      <c r="BB35" s="4">
        <v>54.180100000000003</v>
      </c>
      <c r="BC35" s="4">
        <v>18.167000000000002</v>
      </c>
      <c r="BD35" s="5">
        <v>72.347100000000012</v>
      </c>
      <c r="BF35" s="5">
        <v>72.347100000000012</v>
      </c>
      <c r="BK35" s="58">
        <v>2025</v>
      </c>
      <c r="BL35" s="60">
        <v>49.176099999999998</v>
      </c>
      <c r="BM35" s="60">
        <v>14.6127</v>
      </c>
      <c r="BN35" s="57">
        <v>63.788799999999995</v>
      </c>
      <c r="BQ35" s="57">
        <v>63.788799999999995</v>
      </c>
      <c r="BW35" s="37">
        <v>2025</v>
      </c>
      <c r="BX35" s="39">
        <v>60.592399999999998</v>
      </c>
      <c r="BY35" s="39">
        <v>20.058199999999999</v>
      </c>
      <c r="BZ35" s="21">
        <v>80.650599999999997</v>
      </c>
    </row>
    <row r="36" spans="2:84" ht="15" thickBot="1" x14ac:dyDescent="0.35">
      <c r="AE36" s="37">
        <v>2030</v>
      </c>
      <c r="AF36" s="39">
        <v>44.889699999999998</v>
      </c>
      <c r="AG36" s="39">
        <v>15.1426</v>
      </c>
      <c r="AH36" s="21">
        <v>60.032299999999999</v>
      </c>
      <c r="AJ36" s="21">
        <v>60.032299999999999</v>
      </c>
      <c r="AP36" s="45"/>
      <c r="AQ36" s="47">
        <v>63.678199999999997</v>
      </c>
      <c r="AR36" s="47">
        <v>20.7911</v>
      </c>
      <c r="AS36" s="44">
        <v>84.469300000000004</v>
      </c>
      <c r="BA36" s="3">
        <v>2030</v>
      </c>
      <c r="BB36" s="4">
        <v>44.889699999999998</v>
      </c>
      <c r="BC36" s="4">
        <v>15.1426</v>
      </c>
      <c r="BD36" s="5">
        <v>60.032299999999999</v>
      </c>
      <c r="BF36" s="5">
        <v>60.032299999999999</v>
      </c>
      <c r="BK36" s="58">
        <v>2030</v>
      </c>
      <c r="BL36" s="60">
        <v>29.372399999999999</v>
      </c>
      <c r="BM36" s="60">
        <v>8.6338000000000008</v>
      </c>
      <c r="BN36" s="57">
        <v>38.0062</v>
      </c>
      <c r="BQ36" s="57">
        <v>38.0062</v>
      </c>
      <c r="BW36" s="37">
        <v>2030</v>
      </c>
      <c r="BX36" s="39">
        <v>67.755200000000002</v>
      </c>
      <c r="BY36" s="39">
        <v>21.709299999999999</v>
      </c>
      <c r="BZ36" s="21">
        <v>89.464500000000001</v>
      </c>
    </row>
    <row r="37" spans="2:84" ht="15" thickBot="1" x14ac:dyDescent="0.35">
      <c r="B37" s="71" t="s">
        <v>39</v>
      </c>
      <c r="AE37" s="37">
        <v>2035</v>
      </c>
      <c r="AF37" s="39">
        <v>30.145800000000001</v>
      </c>
      <c r="AG37" s="39">
        <v>10.826499999999999</v>
      </c>
      <c r="AH37" s="21">
        <v>40.972300000000004</v>
      </c>
      <c r="AJ37" s="21">
        <v>40.972300000000004</v>
      </c>
      <c r="AP37" s="45"/>
      <c r="AQ37" s="47">
        <v>61.8996</v>
      </c>
      <c r="AR37" s="47">
        <v>19.799700000000001</v>
      </c>
      <c r="AS37" s="44">
        <v>81.699299999999994</v>
      </c>
      <c r="BA37" s="3">
        <v>2035</v>
      </c>
      <c r="BB37" s="4">
        <v>30.145800000000001</v>
      </c>
      <c r="BC37" s="4">
        <v>10.826499999999999</v>
      </c>
      <c r="BD37" s="5">
        <v>40.972300000000004</v>
      </c>
      <c r="BF37" s="5">
        <v>40.972300000000004</v>
      </c>
      <c r="BK37" s="58">
        <v>2035</v>
      </c>
      <c r="BL37" s="60">
        <v>10.637600000000001</v>
      </c>
      <c r="BM37" s="60">
        <v>7.9271000000000003</v>
      </c>
      <c r="BN37" s="57">
        <v>18.564700000000002</v>
      </c>
      <c r="BQ37" s="57">
        <v>18.564700000000002</v>
      </c>
      <c r="BW37" s="37">
        <v>2035</v>
      </c>
      <c r="BX37" s="39">
        <v>72.229100000000003</v>
      </c>
      <c r="BY37" s="39">
        <v>22.450399999999998</v>
      </c>
      <c r="BZ37" s="21">
        <v>94.679500000000004</v>
      </c>
    </row>
    <row r="38" spans="2:84" ht="27" thickBot="1" x14ac:dyDescent="0.35">
      <c r="B38" s="72" t="s">
        <v>0</v>
      </c>
      <c r="C38" s="73" t="s">
        <v>43</v>
      </c>
      <c r="D38" s="73" t="s">
        <v>44</v>
      </c>
      <c r="E38" s="73" t="s">
        <v>45</v>
      </c>
      <c r="F38" s="73" t="s">
        <v>10</v>
      </c>
      <c r="G38" s="73" t="s">
        <v>46</v>
      </c>
      <c r="H38" s="73" t="s">
        <v>13</v>
      </c>
      <c r="I38" s="73" t="s">
        <v>47</v>
      </c>
      <c r="J38" s="73" t="s">
        <v>48</v>
      </c>
      <c r="K38" s="73" t="s">
        <v>20</v>
      </c>
      <c r="AE38" s="37">
        <v>2040</v>
      </c>
      <c r="AF38" s="39">
        <v>18.558199999999999</v>
      </c>
      <c r="AG38" s="39">
        <v>7.9242999999999997</v>
      </c>
      <c r="AH38" s="21">
        <v>26.482499999999998</v>
      </c>
      <c r="AJ38" s="21">
        <v>26.482499999999998</v>
      </c>
      <c r="AP38" s="45"/>
      <c r="AQ38" s="47">
        <v>62.500399999999999</v>
      </c>
      <c r="AR38" s="47">
        <v>19.570399999999999</v>
      </c>
      <c r="AS38" s="44">
        <v>82.070799999999991</v>
      </c>
      <c r="BA38" s="3">
        <v>2040</v>
      </c>
      <c r="BB38" s="4">
        <v>18.558199999999999</v>
      </c>
      <c r="BC38" s="4">
        <v>7.9242999999999997</v>
      </c>
      <c r="BD38" s="5">
        <v>26.482499999999998</v>
      </c>
      <c r="BF38" s="5">
        <v>26.482499999999998</v>
      </c>
      <c r="BK38" s="58">
        <v>2040</v>
      </c>
      <c r="BL38" s="60">
        <v>0</v>
      </c>
      <c r="BM38" s="60">
        <v>7.9062000000000001</v>
      </c>
      <c r="BN38" s="57">
        <v>7.9062000000000001</v>
      </c>
      <c r="BQ38" s="57">
        <v>7.9062000000000001</v>
      </c>
      <c r="BW38" s="37">
        <v>2040</v>
      </c>
      <c r="BX38" s="39">
        <v>75.447100000000006</v>
      </c>
      <c r="BY38" s="39">
        <v>22.792999999999999</v>
      </c>
      <c r="BZ38" s="21">
        <v>98.240100000000012</v>
      </c>
    </row>
    <row r="39" spans="2:84" ht="15" thickBot="1" x14ac:dyDescent="0.35">
      <c r="B39" s="72">
        <v>2019</v>
      </c>
      <c r="C39" s="74">
        <v>269.4325</v>
      </c>
      <c r="D39" s="74">
        <v>249.2398</v>
      </c>
      <c r="E39" s="74">
        <v>238.81580000000002</v>
      </c>
      <c r="F39" s="74">
        <v>59.134499999999996</v>
      </c>
      <c r="G39" s="74">
        <v>25.486199999999997</v>
      </c>
      <c r="H39" s="74">
        <v>1.1855</v>
      </c>
      <c r="I39" s="74">
        <v>7.3300000000000004E-2</v>
      </c>
      <c r="J39" s="74">
        <v>0</v>
      </c>
      <c r="K39" s="74">
        <v>0.52449999999999997</v>
      </c>
      <c r="L39" s="75">
        <f>+SUM(C39:K39)</f>
        <v>843.89210000000003</v>
      </c>
      <c r="M39" s="75"/>
      <c r="AE39" s="37">
        <v>2045</v>
      </c>
      <c r="AF39" s="39">
        <v>7.3718000000000004</v>
      </c>
      <c r="AG39" s="39">
        <v>7.9074</v>
      </c>
      <c r="AH39" s="21">
        <v>15.279199999999999</v>
      </c>
      <c r="AJ39" s="21">
        <v>15.279199999999999</v>
      </c>
      <c r="AP39" s="45"/>
      <c r="AQ39" s="47">
        <v>66.274199999999993</v>
      </c>
      <c r="AR39" s="47">
        <v>20.326799999999999</v>
      </c>
      <c r="AS39" s="44">
        <v>86.600999999999999</v>
      </c>
      <c r="BA39" s="3">
        <v>2045</v>
      </c>
      <c r="BB39" s="4">
        <v>7.3718000000000004</v>
      </c>
      <c r="BC39" s="4">
        <v>7.9074</v>
      </c>
      <c r="BD39" s="5">
        <v>15.279199999999999</v>
      </c>
      <c r="BF39" s="5">
        <v>15.279199999999999</v>
      </c>
      <c r="BK39" s="58">
        <v>2045</v>
      </c>
      <c r="BL39" s="60">
        <v>0</v>
      </c>
      <c r="BM39" s="60">
        <v>7.9055999999999997</v>
      </c>
      <c r="BN39" s="57">
        <v>7.9055999999999997</v>
      </c>
      <c r="BQ39" s="57">
        <v>7.9055999999999997</v>
      </c>
      <c r="BW39" s="37">
        <v>2045</v>
      </c>
      <c r="BX39" s="39">
        <v>79.880099999999999</v>
      </c>
      <c r="BY39" s="39">
        <v>23.496400000000001</v>
      </c>
      <c r="BZ39" s="21">
        <v>103.37649999999999</v>
      </c>
    </row>
    <row r="40" spans="2:84" ht="15" thickBot="1" x14ac:dyDescent="0.35">
      <c r="B40" s="72">
        <v>2020</v>
      </c>
      <c r="C40" s="74">
        <v>275.0127</v>
      </c>
      <c r="D40" s="74">
        <v>255.96729999999999</v>
      </c>
      <c r="E40" s="74">
        <v>222.92160000000001</v>
      </c>
      <c r="F40" s="74">
        <v>59.684599999999996</v>
      </c>
      <c r="G40" s="74">
        <v>24.9116</v>
      </c>
      <c r="H40" s="74">
        <v>1.2103999999999999</v>
      </c>
      <c r="I40" s="74">
        <v>6.7599999999999993E-2</v>
      </c>
      <c r="J40" s="74">
        <v>0</v>
      </c>
      <c r="K40" s="74">
        <v>0.52939999999999998</v>
      </c>
      <c r="L40" s="75">
        <f t="shared" ref="L40:L45" si="0">+SUM(C40:K40)</f>
        <v>840.30520000000013</v>
      </c>
      <c r="M40" s="75"/>
      <c r="AE40" s="37">
        <v>2050</v>
      </c>
      <c r="AF40" s="39">
        <v>0</v>
      </c>
      <c r="AG40" s="39">
        <v>7.4989999999999997</v>
      </c>
      <c r="AH40" s="21">
        <v>7.4989999999999997</v>
      </c>
      <c r="AJ40" s="21">
        <v>7.4989999999999997</v>
      </c>
      <c r="AP40" s="45"/>
      <c r="AQ40" s="47">
        <v>70.823800000000006</v>
      </c>
      <c r="AR40" s="47">
        <v>21.224399999999999</v>
      </c>
      <c r="AS40" s="44">
        <v>92.048200000000008</v>
      </c>
      <c r="BA40" s="3">
        <v>2050</v>
      </c>
      <c r="BB40" s="4">
        <v>0</v>
      </c>
      <c r="BC40" s="4">
        <v>7.4989999999999997</v>
      </c>
      <c r="BD40" s="5">
        <v>7.4989999999999997</v>
      </c>
      <c r="BF40" s="5">
        <v>7.4989999999999997</v>
      </c>
      <c r="BK40" s="58">
        <v>2050</v>
      </c>
      <c r="BL40" s="60">
        <v>0</v>
      </c>
      <c r="BM40" s="60">
        <v>7.4988999999999999</v>
      </c>
      <c r="BN40" s="57">
        <v>7.4988999999999999</v>
      </c>
      <c r="BQ40" s="57">
        <v>7.4988999999999999</v>
      </c>
      <c r="BW40" s="37">
        <v>2050</v>
      </c>
      <c r="BX40" s="39">
        <v>85.044200000000004</v>
      </c>
      <c r="BY40" s="39">
        <v>24.394500000000001</v>
      </c>
      <c r="BZ40" s="21">
        <v>109.43870000000001</v>
      </c>
    </row>
    <row r="41" spans="2:84" x14ac:dyDescent="0.3">
      <c r="B41" s="72">
        <v>2025</v>
      </c>
      <c r="C41" s="74">
        <v>313.82159999999999</v>
      </c>
      <c r="D41" s="74">
        <v>284.66819999999996</v>
      </c>
      <c r="E41" s="74">
        <v>249.41579999999999</v>
      </c>
      <c r="F41" s="74">
        <v>75.018000000000001</v>
      </c>
      <c r="G41" s="74">
        <v>27.618199999999998</v>
      </c>
      <c r="H41" s="74">
        <v>1.4689000000000001</v>
      </c>
      <c r="I41" s="74">
        <v>8.0299999999999996E-2</v>
      </c>
      <c r="J41" s="74">
        <v>0</v>
      </c>
      <c r="K41" s="74">
        <v>0.66539999999999999</v>
      </c>
      <c r="L41" s="75">
        <f t="shared" si="0"/>
        <v>952.75639999999987</v>
      </c>
      <c r="M41" s="75"/>
    </row>
    <row r="42" spans="2:84" x14ac:dyDescent="0.3">
      <c r="B42" s="72">
        <v>2030</v>
      </c>
      <c r="C42" s="74">
        <v>340.25659999999999</v>
      </c>
      <c r="D42" s="74">
        <v>297.40249999999997</v>
      </c>
      <c r="E42" s="74">
        <v>279.95000000000005</v>
      </c>
      <c r="F42" s="74">
        <v>91.357600000000005</v>
      </c>
      <c r="G42" s="74">
        <v>30.031199999999998</v>
      </c>
      <c r="H42" s="74">
        <v>1.7181999999999999</v>
      </c>
      <c r="I42" s="74">
        <v>8.8800000000000004E-2</v>
      </c>
      <c r="J42" s="74">
        <v>0</v>
      </c>
      <c r="K42" s="74">
        <v>0.81030000000000002</v>
      </c>
      <c r="L42" s="75">
        <f t="shared" si="0"/>
        <v>1041.6152000000002</v>
      </c>
      <c r="M42" s="75"/>
    </row>
    <row r="43" spans="2:84" x14ac:dyDescent="0.3">
      <c r="B43" s="72">
        <v>2035</v>
      </c>
      <c r="C43" s="74">
        <v>353.62580000000003</v>
      </c>
      <c r="D43" s="74">
        <v>299.3922</v>
      </c>
      <c r="E43" s="74">
        <v>313.51769999999999</v>
      </c>
      <c r="F43" s="74">
        <v>109.45009999999999</v>
      </c>
      <c r="G43" s="74">
        <v>31.882599999999996</v>
      </c>
      <c r="H43" s="74">
        <v>1.9790000000000001</v>
      </c>
      <c r="I43" s="74">
        <v>9.4100000000000003E-2</v>
      </c>
      <c r="J43" s="74">
        <v>0</v>
      </c>
      <c r="K43" s="74">
        <v>0.9708</v>
      </c>
      <c r="L43" s="75">
        <f t="shared" si="0"/>
        <v>1110.9123</v>
      </c>
      <c r="M43" s="75"/>
    </row>
    <row r="44" spans="2:84" x14ac:dyDescent="0.3">
      <c r="B44" s="72">
        <v>2040</v>
      </c>
      <c r="C44" s="74">
        <v>357.47579999999999</v>
      </c>
      <c r="D44" s="74">
        <v>297.62960000000004</v>
      </c>
      <c r="E44" s="74">
        <v>357.16610000000003</v>
      </c>
      <c r="F44" s="74">
        <v>129.768</v>
      </c>
      <c r="G44" s="74">
        <v>34.121699999999997</v>
      </c>
      <c r="H44" s="74">
        <v>2.2671999999999999</v>
      </c>
      <c r="I44" s="74">
        <v>9.8900000000000002E-2</v>
      </c>
      <c r="J44" s="74">
        <v>0</v>
      </c>
      <c r="K44" s="74">
        <v>1.1511</v>
      </c>
      <c r="L44" s="75">
        <f t="shared" si="0"/>
        <v>1179.6784</v>
      </c>
      <c r="M44" s="75"/>
    </row>
    <row r="45" spans="2:84" x14ac:dyDescent="0.3">
      <c r="B45" s="72">
        <v>2045</v>
      </c>
      <c r="C45" s="74">
        <v>350.81380000000001</v>
      </c>
      <c r="D45" s="74">
        <v>294.49270000000001</v>
      </c>
      <c r="E45" s="74">
        <v>418.81800000000004</v>
      </c>
      <c r="F45" s="74">
        <v>151.02089999999998</v>
      </c>
      <c r="G45" s="74">
        <v>37.129800000000003</v>
      </c>
      <c r="H45" s="74">
        <v>2.6068000000000002</v>
      </c>
      <c r="I45" s="74">
        <v>0.1076</v>
      </c>
      <c r="J45" s="74">
        <v>0</v>
      </c>
      <c r="K45" s="74">
        <v>1.3395999999999999</v>
      </c>
      <c r="L45" s="75">
        <f t="shared" si="0"/>
        <v>1256.3292000000001</v>
      </c>
      <c r="M45" s="75"/>
    </row>
    <row r="46" spans="2:84" ht="15" thickBot="1" x14ac:dyDescent="0.35">
      <c r="B46" s="72">
        <v>2050</v>
      </c>
      <c r="C46" s="74">
        <v>343.17560000000003</v>
      </c>
      <c r="D46" s="74">
        <v>293.5419</v>
      </c>
      <c r="E46" s="74">
        <v>494.47460000000001</v>
      </c>
      <c r="F46" s="74">
        <v>172.37039999999999</v>
      </c>
      <c r="G46" s="74">
        <v>40.573300000000003</v>
      </c>
      <c r="H46" s="71">
        <v>2.9931000000000001</v>
      </c>
      <c r="I46" s="76">
        <v>0.1196</v>
      </c>
      <c r="J46" s="76">
        <v>0.1196</v>
      </c>
      <c r="K46" s="76">
        <v>1.5289999999999999</v>
      </c>
      <c r="L46" s="75">
        <f>+SUM(C46:K46)</f>
        <v>1348.8970999999999</v>
      </c>
      <c r="M46" s="75"/>
      <c r="Q46" t="s">
        <v>39</v>
      </c>
      <c r="AE46" s="21" t="s">
        <v>19</v>
      </c>
      <c r="AF46" s="21" t="s">
        <v>23</v>
      </c>
      <c r="AQ46" s="44" t="s">
        <v>23</v>
      </c>
      <c r="BA46" s="5" t="s">
        <v>19</v>
      </c>
      <c r="BB46" s="5" t="s">
        <v>23</v>
      </c>
      <c r="BK46" s="57" t="s">
        <v>19</v>
      </c>
      <c r="BL46" s="57" t="s">
        <v>23</v>
      </c>
      <c r="BW46" s="21" t="s">
        <v>19</v>
      </c>
      <c r="BX46" s="21" t="s">
        <v>23</v>
      </c>
    </row>
    <row r="47" spans="2:84" ht="27.6" thickBot="1" x14ac:dyDescent="0.35">
      <c r="Q47" s="67" t="s">
        <v>0</v>
      </c>
      <c r="R47" s="66" t="s">
        <v>43</v>
      </c>
      <c r="S47" s="66" t="s">
        <v>44</v>
      </c>
      <c r="T47" s="66" t="s">
        <v>45</v>
      </c>
      <c r="U47" s="66" t="s">
        <v>10</v>
      </c>
      <c r="V47" s="66" t="s">
        <v>46</v>
      </c>
      <c r="W47" s="66" t="s">
        <v>13</v>
      </c>
      <c r="X47" s="66" t="s">
        <v>47</v>
      </c>
      <c r="Y47" s="66" t="s">
        <v>48</v>
      </c>
      <c r="Z47" s="66" t="s">
        <v>20</v>
      </c>
      <c r="AE47" s="37" t="s">
        <v>0</v>
      </c>
      <c r="AF47" s="37" t="s">
        <v>1</v>
      </c>
      <c r="AG47" s="37" t="s">
        <v>2</v>
      </c>
      <c r="AH47" s="37" t="s">
        <v>4</v>
      </c>
      <c r="AI47" s="37" t="s">
        <v>10</v>
      </c>
      <c r="AJ47" s="37" t="s">
        <v>7</v>
      </c>
      <c r="AK47" s="37" t="s">
        <v>13</v>
      </c>
      <c r="AL47" s="37" t="s">
        <v>14</v>
      </c>
      <c r="AM47" s="37" t="s">
        <v>18</v>
      </c>
      <c r="AP47" s="45"/>
      <c r="AQ47" s="45" t="s">
        <v>1</v>
      </c>
      <c r="AR47" s="45" t="s">
        <v>2</v>
      </c>
      <c r="AS47" s="45" t="s">
        <v>4</v>
      </c>
      <c r="AT47" s="45" t="s">
        <v>10</v>
      </c>
      <c r="AU47" s="45" t="s">
        <v>7</v>
      </c>
      <c r="AV47" s="45" t="s">
        <v>13</v>
      </c>
      <c r="AW47" s="45" t="s">
        <v>14</v>
      </c>
      <c r="AX47" s="45" t="s">
        <v>18</v>
      </c>
      <c r="BA47" s="3" t="s">
        <v>0</v>
      </c>
      <c r="BB47" s="3" t="s">
        <v>1</v>
      </c>
      <c r="BC47" s="3" t="s">
        <v>2</v>
      </c>
      <c r="BD47" s="3" t="s">
        <v>4</v>
      </c>
      <c r="BE47" s="3" t="s">
        <v>10</v>
      </c>
      <c r="BF47" s="3" t="s">
        <v>7</v>
      </c>
      <c r="BG47" s="3" t="s">
        <v>13</v>
      </c>
      <c r="BH47" s="3" t="s">
        <v>14</v>
      </c>
      <c r="BI47" s="3" t="s">
        <v>18</v>
      </c>
      <c r="BK47" s="58" t="s">
        <v>0</v>
      </c>
      <c r="BL47" s="58" t="s">
        <v>1</v>
      </c>
      <c r="BM47" s="58" t="s">
        <v>2</v>
      </c>
      <c r="BN47" s="58" t="s">
        <v>4</v>
      </c>
      <c r="BO47" s="58" t="s">
        <v>10</v>
      </c>
      <c r="BP47" s="58" t="s">
        <v>7</v>
      </c>
      <c r="BQ47" s="58" t="s">
        <v>13</v>
      </c>
      <c r="BR47" s="58" t="s">
        <v>14</v>
      </c>
      <c r="BS47" s="58" t="s">
        <v>18</v>
      </c>
      <c r="BW47" s="37" t="s">
        <v>0</v>
      </c>
      <c r="BX47" s="37" t="s">
        <v>1</v>
      </c>
      <c r="BY47" s="37" t="s">
        <v>2</v>
      </c>
      <c r="BZ47" s="37" t="s">
        <v>4</v>
      </c>
      <c r="CA47" s="37" t="s">
        <v>10</v>
      </c>
      <c r="CB47" s="37" t="s">
        <v>7</v>
      </c>
      <c r="CC47" s="37" t="s">
        <v>13</v>
      </c>
      <c r="CD47" s="37" t="s">
        <v>14</v>
      </c>
      <c r="CE47" s="37" t="s">
        <v>18</v>
      </c>
    </row>
    <row r="48" spans="2:84" ht="15" thickBot="1" x14ac:dyDescent="0.35">
      <c r="Q48" s="67">
        <v>2019</v>
      </c>
      <c r="R48" s="68">
        <f>+AF7+AF48+AF64</f>
        <v>269.4325</v>
      </c>
      <c r="S48" s="68">
        <f>+AG7+AG48+AG64</f>
        <v>249.2398</v>
      </c>
      <c r="T48" s="68">
        <f>+AH7+AF20+AF33+AH48+AH64</f>
        <v>238.81580000000002</v>
      </c>
      <c r="U48" s="68">
        <f>+AI64+AI48</f>
        <v>59.134499999999996</v>
      </c>
      <c r="V48" s="68">
        <f>+AG20+AG33+AJ48+AJ64</f>
        <v>25.486199999999997</v>
      </c>
      <c r="W48" s="69">
        <f>+AK64+AK48</f>
        <v>1.1855</v>
      </c>
      <c r="X48" s="69">
        <f t="shared" ref="X48:X55" si="1">+AL48</f>
        <v>7.3300000000000004E-2</v>
      </c>
      <c r="Y48" s="69">
        <f t="shared" ref="Y48:Y55" si="2">+AM48+AM64</f>
        <v>0</v>
      </c>
      <c r="Z48" s="69">
        <f>+AL64</f>
        <v>0.52449999999999997</v>
      </c>
      <c r="AA48" s="78">
        <f>+SUM(R48:Z48)</f>
        <v>843.89210000000003</v>
      </c>
      <c r="AB48" s="65">
        <f>+AI7+AH20+AH33+AN48+AN64</f>
        <v>843.89209999999991</v>
      </c>
      <c r="AE48" s="37">
        <v>2019</v>
      </c>
      <c r="AF48" s="39">
        <v>2.5236000000000001</v>
      </c>
      <c r="AG48" s="39">
        <v>0.21970000000000001</v>
      </c>
      <c r="AH48" s="39">
        <v>98.535499999999999</v>
      </c>
      <c r="AI48" s="39">
        <v>4.0000000000000001E-3</v>
      </c>
      <c r="AJ48" s="39">
        <v>4.1689999999999996</v>
      </c>
      <c r="AK48" s="39">
        <v>0.44080000000000003</v>
      </c>
      <c r="AL48" s="39">
        <v>7.3300000000000004E-2</v>
      </c>
      <c r="AM48" s="39">
        <v>0</v>
      </c>
      <c r="AN48" s="21">
        <v>105.9659</v>
      </c>
      <c r="AP48" s="45">
        <v>105.9659</v>
      </c>
      <c r="AQ48" s="47">
        <v>2.5236000000000001</v>
      </c>
      <c r="AR48" s="47">
        <v>0.21970000000000001</v>
      </c>
      <c r="AS48" s="47">
        <v>98.535499999999999</v>
      </c>
      <c r="AT48" s="47">
        <v>4.0000000000000001E-3</v>
      </c>
      <c r="AU48" s="47">
        <v>4.1689999999999996</v>
      </c>
      <c r="AV48" s="47">
        <v>0.44080000000000003</v>
      </c>
      <c r="AW48" s="47">
        <v>7.3300000000000004E-2</v>
      </c>
      <c r="AX48" s="47">
        <v>1</v>
      </c>
      <c r="AY48" s="44">
        <v>106.9659</v>
      </c>
      <c r="BA48" s="3">
        <v>2019</v>
      </c>
      <c r="BB48" s="4">
        <v>2.5236000000000001</v>
      </c>
      <c r="BC48" s="4">
        <v>0.21970000000000001</v>
      </c>
      <c r="BD48" s="4">
        <v>98.535499999999999</v>
      </c>
      <c r="BE48" s="4">
        <v>4.0000000000000001E-3</v>
      </c>
      <c r="BF48" s="4">
        <v>4.1689999999999996</v>
      </c>
      <c r="BG48" s="4">
        <v>0.44080000000000003</v>
      </c>
      <c r="BH48" s="4">
        <v>7.3300000000000004E-2</v>
      </c>
      <c r="BI48" s="4">
        <v>0</v>
      </c>
      <c r="BJ48" s="5">
        <v>105.9659</v>
      </c>
      <c r="BK48" s="58">
        <v>2019</v>
      </c>
      <c r="BL48" s="60">
        <v>2.5236000000000001</v>
      </c>
      <c r="BM48" s="60">
        <v>0.21970000000000001</v>
      </c>
      <c r="BN48" s="60">
        <v>98.535499999999999</v>
      </c>
      <c r="BO48" s="60">
        <v>4.0000000000000001E-3</v>
      </c>
      <c r="BP48" s="60">
        <v>4.1689999999999996</v>
      </c>
      <c r="BQ48" s="60">
        <v>0.44080000000000003</v>
      </c>
      <c r="BR48" s="60">
        <v>7.3300000000000004E-2</v>
      </c>
      <c r="BS48" s="60">
        <v>0</v>
      </c>
      <c r="BT48" s="57">
        <v>105.9659</v>
      </c>
      <c r="BV48" s="57">
        <v>105.9659</v>
      </c>
      <c r="BW48" s="37">
        <v>2019</v>
      </c>
      <c r="BX48" s="39">
        <v>2.5236000000000001</v>
      </c>
      <c r="BY48" s="39">
        <v>0.21970000000000001</v>
      </c>
      <c r="BZ48" s="39">
        <v>98.535499999999999</v>
      </c>
      <c r="CA48" s="39">
        <v>4.0000000000000001E-3</v>
      </c>
      <c r="CB48" s="39">
        <v>4.1689999999999996</v>
      </c>
      <c r="CC48" s="39">
        <v>0.44080000000000003</v>
      </c>
      <c r="CD48" s="39">
        <v>7.3300000000000004E-2</v>
      </c>
      <c r="CE48" s="39">
        <v>0</v>
      </c>
      <c r="CF48" s="21">
        <v>105.9659</v>
      </c>
    </row>
    <row r="49" spans="17:84" ht="15" thickBot="1" x14ac:dyDescent="0.35">
      <c r="Q49" s="67">
        <v>2020</v>
      </c>
      <c r="R49" s="68">
        <f>+AF8+AF49+AF65</f>
        <v>276.8707</v>
      </c>
      <c r="S49" s="68">
        <f t="shared" ref="S49" si="3">+AG8+AG49+AG65</f>
        <v>256.16829999999999</v>
      </c>
      <c r="T49" s="68">
        <f t="shared" ref="T49:T55" si="4">+AH8+AF21+AF34+AH49+AH65</f>
        <v>224.8836</v>
      </c>
      <c r="U49" s="68">
        <f t="shared" ref="U49:U55" si="5">+AI65+AI49</f>
        <v>47.282299999999999</v>
      </c>
      <c r="V49" s="68">
        <f t="shared" ref="V49:V55" si="6">+AG21+AG34+AJ49+AJ65</f>
        <v>25.277399999999997</v>
      </c>
      <c r="W49" s="69">
        <f t="shared" ref="W49:W54" si="7">+AK65+AK49</f>
        <v>1.2453000000000001</v>
      </c>
      <c r="X49" s="69">
        <f t="shared" si="1"/>
        <v>6.9099999999999995E-2</v>
      </c>
      <c r="Y49" s="69">
        <f t="shared" si="2"/>
        <v>0</v>
      </c>
      <c r="Z49" s="69">
        <f t="shared" ref="Z49:Z54" si="8">+AL65</f>
        <v>0</v>
      </c>
      <c r="AA49" s="65">
        <f t="shared" ref="AA49:AA54" si="9">+SUM(R49:Z49)</f>
        <v>831.79669999999999</v>
      </c>
      <c r="AB49" s="65">
        <f t="shared" ref="AB49:AB55" si="10">+AI8+AH21+AH34+AN49+AN65</f>
        <v>831.7967000000001</v>
      </c>
      <c r="AE49" s="37">
        <v>2020</v>
      </c>
      <c r="AF49" s="39">
        <v>2.1989000000000001</v>
      </c>
      <c r="AG49" s="39">
        <v>0.45529999999999998</v>
      </c>
      <c r="AH49" s="39">
        <v>91.528700000000001</v>
      </c>
      <c r="AI49" s="39">
        <v>3.8999999999999998E-3</v>
      </c>
      <c r="AJ49" s="39">
        <v>4.0404</v>
      </c>
      <c r="AK49" s="39">
        <v>0.3453</v>
      </c>
      <c r="AL49" s="39">
        <v>6.9099999999999995E-2</v>
      </c>
      <c r="AM49" s="39">
        <v>0</v>
      </c>
      <c r="AN49" s="21">
        <v>98.641600000000011</v>
      </c>
      <c r="AP49" s="45">
        <v>98.619399999999999</v>
      </c>
      <c r="AQ49" s="47">
        <v>2.1480000000000001</v>
      </c>
      <c r="AR49" s="47">
        <v>0.15579999999999999</v>
      </c>
      <c r="AS49" s="47">
        <v>90.360200000000006</v>
      </c>
      <c r="AT49" s="47">
        <v>3.8E-3</v>
      </c>
      <c r="AU49" s="47">
        <v>4.0271999999999997</v>
      </c>
      <c r="AV49" s="47">
        <v>0.33739999999999998</v>
      </c>
      <c r="AW49" s="47">
        <v>6.7500000000000004E-2</v>
      </c>
      <c r="AX49" s="47">
        <v>1</v>
      </c>
      <c r="AY49" s="44">
        <v>98.099899999999991</v>
      </c>
      <c r="BA49" s="3">
        <v>2020</v>
      </c>
      <c r="BB49" s="4">
        <v>2.1989000000000001</v>
      </c>
      <c r="BC49" s="4">
        <v>0.45529999999999998</v>
      </c>
      <c r="BD49" s="4">
        <v>91.528700000000001</v>
      </c>
      <c r="BE49" s="4">
        <v>3.8999999999999998E-3</v>
      </c>
      <c r="BF49" s="4">
        <v>4.0404</v>
      </c>
      <c r="BG49" s="4">
        <v>0.3453</v>
      </c>
      <c r="BH49" s="4">
        <v>6.9099999999999995E-2</v>
      </c>
      <c r="BI49" s="4">
        <v>0</v>
      </c>
      <c r="BJ49" s="5">
        <v>98.641600000000011</v>
      </c>
      <c r="BK49" s="58">
        <v>2020</v>
      </c>
      <c r="BL49" s="60">
        <v>2.1989999999999998</v>
      </c>
      <c r="BM49" s="60">
        <v>0.45279999999999998</v>
      </c>
      <c r="BN49" s="60">
        <v>91.506500000000003</v>
      </c>
      <c r="BO49" s="60">
        <v>3.8999999999999998E-3</v>
      </c>
      <c r="BP49" s="60">
        <v>4.0427</v>
      </c>
      <c r="BQ49" s="60">
        <v>0.34539999999999998</v>
      </c>
      <c r="BR49" s="60">
        <v>6.9099999999999995E-2</v>
      </c>
      <c r="BS49" s="60">
        <v>0</v>
      </c>
      <c r="BT49" s="57">
        <v>98.619399999999999</v>
      </c>
      <c r="BV49" s="57">
        <v>98.619399999999999</v>
      </c>
      <c r="BW49" s="37">
        <v>2020</v>
      </c>
      <c r="BX49" s="39">
        <v>2.1497999999999999</v>
      </c>
      <c r="BY49" s="39">
        <v>0.156</v>
      </c>
      <c r="BZ49" s="39">
        <v>90.397400000000005</v>
      </c>
      <c r="CA49" s="39">
        <v>3.8E-3</v>
      </c>
      <c r="CB49" s="39">
        <v>4.0277000000000003</v>
      </c>
      <c r="CC49" s="39">
        <v>0.3377</v>
      </c>
      <c r="CD49" s="39">
        <v>6.7599999999999993E-2</v>
      </c>
      <c r="CE49" s="39">
        <v>0</v>
      </c>
      <c r="CF49" s="21">
        <v>97.14</v>
      </c>
    </row>
    <row r="50" spans="17:84" ht="15" thickBot="1" x14ac:dyDescent="0.35">
      <c r="Q50" s="67">
        <v>2025</v>
      </c>
      <c r="R50" s="68">
        <f>+AF9+AF50+AF66</f>
        <v>315.48719999999997</v>
      </c>
      <c r="S50" s="68">
        <f t="shared" ref="S50" si="11">+AG9+AG50+AG66</f>
        <v>284.00439999999998</v>
      </c>
      <c r="T50" s="68">
        <f t="shared" si="4"/>
        <v>241.3869</v>
      </c>
      <c r="U50" s="68">
        <f t="shared" si="5"/>
        <v>57.954999999999998</v>
      </c>
      <c r="V50" s="68">
        <f t="shared" si="6"/>
        <v>25.729300000000002</v>
      </c>
      <c r="W50" s="69">
        <f t="shared" si="7"/>
        <v>1.4498</v>
      </c>
      <c r="X50" s="69">
        <f t="shared" si="1"/>
        <v>5.8700000000000002E-2</v>
      </c>
      <c r="Y50" s="69">
        <f t="shared" si="2"/>
        <v>0</v>
      </c>
      <c r="Z50" s="69">
        <f t="shared" si="8"/>
        <v>0</v>
      </c>
      <c r="AA50" s="65">
        <f t="shared" si="9"/>
        <v>926.07129999999995</v>
      </c>
      <c r="AB50" s="65">
        <f t="shared" si="10"/>
        <v>926.07130000000006</v>
      </c>
      <c r="AE50" s="37">
        <v>2025</v>
      </c>
      <c r="AF50" s="39">
        <v>2.0251999999999999</v>
      </c>
      <c r="AG50" s="39">
        <v>0.45760000000000001</v>
      </c>
      <c r="AH50" s="39">
        <v>102.5119</v>
      </c>
      <c r="AI50" s="39">
        <v>3.3999999999999998E-3</v>
      </c>
      <c r="AJ50" s="39">
        <v>4.1322000000000001</v>
      </c>
      <c r="AK50" s="39">
        <v>0.34660000000000002</v>
      </c>
      <c r="AL50" s="39">
        <v>5.8700000000000002E-2</v>
      </c>
      <c r="AM50" s="39">
        <v>0</v>
      </c>
      <c r="AN50" s="21">
        <v>109.53559999999999</v>
      </c>
      <c r="AP50" s="45">
        <v>114.10899999999999</v>
      </c>
      <c r="AQ50" s="47">
        <v>2.1126</v>
      </c>
      <c r="AR50" s="47">
        <v>0.1822</v>
      </c>
      <c r="AS50" s="47">
        <v>104.82</v>
      </c>
      <c r="AT50" s="47">
        <v>4.3E-3</v>
      </c>
      <c r="AU50" s="47">
        <v>4.1436999999999999</v>
      </c>
      <c r="AV50" s="47">
        <v>0.39829999999999999</v>
      </c>
      <c r="AW50" s="47">
        <v>7.9399999999999998E-2</v>
      </c>
      <c r="AX50" s="47">
        <v>1</v>
      </c>
      <c r="AY50" s="44">
        <v>112.7405</v>
      </c>
      <c r="BA50" s="3">
        <v>2025</v>
      </c>
      <c r="BB50" s="4">
        <v>2.0251999999999999</v>
      </c>
      <c r="BC50" s="4">
        <v>0.45760000000000001</v>
      </c>
      <c r="BD50" s="4">
        <v>102.5119</v>
      </c>
      <c r="BE50" s="4">
        <v>3.3999999999999998E-3</v>
      </c>
      <c r="BF50" s="4">
        <v>4.1322000000000001</v>
      </c>
      <c r="BG50" s="4">
        <v>0.34660000000000002</v>
      </c>
      <c r="BH50" s="4">
        <v>5.8700000000000002E-2</v>
      </c>
      <c r="BI50" s="4">
        <v>0</v>
      </c>
      <c r="BJ50" s="5">
        <v>109.53559999999999</v>
      </c>
      <c r="BK50" s="58">
        <v>2025</v>
      </c>
      <c r="BL50" s="60">
        <v>1.5875999999999999</v>
      </c>
      <c r="BM50" s="60">
        <v>0.38550000000000001</v>
      </c>
      <c r="BN50" s="60">
        <v>107.77849999999999</v>
      </c>
      <c r="BO50" s="60">
        <v>2.5000000000000001E-3</v>
      </c>
      <c r="BP50" s="60">
        <v>4.0160999999999998</v>
      </c>
      <c r="BQ50" s="60">
        <v>0.28129999999999999</v>
      </c>
      <c r="BR50" s="60">
        <v>3.7600000000000001E-2</v>
      </c>
      <c r="BS50" s="60">
        <v>1.9900000000000001E-2</v>
      </c>
      <c r="BT50" s="57">
        <v>114.10899999999999</v>
      </c>
      <c r="BV50" s="57">
        <v>114.10899999999999</v>
      </c>
      <c r="BW50" s="37">
        <v>2025</v>
      </c>
      <c r="BX50" s="39">
        <v>2.5537999999999998</v>
      </c>
      <c r="BY50" s="39">
        <v>0.18429999999999999</v>
      </c>
      <c r="BZ50" s="39">
        <v>103.985</v>
      </c>
      <c r="CA50" s="39">
        <v>4.4000000000000003E-3</v>
      </c>
      <c r="CB50" s="39">
        <v>4.1509999999999998</v>
      </c>
      <c r="CC50" s="39">
        <v>0.40200000000000002</v>
      </c>
      <c r="CD50" s="39">
        <v>8.0299999999999996E-2</v>
      </c>
      <c r="CE50" s="39">
        <v>0</v>
      </c>
      <c r="CF50" s="21">
        <v>111.3608</v>
      </c>
    </row>
    <row r="51" spans="17:84" ht="15" thickBot="1" x14ac:dyDescent="0.35">
      <c r="Q51" s="67">
        <v>2030</v>
      </c>
      <c r="R51" s="68">
        <f t="shared" ref="R51:S51" si="12">+AF10+AF51+AF67</f>
        <v>339.81630000000001</v>
      </c>
      <c r="S51" s="68">
        <f t="shared" si="12"/>
        <v>291.98900000000003</v>
      </c>
      <c r="T51" s="68">
        <f t="shared" si="4"/>
        <v>241.7321</v>
      </c>
      <c r="U51" s="68">
        <f t="shared" si="5"/>
        <v>69.259900000000002</v>
      </c>
      <c r="V51" s="68">
        <f t="shared" si="6"/>
        <v>22.879499999999997</v>
      </c>
      <c r="W51" s="69">
        <f t="shared" si="7"/>
        <v>1.6289</v>
      </c>
      <c r="X51" s="69">
        <f t="shared" si="1"/>
        <v>3.85E-2</v>
      </c>
      <c r="Y51" s="69">
        <f t="shared" si="2"/>
        <v>0</v>
      </c>
      <c r="Z51" s="69">
        <f t="shared" si="8"/>
        <v>0</v>
      </c>
      <c r="AA51" s="65">
        <f t="shared" si="9"/>
        <v>967.3442</v>
      </c>
      <c r="AB51" s="65">
        <f t="shared" si="10"/>
        <v>967.34419999999989</v>
      </c>
      <c r="AE51" s="37">
        <v>2030</v>
      </c>
      <c r="AF51" s="39">
        <v>1.5765</v>
      </c>
      <c r="AG51" s="39">
        <v>0.38790000000000002</v>
      </c>
      <c r="AH51" s="39">
        <v>108.78440000000001</v>
      </c>
      <c r="AI51" s="39">
        <v>2.5999999999999999E-3</v>
      </c>
      <c r="AJ51" s="39">
        <v>4.1471</v>
      </c>
      <c r="AK51" s="39">
        <v>0.3105</v>
      </c>
      <c r="AL51" s="39">
        <v>3.85E-2</v>
      </c>
      <c r="AM51" s="39">
        <v>0</v>
      </c>
      <c r="AN51" s="21">
        <v>115.2475</v>
      </c>
      <c r="AP51" s="45">
        <v>131.82839999999999</v>
      </c>
      <c r="AQ51" s="47">
        <v>1.8063</v>
      </c>
      <c r="AR51" s="47">
        <v>0.1915</v>
      </c>
      <c r="AS51" s="47">
        <v>115.8289</v>
      </c>
      <c r="AT51" s="47">
        <v>4.4999999999999997E-3</v>
      </c>
      <c r="AU51" s="47">
        <v>4.1974</v>
      </c>
      <c r="AV51" s="47">
        <v>0.4274</v>
      </c>
      <c r="AW51" s="47">
        <v>8.3500000000000005E-2</v>
      </c>
      <c r="AX51" s="47">
        <v>1</v>
      </c>
      <c r="AY51" s="44">
        <v>123.5395</v>
      </c>
      <c r="BA51" s="3">
        <v>2030</v>
      </c>
      <c r="BB51" s="4">
        <v>1.5765</v>
      </c>
      <c r="BC51" s="4">
        <v>0.38790000000000002</v>
      </c>
      <c r="BD51" s="4">
        <v>108.78440000000001</v>
      </c>
      <c r="BE51" s="4">
        <v>2.5999999999999999E-3</v>
      </c>
      <c r="BF51" s="4">
        <v>4.1471</v>
      </c>
      <c r="BG51" s="4">
        <v>0.3105</v>
      </c>
      <c r="BH51" s="4">
        <v>3.85E-2</v>
      </c>
      <c r="BI51" s="4">
        <v>0</v>
      </c>
      <c r="BJ51" s="5">
        <v>115.2475</v>
      </c>
      <c r="BK51" s="58">
        <v>2030</v>
      </c>
      <c r="BL51" s="60">
        <v>0.81779999999999997</v>
      </c>
      <c r="BM51" s="60">
        <v>0.23599999999999999</v>
      </c>
      <c r="BN51" s="60">
        <v>106.17610000000001</v>
      </c>
      <c r="BO51" s="60">
        <v>8.9999999999999998E-4</v>
      </c>
      <c r="BP51" s="60">
        <v>3.9039999999999999</v>
      </c>
      <c r="BQ51" s="60">
        <v>0.18260000000000001</v>
      </c>
      <c r="BR51" s="60">
        <v>0</v>
      </c>
      <c r="BS51" s="60">
        <v>20.510999999999999</v>
      </c>
      <c r="BT51" s="57">
        <v>131.82839999999999</v>
      </c>
      <c r="BV51" s="57">
        <v>131.82839999999999</v>
      </c>
      <c r="BW51" s="37">
        <v>2030</v>
      </c>
      <c r="BX51" s="39">
        <v>2.8365999999999998</v>
      </c>
      <c r="BY51" s="39">
        <v>0.20330000000000001</v>
      </c>
      <c r="BZ51" s="39">
        <v>116.0694</v>
      </c>
      <c r="CA51" s="39">
        <v>4.7000000000000002E-3</v>
      </c>
      <c r="CB51" s="39">
        <v>4.2382</v>
      </c>
      <c r="CC51" s="39">
        <v>0.44819999999999999</v>
      </c>
      <c r="CD51" s="39">
        <v>8.8800000000000004E-2</v>
      </c>
      <c r="CE51" s="39">
        <v>0</v>
      </c>
      <c r="CF51" s="21">
        <v>123.88920000000002</v>
      </c>
    </row>
    <row r="52" spans="17:84" ht="15" thickBot="1" x14ac:dyDescent="0.35">
      <c r="Q52" s="67">
        <v>2035</v>
      </c>
      <c r="R52" s="68">
        <f t="shared" ref="R52:S52" si="13">+AF11+AF52+AF68</f>
        <v>345.11529999999999</v>
      </c>
      <c r="S52" s="68">
        <f t="shared" si="13"/>
        <v>269.5668</v>
      </c>
      <c r="T52" s="68">
        <f t="shared" si="4"/>
        <v>254.61250000000001</v>
      </c>
      <c r="U52" s="68">
        <f t="shared" si="5"/>
        <v>82.877399999999994</v>
      </c>
      <c r="V52" s="68">
        <f t="shared" si="6"/>
        <v>17.072600000000001</v>
      </c>
      <c r="W52" s="69">
        <f t="shared" si="7"/>
        <v>1.8557999999999999</v>
      </c>
      <c r="X52" s="69">
        <f t="shared" si="1"/>
        <v>1.89E-2</v>
      </c>
      <c r="Y52" s="69">
        <f t="shared" si="2"/>
        <v>0</v>
      </c>
      <c r="Z52" s="69">
        <f t="shared" si="8"/>
        <v>0</v>
      </c>
      <c r="AA52" s="65">
        <f t="shared" si="9"/>
        <v>971.11929999999995</v>
      </c>
      <c r="AB52" s="65">
        <f t="shared" si="10"/>
        <v>971.11930000000007</v>
      </c>
      <c r="AE52" s="37">
        <v>2035</v>
      </c>
      <c r="AF52" s="39">
        <v>1.1319999999999999</v>
      </c>
      <c r="AG52" s="39">
        <v>0.31919999999999998</v>
      </c>
      <c r="AH52" s="39">
        <v>116.34520000000001</v>
      </c>
      <c r="AI52" s="39">
        <v>1.6999999999999999E-3</v>
      </c>
      <c r="AJ52" s="39">
        <v>4.1665999999999999</v>
      </c>
      <c r="AK52" s="39">
        <v>0.2782</v>
      </c>
      <c r="AL52" s="39">
        <v>1.89E-2</v>
      </c>
      <c r="AM52" s="39">
        <v>0</v>
      </c>
      <c r="AN52" s="21">
        <v>122.26180000000001</v>
      </c>
      <c r="AP52" s="45">
        <v>147.7099</v>
      </c>
      <c r="AQ52" s="47">
        <v>1.359</v>
      </c>
      <c r="AR52" s="47">
        <v>0.18609999999999999</v>
      </c>
      <c r="AS52" s="47">
        <v>123.8439</v>
      </c>
      <c r="AT52" s="47">
        <v>4.4000000000000003E-3</v>
      </c>
      <c r="AU52" s="47">
        <v>4.2035</v>
      </c>
      <c r="AV52" s="47">
        <v>0.43280000000000002</v>
      </c>
      <c r="AW52" s="47">
        <v>8.0799999999999997E-2</v>
      </c>
      <c r="AX52" s="47">
        <v>1</v>
      </c>
      <c r="AY52" s="44">
        <v>131.1105</v>
      </c>
      <c r="BA52" s="3">
        <v>2035</v>
      </c>
      <c r="BB52" s="4">
        <v>1.1319999999999999</v>
      </c>
      <c r="BC52" s="4">
        <v>0.31919999999999998</v>
      </c>
      <c r="BD52" s="4">
        <v>116.34520000000001</v>
      </c>
      <c r="BE52" s="4">
        <v>1.6999999999999999E-3</v>
      </c>
      <c r="BF52" s="4">
        <v>4.1665999999999999</v>
      </c>
      <c r="BG52" s="4">
        <v>0.2782</v>
      </c>
      <c r="BH52" s="4">
        <v>1.89E-2</v>
      </c>
      <c r="BI52" s="4">
        <v>0</v>
      </c>
      <c r="BJ52" s="5">
        <v>122.26180000000001</v>
      </c>
      <c r="BK52" s="58">
        <v>2035</v>
      </c>
      <c r="BL52" s="60">
        <v>0.69110000000000005</v>
      </c>
      <c r="BM52" s="60">
        <v>0.2475</v>
      </c>
      <c r="BN52" s="60">
        <v>108.7921</v>
      </c>
      <c r="BO52" s="60">
        <v>8.9999999999999998E-4</v>
      </c>
      <c r="BP52" s="60">
        <v>3.9563999999999999</v>
      </c>
      <c r="BQ52" s="60">
        <v>0.2026</v>
      </c>
      <c r="BR52" s="60">
        <v>0</v>
      </c>
      <c r="BS52" s="60">
        <v>33.819299999999998</v>
      </c>
      <c r="BT52" s="57">
        <v>147.7099</v>
      </c>
      <c r="BV52" s="57">
        <v>147.7099</v>
      </c>
      <c r="BW52" s="37">
        <v>2035</v>
      </c>
      <c r="BX52" s="39">
        <v>3.0423</v>
      </c>
      <c r="BY52" s="39">
        <v>0.21529999999999999</v>
      </c>
      <c r="BZ52" s="39">
        <v>127.72</v>
      </c>
      <c r="CA52" s="39">
        <v>5.0000000000000001E-3</v>
      </c>
      <c r="CB52" s="39">
        <v>4.3049999999999997</v>
      </c>
      <c r="CC52" s="39">
        <v>0.48480000000000001</v>
      </c>
      <c r="CD52" s="39">
        <v>9.4100000000000003E-2</v>
      </c>
      <c r="CE52" s="39">
        <v>0</v>
      </c>
      <c r="CF52" s="21">
        <v>135.8665</v>
      </c>
    </row>
    <row r="53" spans="17:84" ht="15" thickBot="1" x14ac:dyDescent="0.35">
      <c r="Q53" s="67">
        <v>2040</v>
      </c>
      <c r="R53" s="68">
        <f t="shared" ref="R53:S53" si="14">+AF12+AF53+AF69</f>
        <v>335.4393</v>
      </c>
      <c r="S53" s="68">
        <f t="shared" si="14"/>
        <v>230.60240000000002</v>
      </c>
      <c r="T53" s="68">
        <f t="shared" si="4"/>
        <v>304.50749999999999</v>
      </c>
      <c r="U53" s="68">
        <f t="shared" si="5"/>
        <v>99.271299999999997</v>
      </c>
      <c r="V53" s="68">
        <f t="shared" si="6"/>
        <v>13.000500000000001</v>
      </c>
      <c r="W53" s="69">
        <f t="shared" si="7"/>
        <v>2.1528</v>
      </c>
      <c r="X53" s="69">
        <f t="shared" si="1"/>
        <v>0</v>
      </c>
      <c r="Y53" s="69">
        <f t="shared" si="2"/>
        <v>0</v>
      </c>
      <c r="Z53" s="69">
        <f t="shared" si="8"/>
        <v>0</v>
      </c>
      <c r="AA53" s="65">
        <f t="shared" si="9"/>
        <v>984.97379999999987</v>
      </c>
      <c r="AB53" s="65">
        <f t="shared" si="10"/>
        <v>984.97379999999998</v>
      </c>
      <c r="AE53" s="37">
        <v>2040</v>
      </c>
      <c r="AF53" s="39">
        <v>0.73709999999999998</v>
      </c>
      <c r="AG53" s="39">
        <v>0.29430000000000001</v>
      </c>
      <c r="AH53" s="39">
        <v>131.34880000000001</v>
      </c>
      <c r="AI53" s="39">
        <v>8.9999999999999998E-4</v>
      </c>
      <c r="AJ53" s="39">
        <v>4.2641</v>
      </c>
      <c r="AK53" s="39">
        <v>0.2631</v>
      </c>
      <c r="AL53" s="39">
        <v>0</v>
      </c>
      <c r="AM53" s="39">
        <v>0</v>
      </c>
      <c r="AN53" s="21">
        <v>136.90830000000003</v>
      </c>
      <c r="AP53" s="45">
        <v>169.75069999999999</v>
      </c>
      <c r="AQ53" s="47">
        <v>0.95550000000000002</v>
      </c>
      <c r="AR53" s="47">
        <v>0.19059999999999999</v>
      </c>
      <c r="AS53" s="47">
        <v>135.77680000000001</v>
      </c>
      <c r="AT53" s="47">
        <v>4.4999999999999997E-3</v>
      </c>
      <c r="AU53" s="47">
        <v>4.2451999999999996</v>
      </c>
      <c r="AV53" s="47">
        <v>0.45590000000000003</v>
      </c>
      <c r="AW53" s="47">
        <v>8.2600000000000007E-2</v>
      </c>
      <c r="AX53" s="47">
        <v>1</v>
      </c>
      <c r="AY53" s="44">
        <v>142.71110000000004</v>
      </c>
      <c r="BA53" s="3">
        <v>2040</v>
      </c>
      <c r="BB53" s="4">
        <v>0.73709999999999998</v>
      </c>
      <c r="BC53" s="4">
        <v>0.29430000000000001</v>
      </c>
      <c r="BD53" s="4">
        <v>131.34880000000001</v>
      </c>
      <c r="BE53" s="4">
        <v>8.9999999999999998E-4</v>
      </c>
      <c r="BF53" s="4">
        <v>4.2641</v>
      </c>
      <c r="BG53" s="4">
        <v>0.2631</v>
      </c>
      <c r="BH53" s="4">
        <v>0</v>
      </c>
      <c r="BI53" s="4">
        <v>0</v>
      </c>
      <c r="BJ53" s="5">
        <v>136.90830000000003</v>
      </c>
      <c r="BK53" s="58">
        <v>2040</v>
      </c>
      <c r="BL53" s="60">
        <v>0.53800000000000003</v>
      </c>
      <c r="BM53" s="60">
        <v>0.28320000000000001</v>
      </c>
      <c r="BN53" s="60">
        <v>112.73609999999999</v>
      </c>
      <c r="BO53" s="60">
        <v>8.9999999999999998E-4</v>
      </c>
      <c r="BP53" s="60">
        <v>4.0437000000000003</v>
      </c>
      <c r="BQ53" s="60">
        <v>0.23250000000000001</v>
      </c>
      <c r="BR53" s="60">
        <v>0</v>
      </c>
      <c r="BS53" s="60">
        <v>51.9163</v>
      </c>
      <c r="BT53" s="57">
        <v>169.75069999999999</v>
      </c>
      <c r="BV53" s="57">
        <v>169.75069999999999</v>
      </c>
      <c r="BW53" s="37">
        <v>2040</v>
      </c>
      <c r="BX53" s="39">
        <v>3.2429999999999999</v>
      </c>
      <c r="BY53" s="39">
        <v>0.22639999999999999</v>
      </c>
      <c r="BZ53" s="39">
        <v>140.4605</v>
      </c>
      <c r="CA53" s="39">
        <v>5.1999999999999998E-3</v>
      </c>
      <c r="CB53" s="39">
        <v>4.3716999999999997</v>
      </c>
      <c r="CC53" s="39">
        <v>0.52149999999999996</v>
      </c>
      <c r="CD53" s="39">
        <v>9.8900000000000002E-2</v>
      </c>
      <c r="CE53" s="39">
        <v>0</v>
      </c>
      <c r="CF53" s="21">
        <v>148.9272</v>
      </c>
    </row>
    <row r="54" spans="17:84" ht="15" thickBot="1" x14ac:dyDescent="0.35">
      <c r="Q54" s="67">
        <v>2045</v>
      </c>
      <c r="R54" s="68">
        <f t="shared" ref="R54:S54" si="15">+AF13+AF54+AF70</f>
        <v>311.55669999999998</v>
      </c>
      <c r="S54" s="68">
        <f t="shared" si="15"/>
        <v>191.50209999999998</v>
      </c>
      <c r="T54" s="68">
        <f t="shared" si="4"/>
        <v>375.49279999999999</v>
      </c>
      <c r="U54" s="68">
        <f t="shared" si="5"/>
        <v>119.0154</v>
      </c>
      <c r="V54" s="68">
        <f t="shared" si="6"/>
        <v>13.325699999999999</v>
      </c>
      <c r="W54" s="69">
        <f t="shared" si="7"/>
        <v>2.5693000000000001</v>
      </c>
      <c r="X54" s="69">
        <f t="shared" si="1"/>
        <v>0</v>
      </c>
      <c r="Y54" s="69">
        <f t="shared" si="2"/>
        <v>0</v>
      </c>
      <c r="Z54" s="69">
        <f t="shared" si="8"/>
        <v>0</v>
      </c>
      <c r="AA54" s="65">
        <f t="shared" si="9"/>
        <v>1013.462</v>
      </c>
      <c r="AB54" s="65">
        <f t="shared" si="10"/>
        <v>1013.462</v>
      </c>
      <c r="AE54" s="37">
        <v>2045</v>
      </c>
      <c r="AF54" s="39">
        <v>0.55530000000000002</v>
      </c>
      <c r="AG54" s="39">
        <v>0.33729999999999999</v>
      </c>
      <c r="AH54" s="39">
        <v>153.06899999999999</v>
      </c>
      <c r="AI54" s="39">
        <v>8.9999999999999998E-4</v>
      </c>
      <c r="AJ54" s="39">
        <v>4.4028999999999998</v>
      </c>
      <c r="AK54" s="39">
        <v>0.30370000000000003</v>
      </c>
      <c r="AL54" s="39">
        <v>0</v>
      </c>
      <c r="AM54" s="39">
        <v>0</v>
      </c>
      <c r="AN54" s="21">
        <v>158.66909999999996</v>
      </c>
      <c r="AP54" s="45">
        <v>189.20880000000002</v>
      </c>
      <c r="AQ54" s="47">
        <v>0.54290000000000005</v>
      </c>
      <c r="AR54" s="47">
        <v>0.20880000000000001</v>
      </c>
      <c r="AS54" s="47">
        <v>153.71549999999999</v>
      </c>
      <c r="AT54" s="47">
        <v>4.7999999999999996E-3</v>
      </c>
      <c r="AU54" s="47">
        <v>4.3365</v>
      </c>
      <c r="AV54" s="47">
        <v>0.50429999999999997</v>
      </c>
      <c r="AW54" s="47">
        <v>9.0700000000000003E-2</v>
      </c>
      <c r="AX54" s="47">
        <v>1</v>
      </c>
      <c r="AY54" s="44">
        <v>160.40349999999998</v>
      </c>
      <c r="BA54" s="3">
        <v>2045</v>
      </c>
      <c r="BB54" s="4">
        <v>0.55530000000000002</v>
      </c>
      <c r="BC54" s="4">
        <v>0.33729999999999999</v>
      </c>
      <c r="BD54" s="4">
        <v>153.06899999999999</v>
      </c>
      <c r="BE54" s="4">
        <v>8.9999999999999998E-4</v>
      </c>
      <c r="BF54" s="4">
        <v>4.4028999999999998</v>
      </c>
      <c r="BG54" s="4">
        <v>0.30370000000000003</v>
      </c>
      <c r="BH54" s="4">
        <v>0</v>
      </c>
      <c r="BI54" s="4">
        <v>0</v>
      </c>
      <c r="BJ54" s="5">
        <v>158.66909999999996</v>
      </c>
      <c r="BK54" s="58">
        <v>2045</v>
      </c>
      <c r="BL54" s="60">
        <v>0.3256</v>
      </c>
      <c r="BM54" s="60">
        <v>0.3266</v>
      </c>
      <c r="BN54" s="60">
        <v>124.01</v>
      </c>
      <c r="BO54" s="60">
        <v>8.9999999999999998E-4</v>
      </c>
      <c r="BP54" s="60">
        <v>4.1486000000000001</v>
      </c>
      <c r="BQ54" s="60">
        <v>0.26840000000000003</v>
      </c>
      <c r="BR54" s="60">
        <v>0</v>
      </c>
      <c r="BS54" s="60">
        <v>60.128700000000002</v>
      </c>
      <c r="BT54" s="57">
        <v>189.20880000000002</v>
      </c>
      <c r="BV54" s="57">
        <v>189.20880000000002</v>
      </c>
      <c r="BW54" s="37">
        <v>2045</v>
      </c>
      <c r="BX54" s="39">
        <v>3.5529999999999999</v>
      </c>
      <c r="BY54" s="39">
        <v>0.2462</v>
      </c>
      <c r="BZ54" s="39">
        <v>157.16470000000001</v>
      </c>
      <c r="CA54" s="39">
        <v>5.5999999999999999E-3</v>
      </c>
      <c r="CB54" s="39">
        <v>4.4701000000000004</v>
      </c>
      <c r="CC54" s="39">
        <v>0.57410000000000005</v>
      </c>
      <c r="CD54" s="39">
        <v>0.1076</v>
      </c>
      <c r="CE54" s="39">
        <v>0</v>
      </c>
      <c r="CF54" s="21">
        <v>166.12129999999999</v>
      </c>
    </row>
    <row r="55" spans="17:84" ht="15" thickBot="1" x14ac:dyDescent="0.35">
      <c r="Q55" s="67">
        <v>2050</v>
      </c>
      <c r="R55" s="68">
        <f t="shared" ref="R55:S55" si="16">+AF14+AF55+AF71</f>
        <v>286.83690000000001</v>
      </c>
      <c r="S55" s="68">
        <f t="shared" si="16"/>
        <v>157.34479999999999</v>
      </c>
      <c r="T55" s="68">
        <f t="shared" si="4"/>
        <v>463.04579999999999</v>
      </c>
      <c r="U55" s="68">
        <f t="shared" si="5"/>
        <v>142.80629999999999</v>
      </c>
      <c r="V55" s="68">
        <f t="shared" si="6"/>
        <v>13.5265</v>
      </c>
      <c r="W55">
        <f>+AK71+AK55</f>
        <v>3.0705999999999998</v>
      </c>
      <c r="X55" s="70">
        <f t="shared" si="1"/>
        <v>0</v>
      </c>
      <c r="Y55" s="70">
        <f t="shared" si="2"/>
        <v>0</v>
      </c>
      <c r="Z55" s="70">
        <f>+AL71</f>
        <v>0</v>
      </c>
      <c r="AA55" s="65">
        <f>+SUM(R55:Z55)</f>
        <v>1066.6308999999999</v>
      </c>
      <c r="AB55" s="65">
        <f t="shared" si="10"/>
        <v>1066.6309000000001</v>
      </c>
      <c r="AE55" s="37">
        <v>2050</v>
      </c>
      <c r="AF55" s="39">
        <v>0.30159999999999998</v>
      </c>
      <c r="AG55" s="39">
        <v>0.38919999999999999</v>
      </c>
      <c r="AH55" s="39">
        <v>180.05799999999999</v>
      </c>
      <c r="AI55" s="39">
        <v>8.9999999999999998E-4</v>
      </c>
      <c r="AJ55" s="39">
        <v>4.5693000000000001</v>
      </c>
      <c r="AK55" s="39">
        <v>0.35220000000000001</v>
      </c>
      <c r="AL55" s="39">
        <v>0</v>
      </c>
      <c r="AM55" s="39">
        <v>0</v>
      </c>
      <c r="AN55" s="21">
        <v>185.6712</v>
      </c>
      <c r="AP55" s="45">
        <v>212.33340000000004</v>
      </c>
      <c r="AQ55" s="47">
        <v>3.49E-2</v>
      </c>
      <c r="AR55" s="47">
        <v>0.23319999999999999</v>
      </c>
      <c r="AS55" s="47">
        <v>175.84809999999999</v>
      </c>
      <c r="AT55" s="47">
        <v>5.3E-3</v>
      </c>
      <c r="AU55" s="47">
        <v>4.4513999999999996</v>
      </c>
      <c r="AV55" s="47">
        <v>0.56459999999999999</v>
      </c>
      <c r="AW55" s="47">
        <v>0.10150000000000001</v>
      </c>
      <c r="AX55" s="47">
        <v>1</v>
      </c>
      <c r="AY55" s="44">
        <v>182.239</v>
      </c>
      <c r="BA55" s="3">
        <v>2050</v>
      </c>
      <c r="BB55" s="4">
        <v>0.30159999999999998</v>
      </c>
      <c r="BC55" s="4">
        <v>0.38919999999999999</v>
      </c>
      <c r="BD55" s="4">
        <v>180.05799999999999</v>
      </c>
      <c r="BE55" s="4">
        <v>8.9999999999999998E-4</v>
      </c>
      <c r="BF55" s="4">
        <v>4.5693000000000001</v>
      </c>
      <c r="BG55" s="4">
        <v>0.35220000000000001</v>
      </c>
      <c r="BH55" s="4">
        <v>0</v>
      </c>
      <c r="BI55" s="4">
        <v>0</v>
      </c>
      <c r="BJ55" s="5">
        <v>185.6712</v>
      </c>
      <c r="BK55" s="58">
        <v>2050</v>
      </c>
      <c r="BL55" s="60">
        <v>3.4700000000000002E-2</v>
      </c>
      <c r="BM55" s="60">
        <v>0.37819999999999998</v>
      </c>
      <c r="BN55" s="60">
        <v>137.4393</v>
      </c>
      <c r="BO55" s="60">
        <v>8.9999999999999998E-4</v>
      </c>
      <c r="BP55" s="60">
        <v>4.2732999999999999</v>
      </c>
      <c r="BQ55" s="60">
        <v>0.31109999999999999</v>
      </c>
      <c r="BR55" s="60">
        <v>0</v>
      </c>
      <c r="BS55" s="60">
        <v>69.895899999999997</v>
      </c>
      <c r="BT55" s="57">
        <v>212.33340000000004</v>
      </c>
      <c r="BV55" s="57">
        <v>212.33340000000004</v>
      </c>
      <c r="BW55" s="37">
        <v>2050</v>
      </c>
      <c r="BX55" s="39">
        <v>3.9535999999999998</v>
      </c>
      <c r="BY55" s="39">
        <v>0.27300000000000002</v>
      </c>
      <c r="BZ55" s="39">
        <v>177.739</v>
      </c>
      <c r="CA55" s="39">
        <v>6.1000000000000004E-3</v>
      </c>
      <c r="CB55" s="39">
        <v>4.5945999999999998</v>
      </c>
      <c r="CC55" s="39">
        <v>0.63990000000000002</v>
      </c>
      <c r="CD55" s="39">
        <v>0.1196</v>
      </c>
      <c r="CE55" s="39">
        <v>0</v>
      </c>
      <c r="CF55" s="21">
        <v>187.32580000000002</v>
      </c>
    </row>
    <row r="61" spans="17:84" ht="15" thickBot="1" x14ac:dyDescent="0.35"/>
    <row r="62" spans="17:84" ht="15" thickBot="1" x14ac:dyDescent="0.35">
      <c r="AE62" s="37" t="s">
        <v>21</v>
      </c>
      <c r="AF62" s="21" t="s">
        <v>23</v>
      </c>
      <c r="AG62" s="37"/>
      <c r="AH62" s="37"/>
      <c r="AI62" s="37"/>
      <c r="AJ62" s="37"/>
      <c r="AK62" s="37"/>
      <c r="AL62" s="37"/>
      <c r="AM62" s="37"/>
      <c r="AN62" s="37"/>
      <c r="AO62" s="37"/>
      <c r="AP62" s="45"/>
      <c r="AQ62" s="44" t="s">
        <v>23</v>
      </c>
      <c r="AR62" s="45"/>
      <c r="AS62" s="45"/>
      <c r="AT62" s="45"/>
      <c r="AU62" s="45"/>
      <c r="AV62" s="45"/>
      <c r="AW62" s="45"/>
      <c r="AX62" s="45"/>
      <c r="AY62" s="45"/>
      <c r="BA62" s="3" t="s">
        <v>21</v>
      </c>
      <c r="BB62" s="5" t="s">
        <v>23</v>
      </c>
      <c r="BC62" s="3"/>
      <c r="BD62" s="3"/>
      <c r="BE62" s="3"/>
      <c r="BF62" s="3"/>
      <c r="BG62" s="3"/>
      <c r="BH62" s="3"/>
      <c r="BI62" s="3"/>
      <c r="BJ62" s="3"/>
      <c r="BK62" s="58" t="s">
        <v>21</v>
      </c>
      <c r="BL62" s="57" t="s">
        <v>23</v>
      </c>
      <c r="BM62" s="58"/>
      <c r="BN62" s="58"/>
      <c r="BO62" s="58"/>
      <c r="BP62" s="58"/>
      <c r="BQ62" s="58"/>
      <c r="BR62" s="58"/>
      <c r="BS62" s="58"/>
      <c r="BT62" s="58"/>
      <c r="BW62" s="37" t="s">
        <v>21</v>
      </c>
      <c r="BX62" s="21" t="s">
        <v>23</v>
      </c>
      <c r="BY62" s="37"/>
      <c r="BZ62" s="37"/>
      <c r="CA62" s="37"/>
      <c r="CB62" s="37"/>
      <c r="CC62" s="37"/>
      <c r="CD62" s="37"/>
      <c r="CE62" s="37"/>
      <c r="CF62" s="37"/>
    </row>
    <row r="63" spans="17:84" ht="27.6" thickBot="1" x14ac:dyDescent="0.35">
      <c r="AE63" s="37" t="s">
        <v>0</v>
      </c>
      <c r="AF63" s="37" t="s">
        <v>1</v>
      </c>
      <c r="AG63" s="37" t="s">
        <v>2</v>
      </c>
      <c r="AH63" s="37" t="s">
        <v>4</v>
      </c>
      <c r="AI63" s="37" t="s">
        <v>10</v>
      </c>
      <c r="AJ63" s="37" t="s">
        <v>7</v>
      </c>
      <c r="AK63" s="37" t="s">
        <v>13</v>
      </c>
      <c r="AL63" s="37" t="s">
        <v>20</v>
      </c>
      <c r="AM63" s="37" t="s">
        <v>18</v>
      </c>
      <c r="AP63" s="45"/>
      <c r="AQ63" s="45" t="s">
        <v>1</v>
      </c>
      <c r="AR63" s="45" t="s">
        <v>2</v>
      </c>
      <c r="AS63" s="45" t="s">
        <v>4</v>
      </c>
      <c r="AT63" s="45" t="s">
        <v>10</v>
      </c>
      <c r="AU63" s="45" t="s">
        <v>7</v>
      </c>
      <c r="AV63" s="45" t="s">
        <v>13</v>
      </c>
      <c r="AW63" s="45" t="s">
        <v>20</v>
      </c>
      <c r="AX63" s="45" t="s">
        <v>18</v>
      </c>
      <c r="BA63" s="3" t="s">
        <v>0</v>
      </c>
      <c r="BB63" s="3" t="s">
        <v>1</v>
      </c>
      <c r="BC63" s="3" t="s">
        <v>2</v>
      </c>
      <c r="BD63" s="3" t="s">
        <v>4</v>
      </c>
      <c r="BE63" s="3" t="s">
        <v>10</v>
      </c>
      <c r="BF63" s="3" t="s">
        <v>7</v>
      </c>
      <c r="BG63" s="3" t="s">
        <v>13</v>
      </c>
      <c r="BH63" s="3" t="s">
        <v>20</v>
      </c>
      <c r="BI63" s="3" t="s">
        <v>18</v>
      </c>
      <c r="BK63" s="58" t="s">
        <v>0</v>
      </c>
      <c r="BL63" s="58" t="s">
        <v>1</v>
      </c>
      <c r="BM63" s="58" t="s">
        <v>2</v>
      </c>
      <c r="BN63" s="58" t="s">
        <v>4</v>
      </c>
      <c r="BO63" s="58" t="s">
        <v>10</v>
      </c>
      <c r="BP63" s="58" t="s">
        <v>7</v>
      </c>
      <c r="BQ63" s="58" t="s">
        <v>13</v>
      </c>
      <c r="BR63" s="58" t="s">
        <v>20</v>
      </c>
      <c r="BS63" s="58" t="s">
        <v>18</v>
      </c>
      <c r="BW63" s="37" t="s">
        <v>0</v>
      </c>
      <c r="BX63" s="37" t="s">
        <v>1</v>
      </c>
      <c r="BY63" s="37" t="s">
        <v>2</v>
      </c>
      <c r="BZ63" s="37" t="s">
        <v>4</v>
      </c>
      <c r="CA63" s="37" t="s">
        <v>10</v>
      </c>
      <c r="CB63" s="37" t="s">
        <v>7</v>
      </c>
      <c r="CC63" s="37" t="s">
        <v>13</v>
      </c>
      <c r="CD63" s="37" t="s">
        <v>20</v>
      </c>
      <c r="CE63" s="37" t="s">
        <v>18</v>
      </c>
    </row>
    <row r="64" spans="17:84" ht="15" thickBot="1" x14ac:dyDescent="0.35">
      <c r="AE64" s="37">
        <v>2019</v>
      </c>
      <c r="AF64" s="39">
        <v>244.58779999999999</v>
      </c>
      <c r="AG64" s="39">
        <v>248.8082</v>
      </c>
      <c r="AH64" s="39">
        <v>20.912099999999999</v>
      </c>
      <c r="AI64" s="39">
        <v>59.130499999999998</v>
      </c>
      <c r="AJ64" s="39">
        <v>3.1099999999999999E-2</v>
      </c>
      <c r="AK64" s="39">
        <v>0.74470000000000003</v>
      </c>
      <c r="AL64" s="39">
        <v>0.52449999999999997</v>
      </c>
      <c r="AM64" s="43">
        <v>0</v>
      </c>
      <c r="AN64" s="21">
        <v>574.73889999999994</v>
      </c>
      <c r="AP64" s="45">
        <v>574.73889999999994</v>
      </c>
      <c r="AQ64" s="47">
        <v>244.58779999999999</v>
      </c>
      <c r="AR64" s="47">
        <v>248.8082</v>
      </c>
      <c r="AS64" s="47">
        <v>20.912099999999999</v>
      </c>
      <c r="AT64" s="47">
        <v>59.130499999999998</v>
      </c>
      <c r="AU64" s="47">
        <v>3.1099999999999999E-2</v>
      </c>
      <c r="AV64" s="47">
        <v>0.74470000000000003</v>
      </c>
      <c r="AW64" s="47">
        <v>0.52449999999999997</v>
      </c>
      <c r="AX64" s="51">
        <v>1</v>
      </c>
      <c r="AY64" s="44">
        <v>575.73889999999994</v>
      </c>
      <c r="BA64" s="3">
        <v>2019</v>
      </c>
      <c r="BB64" s="4">
        <v>244.58779999999999</v>
      </c>
      <c r="BC64" s="4">
        <v>248.8082</v>
      </c>
      <c r="BD64" s="4">
        <v>20.912099999999999</v>
      </c>
      <c r="BE64" s="4">
        <v>59.130499999999998</v>
      </c>
      <c r="BF64" s="4">
        <v>3.1099999999999999E-2</v>
      </c>
      <c r="BG64" s="4">
        <v>0.74470000000000003</v>
      </c>
      <c r="BH64" s="4">
        <v>0.52449999999999997</v>
      </c>
      <c r="BI64" s="56">
        <v>0</v>
      </c>
      <c r="BJ64" s="5">
        <v>574.73889999999994</v>
      </c>
      <c r="BK64" s="58">
        <v>2019</v>
      </c>
      <c r="BL64" s="60">
        <v>244.58779999999999</v>
      </c>
      <c r="BM64" s="60">
        <v>248.8082</v>
      </c>
      <c r="BN64" s="60">
        <v>20.912099999999999</v>
      </c>
      <c r="BO64" s="60">
        <v>59.130499999999998</v>
      </c>
      <c r="BP64" s="60">
        <v>3.1099999999999999E-2</v>
      </c>
      <c r="BQ64" s="60">
        <v>0.74470000000000003</v>
      </c>
      <c r="BR64" s="60">
        <v>0.52449999999999997</v>
      </c>
      <c r="BS64" s="64">
        <v>0</v>
      </c>
      <c r="BT64" s="57">
        <v>574.73889999999994</v>
      </c>
      <c r="BV64" s="57">
        <v>574.73889999999994</v>
      </c>
      <c r="BW64" s="37">
        <v>2019</v>
      </c>
      <c r="BX64" s="39">
        <v>244.58779999999999</v>
      </c>
      <c r="BY64" s="39">
        <v>248.8082</v>
      </c>
      <c r="BZ64" s="39">
        <v>20.912099999999999</v>
      </c>
      <c r="CA64" s="39">
        <v>59.130499999999998</v>
      </c>
      <c r="CB64" s="39">
        <v>3.1099999999999999E-2</v>
      </c>
      <c r="CC64" s="39">
        <v>0.74470000000000003</v>
      </c>
      <c r="CD64" s="39">
        <v>0.52449999999999997</v>
      </c>
      <c r="CE64" s="43">
        <v>0</v>
      </c>
      <c r="CF64" s="21">
        <v>574.73889999999994</v>
      </c>
    </row>
    <row r="65" spans="31:84" ht="15" thickBot="1" x14ac:dyDescent="0.35">
      <c r="AE65" s="37">
        <v>2020</v>
      </c>
      <c r="AF65" s="39">
        <v>253.2296</v>
      </c>
      <c r="AG65" s="39">
        <v>255.50380000000001</v>
      </c>
      <c r="AH65" s="39">
        <v>20.2043</v>
      </c>
      <c r="AI65" s="39">
        <v>47.278399999999998</v>
      </c>
      <c r="AJ65" s="39">
        <v>3.0700000000000002E-2</v>
      </c>
      <c r="AK65" s="39">
        <v>0.9</v>
      </c>
      <c r="AL65" s="39">
        <v>0</v>
      </c>
      <c r="AM65" s="43">
        <v>0</v>
      </c>
      <c r="AN65" s="21">
        <v>577.1468000000001</v>
      </c>
      <c r="AP65" s="45">
        <v>577.35809999999992</v>
      </c>
      <c r="AQ65" s="47">
        <v>252.9999</v>
      </c>
      <c r="AR65" s="47">
        <v>255.57</v>
      </c>
      <c r="AS65" s="47">
        <v>20.2027</v>
      </c>
      <c r="AT65" s="47">
        <v>45.441299999999998</v>
      </c>
      <c r="AU65" s="47">
        <v>3.1199999999999999E-2</v>
      </c>
      <c r="AV65" s="47">
        <v>0.87270000000000003</v>
      </c>
      <c r="AW65" s="47">
        <v>0.40310000000000001</v>
      </c>
      <c r="AX65" s="51">
        <v>1</v>
      </c>
      <c r="AY65" s="44">
        <v>576.52089999999998</v>
      </c>
      <c r="BA65" s="3">
        <v>2020</v>
      </c>
      <c r="BB65" s="4">
        <v>253.2296</v>
      </c>
      <c r="BC65" s="4">
        <v>255.50380000000001</v>
      </c>
      <c r="BD65" s="4">
        <v>20.2043</v>
      </c>
      <c r="BE65" s="4">
        <v>47.278399999999998</v>
      </c>
      <c r="BF65" s="4">
        <v>3.0700000000000002E-2</v>
      </c>
      <c r="BG65" s="4">
        <v>0.9</v>
      </c>
      <c r="BH65" s="4">
        <v>0</v>
      </c>
      <c r="BI65" s="56">
        <v>0</v>
      </c>
      <c r="BJ65" s="5">
        <v>577.1468000000001</v>
      </c>
      <c r="BK65" s="58">
        <v>2020</v>
      </c>
      <c r="BL65" s="60">
        <v>253.3201</v>
      </c>
      <c r="BM65" s="60">
        <v>255.74809999999999</v>
      </c>
      <c r="BN65" s="60">
        <v>20.0746</v>
      </c>
      <c r="BO65" s="60">
        <v>47.278399999999998</v>
      </c>
      <c r="BP65" s="60">
        <v>3.0499999999999999E-2</v>
      </c>
      <c r="BQ65" s="60">
        <v>0.9</v>
      </c>
      <c r="BR65" s="60">
        <v>0</v>
      </c>
      <c r="BS65" s="64">
        <v>6.4000000000000003E-3</v>
      </c>
      <c r="BT65" s="57">
        <v>577.35809999999992</v>
      </c>
      <c r="BV65" s="57">
        <v>577.35809999999992</v>
      </c>
      <c r="BW65" s="37">
        <v>2020</v>
      </c>
      <c r="BX65" s="39">
        <v>252.96279999999999</v>
      </c>
      <c r="BY65" s="39">
        <v>255.613</v>
      </c>
      <c r="BZ65" s="39">
        <v>20.1708</v>
      </c>
      <c r="CA65" s="39">
        <v>59.680799999999998</v>
      </c>
      <c r="CB65" s="39">
        <v>3.0499999999999999E-2</v>
      </c>
      <c r="CC65" s="39">
        <v>0.87270000000000003</v>
      </c>
      <c r="CD65" s="39">
        <v>0.52939999999999998</v>
      </c>
      <c r="CE65" s="43">
        <v>0</v>
      </c>
      <c r="CF65" s="21">
        <v>589.8599999999999</v>
      </c>
    </row>
    <row r="66" spans="31:84" ht="15" thickBot="1" x14ac:dyDescent="0.35">
      <c r="AE66" s="37">
        <v>2025</v>
      </c>
      <c r="AF66" s="39">
        <v>286.93169999999998</v>
      </c>
      <c r="AG66" s="39">
        <v>283.29379999999998</v>
      </c>
      <c r="AH66" s="39">
        <v>18.9406</v>
      </c>
      <c r="AI66" s="39">
        <v>57.951599999999999</v>
      </c>
      <c r="AJ66" s="39">
        <v>3.7100000000000001E-2</v>
      </c>
      <c r="AK66" s="39">
        <v>1.1032</v>
      </c>
      <c r="AL66" s="39">
        <v>0</v>
      </c>
      <c r="AM66" s="43">
        <v>0</v>
      </c>
      <c r="AN66" s="21">
        <v>648.25800000000004</v>
      </c>
      <c r="AP66" s="45">
        <v>605.93169999999998</v>
      </c>
      <c r="AQ66" s="47">
        <v>286.29399999999998</v>
      </c>
      <c r="AR66" s="47">
        <v>283.96379999999999</v>
      </c>
      <c r="AS66" s="47">
        <v>18.900600000000001</v>
      </c>
      <c r="AT66" s="47">
        <v>55.553899999999999</v>
      </c>
      <c r="AU66" s="47">
        <v>4.2500000000000003E-2</v>
      </c>
      <c r="AV66" s="47">
        <v>1.0669</v>
      </c>
      <c r="AW66" s="47">
        <v>0.49280000000000002</v>
      </c>
      <c r="AX66" s="51">
        <v>1</v>
      </c>
      <c r="AY66" s="44">
        <v>647.31450000000007</v>
      </c>
      <c r="BA66" s="3">
        <v>2025</v>
      </c>
      <c r="BB66" s="4">
        <v>286.93169999999998</v>
      </c>
      <c r="BC66" s="4">
        <v>283.29379999999998</v>
      </c>
      <c r="BD66" s="4">
        <v>18.9406</v>
      </c>
      <c r="BE66" s="4">
        <v>57.951599999999999</v>
      </c>
      <c r="BF66" s="4">
        <v>3.7100000000000001E-2</v>
      </c>
      <c r="BG66" s="4">
        <v>1.1032</v>
      </c>
      <c r="BH66" s="4">
        <v>0</v>
      </c>
      <c r="BI66" s="56">
        <v>0</v>
      </c>
      <c r="BJ66" s="5">
        <v>648.25800000000004</v>
      </c>
      <c r="BK66" s="58">
        <v>2025</v>
      </c>
      <c r="BL66" s="60">
        <v>272.8845</v>
      </c>
      <c r="BM66" s="60">
        <v>257.8929</v>
      </c>
      <c r="BN66" s="60">
        <v>15.879099999999999</v>
      </c>
      <c r="BO66" s="60">
        <v>57.951599999999999</v>
      </c>
      <c r="BP66" s="60">
        <v>3.61E-2</v>
      </c>
      <c r="BQ66" s="60">
        <v>1.1032</v>
      </c>
      <c r="BR66" s="60">
        <v>0</v>
      </c>
      <c r="BS66" s="64">
        <v>0.18429999999999999</v>
      </c>
      <c r="BT66" s="57">
        <v>605.93169999999998</v>
      </c>
      <c r="BV66" s="57">
        <v>605.93169999999998</v>
      </c>
      <c r="BW66" s="37">
        <v>2025</v>
      </c>
      <c r="BX66" s="39">
        <v>286.48430000000002</v>
      </c>
      <c r="BY66" s="39">
        <v>284.24509999999998</v>
      </c>
      <c r="BZ66" s="39">
        <v>18.5305</v>
      </c>
      <c r="CA66" s="39">
        <v>75.013599999999997</v>
      </c>
      <c r="CB66" s="39">
        <v>3.7199999999999997E-2</v>
      </c>
      <c r="CC66" s="39">
        <v>1.0669</v>
      </c>
      <c r="CD66" s="39">
        <v>0.66539999999999999</v>
      </c>
      <c r="CE66" s="43">
        <v>0</v>
      </c>
      <c r="CF66" s="21">
        <v>666.04299999999989</v>
      </c>
    </row>
    <row r="67" spans="31:84" ht="15" thickBot="1" x14ac:dyDescent="0.35">
      <c r="AE67" s="37">
        <v>2030</v>
      </c>
      <c r="AF67" s="39">
        <v>306.35079999999999</v>
      </c>
      <c r="AG67" s="39">
        <v>291.30520000000001</v>
      </c>
      <c r="AH67" s="39">
        <v>23.393599999999999</v>
      </c>
      <c r="AI67" s="39">
        <v>69.257300000000001</v>
      </c>
      <c r="AJ67" s="39">
        <v>6.3E-2</v>
      </c>
      <c r="AK67" s="39">
        <v>1.3184</v>
      </c>
      <c r="AL67" s="39">
        <v>0</v>
      </c>
      <c r="AM67" s="43">
        <v>0</v>
      </c>
      <c r="AN67" s="21">
        <v>691.68829999999991</v>
      </c>
      <c r="AP67" s="45">
        <v>601.9633</v>
      </c>
      <c r="AQ67" s="47">
        <v>305.6062</v>
      </c>
      <c r="AR67" s="47">
        <v>294.37549999999999</v>
      </c>
      <c r="AS67" s="47">
        <v>22.933900000000001</v>
      </c>
      <c r="AT67" s="47">
        <v>66.131200000000007</v>
      </c>
      <c r="AU67" s="47">
        <v>0.1676</v>
      </c>
      <c r="AV67" s="47">
        <v>1.27</v>
      </c>
      <c r="AW67" s="47">
        <v>0.58660000000000001</v>
      </c>
      <c r="AX67" s="51">
        <v>1</v>
      </c>
      <c r="AY67" s="44">
        <v>692.07100000000003</v>
      </c>
      <c r="BA67" s="3">
        <v>2030</v>
      </c>
      <c r="BB67" s="4">
        <v>306.35079999999999</v>
      </c>
      <c r="BC67" s="4">
        <v>291.30520000000001</v>
      </c>
      <c r="BD67" s="4">
        <v>23.393599999999999</v>
      </c>
      <c r="BE67" s="4">
        <v>69.257300000000001</v>
      </c>
      <c r="BF67" s="4">
        <v>6.3E-2</v>
      </c>
      <c r="BG67" s="4">
        <v>1.3184</v>
      </c>
      <c r="BH67" s="4">
        <v>0</v>
      </c>
      <c r="BI67" s="56">
        <v>0</v>
      </c>
      <c r="BJ67" s="5">
        <v>691.68829999999991</v>
      </c>
      <c r="BK67" s="58">
        <v>2030</v>
      </c>
      <c r="BL67" s="60">
        <v>277.99369999999999</v>
      </c>
      <c r="BM67" s="60">
        <v>236.15520000000001</v>
      </c>
      <c r="BN67" s="60">
        <v>15.2621</v>
      </c>
      <c r="BO67" s="60">
        <v>69.257300000000001</v>
      </c>
      <c r="BP67" s="60">
        <v>6.13E-2</v>
      </c>
      <c r="BQ67" s="60">
        <v>1.3184</v>
      </c>
      <c r="BR67" s="60">
        <v>0</v>
      </c>
      <c r="BS67" s="64">
        <v>1.9153</v>
      </c>
      <c r="BT67" s="57">
        <v>601.9633</v>
      </c>
      <c r="BV67" s="57">
        <v>601.9633</v>
      </c>
      <c r="BW67" s="37">
        <v>2030</v>
      </c>
      <c r="BX67" s="39">
        <v>307.72309999999999</v>
      </c>
      <c r="BY67" s="39">
        <v>296.92099999999999</v>
      </c>
      <c r="BZ67" s="39">
        <v>21.1036</v>
      </c>
      <c r="CA67" s="39">
        <v>91.352900000000005</v>
      </c>
      <c r="CB67" s="39">
        <v>8.7800000000000003E-2</v>
      </c>
      <c r="CC67" s="39">
        <v>1.27</v>
      </c>
      <c r="CD67" s="39">
        <v>0.81030000000000002</v>
      </c>
      <c r="CE67" s="43">
        <v>0</v>
      </c>
      <c r="CF67" s="21">
        <v>719.26869999999997</v>
      </c>
    </row>
    <row r="68" spans="31:84" ht="15" thickBot="1" x14ac:dyDescent="0.35">
      <c r="AE68" s="37">
        <v>2035</v>
      </c>
      <c r="AF68" s="39">
        <v>305.6902</v>
      </c>
      <c r="AG68" s="39">
        <v>268.89929999999998</v>
      </c>
      <c r="AH68" s="39">
        <v>41.036299999999997</v>
      </c>
      <c r="AI68" s="39">
        <v>82.875699999999995</v>
      </c>
      <c r="AJ68" s="39">
        <v>0.20849999999999999</v>
      </c>
      <c r="AK68" s="39">
        <v>1.5775999999999999</v>
      </c>
      <c r="AL68" s="39">
        <v>0</v>
      </c>
      <c r="AM68" s="43">
        <v>0</v>
      </c>
      <c r="AN68" s="21">
        <v>700.2876</v>
      </c>
      <c r="AP68" s="45">
        <v>587.77409999999998</v>
      </c>
      <c r="AQ68" s="47">
        <v>306.31290000000001</v>
      </c>
      <c r="AR68" s="47">
        <v>281.31869999999998</v>
      </c>
      <c r="AS68" s="47">
        <v>40.3598</v>
      </c>
      <c r="AT68" s="47">
        <v>77.803799999999995</v>
      </c>
      <c r="AU68" s="47">
        <v>1.5093000000000001</v>
      </c>
      <c r="AV68" s="47">
        <v>1.4942</v>
      </c>
      <c r="AW68" s="47">
        <v>0.69020000000000004</v>
      </c>
      <c r="AX68" s="51">
        <v>1</v>
      </c>
      <c r="AY68" s="44">
        <v>710.48889999999994</v>
      </c>
      <c r="BA68" s="3">
        <v>2035</v>
      </c>
      <c r="BB68" s="4">
        <v>305.6902</v>
      </c>
      <c r="BC68" s="4">
        <v>268.89929999999998</v>
      </c>
      <c r="BD68" s="4">
        <v>41.036299999999997</v>
      </c>
      <c r="BE68" s="4">
        <v>82.875699999999995</v>
      </c>
      <c r="BF68" s="4">
        <v>0.20849999999999999</v>
      </c>
      <c r="BG68" s="4">
        <v>1.5775999999999999</v>
      </c>
      <c r="BH68" s="4">
        <v>0</v>
      </c>
      <c r="BI68" s="56">
        <v>0</v>
      </c>
      <c r="BJ68" s="5">
        <v>700.2876</v>
      </c>
      <c r="BK68" s="58">
        <v>2035</v>
      </c>
      <c r="BL68" s="60">
        <v>270.02269999999999</v>
      </c>
      <c r="BM68" s="60">
        <v>200.32810000000001</v>
      </c>
      <c r="BN68" s="60">
        <v>23.096900000000002</v>
      </c>
      <c r="BO68" s="60">
        <v>82.875699999999995</v>
      </c>
      <c r="BP68" s="60">
        <v>0.20599999999999999</v>
      </c>
      <c r="BQ68" s="60">
        <v>1.5775999999999999</v>
      </c>
      <c r="BR68" s="60">
        <v>0</v>
      </c>
      <c r="BS68" s="64">
        <v>9.6670999999999996</v>
      </c>
      <c r="BT68" s="57">
        <v>587.77409999999998</v>
      </c>
      <c r="BV68" s="57">
        <v>587.77409999999998</v>
      </c>
      <c r="BW68" s="37">
        <v>2035</v>
      </c>
      <c r="BX68" s="39">
        <v>315.50220000000002</v>
      </c>
      <c r="BY68" s="39">
        <v>298.85489999999999</v>
      </c>
      <c r="BZ68" s="39">
        <v>30.352599999999999</v>
      </c>
      <c r="CA68" s="39">
        <v>109.4451</v>
      </c>
      <c r="CB68" s="39">
        <v>0.5464</v>
      </c>
      <c r="CC68" s="39">
        <v>1.4942</v>
      </c>
      <c r="CD68" s="39">
        <v>0.9708</v>
      </c>
      <c r="CE68" s="43">
        <v>0</v>
      </c>
      <c r="CF68" s="21">
        <v>757.1662</v>
      </c>
    </row>
    <row r="69" spans="31:84" ht="15" thickBot="1" x14ac:dyDescent="0.35">
      <c r="AE69" s="37">
        <v>2040</v>
      </c>
      <c r="AF69" s="39">
        <v>288.7953</v>
      </c>
      <c r="AG69" s="39">
        <v>229.89580000000001</v>
      </c>
      <c r="AH69" s="39">
        <v>76.3005</v>
      </c>
      <c r="AI69" s="39">
        <v>99.270399999999995</v>
      </c>
      <c r="AJ69" s="39">
        <v>0.56030000000000002</v>
      </c>
      <c r="AK69" s="39">
        <v>1.8896999999999999</v>
      </c>
      <c r="AL69" s="39">
        <v>0</v>
      </c>
      <c r="AM69" s="43">
        <v>0</v>
      </c>
      <c r="AN69" s="21">
        <v>696.71199999999999</v>
      </c>
      <c r="AP69" s="45">
        <v>578.48169999999993</v>
      </c>
      <c r="AQ69" s="47">
        <v>291.57830000000001</v>
      </c>
      <c r="AR69" s="47">
        <v>250.80940000000001</v>
      </c>
      <c r="AS69" s="47">
        <v>78.609899999999996</v>
      </c>
      <c r="AT69" s="47">
        <v>90.897800000000004</v>
      </c>
      <c r="AU69" s="47">
        <v>5.0979999999999999</v>
      </c>
      <c r="AV69" s="47">
        <v>1.7457</v>
      </c>
      <c r="AW69" s="47">
        <v>0.80630000000000002</v>
      </c>
      <c r="AX69" s="51">
        <v>1</v>
      </c>
      <c r="AY69" s="44">
        <v>720.54539999999997</v>
      </c>
      <c r="BA69" s="3">
        <v>2040</v>
      </c>
      <c r="BB69" s="4">
        <v>288.7953</v>
      </c>
      <c r="BC69" s="4">
        <v>229.89580000000001</v>
      </c>
      <c r="BD69" s="4">
        <v>76.3005</v>
      </c>
      <c r="BE69" s="4">
        <v>99.270399999999995</v>
      </c>
      <c r="BF69" s="4">
        <v>0.56030000000000002</v>
      </c>
      <c r="BG69" s="4">
        <v>1.8896999999999999</v>
      </c>
      <c r="BH69" s="4">
        <v>0</v>
      </c>
      <c r="BI69" s="56">
        <v>0</v>
      </c>
      <c r="BJ69" s="5">
        <v>696.71199999999999</v>
      </c>
      <c r="BK69" s="58">
        <v>2040</v>
      </c>
      <c r="BL69" s="60">
        <v>248.8331</v>
      </c>
      <c r="BM69" s="60">
        <v>158.5401</v>
      </c>
      <c r="BN69" s="60">
        <v>43.961399999999998</v>
      </c>
      <c r="BO69" s="60">
        <v>99.270399999999995</v>
      </c>
      <c r="BP69" s="60">
        <v>0.55710000000000004</v>
      </c>
      <c r="BQ69" s="60">
        <v>1.8896999999999999</v>
      </c>
      <c r="BR69" s="60">
        <v>0</v>
      </c>
      <c r="BS69" s="64">
        <v>25.4299</v>
      </c>
      <c r="BT69" s="57">
        <v>578.48169999999993</v>
      </c>
      <c r="BV69" s="57">
        <v>578.48169999999993</v>
      </c>
      <c r="BW69" s="37">
        <v>2040</v>
      </c>
      <c r="BX69" s="39">
        <v>313.19569999999999</v>
      </c>
      <c r="BY69" s="39">
        <v>297.03140000000002</v>
      </c>
      <c r="BZ69" s="39">
        <v>50.087800000000001</v>
      </c>
      <c r="CA69" s="39">
        <v>129.7628</v>
      </c>
      <c r="CB69" s="39">
        <v>1.756</v>
      </c>
      <c r="CC69" s="39">
        <v>1.7457</v>
      </c>
      <c r="CD69" s="39">
        <v>1.1511</v>
      </c>
      <c r="CE69" s="43">
        <v>0</v>
      </c>
      <c r="CF69" s="21">
        <v>794.73050000000012</v>
      </c>
    </row>
    <row r="70" spans="31:84" ht="15" thickBot="1" x14ac:dyDescent="0.35">
      <c r="AE70" s="37">
        <v>2045</v>
      </c>
      <c r="AF70" s="39">
        <v>256.0412</v>
      </c>
      <c r="AG70" s="39">
        <v>190.6746</v>
      </c>
      <c r="AH70" s="39">
        <v>120.5284</v>
      </c>
      <c r="AI70" s="39">
        <v>119.0145</v>
      </c>
      <c r="AJ70" s="39">
        <v>0.99390000000000001</v>
      </c>
      <c r="AK70" s="39">
        <v>2.2656000000000001</v>
      </c>
      <c r="AL70" s="39">
        <v>0</v>
      </c>
      <c r="AM70" s="43">
        <v>0</v>
      </c>
      <c r="AN70" s="21">
        <v>689.51819999999998</v>
      </c>
      <c r="AP70" s="45">
        <v>569.94369999999992</v>
      </c>
      <c r="AQ70" s="47">
        <v>260.70699999999999</v>
      </c>
      <c r="AR70" s="47">
        <v>219.1772</v>
      </c>
      <c r="AS70" s="47">
        <v>126.3813</v>
      </c>
      <c r="AT70" s="47">
        <v>105.8407</v>
      </c>
      <c r="AU70" s="47">
        <v>9.2148000000000003</v>
      </c>
      <c r="AV70" s="47">
        <v>2.0327000000000002</v>
      </c>
      <c r="AW70" s="47">
        <v>0.93889999999999996</v>
      </c>
      <c r="AX70" s="51">
        <v>1</v>
      </c>
      <c r="AY70" s="44">
        <v>725.29259999999988</v>
      </c>
      <c r="BA70" s="3">
        <v>2045</v>
      </c>
      <c r="BB70" s="4">
        <v>256.0412</v>
      </c>
      <c r="BC70" s="4">
        <v>190.6746</v>
      </c>
      <c r="BD70" s="4">
        <v>120.5284</v>
      </c>
      <c r="BE70" s="4">
        <v>119.0145</v>
      </c>
      <c r="BF70" s="4">
        <v>0.99390000000000001</v>
      </c>
      <c r="BG70" s="4">
        <v>2.2656000000000001</v>
      </c>
      <c r="BH70" s="4">
        <v>0</v>
      </c>
      <c r="BI70" s="56">
        <v>0</v>
      </c>
      <c r="BJ70" s="5">
        <v>689.51819999999998</v>
      </c>
      <c r="BK70" s="58">
        <v>2045</v>
      </c>
      <c r="BL70" s="60">
        <v>213.65010000000001</v>
      </c>
      <c r="BM70" s="60">
        <v>118.5776</v>
      </c>
      <c r="BN70" s="60">
        <v>72.930700000000002</v>
      </c>
      <c r="BO70" s="60">
        <v>119.0145</v>
      </c>
      <c r="BP70" s="60">
        <v>0.98980000000000001</v>
      </c>
      <c r="BQ70" s="60">
        <v>2.2656000000000001</v>
      </c>
      <c r="BR70" s="60">
        <v>0</v>
      </c>
      <c r="BS70" s="64">
        <v>42.5154</v>
      </c>
      <c r="BT70" s="57">
        <v>569.94369999999992</v>
      </c>
      <c r="BV70" s="57">
        <v>569.94369999999992</v>
      </c>
      <c r="BW70" s="37">
        <v>2045</v>
      </c>
      <c r="BX70" s="39">
        <v>299.53129999999999</v>
      </c>
      <c r="BY70" s="39">
        <v>293.81720000000001</v>
      </c>
      <c r="BZ70" s="39">
        <v>78.781999999999996</v>
      </c>
      <c r="CA70" s="39">
        <v>151.0153</v>
      </c>
      <c r="CB70" s="39">
        <v>3.1716000000000002</v>
      </c>
      <c r="CC70" s="39">
        <v>2.0327000000000002</v>
      </c>
      <c r="CD70" s="39">
        <v>1.3395999999999999</v>
      </c>
      <c r="CE70" s="43">
        <v>0</v>
      </c>
      <c r="CF70" s="21">
        <v>829.68970000000013</v>
      </c>
    </row>
    <row r="71" spans="31:84" ht="15" thickBot="1" x14ac:dyDescent="0.35">
      <c r="AE71" s="37">
        <v>2050</v>
      </c>
      <c r="AF71" s="39">
        <v>220.80860000000001</v>
      </c>
      <c r="AG71" s="39">
        <v>156.3706</v>
      </c>
      <c r="AH71" s="39">
        <v>168.8604</v>
      </c>
      <c r="AI71" s="39">
        <v>142.80539999999999</v>
      </c>
      <c r="AJ71" s="39">
        <v>1.4581999999999999</v>
      </c>
      <c r="AK71" s="39">
        <v>2.7183999999999999</v>
      </c>
      <c r="AL71" s="39">
        <v>0</v>
      </c>
      <c r="AM71" s="43">
        <v>0</v>
      </c>
      <c r="AN71" s="21">
        <v>693.02160000000003</v>
      </c>
      <c r="AP71" s="45">
        <v>572.8922</v>
      </c>
      <c r="AQ71" s="47">
        <v>226.75120000000001</v>
      </c>
      <c r="AR71" s="47">
        <v>192.2998</v>
      </c>
      <c r="AS71" s="47">
        <v>178.22900000000001</v>
      </c>
      <c r="AT71" s="47">
        <v>122.5334</v>
      </c>
      <c r="AU71" s="47">
        <v>13.4216</v>
      </c>
      <c r="AV71" s="47">
        <v>2.3532000000000002</v>
      </c>
      <c r="AW71" s="47">
        <v>1.0869</v>
      </c>
      <c r="AX71" s="51">
        <v>1</v>
      </c>
      <c r="AY71" s="44">
        <v>737.67510000000016</v>
      </c>
      <c r="BA71" s="3">
        <v>2050</v>
      </c>
      <c r="BB71" s="4">
        <v>220.80860000000001</v>
      </c>
      <c r="BC71" s="4">
        <v>156.3706</v>
      </c>
      <c r="BD71" s="4">
        <v>168.8604</v>
      </c>
      <c r="BE71" s="4">
        <v>142.80539999999999</v>
      </c>
      <c r="BF71" s="4">
        <v>1.4581999999999999</v>
      </c>
      <c r="BG71" s="4">
        <v>2.7183999999999999</v>
      </c>
      <c r="BH71" s="4">
        <v>0</v>
      </c>
      <c r="BI71" s="56">
        <v>0</v>
      </c>
      <c r="BJ71" s="5">
        <v>693.02160000000003</v>
      </c>
      <c r="BK71" s="58">
        <v>2050</v>
      </c>
      <c r="BL71" s="60">
        <v>177.27719999999999</v>
      </c>
      <c r="BM71" s="60">
        <v>84.142499999999998</v>
      </c>
      <c r="BN71" s="60">
        <v>104.6631</v>
      </c>
      <c r="BO71" s="60">
        <v>142.80539999999999</v>
      </c>
      <c r="BP71" s="60">
        <v>1.4532</v>
      </c>
      <c r="BQ71" s="60">
        <v>2.7183999999999999</v>
      </c>
      <c r="BR71" s="60">
        <v>0</v>
      </c>
      <c r="BS71" s="64">
        <v>59.8324</v>
      </c>
      <c r="BT71" s="57">
        <v>572.8922</v>
      </c>
      <c r="BV71" s="57">
        <v>572.8922</v>
      </c>
      <c r="BW71" s="37">
        <v>2050</v>
      </c>
      <c r="BX71" s="39">
        <v>284.1413</v>
      </c>
      <c r="BY71" s="39">
        <v>292.7747</v>
      </c>
      <c r="BZ71" s="39">
        <v>113.27979999999999</v>
      </c>
      <c r="CA71" s="39">
        <v>172.36429999999999</v>
      </c>
      <c r="CB71" s="39">
        <v>4.6405000000000003</v>
      </c>
      <c r="CC71" s="39">
        <v>2.3532000000000002</v>
      </c>
      <c r="CD71" s="39">
        <v>1.5289999999999999</v>
      </c>
      <c r="CE71" s="43">
        <v>0</v>
      </c>
      <c r="CF71" s="21">
        <v>871.08279999999991</v>
      </c>
    </row>
    <row r="75" spans="31:84" ht="15" thickBot="1" x14ac:dyDescent="0.35"/>
    <row r="76" spans="31:84" ht="15" thickBot="1" x14ac:dyDescent="0.35">
      <c r="AH76" s="39"/>
      <c r="BZ76" s="39"/>
    </row>
    <row r="77" spans="31:84" ht="15" thickBot="1" x14ac:dyDescent="0.35">
      <c r="AH77" s="39"/>
      <c r="BZ77" s="39"/>
    </row>
    <row r="78" spans="31:84" ht="15" thickBot="1" x14ac:dyDescent="0.35">
      <c r="AH78" s="39"/>
      <c r="BZ78" s="39"/>
    </row>
    <row r="79" spans="31:84" ht="15" thickBot="1" x14ac:dyDescent="0.35">
      <c r="AH79" s="39"/>
      <c r="BZ79" s="39"/>
    </row>
    <row r="80" spans="31:84" ht="15" thickBot="1" x14ac:dyDescent="0.35">
      <c r="AH80" s="39"/>
      <c r="BZ80" s="39"/>
    </row>
    <row r="81" spans="34:78" ht="15" thickBot="1" x14ac:dyDescent="0.35">
      <c r="AH81" s="39"/>
      <c r="BZ81" s="39"/>
    </row>
    <row r="82" spans="34:78" ht="15" thickBot="1" x14ac:dyDescent="0.35">
      <c r="AH82" s="39"/>
      <c r="BZ82" s="39"/>
    </row>
    <row r="83" spans="34:78" ht="15" thickBot="1" x14ac:dyDescent="0.35">
      <c r="AH83" s="39"/>
      <c r="BZ83" s="39"/>
    </row>
    <row r="110" spans="42:74" x14ac:dyDescent="0.3">
      <c r="BK110" s="57" t="s">
        <v>19</v>
      </c>
      <c r="BL110" s="57" t="s">
        <v>23</v>
      </c>
    </row>
    <row r="111" spans="42:74" x14ac:dyDescent="0.3">
      <c r="BK111" s="57" t="s">
        <v>0</v>
      </c>
      <c r="BL111" s="57" t="s">
        <v>1</v>
      </c>
      <c r="BM111" s="57" t="s">
        <v>2</v>
      </c>
      <c r="BN111" s="57" t="s">
        <v>4</v>
      </c>
      <c r="BO111" s="57" t="s">
        <v>10</v>
      </c>
      <c r="BP111" s="57" t="s">
        <v>7</v>
      </c>
      <c r="BQ111" s="57" t="s">
        <v>13</v>
      </c>
      <c r="BR111" s="57" t="s">
        <v>14</v>
      </c>
      <c r="BS111" s="57" t="s">
        <v>18</v>
      </c>
    </row>
    <row r="112" spans="42:74" x14ac:dyDescent="0.3">
      <c r="AP112" s="44">
        <v>105.9659</v>
      </c>
      <c r="BK112" s="57">
        <v>2019</v>
      </c>
      <c r="BL112" s="57">
        <v>2.5236000000000001</v>
      </c>
      <c r="BM112" s="57">
        <v>0.21970000000000001</v>
      </c>
      <c r="BN112" s="57">
        <v>98.535499999999999</v>
      </c>
      <c r="BO112" s="57">
        <v>4.0000000000000001E-3</v>
      </c>
      <c r="BP112" s="57">
        <v>4.1689999999999996</v>
      </c>
      <c r="BQ112" s="57">
        <v>0.44080000000000003</v>
      </c>
      <c r="BR112" s="57">
        <v>7.3300000000000004E-2</v>
      </c>
      <c r="BS112" s="57">
        <v>0</v>
      </c>
      <c r="BT112" s="57">
        <v>105.9659</v>
      </c>
      <c r="BV112" s="57">
        <v>105.9659</v>
      </c>
    </row>
    <row r="113" spans="42:74" x14ac:dyDescent="0.3">
      <c r="AP113" s="44">
        <v>98.619399999999999</v>
      </c>
      <c r="BK113" s="57">
        <v>2020</v>
      </c>
      <c r="BL113" s="57">
        <v>2.1989999999999998</v>
      </c>
      <c r="BM113" s="57">
        <v>0.45279999999999998</v>
      </c>
      <c r="BN113" s="57">
        <v>91.506500000000003</v>
      </c>
      <c r="BO113" s="57">
        <v>3.8999999999999998E-3</v>
      </c>
      <c r="BP113" s="57">
        <v>4.0427</v>
      </c>
      <c r="BQ113" s="57">
        <v>0.34539999999999998</v>
      </c>
      <c r="BR113" s="57">
        <v>6.9099999999999995E-2</v>
      </c>
      <c r="BS113" s="57">
        <v>0</v>
      </c>
      <c r="BT113" s="57">
        <v>98.619399999999999</v>
      </c>
      <c r="BV113" s="57">
        <v>98.619399999999999</v>
      </c>
    </row>
    <row r="114" spans="42:74" x14ac:dyDescent="0.3">
      <c r="AP114" s="44">
        <v>114.10899999999999</v>
      </c>
      <c r="BK114" s="57">
        <v>2025</v>
      </c>
      <c r="BL114" s="57">
        <v>1.5875999999999999</v>
      </c>
      <c r="BM114" s="57">
        <v>0.38550000000000001</v>
      </c>
      <c r="BN114" s="57">
        <v>107.77849999999999</v>
      </c>
      <c r="BO114" s="57">
        <v>2.5000000000000001E-3</v>
      </c>
      <c r="BP114" s="57">
        <v>4.0160999999999998</v>
      </c>
      <c r="BQ114" s="57">
        <v>0.28129999999999999</v>
      </c>
      <c r="BR114" s="57">
        <v>3.7600000000000001E-2</v>
      </c>
      <c r="BS114" s="57">
        <v>1.9900000000000001E-2</v>
      </c>
      <c r="BT114" s="57">
        <v>114.10899999999999</v>
      </c>
      <c r="BV114" s="57">
        <v>114.10899999999999</v>
      </c>
    </row>
    <row r="115" spans="42:74" x14ac:dyDescent="0.3">
      <c r="AP115" s="44">
        <v>131.82839999999999</v>
      </c>
      <c r="BK115" s="57">
        <v>2030</v>
      </c>
      <c r="BL115" s="57">
        <v>0.81779999999999997</v>
      </c>
      <c r="BM115" s="57">
        <v>0.23599999999999999</v>
      </c>
      <c r="BN115" s="57">
        <v>106.17610000000001</v>
      </c>
      <c r="BO115" s="57">
        <v>8.9999999999999998E-4</v>
      </c>
      <c r="BP115" s="57">
        <v>3.9039999999999999</v>
      </c>
      <c r="BQ115" s="57">
        <v>0.18260000000000001</v>
      </c>
      <c r="BR115" s="57">
        <v>0</v>
      </c>
      <c r="BS115" s="57">
        <v>20.510999999999999</v>
      </c>
      <c r="BT115" s="57">
        <v>131.82839999999999</v>
      </c>
      <c r="BV115" s="57">
        <v>131.82839999999999</v>
      </c>
    </row>
    <row r="116" spans="42:74" x14ac:dyDescent="0.3">
      <c r="AP116" s="44">
        <v>147.7099</v>
      </c>
      <c r="BK116" s="57">
        <v>2035</v>
      </c>
      <c r="BL116" s="57">
        <v>0.69110000000000005</v>
      </c>
      <c r="BM116" s="57">
        <v>0.2475</v>
      </c>
      <c r="BN116" s="57">
        <v>108.7921</v>
      </c>
      <c r="BO116" s="57">
        <v>8.9999999999999998E-4</v>
      </c>
      <c r="BP116" s="57">
        <v>3.9563999999999999</v>
      </c>
      <c r="BQ116" s="57">
        <v>0.2026</v>
      </c>
      <c r="BR116" s="57">
        <v>0</v>
      </c>
      <c r="BS116" s="57">
        <v>33.819299999999998</v>
      </c>
      <c r="BT116" s="57">
        <v>147.7099</v>
      </c>
      <c r="BV116" s="57">
        <v>147.7099</v>
      </c>
    </row>
    <row r="117" spans="42:74" x14ac:dyDescent="0.3">
      <c r="AP117" s="44">
        <v>169.75069999999999</v>
      </c>
      <c r="BK117" s="57">
        <v>2040</v>
      </c>
      <c r="BL117" s="57">
        <v>0.53800000000000003</v>
      </c>
      <c r="BM117" s="57">
        <v>0.28320000000000001</v>
      </c>
      <c r="BN117" s="57">
        <v>112.73609999999999</v>
      </c>
      <c r="BO117" s="57">
        <v>8.9999999999999998E-4</v>
      </c>
      <c r="BP117" s="57">
        <v>4.0437000000000003</v>
      </c>
      <c r="BQ117" s="57">
        <v>0.23250000000000001</v>
      </c>
      <c r="BR117" s="57">
        <v>0</v>
      </c>
      <c r="BS117" s="57">
        <v>51.9163</v>
      </c>
      <c r="BT117" s="57">
        <v>169.75069999999999</v>
      </c>
      <c r="BV117" s="57">
        <v>169.75069999999999</v>
      </c>
    </row>
    <row r="118" spans="42:74" x14ac:dyDescent="0.3">
      <c r="AP118" s="44">
        <v>189.20880000000002</v>
      </c>
      <c r="BK118" s="57">
        <v>2045</v>
      </c>
      <c r="BL118" s="57">
        <v>0.3256</v>
      </c>
      <c r="BM118" s="57">
        <v>0.3266</v>
      </c>
      <c r="BN118" s="57">
        <v>124.01</v>
      </c>
      <c r="BO118" s="57">
        <v>8.9999999999999998E-4</v>
      </c>
      <c r="BP118" s="57">
        <v>4.1486000000000001</v>
      </c>
      <c r="BQ118" s="57">
        <v>0.26840000000000003</v>
      </c>
      <c r="BR118" s="57">
        <v>0</v>
      </c>
      <c r="BS118" s="57">
        <v>60.128700000000002</v>
      </c>
      <c r="BT118" s="57">
        <v>189.20880000000002</v>
      </c>
      <c r="BV118" s="57">
        <v>189.20880000000002</v>
      </c>
    </row>
    <row r="119" spans="42:74" x14ac:dyDescent="0.3">
      <c r="AP119" s="44">
        <v>212.33340000000004</v>
      </c>
      <c r="BK119" s="57">
        <v>2050</v>
      </c>
      <c r="BL119" s="57">
        <v>3.4700000000000002E-2</v>
      </c>
      <c r="BM119" s="57">
        <v>0.37819999999999998</v>
      </c>
      <c r="BN119" s="57">
        <v>137.4393</v>
      </c>
      <c r="BO119" s="57">
        <v>8.9999999999999998E-4</v>
      </c>
      <c r="BP119" s="57">
        <v>4.2732999999999999</v>
      </c>
      <c r="BQ119" s="57">
        <v>0.31109999999999999</v>
      </c>
      <c r="BR119" s="57">
        <v>0</v>
      </c>
      <c r="BS119" s="57">
        <v>69.895899999999997</v>
      </c>
      <c r="BT119" s="57">
        <v>212.33340000000004</v>
      </c>
      <c r="BV119" s="57">
        <v>212.33340000000004</v>
      </c>
    </row>
    <row r="122" spans="42:74" x14ac:dyDescent="0.3">
      <c r="BK122" s="57" t="s">
        <v>19</v>
      </c>
      <c r="BL122" s="57" t="s">
        <v>0</v>
      </c>
      <c r="BM122" s="57">
        <v>2019</v>
      </c>
      <c r="BN122" s="57">
        <v>2020</v>
      </c>
      <c r="BO122" s="57">
        <v>2025</v>
      </c>
      <c r="BP122" s="57">
        <v>2030</v>
      </c>
      <c r="BQ122" s="57">
        <v>2035</v>
      </c>
      <c r="BR122" s="57">
        <v>2040</v>
      </c>
      <c r="BS122" s="57">
        <v>2045</v>
      </c>
      <c r="BT122" s="57">
        <v>2050</v>
      </c>
    </row>
    <row r="123" spans="42:74" x14ac:dyDescent="0.3">
      <c r="BK123" s="57" t="s">
        <v>23</v>
      </c>
      <c r="BL123" s="57" t="s">
        <v>1</v>
      </c>
      <c r="BM123" s="57">
        <v>2.5236000000000001</v>
      </c>
      <c r="BN123" s="57">
        <v>2.1989999999999998</v>
      </c>
      <c r="BO123" s="57">
        <v>1.5875999999999999</v>
      </c>
      <c r="BP123" s="57">
        <v>0.81779999999999997</v>
      </c>
      <c r="BQ123" s="57">
        <v>0.69110000000000005</v>
      </c>
      <c r="BR123" s="57">
        <v>0.53800000000000003</v>
      </c>
      <c r="BS123" s="57">
        <v>0.3256</v>
      </c>
      <c r="BT123" s="57">
        <v>3.4700000000000002E-2</v>
      </c>
    </row>
    <row r="124" spans="42:74" x14ac:dyDescent="0.3">
      <c r="BL124" s="57" t="s">
        <v>2</v>
      </c>
      <c r="BM124" s="57">
        <v>0.21970000000000001</v>
      </c>
      <c r="BN124" s="57">
        <v>0.45279999999999998</v>
      </c>
      <c r="BO124" s="57">
        <v>0.38550000000000001</v>
      </c>
      <c r="BP124" s="57">
        <v>0.23599999999999999</v>
      </c>
      <c r="BQ124" s="57">
        <v>0.2475</v>
      </c>
      <c r="BR124" s="57">
        <v>0.28320000000000001</v>
      </c>
      <c r="BS124" s="57">
        <v>0.3266</v>
      </c>
      <c r="BT124" s="57">
        <v>0.37819999999999998</v>
      </c>
    </row>
    <row r="125" spans="42:74" x14ac:dyDescent="0.3">
      <c r="BL125" s="57" t="s">
        <v>4</v>
      </c>
      <c r="BM125" s="57">
        <v>98.535499999999999</v>
      </c>
      <c r="BN125" s="57">
        <v>91.506500000000003</v>
      </c>
      <c r="BO125" s="57">
        <v>107.77849999999999</v>
      </c>
      <c r="BP125" s="57">
        <v>106.17610000000001</v>
      </c>
      <c r="BQ125" s="57">
        <v>108.7921</v>
      </c>
      <c r="BR125" s="57">
        <v>112.73609999999999</v>
      </c>
      <c r="BS125" s="57">
        <v>124.01</v>
      </c>
      <c r="BT125" s="57">
        <v>137.4393</v>
      </c>
    </row>
    <row r="126" spans="42:74" x14ac:dyDescent="0.3">
      <c r="BL126" s="57" t="s">
        <v>10</v>
      </c>
      <c r="BM126" s="57">
        <v>4.0000000000000001E-3</v>
      </c>
      <c r="BN126" s="57">
        <v>3.8999999999999998E-3</v>
      </c>
      <c r="BO126" s="57">
        <v>2.5000000000000001E-3</v>
      </c>
      <c r="BP126" s="57">
        <v>8.9999999999999998E-4</v>
      </c>
      <c r="BQ126" s="57">
        <v>8.9999999999999998E-4</v>
      </c>
      <c r="BR126" s="57">
        <v>8.9999999999999998E-4</v>
      </c>
      <c r="BS126" s="57">
        <v>8.9999999999999998E-4</v>
      </c>
      <c r="BT126" s="57">
        <v>8.9999999999999998E-4</v>
      </c>
    </row>
    <row r="127" spans="42:74" x14ac:dyDescent="0.3">
      <c r="BL127" s="57" t="s">
        <v>7</v>
      </c>
      <c r="BM127" s="57">
        <v>4.1689999999999996</v>
      </c>
      <c r="BN127" s="57">
        <v>4.0427</v>
      </c>
      <c r="BO127" s="57">
        <v>4.0160999999999998</v>
      </c>
      <c r="BP127" s="57">
        <v>3.9039999999999999</v>
      </c>
      <c r="BQ127" s="57">
        <v>3.9563999999999999</v>
      </c>
      <c r="BR127" s="57">
        <v>4.0437000000000003</v>
      </c>
      <c r="BS127" s="57">
        <v>4.1486000000000001</v>
      </c>
      <c r="BT127" s="57">
        <v>4.2732999999999999</v>
      </c>
    </row>
    <row r="128" spans="42:74" x14ac:dyDescent="0.3">
      <c r="BL128" s="57" t="s">
        <v>13</v>
      </c>
      <c r="BM128" s="57">
        <v>0.44080000000000003</v>
      </c>
      <c r="BN128" s="57">
        <v>0.34539999999999998</v>
      </c>
      <c r="BO128" s="57">
        <v>0.28129999999999999</v>
      </c>
      <c r="BP128" s="57">
        <v>0.18260000000000001</v>
      </c>
      <c r="BQ128" s="57">
        <v>0.2026</v>
      </c>
      <c r="BR128" s="57">
        <v>0.23250000000000001</v>
      </c>
      <c r="BS128" s="57">
        <v>0.26840000000000003</v>
      </c>
      <c r="BT128" s="57">
        <v>0.31109999999999999</v>
      </c>
    </row>
    <row r="129" spans="64:72" x14ac:dyDescent="0.3">
      <c r="BL129" s="57" t="s">
        <v>14</v>
      </c>
      <c r="BM129" s="57">
        <v>7.3300000000000004E-2</v>
      </c>
      <c r="BN129" s="57">
        <v>6.9099999999999995E-2</v>
      </c>
      <c r="BO129" s="57">
        <v>3.7600000000000001E-2</v>
      </c>
      <c r="BP129" s="57">
        <v>0</v>
      </c>
      <c r="BQ129" s="57">
        <v>0</v>
      </c>
      <c r="BR129" s="57">
        <v>0</v>
      </c>
      <c r="BS129" s="57">
        <v>0</v>
      </c>
      <c r="BT129" s="57">
        <v>0</v>
      </c>
    </row>
    <row r="130" spans="64:72" x14ac:dyDescent="0.3">
      <c r="BL130" s="57" t="s">
        <v>18</v>
      </c>
      <c r="BM130" s="57">
        <v>0</v>
      </c>
      <c r="BN130" s="57">
        <v>0</v>
      </c>
      <c r="BO130" s="57">
        <v>1.9900000000000001E-2</v>
      </c>
      <c r="BP130" s="57">
        <v>20.510999999999999</v>
      </c>
      <c r="BQ130" s="57">
        <v>33.819299999999998</v>
      </c>
      <c r="BR130" s="57">
        <v>51.9163</v>
      </c>
      <c r="BS130" s="57">
        <v>60.128700000000002</v>
      </c>
      <c r="BT130" s="57">
        <v>69.895899999999997</v>
      </c>
    </row>
    <row r="131" spans="64:72" x14ac:dyDescent="0.3">
      <c r="BM131" s="57">
        <v>105.9659</v>
      </c>
      <c r="BN131" s="57">
        <v>98.619399999999999</v>
      </c>
      <c r="BO131" s="57">
        <v>114.10899999999999</v>
      </c>
      <c r="BP131" s="57">
        <v>131.82839999999999</v>
      </c>
      <c r="BQ131" s="57">
        <v>147.7099</v>
      </c>
      <c r="BR131" s="57">
        <v>169.75069999999999</v>
      </c>
      <c r="BS131" s="57">
        <v>189.20880000000002</v>
      </c>
      <c r="BT131" s="57">
        <v>212.33340000000004</v>
      </c>
    </row>
    <row r="133" spans="64:72" x14ac:dyDescent="0.3">
      <c r="BM133" s="57">
        <v>105.9659</v>
      </c>
      <c r="BN133" s="57">
        <v>98.619399999999999</v>
      </c>
      <c r="BO133" s="57">
        <v>114.10899999999999</v>
      </c>
      <c r="BP133" s="57">
        <v>131.82839999999999</v>
      </c>
      <c r="BQ133" s="57">
        <v>147.7099</v>
      </c>
      <c r="BR133" s="57">
        <v>169.75069999999999</v>
      </c>
      <c r="BS133" s="57">
        <v>189.20880000000002</v>
      </c>
      <c r="BT133" s="57">
        <v>212.33340000000004</v>
      </c>
    </row>
  </sheetData>
  <pageMargins left="0.7" right="0.7" top="0.75" bottom="0.75" header="0.3" footer="0.3"/>
  <ignoredErrors>
    <ignoredError sqref="V49:V5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Scenarios</vt:lpstr>
      <vt:lpstr>Emissions Sectors</vt:lpstr>
      <vt:lpstr>Emissions Fuels</vt:lpstr>
      <vt:lpstr>Demand Fuels</vt:lpstr>
      <vt:lpstr>Final Demand</vt:lpstr>
      <vt:lpstr>Updating (BAU)</vt:lpstr>
      <vt:lpstr>Upgrading</vt:lpstr>
      <vt:lpstr>Inflection</vt:lpstr>
      <vt:lpstr>Disruptivo</vt:lpstr>
      <vt:lpstr>Oferta Primaria BUA</vt:lpstr>
      <vt:lpstr>Comparacion de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2023-05-12T04:34:59Z</dcterms:modified>
</cp:coreProperties>
</file>