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\Music\TIMES-UIS-v0\DataBases\"/>
    </mc:Choice>
  </mc:AlternateContent>
  <xr:revisionPtr revIDLastSave="0" documentId="13_ncr:1_{A18CFC7D-03AD-48B0-81FF-629695EC5C04}" xr6:coauthVersionLast="47" xr6:coauthVersionMax="47" xr10:uidLastSave="{00000000-0000-0000-0000-000000000000}"/>
  <bookViews>
    <workbookView xWindow="-120" yWindow="-120" windowWidth="29040" windowHeight="15840" activeTab="7" xr2:uid="{9B1ECE42-F7D7-4558-80E8-54BF15305CDC}"/>
  </bookViews>
  <sheets>
    <sheet name="1, precios_GN" sheetId="1" r:id="rId1"/>
    <sheet name="precios_OIL" sheetId="2" r:id="rId2"/>
    <sheet name="oTROS" sheetId="3" r:id="rId3"/>
    <sheet name="YOUNIS  SPP1" sheetId="4" r:id="rId4"/>
    <sheet name="YOUNIS  SPP3" sheetId="8" r:id="rId5"/>
    <sheet name="YOUNIS  SPP2" sheetId="7" r:id="rId6"/>
    <sheet name="CONSOLIDADO" sheetId="9" r:id="rId7"/>
    <sheet name="precios PEN LEAP" sheetId="10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" i="9" l="1"/>
  <c r="G46" i="9"/>
  <c r="K42" i="9" l="1"/>
  <c r="K38" i="9"/>
  <c r="K37" i="9"/>
  <c r="I37" i="9"/>
  <c r="G37" i="9"/>
  <c r="W6" i="3" l="1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5" i="3"/>
  <c r="P33" i="3"/>
  <c r="Q33" i="3"/>
  <c r="R33" i="3"/>
  <c r="S33" i="3"/>
  <c r="T33" i="3"/>
  <c r="U33" i="3"/>
  <c r="P34" i="3"/>
  <c r="Q34" i="3"/>
  <c r="R34" i="3"/>
  <c r="S34" i="3"/>
  <c r="T34" i="3"/>
  <c r="U34" i="3"/>
  <c r="P35" i="3"/>
  <c r="Q35" i="3"/>
  <c r="R35" i="3"/>
  <c r="S35" i="3"/>
  <c r="T35" i="3"/>
  <c r="U35" i="3"/>
  <c r="P36" i="3"/>
  <c r="Q36" i="3"/>
  <c r="R36" i="3"/>
  <c r="S36" i="3"/>
  <c r="T36" i="3"/>
  <c r="U36" i="3"/>
  <c r="P37" i="3"/>
  <c r="Q37" i="3"/>
  <c r="R37" i="3"/>
  <c r="S37" i="3"/>
  <c r="T37" i="3"/>
  <c r="U37" i="3"/>
  <c r="P38" i="3"/>
  <c r="Q38" i="3"/>
  <c r="R38" i="3"/>
  <c r="S38" i="3"/>
  <c r="T38" i="3"/>
  <c r="U38" i="3"/>
  <c r="P39" i="3"/>
  <c r="Q39" i="3"/>
  <c r="R39" i="3"/>
  <c r="S39" i="3"/>
  <c r="T39" i="3"/>
  <c r="U39" i="3"/>
  <c r="P40" i="3"/>
  <c r="Q40" i="3"/>
  <c r="R40" i="3"/>
  <c r="S40" i="3"/>
  <c r="T40" i="3"/>
  <c r="U40" i="3"/>
  <c r="P41" i="3"/>
  <c r="Q41" i="3"/>
  <c r="R41" i="3"/>
  <c r="S41" i="3"/>
  <c r="T41" i="3"/>
  <c r="U41" i="3"/>
  <c r="P42" i="3"/>
  <c r="Q42" i="3"/>
  <c r="R42" i="3"/>
  <c r="S42" i="3"/>
  <c r="T42" i="3"/>
  <c r="U42" i="3"/>
  <c r="P43" i="3"/>
  <c r="Q43" i="3"/>
  <c r="R43" i="3"/>
  <c r="S43" i="3"/>
  <c r="T43" i="3"/>
  <c r="U43" i="3"/>
  <c r="P44" i="3"/>
  <c r="Q44" i="3"/>
  <c r="R44" i="3"/>
  <c r="S44" i="3"/>
  <c r="T44" i="3"/>
  <c r="U44" i="3"/>
  <c r="P45" i="3"/>
  <c r="Q45" i="3"/>
  <c r="R45" i="3"/>
  <c r="S45" i="3"/>
  <c r="T45" i="3"/>
  <c r="U45" i="3"/>
  <c r="P46" i="3"/>
  <c r="Q46" i="3"/>
  <c r="R46" i="3"/>
  <c r="S46" i="3"/>
  <c r="T46" i="3"/>
  <c r="U46" i="3"/>
  <c r="P47" i="3"/>
  <c r="Q47" i="3"/>
  <c r="R47" i="3"/>
  <c r="S47" i="3"/>
  <c r="T47" i="3"/>
  <c r="U47" i="3"/>
  <c r="P48" i="3"/>
  <c r="Q48" i="3"/>
  <c r="R48" i="3"/>
  <c r="S48" i="3"/>
  <c r="T48" i="3"/>
  <c r="U48" i="3"/>
  <c r="P49" i="3"/>
  <c r="Q49" i="3"/>
  <c r="R49" i="3"/>
  <c r="S49" i="3"/>
  <c r="T49" i="3"/>
  <c r="U49" i="3"/>
  <c r="P50" i="3"/>
  <c r="Q50" i="3"/>
  <c r="R50" i="3"/>
  <c r="S50" i="3"/>
  <c r="T50" i="3"/>
  <c r="U50" i="3"/>
  <c r="P51" i="3"/>
  <c r="Q51" i="3"/>
  <c r="R51" i="3"/>
  <c r="S51" i="3"/>
  <c r="T51" i="3"/>
  <c r="U51" i="3"/>
  <c r="P52" i="3"/>
  <c r="Q52" i="3"/>
  <c r="R52" i="3"/>
  <c r="S52" i="3"/>
  <c r="T52" i="3"/>
  <c r="U52" i="3"/>
  <c r="P53" i="3"/>
  <c r="Q53" i="3"/>
  <c r="R53" i="3"/>
  <c r="S53" i="3"/>
  <c r="T53" i="3"/>
  <c r="U53" i="3"/>
  <c r="P54" i="3"/>
  <c r="Q54" i="3"/>
  <c r="R54" i="3"/>
  <c r="S54" i="3"/>
  <c r="T54" i="3"/>
  <c r="U54" i="3"/>
  <c r="P55" i="3"/>
  <c r="Q55" i="3"/>
  <c r="R55" i="3"/>
  <c r="S55" i="3"/>
  <c r="T55" i="3"/>
  <c r="U55" i="3"/>
  <c r="P56" i="3"/>
  <c r="Q56" i="3"/>
  <c r="R56" i="3"/>
  <c r="S56" i="3"/>
  <c r="T56" i="3"/>
  <c r="U56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33" i="3"/>
  <c r="U6" i="3"/>
  <c r="U5" i="3"/>
  <c r="P5" i="3"/>
  <c r="Q5" i="3"/>
  <c r="R5" i="3"/>
  <c r="S5" i="3"/>
  <c r="T5" i="3"/>
  <c r="P6" i="3"/>
  <c r="Q6" i="3"/>
  <c r="R6" i="3"/>
  <c r="S6" i="3"/>
  <c r="T6" i="3"/>
  <c r="P7" i="3"/>
  <c r="Q7" i="3"/>
  <c r="R7" i="3"/>
  <c r="S7" i="3"/>
  <c r="T7" i="3"/>
  <c r="U7" i="3"/>
  <c r="P8" i="3"/>
  <c r="Q8" i="3"/>
  <c r="R8" i="3"/>
  <c r="S8" i="3"/>
  <c r="T8" i="3"/>
  <c r="U8" i="3"/>
  <c r="P9" i="3"/>
  <c r="Q9" i="3"/>
  <c r="R9" i="3"/>
  <c r="S9" i="3"/>
  <c r="T9" i="3"/>
  <c r="U9" i="3"/>
  <c r="P10" i="3"/>
  <c r="Q10" i="3"/>
  <c r="R10" i="3"/>
  <c r="S10" i="3"/>
  <c r="T10" i="3"/>
  <c r="U10" i="3"/>
  <c r="P11" i="3"/>
  <c r="Q11" i="3"/>
  <c r="R11" i="3"/>
  <c r="S11" i="3"/>
  <c r="T11" i="3"/>
  <c r="U11" i="3"/>
  <c r="P12" i="3"/>
  <c r="Q12" i="3"/>
  <c r="R12" i="3"/>
  <c r="S12" i="3"/>
  <c r="T12" i="3"/>
  <c r="U12" i="3"/>
  <c r="P13" i="3"/>
  <c r="Q13" i="3"/>
  <c r="R13" i="3"/>
  <c r="S13" i="3"/>
  <c r="T13" i="3"/>
  <c r="U13" i="3"/>
  <c r="P14" i="3"/>
  <c r="Q14" i="3"/>
  <c r="R14" i="3"/>
  <c r="S14" i="3"/>
  <c r="T14" i="3"/>
  <c r="U14" i="3"/>
  <c r="P15" i="3"/>
  <c r="Q15" i="3"/>
  <c r="R15" i="3"/>
  <c r="S15" i="3"/>
  <c r="T15" i="3"/>
  <c r="U15" i="3"/>
  <c r="P16" i="3"/>
  <c r="Q16" i="3"/>
  <c r="R16" i="3"/>
  <c r="S16" i="3"/>
  <c r="T16" i="3"/>
  <c r="U16" i="3"/>
  <c r="P17" i="3"/>
  <c r="Q17" i="3"/>
  <c r="R17" i="3"/>
  <c r="S17" i="3"/>
  <c r="T17" i="3"/>
  <c r="U17" i="3"/>
  <c r="P18" i="3"/>
  <c r="Q18" i="3"/>
  <c r="R18" i="3"/>
  <c r="S18" i="3"/>
  <c r="T18" i="3"/>
  <c r="U18" i="3"/>
  <c r="P19" i="3"/>
  <c r="Q19" i="3"/>
  <c r="R19" i="3"/>
  <c r="S19" i="3"/>
  <c r="T19" i="3"/>
  <c r="U19" i="3"/>
  <c r="P20" i="3"/>
  <c r="Q20" i="3"/>
  <c r="R20" i="3"/>
  <c r="S20" i="3"/>
  <c r="T20" i="3"/>
  <c r="U20" i="3"/>
  <c r="P21" i="3"/>
  <c r="Q21" i="3"/>
  <c r="R21" i="3"/>
  <c r="S21" i="3"/>
  <c r="T21" i="3"/>
  <c r="U21" i="3"/>
  <c r="P22" i="3"/>
  <c r="Q22" i="3"/>
  <c r="R22" i="3"/>
  <c r="S22" i="3"/>
  <c r="T22" i="3"/>
  <c r="U22" i="3"/>
  <c r="P23" i="3"/>
  <c r="Q23" i="3"/>
  <c r="R23" i="3"/>
  <c r="S23" i="3"/>
  <c r="T23" i="3"/>
  <c r="U23" i="3"/>
  <c r="P24" i="3"/>
  <c r="Q24" i="3"/>
  <c r="R24" i="3"/>
  <c r="S24" i="3"/>
  <c r="T24" i="3"/>
  <c r="U24" i="3"/>
  <c r="P25" i="3"/>
  <c r="Q25" i="3"/>
  <c r="R25" i="3"/>
  <c r="S25" i="3"/>
  <c r="T25" i="3"/>
  <c r="U25" i="3"/>
  <c r="P26" i="3"/>
  <c r="Q26" i="3"/>
  <c r="R26" i="3"/>
  <c r="S26" i="3"/>
  <c r="T26" i="3"/>
  <c r="U26" i="3"/>
  <c r="P27" i="3"/>
  <c r="Q27" i="3"/>
  <c r="R27" i="3"/>
  <c r="S27" i="3"/>
  <c r="T27" i="3"/>
  <c r="U27" i="3"/>
  <c r="P28" i="3"/>
  <c r="Q28" i="3"/>
  <c r="R28" i="3"/>
  <c r="S28" i="3"/>
  <c r="T28" i="3"/>
  <c r="U28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5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41" i="3"/>
  <c r="C141" i="3"/>
  <c r="D141" i="3"/>
  <c r="B142" i="3"/>
  <c r="C142" i="3"/>
  <c r="D142" i="3"/>
  <c r="B143" i="3"/>
  <c r="C143" i="3"/>
  <c r="D143" i="3"/>
  <c r="B144" i="3"/>
  <c r="C144" i="3"/>
  <c r="D144" i="3"/>
  <c r="B145" i="3"/>
  <c r="C145" i="3"/>
  <c r="D145" i="3"/>
  <c r="B146" i="3"/>
  <c r="C146" i="3"/>
  <c r="D146" i="3"/>
  <c r="B147" i="3"/>
  <c r="C147" i="3"/>
  <c r="D147" i="3"/>
  <c r="B148" i="3"/>
  <c r="C148" i="3"/>
  <c r="D148" i="3"/>
  <c r="B149" i="3"/>
  <c r="C149" i="3"/>
  <c r="D149" i="3"/>
  <c r="B150" i="3"/>
  <c r="C150" i="3"/>
  <c r="D150" i="3"/>
  <c r="B151" i="3"/>
  <c r="C151" i="3"/>
  <c r="D151" i="3"/>
  <c r="B152" i="3"/>
  <c r="C152" i="3"/>
  <c r="D152" i="3"/>
  <c r="B153" i="3"/>
  <c r="C153" i="3"/>
  <c r="D153" i="3"/>
  <c r="B154" i="3"/>
  <c r="C154" i="3"/>
  <c r="D154" i="3"/>
  <c r="B155" i="3"/>
  <c r="C155" i="3"/>
  <c r="D155" i="3"/>
  <c r="B156" i="3"/>
  <c r="C156" i="3"/>
  <c r="D156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C161" i="3"/>
  <c r="D161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166" i="3"/>
  <c r="C166" i="3"/>
  <c r="D166" i="3"/>
  <c r="B167" i="3"/>
  <c r="C167" i="3"/>
  <c r="D167" i="3"/>
  <c r="B168" i="3"/>
  <c r="C168" i="3"/>
  <c r="D168" i="3"/>
  <c r="B169" i="3"/>
  <c r="C169" i="3"/>
  <c r="D169" i="3"/>
  <c r="B170" i="3"/>
  <c r="C170" i="3"/>
  <c r="D170" i="3"/>
  <c r="B171" i="3"/>
  <c r="C171" i="3"/>
  <c r="D171" i="3"/>
  <c r="B172" i="3"/>
  <c r="C172" i="3"/>
  <c r="D172" i="3"/>
  <c r="B173" i="3"/>
  <c r="C173" i="3"/>
  <c r="D173" i="3"/>
  <c r="B174" i="3"/>
  <c r="C174" i="3"/>
  <c r="D174" i="3"/>
  <c r="B175" i="3"/>
  <c r="C175" i="3"/>
  <c r="D175" i="3"/>
  <c r="B176" i="3"/>
  <c r="C176" i="3"/>
  <c r="D176" i="3"/>
  <c r="B177" i="3"/>
  <c r="C177" i="3"/>
  <c r="D177" i="3"/>
  <c r="B178" i="3"/>
  <c r="C178" i="3"/>
  <c r="D178" i="3"/>
  <c r="B179" i="3"/>
  <c r="C179" i="3"/>
  <c r="D179" i="3"/>
  <c r="B180" i="3"/>
  <c r="C180" i="3"/>
  <c r="D180" i="3"/>
  <c r="B181" i="3"/>
  <c r="C181" i="3"/>
  <c r="D181" i="3"/>
  <c r="B182" i="3"/>
  <c r="C182" i="3"/>
  <c r="D182" i="3"/>
  <c r="B183" i="3"/>
  <c r="C183" i="3"/>
  <c r="D183" i="3"/>
  <c r="B184" i="3"/>
  <c r="C184" i="3"/>
  <c r="D184" i="3"/>
  <c r="B185" i="3"/>
  <c r="C185" i="3"/>
  <c r="D185" i="3"/>
  <c r="B186" i="3"/>
  <c r="C186" i="3"/>
  <c r="D186" i="3"/>
  <c r="B187" i="3"/>
  <c r="C187" i="3"/>
  <c r="D187" i="3"/>
  <c r="B188" i="3"/>
  <c r="C188" i="3"/>
  <c r="D188" i="3"/>
  <c r="B189" i="3"/>
  <c r="C189" i="3"/>
  <c r="D189" i="3"/>
  <c r="B190" i="3"/>
  <c r="C190" i="3"/>
  <c r="D190" i="3"/>
  <c r="B191" i="3"/>
  <c r="C191" i="3"/>
  <c r="D191" i="3"/>
  <c r="B192" i="3"/>
  <c r="C192" i="3"/>
  <c r="D192" i="3"/>
  <c r="B193" i="3"/>
  <c r="C193" i="3"/>
  <c r="D193" i="3"/>
  <c r="B194" i="3"/>
  <c r="C194" i="3"/>
  <c r="D194" i="3"/>
  <c r="B195" i="3"/>
  <c r="C195" i="3"/>
  <c r="D195" i="3"/>
  <c r="B196" i="3"/>
  <c r="C196" i="3"/>
  <c r="D196" i="3"/>
  <c r="B197" i="3"/>
  <c r="C197" i="3"/>
  <c r="D197" i="3"/>
  <c r="B198" i="3"/>
  <c r="C198" i="3"/>
  <c r="D198" i="3"/>
  <c r="B199" i="3"/>
  <c r="C199" i="3"/>
  <c r="D199" i="3"/>
  <c r="B200" i="3"/>
  <c r="C200" i="3"/>
  <c r="D200" i="3"/>
  <c r="B201" i="3"/>
  <c r="C201" i="3"/>
  <c r="D201" i="3"/>
  <c r="B202" i="3"/>
  <c r="C202" i="3"/>
  <c r="D202" i="3"/>
  <c r="B203" i="3"/>
  <c r="C203" i="3"/>
  <c r="D203" i="3"/>
  <c r="B204" i="3"/>
  <c r="C204" i="3"/>
  <c r="D204" i="3"/>
  <c r="B205" i="3"/>
  <c r="C205" i="3"/>
  <c r="D205" i="3"/>
  <c r="B206" i="3"/>
  <c r="C206" i="3"/>
  <c r="D206" i="3"/>
  <c r="B207" i="3"/>
  <c r="C207" i="3"/>
  <c r="D207" i="3"/>
  <c r="B208" i="3"/>
  <c r="C208" i="3"/>
  <c r="D208" i="3"/>
  <c r="B209" i="3"/>
  <c r="C209" i="3"/>
  <c r="D209" i="3"/>
  <c r="B210" i="3"/>
  <c r="C210" i="3"/>
  <c r="D210" i="3"/>
  <c r="B211" i="3"/>
  <c r="C211" i="3"/>
  <c r="D211" i="3"/>
  <c r="B212" i="3"/>
  <c r="C212" i="3"/>
  <c r="D212" i="3"/>
  <c r="B213" i="3"/>
  <c r="C213" i="3"/>
  <c r="D213" i="3"/>
  <c r="B214" i="3"/>
  <c r="C214" i="3"/>
  <c r="D214" i="3"/>
  <c r="B215" i="3"/>
  <c r="C215" i="3"/>
  <c r="D215" i="3"/>
  <c r="B216" i="3"/>
  <c r="C216" i="3"/>
  <c r="D216" i="3"/>
  <c r="B217" i="3"/>
  <c r="C217" i="3"/>
  <c r="D217" i="3"/>
  <c r="B218" i="3"/>
  <c r="C218" i="3"/>
  <c r="D218" i="3"/>
  <c r="B219" i="3"/>
  <c r="C219" i="3"/>
  <c r="D219" i="3"/>
  <c r="B220" i="3"/>
  <c r="C220" i="3"/>
  <c r="D220" i="3"/>
  <c r="B221" i="3"/>
  <c r="C221" i="3"/>
  <c r="D221" i="3"/>
  <c r="B222" i="3"/>
  <c r="C222" i="3"/>
  <c r="D222" i="3"/>
  <c r="B223" i="3"/>
  <c r="C223" i="3"/>
  <c r="D223" i="3"/>
  <c r="B224" i="3"/>
  <c r="C224" i="3"/>
  <c r="D224" i="3"/>
  <c r="B225" i="3"/>
  <c r="C225" i="3"/>
  <c r="D225" i="3"/>
  <c r="B226" i="3"/>
  <c r="C226" i="3"/>
  <c r="D226" i="3"/>
  <c r="B227" i="3"/>
  <c r="C227" i="3"/>
  <c r="D227" i="3"/>
  <c r="B228" i="3"/>
  <c r="C228" i="3"/>
  <c r="D228" i="3"/>
  <c r="B229" i="3"/>
  <c r="C229" i="3"/>
  <c r="D229" i="3"/>
  <c r="B230" i="3"/>
  <c r="C230" i="3"/>
  <c r="D230" i="3"/>
  <c r="B231" i="3"/>
  <c r="C231" i="3"/>
  <c r="D231" i="3"/>
  <c r="B232" i="3"/>
  <c r="C232" i="3"/>
  <c r="D232" i="3"/>
  <c r="B233" i="3"/>
  <c r="C233" i="3"/>
  <c r="D233" i="3"/>
  <c r="B234" i="3"/>
  <c r="C234" i="3"/>
  <c r="D234" i="3"/>
  <c r="B235" i="3"/>
  <c r="C235" i="3"/>
  <c r="D235" i="3"/>
  <c r="B236" i="3"/>
  <c r="C236" i="3"/>
  <c r="D236" i="3"/>
  <c r="B237" i="3"/>
  <c r="C237" i="3"/>
  <c r="D237" i="3"/>
  <c r="B238" i="3"/>
  <c r="C238" i="3"/>
  <c r="D238" i="3"/>
  <c r="B239" i="3"/>
  <c r="C239" i="3"/>
  <c r="D239" i="3"/>
  <c r="B240" i="3"/>
  <c r="C240" i="3"/>
  <c r="D240" i="3"/>
  <c r="B241" i="3"/>
  <c r="C241" i="3"/>
  <c r="D241" i="3"/>
  <c r="B242" i="3"/>
  <c r="C242" i="3"/>
  <c r="D242" i="3"/>
  <c r="B243" i="3"/>
  <c r="C243" i="3"/>
  <c r="D243" i="3"/>
  <c r="B244" i="3"/>
  <c r="C244" i="3"/>
  <c r="D244" i="3"/>
  <c r="B245" i="3"/>
  <c r="C245" i="3"/>
  <c r="D245" i="3"/>
  <c r="B246" i="3"/>
  <c r="C246" i="3"/>
  <c r="D246" i="3"/>
  <c r="B247" i="3"/>
  <c r="C247" i="3"/>
  <c r="D247" i="3"/>
  <c r="B248" i="3"/>
  <c r="C248" i="3"/>
  <c r="D248" i="3"/>
  <c r="B249" i="3"/>
  <c r="C249" i="3"/>
  <c r="D249" i="3"/>
  <c r="B250" i="3"/>
  <c r="C250" i="3"/>
  <c r="D250" i="3"/>
  <c r="B251" i="3"/>
  <c r="C251" i="3"/>
  <c r="D251" i="3"/>
  <c r="B252" i="3"/>
  <c r="C252" i="3"/>
  <c r="D252" i="3"/>
  <c r="B253" i="3"/>
  <c r="C253" i="3"/>
  <c r="D253" i="3"/>
  <c r="B254" i="3"/>
  <c r="C254" i="3"/>
  <c r="D254" i="3"/>
  <c r="B255" i="3"/>
  <c r="C255" i="3"/>
  <c r="D255" i="3"/>
  <c r="B256" i="3"/>
  <c r="C256" i="3"/>
  <c r="D256" i="3"/>
  <c r="B257" i="3"/>
  <c r="C257" i="3"/>
  <c r="D257" i="3"/>
  <c r="B258" i="3"/>
  <c r="C258" i="3"/>
  <c r="D258" i="3"/>
  <c r="B259" i="3"/>
  <c r="C259" i="3"/>
  <c r="D259" i="3"/>
  <c r="B260" i="3"/>
  <c r="C260" i="3"/>
  <c r="D260" i="3"/>
  <c r="B261" i="3"/>
  <c r="C261" i="3"/>
  <c r="D261" i="3"/>
  <c r="B262" i="3"/>
  <c r="C262" i="3"/>
  <c r="D262" i="3"/>
  <c r="B263" i="3"/>
  <c r="C263" i="3"/>
  <c r="D263" i="3"/>
  <c r="B264" i="3"/>
  <c r="C264" i="3"/>
  <c r="D264" i="3"/>
  <c r="B265" i="3"/>
  <c r="C265" i="3"/>
  <c r="D265" i="3"/>
  <c r="B266" i="3"/>
  <c r="C266" i="3"/>
  <c r="D266" i="3"/>
  <c r="B267" i="3"/>
  <c r="C267" i="3"/>
  <c r="D267" i="3"/>
  <c r="B268" i="3"/>
  <c r="C268" i="3"/>
  <c r="D268" i="3"/>
  <c r="B269" i="3"/>
  <c r="C269" i="3"/>
  <c r="D269" i="3"/>
  <c r="B270" i="3"/>
  <c r="C270" i="3"/>
  <c r="D270" i="3"/>
  <c r="B271" i="3"/>
  <c r="C271" i="3"/>
  <c r="D271" i="3"/>
  <c r="B272" i="3"/>
  <c r="C272" i="3"/>
  <c r="D272" i="3"/>
  <c r="B273" i="3"/>
  <c r="C273" i="3"/>
  <c r="D273" i="3"/>
  <c r="B274" i="3"/>
  <c r="C274" i="3"/>
  <c r="D274" i="3"/>
  <c r="B275" i="3"/>
  <c r="C275" i="3"/>
  <c r="D275" i="3"/>
  <c r="B276" i="3"/>
  <c r="C276" i="3"/>
  <c r="D276" i="3"/>
  <c r="B277" i="3"/>
  <c r="C277" i="3"/>
  <c r="D277" i="3"/>
  <c r="B278" i="3"/>
  <c r="C278" i="3"/>
  <c r="D278" i="3"/>
  <c r="B279" i="3"/>
  <c r="C279" i="3"/>
  <c r="D279" i="3"/>
  <c r="B280" i="3"/>
  <c r="C280" i="3"/>
  <c r="D280" i="3"/>
  <c r="B281" i="3"/>
  <c r="C281" i="3"/>
  <c r="D281" i="3"/>
  <c r="B282" i="3"/>
  <c r="C282" i="3"/>
  <c r="D282" i="3"/>
  <c r="B283" i="3"/>
  <c r="C283" i="3"/>
  <c r="D283" i="3"/>
  <c r="B284" i="3"/>
  <c r="C284" i="3"/>
  <c r="D284" i="3"/>
  <c r="B285" i="3"/>
  <c r="C285" i="3"/>
  <c r="D285" i="3"/>
  <c r="B286" i="3"/>
  <c r="C286" i="3"/>
  <c r="D286" i="3"/>
  <c r="B287" i="3"/>
  <c r="C287" i="3"/>
  <c r="D287" i="3"/>
  <c r="B288" i="3"/>
  <c r="C288" i="3"/>
  <c r="D288" i="3"/>
  <c r="B289" i="3"/>
  <c r="C289" i="3"/>
  <c r="D289" i="3"/>
  <c r="B290" i="3"/>
  <c r="C290" i="3"/>
  <c r="D290" i="3"/>
  <c r="B291" i="3"/>
  <c r="C291" i="3"/>
  <c r="D291" i="3"/>
  <c r="B292" i="3"/>
  <c r="C292" i="3"/>
  <c r="D292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D5" i="3"/>
  <c r="C5" i="3"/>
  <c r="B5" i="3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7" i="2"/>
  <c r="AQ5" i="9" l="1"/>
  <c r="AQ6" i="9"/>
  <c r="AQ7" i="9"/>
  <c r="AQ8" i="9"/>
  <c r="AQ9" i="9"/>
  <c r="AQ10" i="9"/>
  <c r="AQ11" i="9"/>
  <c r="AQ12" i="9"/>
  <c r="AQ13" i="9"/>
  <c r="AQ14" i="9"/>
  <c r="AQ15" i="9"/>
  <c r="AQ16" i="9"/>
  <c r="AQ17" i="9"/>
  <c r="AQ18" i="9"/>
  <c r="AQ19" i="9"/>
  <c r="AQ20" i="9"/>
  <c r="AQ21" i="9"/>
  <c r="AQ22" i="9"/>
  <c r="AQ23" i="9"/>
  <c r="AQ24" i="9"/>
  <c r="AQ25" i="9"/>
  <c r="AQ26" i="9"/>
  <c r="AQ27" i="9"/>
  <c r="AQ28" i="9"/>
  <c r="AQ29" i="9"/>
  <c r="AQ30" i="9"/>
  <c r="AQ31" i="9"/>
  <c r="AQ32" i="9"/>
  <c r="AQ33" i="9"/>
  <c r="AQ34" i="9"/>
  <c r="AQ35" i="9"/>
  <c r="AQ36" i="9"/>
  <c r="AQ37" i="9"/>
  <c r="AQ38" i="9"/>
  <c r="AQ39" i="9"/>
  <c r="AQ4" i="9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6" i="1"/>
  <c r="AP8" i="9"/>
  <c r="AP9" i="9"/>
  <c r="AP10" i="9"/>
  <c r="AP11" i="9"/>
  <c r="AP12" i="9"/>
  <c r="AP13" i="9"/>
  <c r="AP14" i="9"/>
  <c r="AP15" i="9"/>
  <c r="AP16" i="9"/>
  <c r="AP17" i="9"/>
  <c r="AP18" i="9"/>
  <c r="AP19" i="9"/>
  <c r="AP20" i="9"/>
  <c r="AP21" i="9"/>
  <c r="AP22" i="9"/>
  <c r="AP23" i="9"/>
  <c r="AP24" i="9"/>
  <c r="AP25" i="9"/>
  <c r="AP26" i="9"/>
  <c r="AP27" i="9"/>
  <c r="AP28" i="9"/>
  <c r="AP29" i="9"/>
  <c r="AP30" i="9"/>
  <c r="AP31" i="9"/>
  <c r="AP32" i="9"/>
  <c r="AP33" i="9"/>
  <c r="AP34" i="9"/>
  <c r="AP35" i="9"/>
  <c r="AP36" i="9"/>
  <c r="AP37" i="9"/>
  <c r="AP38" i="9"/>
  <c r="AP39" i="9"/>
  <c r="AM5" i="9"/>
  <c r="AN5" i="9"/>
  <c r="AO5" i="9"/>
  <c r="AM6" i="9"/>
  <c r="AN6" i="9"/>
  <c r="AO6" i="9"/>
  <c r="AM7" i="9"/>
  <c r="AN7" i="9"/>
  <c r="AO7" i="9"/>
  <c r="AM8" i="9"/>
  <c r="AN8" i="9"/>
  <c r="AO8" i="9"/>
  <c r="AM9" i="9"/>
  <c r="AN9" i="9"/>
  <c r="AO9" i="9"/>
  <c r="AM10" i="9"/>
  <c r="AN10" i="9"/>
  <c r="AO10" i="9"/>
  <c r="AM11" i="9"/>
  <c r="AN11" i="9"/>
  <c r="AO11" i="9"/>
  <c r="AM12" i="9"/>
  <c r="AN12" i="9"/>
  <c r="AO12" i="9"/>
  <c r="AM13" i="9"/>
  <c r="AN13" i="9"/>
  <c r="AO13" i="9"/>
  <c r="AM14" i="9"/>
  <c r="AN14" i="9"/>
  <c r="AO14" i="9"/>
  <c r="AM15" i="9"/>
  <c r="AN15" i="9"/>
  <c r="AO15" i="9"/>
  <c r="AM16" i="9"/>
  <c r="AN16" i="9"/>
  <c r="AO16" i="9"/>
  <c r="AM17" i="9"/>
  <c r="AN17" i="9"/>
  <c r="AO17" i="9"/>
  <c r="AM18" i="9"/>
  <c r="AN18" i="9"/>
  <c r="AO18" i="9"/>
  <c r="AM19" i="9"/>
  <c r="AN19" i="9"/>
  <c r="AO19" i="9"/>
  <c r="AM20" i="9"/>
  <c r="AN20" i="9"/>
  <c r="AO20" i="9"/>
  <c r="AM21" i="9"/>
  <c r="AN21" i="9"/>
  <c r="AO21" i="9"/>
  <c r="AM22" i="9"/>
  <c r="AN22" i="9"/>
  <c r="AO22" i="9"/>
  <c r="AM23" i="9"/>
  <c r="AN23" i="9"/>
  <c r="AO23" i="9"/>
  <c r="AM24" i="9"/>
  <c r="AN24" i="9"/>
  <c r="AO24" i="9"/>
  <c r="AM25" i="9"/>
  <c r="AN25" i="9"/>
  <c r="AO25" i="9"/>
  <c r="AM26" i="9"/>
  <c r="AN26" i="9"/>
  <c r="AO26" i="9"/>
  <c r="AM27" i="9"/>
  <c r="AN27" i="9"/>
  <c r="AO27" i="9"/>
  <c r="AM28" i="9"/>
  <c r="AN28" i="9"/>
  <c r="AO28" i="9"/>
  <c r="AM29" i="9"/>
  <c r="AN29" i="9"/>
  <c r="AO29" i="9"/>
  <c r="AM30" i="9"/>
  <c r="AN30" i="9"/>
  <c r="AO30" i="9"/>
  <c r="AM31" i="9"/>
  <c r="AN31" i="9"/>
  <c r="AO31" i="9"/>
  <c r="AM32" i="9"/>
  <c r="AN32" i="9"/>
  <c r="AO32" i="9"/>
  <c r="AM33" i="9"/>
  <c r="AN33" i="9"/>
  <c r="AO33" i="9"/>
  <c r="AM34" i="9"/>
  <c r="AN34" i="9"/>
  <c r="AO34" i="9"/>
  <c r="AM35" i="9"/>
  <c r="AN35" i="9"/>
  <c r="AO35" i="9"/>
  <c r="AM36" i="9"/>
  <c r="AN36" i="9"/>
  <c r="AO36" i="9"/>
  <c r="AM37" i="9"/>
  <c r="AN37" i="9"/>
  <c r="AO37" i="9"/>
  <c r="AM38" i="9"/>
  <c r="AN38" i="9"/>
  <c r="AO38" i="9"/>
  <c r="AM39" i="9"/>
  <c r="AN39" i="9"/>
  <c r="AO39" i="9"/>
  <c r="AO4" i="9"/>
  <c r="AN4" i="9"/>
  <c r="AM4" i="9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6" i="1"/>
  <c r="C17" i="9" l="1"/>
  <c r="E22" i="9" s="1"/>
  <c r="O6" i="4"/>
  <c r="N1" i="4"/>
  <c r="P8" i="4"/>
  <c r="P6" i="4"/>
  <c r="Q6" i="4"/>
  <c r="R6" i="4"/>
  <c r="P7" i="4"/>
  <c r="Q7" i="4"/>
  <c r="R7" i="4"/>
  <c r="Q8" i="4"/>
  <c r="R8" i="4"/>
  <c r="P9" i="4"/>
  <c r="Q9" i="4"/>
  <c r="R9" i="4"/>
  <c r="P10" i="4"/>
  <c r="Q10" i="4"/>
  <c r="R10" i="4"/>
  <c r="P11" i="4"/>
  <c r="Q11" i="4"/>
  <c r="R11" i="4"/>
  <c r="P12" i="4"/>
  <c r="Q12" i="4"/>
  <c r="R12" i="4"/>
  <c r="P13" i="4"/>
  <c r="Q13" i="4"/>
  <c r="R13" i="4"/>
  <c r="O7" i="4"/>
  <c r="O8" i="4"/>
  <c r="O9" i="4"/>
  <c r="O10" i="4"/>
  <c r="O11" i="4"/>
  <c r="O12" i="4"/>
  <c r="O13" i="4"/>
  <c r="E29" i="9" l="1"/>
  <c r="E25" i="9"/>
  <c r="H29" i="9"/>
  <c r="J26" i="9"/>
  <c r="H25" i="9"/>
  <c r="J22" i="9"/>
  <c r="E28" i="9"/>
  <c r="E24" i="9"/>
  <c r="F29" i="9"/>
  <c r="J27" i="9"/>
  <c r="H26" i="9"/>
  <c r="F25" i="9"/>
  <c r="J23" i="9"/>
  <c r="H22" i="9"/>
  <c r="F28" i="9"/>
  <c r="F24" i="9"/>
  <c r="E27" i="9"/>
  <c r="E23" i="9"/>
  <c r="J28" i="9"/>
  <c r="H27" i="9"/>
  <c r="F26" i="9"/>
  <c r="J24" i="9"/>
  <c r="H23" i="9"/>
  <c r="F22" i="9"/>
  <c r="L22" i="9" s="1"/>
  <c r="E26" i="9"/>
  <c r="J29" i="9"/>
  <c r="H28" i="9"/>
  <c r="F27" i="9"/>
  <c r="J25" i="9"/>
  <c r="H24" i="9"/>
  <c r="F23" i="9"/>
  <c r="M28" i="9" l="1"/>
  <c r="N28" i="9"/>
  <c r="M23" i="9"/>
  <c r="N23" i="9"/>
  <c r="P28" i="9"/>
  <c r="O28" i="9"/>
  <c r="M26" i="9"/>
  <c r="N26" i="9"/>
  <c r="N29" i="9"/>
  <c r="M29" i="9"/>
  <c r="M24" i="9"/>
  <c r="N24" i="9"/>
  <c r="P29" i="9"/>
  <c r="O29" i="9"/>
  <c r="P24" i="9"/>
  <c r="O24" i="9"/>
  <c r="N22" i="9"/>
  <c r="M22" i="9"/>
  <c r="P27" i="9"/>
  <c r="O27" i="9"/>
  <c r="O22" i="9"/>
  <c r="P22" i="9"/>
  <c r="O25" i="9"/>
  <c r="P25" i="9"/>
  <c r="P23" i="9"/>
  <c r="O23" i="9"/>
  <c r="N25" i="9"/>
  <c r="M25" i="9"/>
  <c r="M27" i="9"/>
  <c r="N27" i="9"/>
  <c r="O26" i="9"/>
  <c r="P26" i="9"/>
  <c r="K22" i="9"/>
  <c r="L23" i="9"/>
  <c r="K23" i="9"/>
  <c r="K25" i="9"/>
  <c r="L25" i="9"/>
  <c r="L26" i="9"/>
  <c r="K26" i="9"/>
  <c r="L27" i="9"/>
  <c r="K27" i="9"/>
  <c r="L29" i="9"/>
  <c r="K29" i="9"/>
  <c r="L24" i="9"/>
  <c r="K24" i="9"/>
  <c r="L28" i="9"/>
  <c r="K28" i="9"/>
  <c r="AW5" i="9" l="1"/>
  <c r="AW9" i="9"/>
  <c r="AW13" i="9"/>
  <c r="AW17" i="9"/>
  <c r="AW21" i="9"/>
  <c r="AW25" i="9"/>
  <c r="AW29" i="9"/>
  <c r="AW33" i="9"/>
  <c r="AW37" i="9"/>
  <c r="AW8" i="9"/>
  <c r="AW12" i="9"/>
  <c r="AW16" i="9"/>
  <c r="AW20" i="9"/>
  <c r="AW24" i="9"/>
  <c r="AW28" i="9"/>
  <c r="AW32" i="9"/>
  <c r="AW36" i="9"/>
  <c r="AW7" i="9"/>
  <c r="AW11" i="9"/>
  <c r="AW15" i="9"/>
  <c r="AW19" i="9"/>
  <c r="AW23" i="9"/>
  <c r="AW27" i="9"/>
  <c r="AW31" i="9"/>
  <c r="AW35" i="9"/>
  <c r="AW39" i="9"/>
  <c r="AW6" i="9"/>
  <c r="AW10" i="9"/>
  <c r="AW14" i="9"/>
  <c r="AW18" i="9"/>
  <c r="AW22" i="9"/>
  <c r="AW26" i="9"/>
  <c r="AW30" i="9"/>
  <c r="AW34" i="9"/>
  <c r="AW38" i="9"/>
  <c r="AW4" i="9"/>
  <c r="AX6" i="9"/>
  <c r="AX10" i="9"/>
  <c r="AX14" i="9"/>
  <c r="AX18" i="9"/>
  <c r="AX22" i="9"/>
  <c r="AX26" i="9"/>
  <c r="AX30" i="9"/>
  <c r="AX34" i="9"/>
  <c r="AX38" i="9"/>
  <c r="AX5" i="9"/>
  <c r="AX9" i="9"/>
  <c r="AX13" i="9"/>
  <c r="AX17" i="9"/>
  <c r="AX21" i="9"/>
  <c r="AX25" i="9"/>
  <c r="AX29" i="9"/>
  <c r="AX33" i="9"/>
  <c r="AX37" i="9"/>
  <c r="AX8" i="9"/>
  <c r="AX12" i="9"/>
  <c r="AX16" i="9"/>
  <c r="AX20" i="9"/>
  <c r="AX24" i="9"/>
  <c r="AX28" i="9"/>
  <c r="AX32" i="9"/>
  <c r="AX36" i="9"/>
  <c r="AX4" i="9"/>
  <c r="AX7" i="9"/>
  <c r="AX11" i="9"/>
  <c r="AX15" i="9"/>
  <c r="AX19" i="9"/>
  <c r="AX23" i="9"/>
  <c r="AX27" i="9"/>
  <c r="AX31" i="9"/>
  <c r="AX35" i="9"/>
  <c r="AX39" i="9"/>
  <c r="BS5" i="9"/>
  <c r="BS9" i="9"/>
  <c r="BS13" i="9"/>
  <c r="BS17" i="9"/>
  <c r="BS21" i="9"/>
  <c r="BS25" i="9"/>
  <c r="BS29" i="9"/>
  <c r="BS33" i="9"/>
  <c r="BS37" i="9"/>
  <c r="BS8" i="9"/>
  <c r="BS12" i="9"/>
  <c r="BS16" i="9"/>
  <c r="BS20" i="9"/>
  <c r="BS24" i="9"/>
  <c r="BS28" i="9"/>
  <c r="BS32" i="9"/>
  <c r="BS36" i="9"/>
  <c r="BS7" i="9"/>
  <c r="BS11" i="9"/>
  <c r="BS15" i="9"/>
  <c r="BS19" i="9"/>
  <c r="BS23" i="9"/>
  <c r="BS27" i="9"/>
  <c r="BS31" i="9"/>
  <c r="BS35" i="9"/>
  <c r="BS39" i="9"/>
  <c r="BS6" i="9"/>
  <c r="BS10" i="9"/>
  <c r="BS14" i="9"/>
  <c r="BS18" i="9"/>
  <c r="BS22" i="9"/>
  <c r="BS26" i="9"/>
  <c r="BS30" i="9"/>
  <c r="BS34" i="9"/>
  <c r="BS38" i="9"/>
  <c r="BS4" i="9"/>
  <c r="CK8" i="9"/>
  <c r="CK12" i="9"/>
  <c r="CK16" i="9"/>
  <c r="CK20" i="9"/>
  <c r="CK24" i="9"/>
  <c r="CK28" i="9"/>
  <c r="CK32" i="9"/>
  <c r="CK36" i="9"/>
  <c r="CK7" i="9"/>
  <c r="CK11" i="9"/>
  <c r="CK15" i="9"/>
  <c r="CK19" i="9"/>
  <c r="CK23" i="9"/>
  <c r="CK27" i="9"/>
  <c r="CK31" i="9"/>
  <c r="CK35" i="9"/>
  <c r="CK39" i="9"/>
  <c r="CK4" i="9"/>
  <c r="CK6" i="9"/>
  <c r="CK10" i="9"/>
  <c r="CK14" i="9"/>
  <c r="CK18" i="9"/>
  <c r="CK22" i="9"/>
  <c r="CK26" i="9"/>
  <c r="CK30" i="9"/>
  <c r="CK34" i="9"/>
  <c r="CK38" i="9"/>
  <c r="CK5" i="9"/>
  <c r="CK9" i="9"/>
  <c r="CK13" i="9"/>
  <c r="CK17" i="9"/>
  <c r="CK21" i="9"/>
  <c r="CK25" i="9"/>
  <c r="CK29" i="9"/>
  <c r="CK33" i="9"/>
  <c r="CK37" i="9"/>
  <c r="BG7" i="9"/>
  <c r="BG6" i="9"/>
  <c r="BG5" i="9"/>
  <c r="BG9" i="9"/>
  <c r="BG8" i="9"/>
  <c r="BG13" i="9"/>
  <c r="BG17" i="9"/>
  <c r="BG21" i="9"/>
  <c r="BG25" i="9"/>
  <c r="BG29" i="9"/>
  <c r="BG33" i="9"/>
  <c r="BG37" i="9"/>
  <c r="BG12" i="9"/>
  <c r="BG16" i="9"/>
  <c r="BG20" i="9"/>
  <c r="BG24" i="9"/>
  <c r="BG28" i="9"/>
  <c r="BG32" i="9"/>
  <c r="BG36" i="9"/>
  <c r="BG11" i="9"/>
  <c r="BG15" i="9"/>
  <c r="BG19" i="9"/>
  <c r="BG23" i="9"/>
  <c r="BG27" i="9"/>
  <c r="BG31" i="9"/>
  <c r="BG35" i="9"/>
  <c r="BG39" i="9"/>
  <c r="BG10" i="9"/>
  <c r="BG14" i="9"/>
  <c r="BG18" i="9"/>
  <c r="BG22" i="9"/>
  <c r="BG26" i="9"/>
  <c r="BG30" i="9"/>
  <c r="BG34" i="9"/>
  <c r="BG38" i="9"/>
  <c r="BG4" i="9"/>
  <c r="AC5" i="9"/>
  <c r="AC9" i="9"/>
  <c r="AC13" i="9"/>
  <c r="AC17" i="9"/>
  <c r="AC21" i="9"/>
  <c r="AC25" i="9"/>
  <c r="AC29" i="9"/>
  <c r="AC33" i="9"/>
  <c r="AC37" i="9"/>
  <c r="AC8" i="9"/>
  <c r="AC12" i="9"/>
  <c r="AC16" i="9"/>
  <c r="AC20" i="9"/>
  <c r="AC24" i="9"/>
  <c r="AC28" i="9"/>
  <c r="AC32" i="9"/>
  <c r="AC36" i="9"/>
  <c r="AC7" i="9"/>
  <c r="AC11" i="9"/>
  <c r="AC15" i="9"/>
  <c r="AC19" i="9"/>
  <c r="AC23" i="9"/>
  <c r="AC27" i="9"/>
  <c r="AC31" i="9"/>
  <c r="AC35" i="9"/>
  <c r="AC39" i="9"/>
  <c r="AC6" i="9"/>
  <c r="AC10" i="9"/>
  <c r="AC14" i="9"/>
  <c r="AC18" i="9"/>
  <c r="AC22" i="9"/>
  <c r="AC26" i="9"/>
  <c r="AC30" i="9"/>
  <c r="AC34" i="9"/>
  <c r="AC38" i="9"/>
  <c r="AC4" i="9"/>
  <c r="BI5" i="9"/>
  <c r="BI8" i="9"/>
  <c r="BI7" i="9"/>
  <c r="BI6" i="9"/>
  <c r="BI11" i="9"/>
  <c r="BI15" i="9"/>
  <c r="BI19" i="9"/>
  <c r="BI23" i="9"/>
  <c r="BI27" i="9"/>
  <c r="BI31" i="9"/>
  <c r="BI35" i="9"/>
  <c r="BI39" i="9"/>
  <c r="BI10" i="9"/>
  <c r="BI14" i="9"/>
  <c r="BI18" i="9"/>
  <c r="BI22" i="9"/>
  <c r="BI26" i="9"/>
  <c r="BI30" i="9"/>
  <c r="BI34" i="9"/>
  <c r="BI38" i="9"/>
  <c r="BI4" i="9"/>
  <c r="BI9" i="9"/>
  <c r="BI13" i="9"/>
  <c r="BI17" i="9"/>
  <c r="BI21" i="9"/>
  <c r="BI25" i="9"/>
  <c r="BI29" i="9"/>
  <c r="BI33" i="9"/>
  <c r="BI37" i="9"/>
  <c r="BI12" i="9"/>
  <c r="BI16" i="9"/>
  <c r="BI20" i="9"/>
  <c r="BI24" i="9"/>
  <c r="BI28" i="9"/>
  <c r="BI32" i="9"/>
  <c r="BI36" i="9"/>
  <c r="AY7" i="9"/>
  <c r="AY11" i="9"/>
  <c r="AY15" i="9"/>
  <c r="AY19" i="9"/>
  <c r="AY23" i="9"/>
  <c r="AY27" i="9"/>
  <c r="AY31" i="9"/>
  <c r="AY35" i="9"/>
  <c r="AY39" i="9"/>
  <c r="AY6" i="9"/>
  <c r="AY10" i="9"/>
  <c r="AY14" i="9"/>
  <c r="AY18" i="9"/>
  <c r="AY22" i="9"/>
  <c r="AY26" i="9"/>
  <c r="AY30" i="9"/>
  <c r="AY34" i="9"/>
  <c r="AY38" i="9"/>
  <c r="AY4" i="9"/>
  <c r="AY5" i="9"/>
  <c r="AY9" i="9"/>
  <c r="AY13" i="9"/>
  <c r="AY17" i="9"/>
  <c r="AY21" i="9"/>
  <c r="AY25" i="9"/>
  <c r="AY29" i="9"/>
  <c r="AY33" i="9"/>
  <c r="AY37" i="9"/>
  <c r="AY8" i="9"/>
  <c r="AY12" i="9"/>
  <c r="AY16" i="9"/>
  <c r="AY20" i="9"/>
  <c r="AY24" i="9"/>
  <c r="AY28" i="9"/>
  <c r="AY32" i="9"/>
  <c r="AY36" i="9"/>
  <c r="BH8" i="9"/>
  <c r="BH7" i="9"/>
  <c r="BH6" i="9"/>
  <c r="BH5" i="9"/>
  <c r="BH9" i="9"/>
  <c r="BH10" i="9"/>
  <c r="BH14" i="9"/>
  <c r="BH18" i="9"/>
  <c r="BH22" i="9"/>
  <c r="BH26" i="9"/>
  <c r="BH30" i="9"/>
  <c r="BH34" i="9"/>
  <c r="BH38" i="9"/>
  <c r="BH13" i="9"/>
  <c r="BH17" i="9"/>
  <c r="BH21" i="9"/>
  <c r="BH25" i="9"/>
  <c r="BH29" i="9"/>
  <c r="BH33" i="9"/>
  <c r="BH37" i="9"/>
  <c r="BH12" i="9"/>
  <c r="BH16" i="9"/>
  <c r="BH20" i="9"/>
  <c r="BH24" i="9"/>
  <c r="BH28" i="9"/>
  <c r="BH32" i="9"/>
  <c r="BH36" i="9"/>
  <c r="BH4" i="9"/>
  <c r="BH11" i="9"/>
  <c r="BH15" i="9"/>
  <c r="BH19" i="9"/>
  <c r="BH23" i="9"/>
  <c r="BH27" i="9"/>
  <c r="BH31" i="9"/>
  <c r="BH35" i="9"/>
  <c r="BH39" i="9"/>
  <c r="AD6" i="9"/>
  <c r="AD10" i="9"/>
  <c r="AD14" i="9"/>
  <c r="AD18" i="9"/>
  <c r="AD22" i="9"/>
  <c r="AD26" i="9"/>
  <c r="AD30" i="9"/>
  <c r="AD34" i="9"/>
  <c r="AD38" i="9"/>
  <c r="AD5" i="9"/>
  <c r="AD9" i="9"/>
  <c r="AD13" i="9"/>
  <c r="AD17" i="9"/>
  <c r="AD21" i="9"/>
  <c r="AD25" i="9"/>
  <c r="AD29" i="9"/>
  <c r="AD33" i="9"/>
  <c r="AD37" i="9"/>
  <c r="AD8" i="9"/>
  <c r="AD12" i="9"/>
  <c r="AD16" i="9"/>
  <c r="AD20" i="9"/>
  <c r="AD24" i="9"/>
  <c r="AD28" i="9"/>
  <c r="AD32" i="9"/>
  <c r="AD36" i="9"/>
  <c r="AD4" i="9"/>
  <c r="AD7" i="9"/>
  <c r="AD11" i="9"/>
  <c r="AD15" i="9"/>
  <c r="AD19" i="9"/>
  <c r="AD23" i="9"/>
  <c r="AD27" i="9"/>
  <c r="AD31" i="9"/>
  <c r="AD35" i="9"/>
  <c r="AD39" i="9"/>
  <c r="AE7" i="9"/>
  <c r="AE11" i="9"/>
  <c r="AE15" i="9"/>
  <c r="AE19" i="9"/>
  <c r="AE23" i="9"/>
  <c r="AE27" i="9"/>
  <c r="AE31" i="9"/>
  <c r="AE35" i="9"/>
  <c r="AE39" i="9"/>
  <c r="AE6" i="9"/>
  <c r="AE10" i="9"/>
  <c r="AE14" i="9"/>
  <c r="AE18" i="9"/>
  <c r="AE22" i="9"/>
  <c r="AE26" i="9"/>
  <c r="AE30" i="9"/>
  <c r="AE34" i="9"/>
  <c r="AE38" i="9"/>
  <c r="AE4" i="9"/>
  <c r="AE5" i="9"/>
  <c r="AE9" i="9"/>
  <c r="AE13" i="9"/>
  <c r="AE17" i="9"/>
  <c r="AE21" i="9"/>
  <c r="AE25" i="9"/>
  <c r="AE29" i="9"/>
  <c r="AE33" i="9"/>
  <c r="AE37" i="9"/>
  <c r="AE8" i="9"/>
  <c r="AE12" i="9"/>
  <c r="AE16" i="9"/>
  <c r="AE20" i="9"/>
  <c r="AE24" i="9"/>
  <c r="AE28" i="9"/>
  <c r="AE32" i="9"/>
  <c r="AE36" i="9"/>
  <c r="CM6" i="9"/>
  <c r="CM10" i="9"/>
  <c r="CM14" i="9"/>
  <c r="CM18" i="9"/>
  <c r="CM22" i="9"/>
  <c r="CM26" i="9"/>
  <c r="CM30" i="9"/>
  <c r="CM34" i="9"/>
  <c r="CM38" i="9"/>
  <c r="CM4" i="9"/>
  <c r="CM5" i="9"/>
  <c r="CM9" i="9"/>
  <c r="CM13" i="9"/>
  <c r="CM17" i="9"/>
  <c r="CM21" i="9"/>
  <c r="CM25" i="9"/>
  <c r="CM29" i="9"/>
  <c r="CM33" i="9"/>
  <c r="CM37" i="9"/>
  <c r="CM8" i="9"/>
  <c r="CM12" i="9"/>
  <c r="CM16" i="9"/>
  <c r="CM20" i="9"/>
  <c r="CM24" i="9"/>
  <c r="CM28" i="9"/>
  <c r="CM32" i="9"/>
  <c r="CM36" i="9"/>
  <c r="CM7" i="9"/>
  <c r="CM11" i="9"/>
  <c r="CM15" i="9"/>
  <c r="CM19" i="9"/>
  <c r="CM23" i="9"/>
  <c r="CM27" i="9"/>
  <c r="CM31" i="9"/>
  <c r="CM35" i="9"/>
  <c r="CM39" i="9"/>
  <c r="CL5" i="9"/>
  <c r="CL9" i="9"/>
  <c r="CL13" i="9"/>
  <c r="CL17" i="9"/>
  <c r="CL21" i="9"/>
  <c r="CL25" i="9"/>
  <c r="CL29" i="9"/>
  <c r="CL33" i="9"/>
  <c r="CL37" i="9"/>
  <c r="CL8" i="9"/>
  <c r="CL12" i="9"/>
  <c r="CL16" i="9"/>
  <c r="CL20" i="9"/>
  <c r="CL24" i="9"/>
  <c r="CL28" i="9"/>
  <c r="CL32" i="9"/>
  <c r="CL36" i="9"/>
  <c r="CL4" i="9"/>
  <c r="CL7" i="9"/>
  <c r="CL11" i="9"/>
  <c r="CL15" i="9"/>
  <c r="CL19" i="9"/>
  <c r="CL23" i="9"/>
  <c r="CL27" i="9"/>
  <c r="CL31" i="9"/>
  <c r="CL35" i="9"/>
  <c r="CL39" i="9"/>
  <c r="CL6" i="9"/>
  <c r="CL10" i="9"/>
  <c r="CL14" i="9"/>
  <c r="CL18" i="9"/>
  <c r="CL22" i="9"/>
  <c r="CL26" i="9"/>
  <c r="CL30" i="9"/>
  <c r="CL34" i="9"/>
  <c r="CL38" i="9"/>
  <c r="CC5" i="9"/>
  <c r="CC9" i="9"/>
  <c r="CC13" i="9"/>
  <c r="CC17" i="9"/>
  <c r="CC21" i="9"/>
  <c r="CC25" i="9"/>
  <c r="CC29" i="9"/>
  <c r="CC33" i="9"/>
  <c r="CC37" i="9"/>
  <c r="CC8" i="9"/>
  <c r="CC12" i="9"/>
  <c r="CC16" i="9"/>
  <c r="CC20" i="9"/>
  <c r="CC24" i="9"/>
  <c r="CC28" i="9"/>
  <c r="CC32" i="9"/>
  <c r="CC36" i="9"/>
  <c r="CC7" i="9"/>
  <c r="CC11" i="9"/>
  <c r="CC15" i="9"/>
  <c r="CC19" i="9"/>
  <c r="CC23" i="9"/>
  <c r="CC27" i="9"/>
  <c r="CC31" i="9"/>
  <c r="CC35" i="9"/>
  <c r="CC39" i="9"/>
  <c r="CC6" i="9"/>
  <c r="CC10" i="9"/>
  <c r="CC14" i="9"/>
  <c r="CC18" i="9"/>
  <c r="CC22" i="9"/>
  <c r="CC26" i="9"/>
  <c r="CC30" i="9"/>
  <c r="CC34" i="9"/>
  <c r="CC38" i="9"/>
  <c r="CC4" i="9"/>
  <c r="CA7" i="9"/>
  <c r="CA11" i="9"/>
  <c r="CA15" i="9"/>
  <c r="CA19" i="9"/>
  <c r="CA23" i="9"/>
  <c r="CA27" i="9"/>
  <c r="CA31" i="9"/>
  <c r="CA35" i="9"/>
  <c r="CA39" i="9"/>
  <c r="CA6" i="9"/>
  <c r="CA10" i="9"/>
  <c r="CA14" i="9"/>
  <c r="CA18" i="9"/>
  <c r="CA22" i="9"/>
  <c r="CA26" i="9"/>
  <c r="CA30" i="9"/>
  <c r="CA34" i="9"/>
  <c r="CA38" i="9"/>
  <c r="CA4" i="9"/>
  <c r="CA5" i="9"/>
  <c r="CA9" i="9"/>
  <c r="CA13" i="9"/>
  <c r="CA17" i="9"/>
  <c r="CA21" i="9"/>
  <c r="CA25" i="9"/>
  <c r="CA29" i="9"/>
  <c r="CA33" i="9"/>
  <c r="CA37" i="9"/>
  <c r="CA8" i="9"/>
  <c r="CA12" i="9"/>
  <c r="CA16" i="9"/>
  <c r="CA20" i="9"/>
  <c r="CA24" i="9"/>
  <c r="CA28" i="9"/>
  <c r="CA32" i="9"/>
  <c r="CA36" i="9"/>
  <c r="BQ7" i="9"/>
  <c r="BQ11" i="9"/>
  <c r="BQ15" i="9"/>
  <c r="BQ19" i="9"/>
  <c r="BQ23" i="9"/>
  <c r="BQ27" i="9"/>
  <c r="BQ31" i="9"/>
  <c r="BQ35" i="9"/>
  <c r="BQ39" i="9"/>
  <c r="BQ6" i="9"/>
  <c r="BQ10" i="9"/>
  <c r="BQ14" i="9"/>
  <c r="BQ18" i="9"/>
  <c r="BQ22" i="9"/>
  <c r="BQ26" i="9"/>
  <c r="BQ30" i="9"/>
  <c r="BQ34" i="9"/>
  <c r="BQ38" i="9"/>
  <c r="BQ4" i="9"/>
  <c r="BQ5" i="9"/>
  <c r="BQ9" i="9"/>
  <c r="BQ13" i="9"/>
  <c r="BQ17" i="9"/>
  <c r="BQ21" i="9"/>
  <c r="BQ25" i="9"/>
  <c r="BQ29" i="9"/>
  <c r="BQ33" i="9"/>
  <c r="BQ37" i="9"/>
  <c r="BQ8" i="9"/>
  <c r="BQ12" i="9"/>
  <c r="BQ16" i="9"/>
  <c r="BQ20" i="9"/>
  <c r="BQ24" i="9"/>
  <c r="BQ28" i="9"/>
  <c r="BQ32" i="9"/>
  <c r="BQ36" i="9"/>
  <c r="BR8" i="9"/>
  <c r="BR12" i="9"/>
  <c r="BR16" i="9"/>
  <c r="BR20" i="9"/>
  <c r="BR24" i="9"/>
  <c r="BR28" i="9"/>
  <c r="BR32" i="9"/>
  <c r="BR36" i="9"/>
  <c r="BR4" i="9"/>
  <c r="BR7" i="9"/>
  <c r="BR11" i="9"/>
  <c r="BR15" i="9"/>
  <c r="BR19" i="9"/>
  <c r="BR23" i="9"/>
  <c r="BR27" i="9"/>
  <c r="BR31" i="9"/>
  <c r="BR35" i="9"/>
  <c r="BR39" i="9"/>
  <c r="BR6" i="9"/>
  <c r="BR10" i="9"/>
  <c r="BR14" i="9"/>
  <c r="BR18" i="9"/>
  <c r="BR22" i="9"/>
  <c r="BR26" i="9"/>
  <c r="BR30" i="9"/>
  <c r="BR34" i="9"/>
  <c r="BR38" i="9"/>
  <c r="BR5" i="9"/>
  <c r="BR9" i="9"/>
  <c r="BR13" i="9"/>
  <c r="BR17" i="9"/>
  <c r="BR21" i="9"/>
  <c r="BR25" i="9"/>
  <c r="BR29" i="9"/>
  <c r="BR33" i="9"/>
  <c r="BR37" i="9"/>
  <c r="CB8" i="9"/>
  <c r="CB12" i="9"/>
  <c r="CB16" i="9"/>
  <c r="CB20" i="9"/>
  <c r="CB24" i="9"/>
  <c r="CB28" i="9"/>
  <c r="CB32" i="9"/>
  <c r="CB36" i="9"/>
  <c r="CB4" i="9"/>
  <c r="CB7" i="9"/>
  <c r="CB11" i="9"/>
  <c r="CB15" i="9"/>
  <c r="CB19" i="9"/>
  <c r="CB23" i="9"/>
  <c r="CB27" i="9"/>
  <c r="CB31" i="9"/>
  <c r="CB35" i="9"/>
  <c r="CB39" i="9"/>
  <c r="CB6" i="9"/>
  <c r="CB10" i="9"/>
  <c r="CB14" i="9"/>
  <c r="CB18" i="9"/>
  <c r="CB22" i="9"/>
  <c r="CB26" i="9"/>
  <c r="CB30" i="9"/>
  <c r="CB34" i="9"/>
  <c r="CB38" i="9"/>
  <c r="CB5" i="9"/>
  <c r="CB9" i="9"/>
  <c r="CB13" i="9"/>
  <c r="CB17" i="9"/>
  <c r="CB21" i="9"/>
  <c r="CB25" i="9"/>
  <c r="CB29" i="9"/>
  <c r="CB33" i="9"/>
  <c r="CB37" i="9"/>
  <c r="T8" i="9"/>
  <c r="T12" i="9"/>
  <c r="T16" i="9"/>
  <c r="T20" i="9"/>
  <c r="T24" i="9"/>
  <c r="T28" i="9"/>
  <c r="T32" i="9"/>
  <c r="T36" i="9"/>
  <c r="T4" i="9"/>
  <c r="T11" i="9"/>
  <c r="T23" i="9"/>
  <c r="T35" i="9"/>
  <c r="T5" i="9"/>
  <c r="T9" i="9"/>
  <c r="T13" i="9"/>
  <c r="T17" i="9"/>
  <c r="T21" i="9"/>
  <c r="T25" i="9"/>
  <c r="T29" i="9"/>
  <c r="T33" i="9"/>
  <c r="T37" i="9"/>
  <c r="T19" i="9"/>
  <c r="T31" i="9"/>
  <c r="T39" i="9"/>
  <c r="T6" i="9"/>
  <c r="T10" i="9"/>
  <c r="T14" i="9"/>
  <c r="T18" i="9"/>
  <c r="T22" i="9"/>
  <c r="T26" i="9"/>
  <c r="T30" i="9"/>
  <c r="T34" i="9"/>
  <c r="T38" i="9"/>
  <c r="T7" i="9"/>
  <c r="T15" i="9"/>
  <c r="T27" i="9"/>
  <c r="S4" i="9"/>
  <c r="S8" i="9"/>
  <c r="S12" i="9"/>
  <c r="S16" i="9"/>
  <c r="S20" i="9"/>
  <c r="S24" i="9"/>
  <c r="S28" i="9"/>
  <c r="S32" i="9"/>
  <c r="S36" i="9"/>
  <c r="S11" i="9"/>
  <c r="S23" i="9"/>
  <c r="S35" i="9"/>
  <c r="S5" i="9"/>
  <c r="S9" i="9"/>
  <c r="S13" i="9"/>
  <c r="S17" i="9"/>
  <c r="S21" i="9"/>
  <c r="S25" i="9"/>
  <c r="S29" i="9"/>
  <c r="S33" i="9"/>
  <c r="S37" i="9"/>
  <c r="S15" i="9"/>
  <c r="S27" i="9"/>
  <c r="S39" i="9"/>
  <c r="S6" i="9"/>
  <c r="S10" i="9"/>
  <c r="S14" i="9"/>
  <c r="S18" i="9"/>
  <c r="S22" i="9"/>
  <c r="S26" i="9"/>
  <c r="S30" i="9"/>
  <c r="S34" i="9"/>
  <c r="S38" i="9"/>
  <c r="S7" i="9"/>
  <c r="S19" i="9"/>
  <c r="S31" i="9"/>
  <c r="U8" i="9"/>
  <c r="U12" i="9"/>
  <c r="U16" i="9"/>
  <c r="U20" i="9"/>
  <c r="U24" i="9"/>
  <c r="U28" i="9"/>
  <c r="U32" i="9"/>
  <c r="U36" i="9"/>
  <c r="U4" i="9"/>
  <c r="U7" i="9"/>
  <c r="U23" i="9"/>
  <c r="U35" i="9"/>
  <c r="U5" i="9"/>
  <c r="U9" i="9"/>
  <c r="U13" i="9"/>
  <c r="U17" i="9"/>
  <c r="U21" i="9"/>
  <c r="U25" i="9"/>
  <c r="U29" i="9"/>
  <c r="U33" i="9"/>
  <c r="U37" i="9"/>
  <c r="U11" i="9"/>
  <c r="U19" i="9"/>
  <c r="U27" i="9"/>
  <c r="U39" i="9"/>
  <c r="U6" i="9"/>
  <c r="U10" i="9"/>
  <c r="U14" i="9"/>
  <c r="U18" i="9"/>
  <c r="U22" i="9"/>
  <c r="U26" i="9"/>
  <c r="U30" i="9"/>
  <c r="U34" i="9"/>
  <c r="U38" i="9"/>
  <c r="U15" i="9"/>
  <c r="U31" i="9"/>
</calcChain>
</file>

<file path=xl/sharedStrings.xml><?xml version="1.0" encoding="utf-8"?>
<sst xmlns="http://schemas.openxmlformats.org/spreadsheetml/2006/main" count="214" uniqueCount="88">
  <si>
    <t>Compoentes del precio de Cartagena (USD/kpc)</t>
  </si>
  <si>
    <t>Precio Henry Hub</t>
  </si>
  <si>
    <t>Costos Licuefacción</t>
  </si>
  <si>
    <t>Transporte Golfo de México - Cartagena</t>
  </si>
  <si>
    <t>Regasificación</t>
  </si>
  <si>
    <t>Agencia y Comercialización</t>
  </si>
  <si>
    <t>Fuente:</t>
  </si>
  <si>
    <t>https://www1.upme.gov.co/Hidrocarburos/publicaciones/PAGN_2019-2028_corr_v3_fdR.pdf</t>
  </si>
  <si>
    <t>precio</t>
  </si>
  <si>
    <t>Escenario Referencia</t>
  </si>
  <si>
    <t>Escenario Alto</t>
  </si>
  <si>
    <t>Escenario Bajo</t>
  </si>
  <si>
    <t>Escenarios de Precios del Crudo Brent</t>
  </si>
  <si>
    <t xml:space="preserve">Unidad: </t>
  </si>
  <si>
    <t>3,1abastecimiento liquidos</t>
  </si>
  <si>
    <t>GLP</t>
  </si>
  <si>
    <t>Jet-A</t>
  </si>
  <si>
    <t>DO PPP</t>
  </si>
  <si>
    <t>DO Pimp</t>
  </si>
  <si>
    <t>GM PImp</t>
  </si>
  <si>
    <t>GM PE</t>
  </si>
  <si>
    <t>GN</t>
  </si>
  <si>
    <t>Petroleo liviano</t>
  </si>
  <si>
    <t>Petroleo pesado</t>
  </si>
  <si>
    <t>Gas natural</t>
  </si>
  <si>
    <t>Gasolina</t>
  </si>
  <si>
    <t>Diesel</t>
  </si>
  <si>
    <t>Keroseno-JET</t>
  </si>
  <si>
    <t>LPG</t>
  </si>
  <si>
    <t>Fuel Oil</t>
  </si>
  <si>
    <t>PCI ()</t>
  </si>
  <si>
    <t>SSP1</t>
  </si>
  <si>
    <t>SSP2</t>
  </si>
  <si>
    <t>SSP3</t>
  </si>
  <si>
    <t>Combustible</t>
  </si>
  <si>
    <t>Importación, USD/GJ</t>
  </si>
  <si>
    <t>Unidades PCI</t>
  </si>
  <si>
    <t>TJ/kbl</t>
  </si>
  <si>
    <t>TJ/Mpc</t>
  </si>
  <si>
    <t>gal/kbl</t>
  </si>
  <si>
    <t>MBTU/TJ</t>
  </si>
  <si>
    <t>7,59 REF, 11,68 ALTO, 6,11 BAJO</t>
  </si>
  <si>
    <t>11,71 REF, 19,50 ALTO, 8,904 BAJO</t>
  </si>
  <si>
    <t>17,385    19,433    15,072</t>
  </si>
  <si>
    <t>USD/MBTU</t>
  </si>
  <si>
    <t>Importación, USD/MBTU</t>
  </si>
  <si>
    <t>Younis, SSP1</t>
  </si>
  <si>
    <t>Younis, SSP3</t>
  </si>
  <si>
    <t>Younis, SSP4</t>
  </si>
  <si>
    <t>M</t>
  </si>
  <si>
    <t>INTER</t>
  </si>
  <si>
    <t>petroleo liviano USD/MBTU</t>
  </si>
  <si>
    <t>petroleo pesado USD/MBTU</t>
  </si>
  <si>
    <t>GASOLINA USD/MBTU</t>
  </si>
  <si>
    <t>Diesel USD/MBTU</t>
  </si>
  <si>
    <t>KEROSENO-JET USD/MBTU</t>
  </si>
  <si>
    <t>LPG USD/MBTU</t>
  </si>
  <si>
    <t>FUEL OIL USD/MBTU</t>
  </si>
  <si>
    <t>Conversion</t>
  </si>
  <si>
    <t>Mpc</t>
  </si>
  <si>
    <t>MBTU</t>
  </si>
  <si>
    <t>GBTU</t>
  </si>
  <si>
    <t>1 KPC</t>
  </si>
  <si>
    <t>GAS NATURAL USD/MBTU</t>
  </si>
  <si>
    <t xml:space="preserve">1. HH </t>
  </si>
  <si>
    <t>total</t>
  </si>
  <si>
    <t>1, Importación Cartagena (PA-GN-200)</t>
  </si>
  <si>
    <t>Conversión</t>
  </si>
  <si>
    <t>klb</t>
  </si>
  <si>
    <t>bl</t>
  </si>
  <si>
    <t>REF, PA-LIQ-18</t>
  </si>
  <si>
    <t>ALTO, PA-LIQ-18</t>
  </si>
  <si>
    <t>BAJO, PA-LIQ-18</t>
  </si>
  <si>
    <t>MES</t>
  </si>
  <si>
    <t>DIA</t>
  </si>
  <si>
    <t>AÑO</t>
  </si>
  <si>
    <t xml:space="preserve">3, GN </t>
  </si>
  <si>
    <t>RESERVAS COL PETROLEO</t>
  </si>
  <si>
    <t>Millones Bl</t>
  </si>
  <si>
    <t>RESERVAS COL GAS</t>
  </si>
  <si>
    <t>PC</t>
  </si>
  <si>
    <t>Bl</t>
  </si>
  <si>
    <t>RESERVAS ECP</t>
  </si>
  <si>
    <t>millones Bl</t>
  </si>
  <si>
    <t>Producciòn</t>
  </si>
  <si>
    <t>bpde</t>
  </si>
  <si>
    <t>bpd</t>
  </si>
  <si>
    <t>R/P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</si>
</sst>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000"/>
    <numFmt numFmtId="166" formatCode="0.000"/>
    <numFmt numFmtId="167" formatCode="0.0"/>
    <numFmt numFmtId="168" formatCode="yyyy\-mm\-dd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96">
    <xf numFmtId="0" fontId="0" fillId="0" borderId="0" xfId="0"/>
    <xf numFmtId="0" fontId="1" fillId="0" borderId="0" xfId="1"/>
    <xf numFmtId="0" fontId="2" fillId="2" borderId="1" xfId="2" applyFont="1" applyFill="1" applyBorder="1"/>
    <xf numFmtId="0" fontId="2" fillId="2" borderId="1" xfId="2" applyFont="1" applyFill="1" applyBorder="1" applyAlignment="1">
      <alignment horizontal="center" vertical="center"/>
    </xf>
    <xf numFmtId="0" fontId="2" fillId="2" borderId="0" xfId="2" applyFont="1" applyFill="1"/>
    <xf numFmtId="4" fontId="2" fillId="2" borderId="0" xfId="2" applyNumberFormat="1" applyFont="1" applyFill="1" applyAlignment="1">
      <alignment horizontal="center" vertical="center"/>
    </xf>
    <xf numFmtId="4" fontId="2" fillId="2" borderId="1" xfId="2" applyNumberFormat="1" applyFont="1" applyFill="1" applyBorder="1" applyAlignment="1">
      <alignment horizontal="center" vertical="center"/>
    </xf>
    <xf numFmtId="0" fontId="3" fillId="2" borderId="0" xfId="2" applyFont="1" applyFill="1"/>
    <xf numFmtId="0" fontId="4" fillId="2" borderId="1" xfId="2" applyFont="1" applyFill="1" applyBorder="1" applyAlignment="1">
      <alignment horizontal="center" vertical="center" wrapText="1"/>
    </xf>
    <xf numFmtId="17" fontId="5" fillId="2" borderId="0" xfId="2" applyNumberFormat="1" applyFont="1" applyFill="1"/>
    <xf numFmtId="164" fontId="2" fillId="2" borderId="0" xfId="2" applyNumberFormat="1" applyFont="1" applyFill="1" applyAlignment="1">
      <alignment horizontal="center"/>
    </xf>
    <xf numFmtId="17" fontId="5" fillId="2" borderId="1" xfId="2" applyNumberFormat="1" applyFont="1" applyFill="1" applyBorder="1"/>
    <xf numFmtId="164" fontId="2" fillId="2" borderId="1" xfId="2" applyNumberFormat="1" applyFont="1" applyFill="1" applyBorder="1" applyAlignment="1">
      <alignment horizontal="center"/>
    </xf>
    <xf numFmtId="0" fontId="0" fillId="2" borderId="0" xfId="0" applyFill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3" borderId="8" xfId="0" applyNumberFormat="1" applyFill="1" applyBorder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" fontId="0" fillId="3" borderId="9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11" xfId="0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15" xfId="0" applyFont="1" applyFill="1" applyBorder="1"/>
    <xf numFmtId="0" fontId="6" fillId="2" borderId="15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15" xfId="0" applyFill="1" applyBorder="1" applyAlignment="1">
      <alignment horizontal="center"/>
    </xf>
    <xf numFmtId="0" fontId="0" fillId="5" borderId="0" xfId="0" applyFill="1"/>
    <xf numFmtId="0" fontId="0" fillId="6" borderId="15" xfId="0" applyFill="1" applyBorder="1" applyAlignment="1">
      <alignment horizontal="center"/>
    </xf>
    <xf numFmtId="0" fontId="0" fillId="6" borderId="0" xfId="0" applyFill="1"/>
    <xf numFmtId="0" fontId="0" fillId="4" borderId="15" xfId="0" applyFill="1" applyBorder="1" applyAlignment="1">
      <alignment horizontal="center"/>
    </xf>
    <xf numFmtId="2" fontId="0" fillId="2" borderId="0" xfId="0" applyNumberFormat="1" applyFill="1"/>
    <xf numFmtId="167" fontId="0" fillId="2" borderId="0" xfId="0" applyNumberFormat="1" applyFill="1"/>
    <xf numFmtId="167" fontId="0" fillId="2" borderId="0" xfId="0" applyNumberForma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/>
    <xf numFmtId="0" fontId="7" fillId="0" borderId="0" xfId="4"/>
    <xf numFmtId="0" fontId="6" fillId="4" borderId="15" xfId="0" applyFont="1" applyFill="1" applyBorder="1" applyAlignment="1">
      <alignment vertical="center"/>
    </xf>
    <xf numFmtId="0" fontId="6" fillId="4" borderId="15" xfId="0" applyFont="1" applyFill="1" applyBorder="1"/>
    <xf numFmtId="0" fontId="6" fillId="4" borderId="15" xfId="0" applyFont="1" applyFill="1" applyBorder="1" applyAlignment="1">
      <alignment horizontal="center"/>
    </xf>
    <xf numFmtId="0" fontId="6" fillId="4" borderId="0" xfId="0" applyFont="1" applyFill="1" applyAlignment="1">
      <alignment horizontal="center" vertical="center"/>
    </xf>
    <xf numFmtId="167" fontId="0" fillId="4" borderId="0" xfId="0" applyNumberFormat="1" applyFill="1" applyAlignment="1">
      <alignment horizontal="center" vertical="center"/>
    </xf>
    <xf numFmtId="165" fontId="0" fillId="4" borderId="0" xfId="0" applyNumberFormat="1" applyFill="1"/>
    <xf numFmtId="2" fontId="0" fillId="4" borderId="0" xfId="0" applyNumberFormat="1" applyFill="1"/>
    <xf numFmtId="168" fontId="5" fillId="2" borderId="0" xfId="2" applyNumberFormat="1" applyFont="1" applyFill="1"/>
    <xf numFmtId="1" fontId="2" fillId="2" borderId="0" xfId="2" applyNumberFormat="1" applyFont="1" applyFill="1" applyAlignment="1">
      <alignment horizontal="center"/>
    </xf>
    <xf numFmtId="2" fontId="0" fillId="0" borderId="0" xfId="0" applyNumberFormat="1"/>
    <xf numFmtId="0" fontId="4" fillId="4" borderId="1" xfId="2" applyFont="1" applyFill="1" applyBorder="1" applyAlignment="1">
      <alignment horizontal="center" vertical="center" wrapText="1"/>
    </xf>
    <xf numFmtId="1" fontId="2" fillId="4" borderId="0" xfId="2" applyNumberFormat="1" applyFont="1" applyFill="1" applyAlignment="1">
      <alignment horizontal="center"/>
    </xf>
    <xf numFmtId="166" fontId="0" fillId="4" borderId="0" xfId="0" applyNumberFormat="1" applyFill="1"/>
    <xf numFmtId="1" fontId="0" fillId="2" borderId="0" xfId="0" applyNumberFormat="1" applyFill="1"/>
    <xf numFmtId="9" fontId="0" fillId="4" borderId="0" xfId="3" applyFont="1" applyFill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</cellXfs>
  <cellStyles count="5">
    <cellStyle name="Hipervínculo" xfId="4" builtinId="8"/>
    <cellStyle name="Normal" xfId="0" builtinId="0"/>
    <cellStyle name="Normal 3" xfId="1" xr:uid="{027D234F-554D-4EEB-A2F0-E803D31378AC}"/>
    <cellStyle name="Normal 5" xfId="2" xr:uid="{438D8A18-8286-48B0-B7C7-6853790DC6C0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1277777777778"/>
          <c:y val="2.4811891675617658E-2"/>
          <c:w val="0.87574907407407421"/>
          <c:h val="0.76820667584084545"/>
        </c:manualLayout>
      </c:layout>
      <c:lineChart>
        <c:grouping val="standard"/>
        <c:varyColors val="0"/>
        <c:ser>
          <c:idx val="0"/>
          <c:order val="0"/>
          <c:tx>
            <c:strRef>
              <c:f>'[1]3-1'!$B$4</c:f>
              <c:strCache>
                <c:ptCount val="1"/>
                <c:pt idx="0">
                  <c:v>Escenario Referencia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'[1]3-1'!$A$5:$A$28</c:f>
              <c:numCache>
                <c:formatCode>General</c:formatCode>
                <c:ptCount val="2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</c:numCache>
            </c:numRef>
          </c:cat>
          <c:val>
            <c:numRef>
              <c:f>'[1]3-1'!$B$5:$B$28</c:f>
              <c:numCache>
                <c:formatCode>General</c:formatCode>
                <c:ptCount val="24"/>
                <c:pt idx="0">
                  <c:v>50.883333333333333</c:v>
                </c:pt>
                <c:pt idx="1">
                  <c:v>48.939174352217826</c:v>
                </c:pt>
                <c:pt idx="2">
                  <c:v>50.758830541439238</c:v>
                </c:pt>
                <c:pt idx="3">
                  <c:v>60.335968379446641</c:v>
                </c:pt>
                <c:pt idx="4">
                  <c:v>67.039964866051832</c:v>
                </c:pt>
                <c:pt idx="5">
                  <c:v>69.913106217454057</c:v>
                </c:pt>
                <c:pt idx="6">
                  <c:v>71.828533785055541</c:v>
                </c:pt>
                <c:pt idx="7">
                  <c:v>67.039964866051832</c:v>
                </c:pt>
                <c:pt idx="8">
                  <c:v>65.124537298450349</c:v>
                </c:pt>
                <c:pt idx="9">
                  <c:v>63.209109730848866</c:v>
                </c:pt>
                <c:pt idx="10">
                  <c:v>65.124537298450349</c:v>
                </c:pt>
                <c:pt idx="11">
                  <c:v>67.039964866051818</c:v>
                </c:pt>
                <c:pt idx="12">
                  <c:v>69.913106217454043</c:v>
                </c:pt>
                <c:pt idx="13">
                  <c:v>71.828533785055527</c:v>
                </c:pt>
                <c:pt idx="14">
                  <c:v>73.74396135265701</c:v>
                </c:pt>
                <c:pt idx="15">
                  <c:v>78.532530271660704</c:v>
                </c:pt>
                <c:pt idx="16">
                  <c:v>82.363385406863671</c:v>
                </c:pt>
                <c:pt idx="17">
                  <c:v>88.109668109668107</c:v>
                </c:pt>
                <c:pt idx="18">
                  <c:v>90.982809461070318</c:v>
                </c:pt>
                <c:pt idx="19">
                  <c:v>93.949640204366077</c:v>
                </c:pt>
                <c:pt idx="20">
                  <c:v>97.013215428421489</c:v>
                </c:pt>
                <c:pt idx="21">
                  <c:v>100.17668984456566</c:v>
                </c:pt>
                <c:pt idx="22">
                  <c:v>103.44332103514931</c:v>
                </c:pt>
                <c:pt idx="23">
                  <c:v>106.8164728080346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F-4FCB-9008-899083F8C8B4}"/>
            </c:ext>
          </c:extLst>
        </c:ser>
        <c:ser>
          <c:idx val="1"/>
          <c:order val="1"/>
          <c:tx>
            <c:strRef>
              <c:f>'[1]3-1'!$C$4</c:f>
              <c:strCache>
                <c:ptCount val="1"/>
                <c:pt idx="0">
                  <c:v>Escenario Alto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'[1]3-1'!$A$5:$A$28</c:f>
              <c:numCache>
                <c:formatCode>General</c:formatCode>
                <c:ptCount val="2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</c:numCache>
            </c:numRef>
          </c:cat>
          <c:val>
            <c:numRef>
              <c:f>'[1]3-1'!$C$5:$C$28</c:f>
              <c:numCache>
                <c:formatCode>General</c:formatCode>
                <c:ptCount val="24"/>
                <c:pt idx="0">
                  <c:v>50.883333333333333</c:v>
                </c:pt>
                <c:pt idx="1">
                  <c:v>73.999984593562303</c:v>
                </c:pt>
                <c:pt idx="2">
                  <c:v>96.678203999815068</c:v>
                </c:pt>
                <c:pt idx="3">
                  <c:v>105.7748401074554</c:v>
                </c:pt>
                <c:pt idx="4">
                  <c:v>121.92737821488535</c:v>
                </c:pt>
                <c:pt idx="5">
                  <c:v>128.94361721143702</c:v>
                </c:pt>
                <c:pt idx="6">
                  <c:v>133.91903709567197</c:v>
                </c:pt>
                <c:pt idx="7">
                  <c:v>127.00616024061631</c:v>
                </c:pt>
                <c:pt idx="8">
                  <c:v>125.27828563306845</c:v>
                </c:pt>
                <c:pt idx="9">
                  <c:v>121.669104890982</c:v>
                </c:pt>
                <c:pt idx="10">
                  <c:v>128.13568431849805</c:v>
                </c:pt>
                <c:pt idx="11">
                  <c:v>131.49366223573639</c:v>
                </c:pt>
                <c:pt idx="12">
                  <c:v>140.03335515870089</c:v>
                </c:pt>
                <c:pt idx="13">
                  <c:v>143.5724526305618</c:v>
                </c:pt>
                <c:pt idx="14">
                  <c:v>146.0357840149118</c:v>
                </c:pt>
                <c:pt idx="15">
                  <c:v>156.3271246545562</c:v>
                </c:pt>
                <c:pt idx="16">
                  <c:v>163.21643083573215</c:v>
                </c:pt>
                <c:pt idx="17">
                  <c:v>175.38572766897386</c:v>
                </c:pt>
                <c:pt idx="18">
                  <c:v>181.97206916921587</c:v>
                </c:pt>
                <c:pt idx="19">
                  <c:v>189.39518413267351</c:v>
                </c:pt>
                <c:pt idx="20">
                  <c:v>192.28460710470597</c:v>
                </c:pt>
                <c:pt idx="21">
                  <c:v>198.86949420344516</c:v>
                </c:pt>
                <c:pt idx="22">
                  <c:v>206.86347755557131</c:v>
                </c:pt>
                <c:pt idx="23">
                  <c:v>213.05645403621756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F-4FCB-9008-899083F8C8B4}"/>
            </c:ext>
          </c:extLst>
        </c:ser>
        <c:ser>
          <c:idx val="2"/>
          <c:order val="2"/>
          <c:tx>
            <c:strRef>
              <c:f>'[1]3-1'!$D$4</c:f>
              <c:strCache>
                <c:ptCount val="1"/>
                <c:pt idx="0">
                  <c:v>Escenario Bajo</c:v>
                </c:pt>
              </c:strCache>
            </c:strRef>
          </c:tx>
          <c:spPr>
            <a:ln w="28575" cap="rnd">
              <a:solidFill>
                <a:srgbClr val="C8B300"/>
              </a:solidFill>
              <a:round/>
            </a:ln>
            <a:effectLst/>
          </c:spPr>
          <c:marker>
            <c:symbol val="none"/>
          </c:marker>
          <c:cat>
            <c:numRef>
              <c:f>'[1]3-1'!$A$5:$A$28</c:f>
              <c:numCache>
                <c:formatCode>General</c:formatCode>
                <c:ptCount val="2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</c:numCache>
            </c:numRef>
          </c:cat>
          <c:val>
            <c:numRef>
              <c:f>'[1]3-1'!$D$5:$D$28</c:f>
              <c:numCache>
                <c:formatCode>General</c:formatCode>
                <c:ptCount val="24"/>
                <c:pt idx="0">
                  <c:v>50.883333333333333</c:v>
                </c:pt>
                <c:pt idx="1">
                  <c:v>25.142931610902032</c:v>
                </c:pt>
                <c:pt idx="2">
                  <c:v>26.575395753655226</c:v>
                </c:pt>
                <c:pt idx="3">
                  <c:v>26.97545923376466</c:v>
                </c:pt>
                <c:pt idx="4">
                  <c:v>29.519516528885323</c:v>
                </c:pt>
                <c:pt idx="5">
                  <c:v>29.787584215064719</c:v>
                </c:pt>
                <c:pt idx="6">
                  <c:v>30.095677950970607</c:v>
                </c:pt>
                <c:pt idx="7">
                  <c:v>27.816112659501357</c:v>
                </c:pt>
                <c:pt idx="8">
                  <c:v>26.805070300272462</c:v>
                </c:pt>
                <c:pt idx="9">
                  <c:v>25.516284525071057</c:v>
                </c:pt>
                <c:pt idx="10">
                  <c:v>26.680673351800312</c:v>
                </c:pt>
                <c:pt idx="11">
                  <c:v>27.248166128762975</c:v>
                </c:pt>
                <c:pt idx="12">
                  <c:v>28.305486161418738</c:v>
                </c:pt>
                <c:pt idx="13">
                  <c:v>29.079370079426894</c:v>
                </c:pt>
                <c:pt idx="14">
                  <c:v>29.951575180414338</c:v>
                </c:pt>
                <c:pt idx="15">
                  <c:v>31.979246668828115</c:v>
                </c:pt>
                <c:pt idx="16">
                  <c:v>33.666576532268849</c:v>
                </c:pt>
                <c:pt idx="17">
                  <c:v>36.081257391765327</c:v>
                </c:pt>
                <c:pt idx="18">
                  <c:v>37.466492454651572</c:v>
                </c:pt>
                <c:pt idx="19">
                  <c:v>39.153669017132387</c:v>
                </c:pt>
                <c:pt idx="20">
                  <c:v>40.461112059477855</c:v>
                </c:pt>
                <c:pt idx="21">
                  <c:v>41.876196382052456</c:v>
                </c:pt>
                <c:pt idx="22">
                  <c:v>43.643505304126656</c:v>
                </c:pt>
                <c:pt idx="23">
                  <c:v>45.193339387201149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EF-4FCB-9008-899083F8C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282336"/>
        <c:axId val="471278416"/>
      </c:lineChart>
      <c:catAx>
        <c:axId val="47128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1278416"/>
        <c:crosses val="autoZero"/>
        <c:auto val="1"/>
        <c:lblAlgn val="ctr"/>
        <c:lblOffset val="100"/>
        <c:noMultiLvlLbl val="0"/>
      </c:catAx>
      <c:valAx>
        <c:axId val="47127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 b="1">
                    <a:solidFill>
                      <a:sysClr val="windowText" lastClr="000000"/>
                    </a:solidFill>
                  </a:rPr>
                  <a:t>US$/BBL </a:t>
                </a:r>
                <a:r>
                  <a:rPr lang="es-CO" sz="800" b="1">
                    <a:solidFill>
                      <a:sysClr val="windowText" lastClr="000000"/>
                    </a:solidFill>
                  </a:rPr>
                  <a:t>Dic 2017</a:t>
                </a:r>
              </a:p>
            </c:rich>
          </c:tx>
          <c:layout>
            <c:manualLayout>
              <c:xMode val="edge"/>
              <c:yMode val="edge"/>
              <c:x val="1.7679008908523593E-2"/>
              <c:y val="0.306141647924263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128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571300559677153E-2"/>
          <c:y val="0.91358976210145637"/>
          <c:w val="0.97379566952548469"/>
          <c:h val="6.54128683564129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SSP</a:t>
            </a:r>
            <a:r>
              <a:rPr lang="es-CO" baseline="0"/>
              <a:t> 1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'YOUNIS  SPP1'!$C$6:$C$13</c:f>
              <c:strCache>
                <c:ptCount val="8"/>
                <c:pt idx="0">
                  <c:v>Petroleo liviano</c:v>
                </c:pt>
                <c:pt idx="1">
                  <c:v>Petroleo pesado</c:v>
                </c:pt>
                <c:pt idx="2">
                  <c:v>Gas natural</c:v>
                </c:pt>
                <c:pt idx="3">
                  <c:v>Gasolina</c:v>
                </c:pt>
                <c:pt idx="4">
                  <c:v>Diesel</c:v>
                </c:pt>
                <c:pt idx="5">
                  <c:v>Keroseno-JET</c:v>
                </c:pt>
                <c:pt idx="6">
                  <c:v>LPG</c:v>
                </c:pt>
                <c:pt idx="7">
                  <c:v>Fuel Oil</c:v>
                </c:pt>
              </c:strCache>
            </c:strRef>
          </c:xVal>
          <c:yVal>
            <c:numRef>
              <c:f>'YOUNIS  SPP1'!$D$6:$D$13</c:f>
            </c:numRef>
          </c:yVal>
          <c:smooth val="1"/>
          <c:extLst>
            <c:ext xmlns:c16="http://schemas.microsoft.com/office/drawing/2014/chart" uri="{C3380CC4-5D6E-409C-BE32-E72D297353CC}">
              <c16:uniqueId val="{00000000-163D-4997-964E-8D57AA92AB7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'YOUNIS  SPP1'!$C$6:$C$13</c:f>
              <c:strCache>
                <c:ptCount val="8"/>
                <c:pt idx="0">
                  <c:v>Petroleo liviano</c:v>
                </c:pt>
                <c:pt idx="1">
                  <c:v>Petroleo pesado</c:v>
                </c:pt>
                <c:pt idx="2">
                  <c:v>Gas natural</c:v>
                </c:pt>
                <c:pt idx="3">
                  <c:v>Gasolina</c:v>
                </c:pt>
                <c:pt idx="4">
                  <c:v>Diesel</c:v>
                </c:pt>
                <c:pt idx="5">
                  <c:v>Keroseno-JET</c:v>
                </c:pt>
                <c:pt idx="6">
                  <c:v>LPG</c:v>
                </c:pt>
                <c:pt idx="7">
                  <c:v>Fuel Oil</c:v>
                </c:pt>
              </c:strCache>
            </c:strRef>
          </c:xVal>
          <c:yVal>
            <c:numRef>
              <c:f>'YOUNIS  SPP1'!$E$6:$E$13</c:f>
            </c:numRef>
          </c:yVal>
          <c:smooth val="1"/>
          <c:extLst>
            <c:ext xmlns:c16="http://schemas.microsoft.com/office/drawing/2014/chart" uri="{C3380CC4-5D6E-409C-BE32-E72D297353CC}">
              <c16:uniqueId val="{00000001-163D-4997-964E-8D57AA92AB7A}"/>
            </c:ext>
          </c:extLst>
        </c:ser>
        <c:ser>
          <c:idx val="2"/>
          <c:order val="2"/>
          <c:tx>
            <c:strRef>
              <c:f>'YOUNIS  SPP1'!$C$6</c:f>
              <c:strCache>
                <c:ptCount val="1"/>
                <c:pt idx="0">
                  <c:v>Petroleo liviano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'YOUNIS  SPP1'!$A$1:$A$2</c:f>
              <c:numCache>
                <c:formatCode>General</c:formatCode>
                <c:ptCount val="2"/>
                <c:pt idx="0">
                  <c:v>2015</c:v>
                </c:pt>
                <c:pt idx="1">
                  <c:v>2050</c:v>
                </c:pt>
              </c:numCache>
            </c:numRef>
          </c:xVal>
          <c:yVal>
            <c:numRef>
              <c:f>'YOUNIS  SPP1'!$F$6:$G$6</c:f>
              <c:numCache>
                <c:formatCode>General</c:formatCode>
                <c:ptCount val="2"/>
                <c:pt idx="0">
                  <c:v>8.2100000000000009</c:v>
                </c:pt>
                <c:pt idx="1">
                  <c:v>12.81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3D-4997-964E-8D57AA92AB7A}"/>
            </c:ext>
          </c:extLst>
        </c:ser>
        <c:ser>
          <c:idx val="3"/>
          <c:order val="3"/>
          <c:tx>
            <c:strRef>
              <c:f>'YOUNIS  SPP1'!$C$7</c:f>
              <c:strCache>
                <c:ptCount val="1"/>
                <c:pt idx="0">
                  <c:v>Petroleo pesado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'YOUNIS  SPP1'!$A$1:$A$2</c:f>
              <c:numCache>
                <c:formatCode>General</c:formatCode>
                <c:ptCount val="2"/>
                <c:pt idx="0">
                  <c:v>2015</c:v>
                </c:pt>
                <c:pt idx="1">
                  <c:v>2050</c:v>
                </c:pt>
              </c:numCache>
            </c:numRef>
          </c:xVal>
          <c:yVal>
            <c:numRef>
              <c:f>'YOUNIS  SPP1'!$F$7:$G$7</c:f>
              <c:numCache>
                <c:formatCode>General</c:formatCode>
                <c:ptCount val="2"/>
                <c:pt idx="0">
                  <c:v>7.35</c:v>
                </c:pt>
                <c:pt idx="1">
                  <c:v>11.46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3D-4997-964E-8D57AA92AB7A}"/>
            </c:ext>
          </c:extLst>
        </c:ser>
        <c:ser>
          <c:idx val="4"/>
          <c:order val="4"/>
          <c:tx>
            <c:strRef>
              <c:f>'YOUNIS  SPP1'!$C$8</c:f>
              <c:strCache>
                <c:ptCount val="1"/>
                <c:pt idx="0">
                  <c:v>Gas natural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'YOUNIS  SPP1'!$A$1:$A$2</c:f>
              <c:numCache>
                <c:formatCode>General</c:formatCode>
                <c:ptCount val="2"/>
                <c:pt idx="0">
                  <c:v>2015</c:v>
                </c:pt>
                <c:pt idx="1">
                  <c:v>2050</c:v>
                </c:pt>
              </c:numCache>
            </c:numRef>
          </c:xVal>
          <c:yVal>
            <c:numRef>
              <c:f>'YOUNIS  SPP1'!$F$8:$G$8</c:f>
              <c:numCache>
                <c:formatCode>General</c:formatCode>
                <c:ptCount val="2"/>
                <c:pt idx="0">
                  <c:v>5.6</c:v>
                </c:pt>
                <c:pt idx="1">
                  <c:v>8.85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63D-4997-964E-8D57AA92AB7A}"/>
            </c:ext>
          </c:extLst>
        </c:ser>
        <c:ser>
          <c:idx val="5"/>
          <c:order val="5"/>
          <c:tx>
            <c:strRef>
              <c:f>'YOUNIS  SPP1'!$C$9</c:f>
              <c:strCache>
                <c:ptCount val="1"/>
                <c:pt idx="0">
                  <c:v>Gasolina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'YOUNIS  SPP1'!$A$1:$A$2</c:f>
              <c:numCache>
                <c:formatCode>General</c:formatCode>
                <c:ptCount val="2"/>
                <c:pt idx="0">
                  <c:v>2015</c:v>
                </c:pt>
                <c:pt idx="1">
                  <c:v>2050</c:v>
                </c:pt>
              </c:numCache>
            </c:numRef>
          </c:xVal>
          <c:yVal>
            <c:numRef>
              <c:f>'YOUNIS  SPP1'!$F$9:$G$9</c:f>
              <c:numCache>
                <c:formatCode>General</c:formatCode>
                <c:ptCount val="2"/>
                <c:pt idx="0">
                  <c:v>14.26</c:v>
                </c:pt>
                <c:pt idx="1">
                  <c:v>22.25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63D-4997-964E-8D57AA92AB7A}"/>
            </c:ext>
          </c:extLst>
        </c:ser>
        <c:ser>
          <c:idx val="6"/>
          <c:order val="6"/>
          <c:tx>
            <c:strRef>
              <c:f>'YOUNIS  SPP1'!$C$10</c:f>
              <c:strCache>
                <c:ptCount val="1"/>
                <c:pt idx="0">
                  <c:v>Diesel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'YOUNIS  SPP1'!$A$1:$A$2</c:f>
              <c:numCache>
                <c:formatCode>General</c:formatCode>
                <c:ptCount val="2"/>
                <c:pt idx="0">
                  <c:v>2015</c:v>
                </c:pt>
                <c:pt idx="1">
                  <c:v>2050</c:v>
                </c:pt>
              </c:numCache>
            </c:numRef>
          </c:xVal>
          <c:yVal>
            <c:numRef>
              <c:f>'YOUNIS  SPP1'!$F$10:$G$10</c:f>
              <c:numCache>
                <c:formatCode>General</c:formatCode>
                <c:ptCount val="2"/>
                <c:pt idx="0">
                  <c:v>16.96</c:v>
                </c:pt>
                <c:pt idx="1">
                  <c:v>26.46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63D-4997-964E-8D57AA92AB7A}"/>
            </c:ext>
          </c:extLst>
        </c:ser>
        <c:ser>
          <c:idx val="7"/>
          <c:order val="7"/>
          <c:tx>
            <c:strRef>
              <c:f>'YOUNIS  SPP1'!$C$11</c:f>
              <c:strCache>
                <c:ptCount val="1"/>
                <c:pt idx="0">
                  <c:v>Keroseno-JET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'YOUNIS  SPP1'!$A$1:$A$2</c:f>
              <c:numCache>
                <c:formatCode>General</c:formatCode>
                <c:ptCount val="2"/>
                <c:pt idx="0">
                  <c:v>2015</c:v>
                </c:pt>
                <c:pt idx="1">
                  <c:v>2050</c:v>
                </c:pt>
              </c:numCache>
            </c:numRef>
          </c:xVal>
          <c:yVal>
            <c:numRef>
              <c:f>'YOUNIS  SPP1'!$F$11:$G$11</c:f>
              <c:numCache>
                <c:formatCode>General</c:formatCode>
                <c:ptCount val="2"/>
                <c:pt idx="0">
                  <c:v>11.91</c:v>
                </c:pt>
                <c:pt idx="1">
                  <c:v>18.57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63D-4997-964E-8D57AA92AB7A}"/>
            </c:ext>
          </c:extLst>
        </c:ser>
        <c:ser>
          <c:idx val="8"/>
          <c:order val="8"/>
          <c:tx>
            <c:strRef>
              <c:f>'YOUNIS  SPP1'!$C$12</c:f>
              <c:strCache>
                <c:ptCount val="1"/>
                <c:pt idx="0">
                  <c:v>LPG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'YOUNIS  SPP1'!$A$1:$A$2</c:f>
              <c:numCache>
                <c:formatCode>General</c:formatCode>
                <c:ptCount val="2"/>
                <c:pt idx="0">
                  <c:v>2015</c:v>
                </c:pt>
                <c:pt idx="1">
                  <c:v>2050</c:v>
                </c:pt>
              </c:numCache>
            </c:numRef>
          </c:xVal>
          <c:yVal>
            <c:numRef>
              <c:f>'YOUNIS  SPP1'!$F$12:$G$12</c:f>
              <c:numCache>
                <c:formatCode>General</c:formatCode>
                <c:ptCount val="2"/>
                <c:pt idx="0">
                  <c:v>7.8</c:v>
                </c:pt>
                <c:pt idx="1">
                  <c:v>12.17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63D-4997-964E-8D57AA92AB7A}"/>
            </c:ext>
          </c:extLst>
        </c:ser>
        <c:ser>
          <c:idx val="9"/>
          <c:order val="9"/>
          <c:tx>
            <c:strRef>
              <c:f>'YOUNIS  SPP1'!$C$13</c:f>
              <c:strCache>
                <c:ptCount val="1"/>
                <c:pt idx="0">
                  <c:v>Fuel Oil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'YOUNIS  SPP1'!$A$1:$A$2</c:f>
              <c:numCache>
                <c:formatCode>General</c:formatCode>
                <c:ptCount val="2"/>
                <c:pt idx="0">
                  <c:v>2015</c:v>
                </c:pt>
                <c:pt idx="1">
                  <c:v>2050</c:v>
                </c:pt>
              </c:numCache>
            </c:numRef>
          </c:xVal>
          <c:yVal>
            <c:numRef>
              <c:f>'YOUNIS  SPP1'!$F$13:$G$13</c:f>
              <c:numCache>
                <c:formatCode>General</c:formatCode>
                <c:ptCount val="2"/>
                <c:pt idx="0">
                  <c:v>10.1</c:v>
                </c:pt>
                <c:pt idx="1">
                  <c:v>15.75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63D-4997-964E-8D57AA92A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570719"/>
        <c:axId val="453587359"/>
      </c:scatterChart>
      <c:valAx>
        <c:axId val="45357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3587359"/>
        <c:crosses val="autoZero"/>
        <c:crossBetween val="midCat"/>
      </c:valAx>
      <c:valAx>
        <c:axId val="45358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357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SSP</a:t>
            </a:r>
            <a:r>
              <a:rPr lang="es-CO" baseline="0"/>
              <a:t> 1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'YOUNIS  SPP1'!$C$6:$C$13</c:f>
              <c:strCache>
                <c:ptCount val="8"/>
                <c:pt idx="0">
                  <c:v>Petroleo liviano</c:v>
                </c:pt>
                <c:pt idx="1">
                  <c:v>Petroleo pesado</c:v>
                </c:pt>
                <c:pt idx="2">
                  <c:v>Gas natural</c:v>
                </c:pt>
                <c:pt idx="3">
                  <c:v>Gasolina</c:v>
                </c:pt>
                <c:pt idx="4">
                  <c:v>Diesel</c:v>
                </c:pt>
                <c:pt idx="5">
                  <c:v>Keroseno-JET</c:v>
                </c:pt>
                <c:pt idx="6">
                  <c:v>LPG</c:v>
                </c:pt>
                <c:pt idx="7">
                  <c:v>Fuel Oil</c:v>
                </c:pt>
              </c:strCache>
            </c:strRef>
          </c:xVal>
          <c:yVal>
            <c:numRef>
              <c:f>'YOUNIS  SPP1'!$D$6:$D$13</c:f>
            </c:numRef>
          </c:yVal>
          <c:smooth val="1"/>
          <c:extLst>
            <c:ext xmlns:c16="http://schemas.microsoft.com/office/drawing/2014/chart" uri="{C3380CC4-5D6E-409C-BE32-E72D297353CC}">
              <c16:uniqueId val="{00000000-A79C-4FC4-BDAE-347C9FD2436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'YOUNIS  SPP1'!$C$6:$C$13</c:f>
              <c:strCache>
                <c:ptCount val="8"/>
                <c:pt idx="0">
                  <c:v>Petroleo liviano</c:v>
                </c:pt>
                <c:pt idx="1">
                  <c:v>Petroleo pesado</c:v>
                </c:pt>
                <c:pt idx="2">
                  <c:v>Gas natural</c:v>
                </c:pt>
                <c:pt idx="3">
                  <c:v>Gasolina</c:v>
                </c:pt>
                <c:pt idx="4">
                  <c:v>Diesel</c:v>
                </c:pt>
                <c:pt idx="5">
                  <c:v>Keroseno-JET</c:v>
                </c:pt>
                <c:pt idx="6">
                  <c:v>LPG</c:v>
                </c:pt>
                <c:pt idx="7">
                  <c:v>Fuel Oil</c:v>
                </c:pt>
              </c:strCache>
            </c:strRef>
          </c:xVal>
          <c:yVal>
            <c:numRef>
              <c:f>'YOUNIS  SPP1'!$E$6:$E$13</c:f>
            </c:numRef>
          </c:yVal>
          <c:smooth val="1"/>
          <c:extLst>
            <c:ext xmlns:c16="http://schemas.microsoft.com/office/drawing/2014/chart" uri="{C3380CC4-5D6E-409C-BE32-E72D297353CC}">
              <c16:uniqueId val="{00000001-A79C-4FC4-BDAE-347C9FD24362}"/>
            </c:ext>
          </c:extLst>
        </c:ser>
        <c:ser>
          <c:idx val="2"/>
          <c:order val="2"/>
          <c:tx>
            <c:strRef>
              <c:f>'YOUNIS  SPP3'!$C$6</c:f>
              <c:strCache>
                <c:ptCount val="1"/>
                <c:pt idx="0">
                  <c:v>Petroleo liviano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'YOUNIS  SPP3'!$A$1:$A$2</c:f>
              <c:numCache>
                <c:formatCode>General</c:formatCode>
                <c:ptCount val="2"/>
                <c:pt idx="0">
                  <c:v>2015</c:v>
                </c:pt>
                <c:pt idx="1">
                  <c:v>2050</c:v>
                </c:pt>
              </c:numCache>
            </c:numRef>
          </c:xVal>
          <c:yVal>
            <c:numRef>
              <c:f>'YOUNIS  SPP3'!$F$6:$G$6</c:f>
              <c:numCache>
                <c:formatCode>General</c:formatCode>
                <c:ptCount val="2"/>
                <c:pt idx="0">
                  <c:v>8.2100000000000009</c:v>
                </c:pt>
                <c:pt idx="1">
                  <c:v>12.81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9C-4FC4-BDAE-347C9FD24362}"/>
            </c:ext>
          </c:extLst>
        </c:ser>
        <c:ser>
          <c:idx val="3"/>
          <c:order val="3"/>
          <c:tx>
            <c:strRef>
              <c:f>'YOUNIS  SPP3'!$C$7</c:f>
              <c:strCache>
                <c:ptCount val="1"/>
                <c:pt idx="0">
                  <c:v>Petroleo pesado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'YOUNIS  SPP3'!$A$1:$A$2</c:f>
              <c:numCache>
                <c:formatCode>General</c:formatCode>
                <c:ptCount val="2"/>
                <c:pt idx="0">
                  <c:v>2015</c:v>
                </c:pt>
                <c:pt idx="1">
                  <c:v>2050</c:v>
                </c:pt>
              </c:numCache>
            </c:numRef>
          </c:xVal>
          <c:yVal>
            <c:numRef>
              <c:f>'YOUNIS  SPP3'!$F$7:$G$7</c:f>
              <c:numCache>
                <c:formatCode>General</c:formatCode>
                <c:ptCount val="2"/>
                <c:pt idx="0">
                  <c:v>7.35</c:v>
                </c:pt>
                <c:pt idx="1">
                  <c:v>11.46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9C-4FC4-BDAE-347C9FD24362}"/>
            </c:ext>
          </c:extLst>
        </c:ser>
        <c:ser>
          <c:idx val="4"/>
          <c:order val="4"/>
          <c:tx>
            <c:strRef>
              <c:f>'YOUNIS  SPP3'!$C$8</c:f>
              <c:strCache>
                <c:ptCount val="1"/>
                <c:pt idx="0">
                  <c:v>Gas natural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'YOUNIS  SPP3'!$A$1:$A$2</c:f>
              <c:numCache>
                <c:formatCode>General</c:formatCode>
                <c:ptCount val="2"/>
                <c:pt idx="0">
                  <c:v>2015</c:v>
                </c:pt>
                <c:pt idx="1">
                  <c:v>2050</c:v>
                </c:pt>
              </c:numCache>
            </c:numRef>
          </c:xVal>
          <c:yVal>
            <c:numRef>
              <c:f>'YOUNIS  SPP3'!$F$8:$G$8</c:f>
              <c:numCache>
                <c:formatCode>General</c:formatCode>
                <c:ptCount val="2"/>
                <c:pt idx="0">
                  <c:v>5.6</c:v>
                </c:pt>
                <c:pt idx="1">
                  <c:v>8.85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9C-4FC4-BDAE-347C9FD24362}"/>
            </c:ext>
          </c:extLst>
        </c:ser>
        <c:ser>
          <c:idx val="5"/>
          <c:order val="5"/>
          <c:tx>
            <c:strRef>
              <c:f>'YOUNIS  SPP3'!$C$9</c:f>
              <c:strCache>
                <c:ptCount val="1"/>
                <c:pt idx="0">
                  <c:v>Gasolina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'YOUNIS  SPP3'!$A$1:$A$2</c:f>
              <c:numCache>
                <c:formatCode>General</c:formatCode>
                <c:ptCount val="2"/>
                <c:pt idx="0">
                  <c:v>2015</c:v>
                </c:pt>
                <c:pt idx="1">
                  <c:v>2050</c:v>
                </c:pt>
              </c:numCache>
            </c:numRef>
          </c:xVal>
          <c:yVal>
            <c:numRef>
              <c:f>'YOUNIS  SPP3'!$F$9:$G$9</c:f>
              <c:numCache>
                <c:formatCode>General</c:formatCode>
                <c:ptCount val="2"/>
                <c:pt idx="0">
                  <c:v>14.26</c:v>
                </c:pt>
                <c:pt idx="1">
                  <c:v>22.25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9C-4FC4-BDAE-347C9FD24362}"/>
            </c:ext>
          </c:extLst>
        </c:ser>
        <c:ser>
          <c:idx val="6"/>
          <c:order val="6"/>
          <c:tx>
            <c:strRef>
              <c:f>'YOUNIS  SPP3'!$C$10</c:f>
              <c:strCache>
                <c:ptCount val="1"/>
                <c:pt idx="0">
                  <c:v>Diesel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'YOUNIS  SPP3'!$A$1:$A$2</c:f>
              <c:numCache>
                <c:formatCode>General</c:formatCode>
                <c:ptCount val="2"/>
                <c:pt idx="0">
                  <c:v>2015</c:v>
                </c:pt>
                <c:pt idx="1">
                  <c:v>2050</c:v>
                </c:pt>
              </c:numCache>
            </c:numRef>
          </c:xVal>
          <c:yVal>
            <c:numRef>
              <c:f>'YOUNIS  SPP3'!$F$10:$G$10</c:f>
              <c:numCache>
                <c:formatCode>General</c:formatCode>
                <c:ptCount val="2"/>
                <c:pt idx="0">
                  <c:v>16.96</c:v>
                </c:pt>
                <c:pt idx="1">
                  <c:v>26.46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9C-4FC4-BDAE-347C9FD24362}"/>
            </c:ext>
          </c:extLst>
        </c:ser>
        <c:ser>
          <c:idx val="7"/>
          <c:order val="7"/>
          <c:tx>
            <c:strRef>
              <c:f>'YOUNIS  SPP3'!$C$11</c:f>
              <c:strCache>
                <c:ptCount val="1"/>
                <c:pt idx="0">
                  <c:v>Keroseno-JET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'YOUNIS  SPP3'!$A$1:$A$2</c:f>
              <c:numCache>
                <c:formatCode>General</c:formatCode>
                <c:ptCount val="2"/>
                <c:pt idx="0">
                  <c:v>2015</c:v>
                </c:pt>
                <c:pt idx="1">
                  <c:v>2050</c:v>
                </c:pt>
              </c:numCache>
            </c:numRef>
          </c:xVal>
          <c:yVal>
            <c:numRef>
              <c:f>'YOUNIS  SPP3'!$F$11:$G$11</c:f>
              <c:numCache>
                <c:formatCode>General</c:formatCode>
                <c:ptCount val="2"/>
                <c:pt idx="0">
                  <c:v>11.91</c:v>
                </c:pt>
                <c:pt idx="1">
                  <c:v>18.57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79C-4FC4-BDAE-347C9FD24362}"/>
            </c:ext>
          </c:extLst>
        </c:ser>
        <c:ser>
          <c:idx val="8"/>
          <c:order val="8"/>
          <c:tx>
            <c:strRef>
              <c:f>'YOUNIS  SPP3'!$C$12</c:f>
              <c:strCache>
                <c:ptCount val="1"/>
                <c:pt idx="0">
                  <c:v>LPG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'YOUNIS  SPP3'!$A$1:$A$2</c:f>
              <c:numCache>
                <c:formatCode>General</c:formatCode>
                <c:ptCount val="2"/>
                <c:pt idx="0">
                  <c:v>2015</c:v>
                </c:pt>
                <c:pt idx="1">
                  <c:v>2050</c:v>
                </c:pt>
              </c:numCache>
            </c:numRef>
          </c:xVal>
          <c:yVal>
            <c:numRef>
              <c:f>'YOUNIS  SPP3'!$F$12:$G$12</c:f>
              <c:numCache>
                <c:formatCode>General</c:formatCode>
                <c:ptCount val="2"/>
                <c:pt idx="0">
                  <c:v>7.8</c:v>
                </c:pt>
                <c:pt idx="1">
                  <c:v>12.17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79C-4FC4-BDAE-347C9FD24362}"/>
            </c:ext>
          </c:extLst>
        </c:ser>
        <c:ser>
          <c:idx val="9"/>
          <c:order val="9"/>
          <c:tx>
            <c:strRef>
              <c:f>'YOUNIS  SPP3'!$C$13</c:f>
              <c:strCache>
                <c:ptCount val="1"/>
                <c:pt idx="0">
                  <c:v>Fuel Oil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'YOUNIS  SPP3'!$A$1:$A$2</c:f>
              <c:numCache>
                <c:formatCode>General</c:formatCode>
                <c:ptCount val="2"/>
                <c:pt idx="0">
                  <c:v>2015</c:v>
                </c:pt>
                <c:pt idx="1">
                  <c:v>2050</c:v>
                </c:pt>
              </c:numCache>
            </c:numRef>
          </c:xVal>
          <c:yVal>
            <c:numRef>
              <c:f>'YOUNIS  SPP3'!$F$13:$G$13</c:f>
              <c:numCache>
                <c:formatCode>General</c:formatCode>
                <c:ptCount val="2"/>
                <c:pt idx="0">
                  <c:v>10.1</c:v>
                </c:pt>
                <c:pt idx="1">
                  <c:v>15.75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79C-4FC4-BDAE-347C9FD24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570719"/>
        <c:axId val="453587359"/>
      </c:scatterChart>
      <c:valAx>
        <c:axId val="45357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3587359"/>
        <c:crosses val="autoZero"/>
        <c:crossBetween val="midCat"/>
      </c:valAx>
      <c:valAx>
        <c:axId val="45358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357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SSP</a:t>
            </a:r>
            <a:r>
              <a:rPr lang="es-CO" baseline="0"/>
              <a:t> 1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'YOUNIS  SPP1'!$C$6:$C$13</c:f>
              <c:strCache>
                <c:ptCount val="8"/>
                <c:pt idx="0">
                  <c:v>Petroleo liviano</c:v>
                </c:pt>
                <c:pt idx="1">
                  <c:v>Petroleo pesado</c:v>
                </c:pt>
                <c:pt idx="2">
                  <c:v>Gas natural</c:v>
                </c:pt>
                <c:pt idx="3">
                  <c:v>Gasolina</c:v>
                </c:pt>
                <c:pt idx="4">
                  <c:v>Diesel</c:v>
                </c:pt>
                <c:pt idx="5">
                  <c:v>Keroseno-JET</c:v>
                </c:pt>
                <c:pt idx="6">
                  <c:v>LPG</c:v>
                </c:pt>
                <c:pt idx="7">
                  <c:v>Fuel Oil</c:v>
                </c:pt>
              </c:strCache>
            </c:strRef>
          </c:xVal>
          <c:yVal>
            <c:numRef>
              <c:f>'YOUNIS  SPP1'!$D$6:$D$13</c:f>
            </c:numRef>
          </c:yVal>
          <c:smooth val="1"/>
          <c:extLst>
            <c:ext xmlns:c16="http://schemas.microsoft.com/office/drawing/2014/chart" uri="{C3380CC4-5D6E-409C-BE32-E72D297353CC}">
              <c16:uniqueId val="{00000000-D0A5-40CB-9FDA-98675F47939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'YOUNIS  SPP1'!$C$6:$C$13</c:f>
              <c:strCache>
                <c:ptCount val="8"/>
                <c:pt idx="0">
                  <c:v>Petroleo liviano</c:v>
                </c:pt>
                <c:pt idx="1">
                  <c:v>Petroleo pesado</c:v>
                </c:pt>
                <c:pt idx="2">
                  <c:v>Gas natural</c:v>
                </c:pt>
                <c:pt idx="3">
                  <c:v>Gasolina</c:v>
                </c:pt>
                <c:pt idx="4">
                  <c:v>Diesel</c:v>
                </c:pt>
                <c:pt idx="5">
                  <c:v>Keroseno-JET</c:v>
                </c:pt>
                <c:pt idx="6">
                  <c:v>LPG</c:v>
                </c:pt>
                <c:pt idx="7">
                  <c:v>Fuel Oil</c:v>
                </c:pt>
              </c:strCache>
            </c:strRef>
          </c:xVal>
          <c:yVal>
            <c:numRef>
              <c:f>'YOUNIS  SPP1'!$E$6:$E$13</c:f>
            </c:numRef>
          </c:yVal>
          <c:smooth val="1"/>
          <c:extLst>
            <c:ext xmlns:c16="http://schemas.microsoft.com/office/drawing/2014/chart" uri="{C3380CC4-5D6E-409C-BE32-E72D297353CC}">
              <c16:uniqueId val="{00000001-D0A5-40CB-9FDA-98675F47939A}"/>
            </c:ext>
          </c:extLst>
        </c:ser>
        <c:ser>
          <c:idx val="2"/>
          <c:order val="2"/>
          <c:tx>
            <c:strRef>
              <c:f>'YOUNIS  SPP2'!$C$6</c:f>
              <c:strCache>
                <c:ptCount val="1"/>
                <c:pt idx="0">
                  <c:v>Petroleo liviano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'YOUNIS  SPP2'!$A$1:$A$2</c:f>
              <c:numCache>
                <c:formatCode>General</c:formatCode>
                <c:ptCount val="2"/>
                <c:pt idx="0">
                  <c:v>2015</c:v>
                </c:pt>
                <c:pt idx="1">
                  <c:v>2050</c:v>
                </c:pt>
              </c:numCache>
            </c:numRef>
          </c:xVal>
          <c:yVal>
            <c:numRef>
              <c:f>'YOUNIS  SPP2'!$F$6:$G$6</c:f>
              <c:numCache>
                <c:formatCode>General</c:formatCode>
                <c:ptCount val="2"/>
                <c:pt idx="0">
                  <c:v>8.2100000000000009</c:v>
                </c:pt>
                <c:pt idx="1">
                  <c:v>12.81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A5-40CB-9FDA-98675F47939A}"/>
            </c:ext>
          </c:extLst>
        </c:ser>
        <c:ser>
          <c:idx val="3"/>
          <c:order val="3"/>
          <c:tx>
            <c:strRef>
              <c:f>'YOUNIS  SPP2'!$C$7</c:f>
              <c:strCache>
                <c:ptCount val="1"/>
                <c:pt idx="0">
                  <c:v>Petroleo pesado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'YOUNIS  SPP2'!$A$1:$A$2</c:f>
              <c:numCache>
                <c:formatCode>General</c:formatCode>
                <c:ptCount val="2"/>
                <c:pt idx="0">
                  <c:v>2015</c:v>
                </c:pt>
                <c:pt idx="1">
                  <c:v>2050</c:v>
                </c:pt>
              </c:numCache>
            </c:numRef>
          </c:xVal>
          <c:yVal>
            <c:numRef>
              <c:f>'YOUNIS  SPP2'!$F$7:$G$7</c:f>
              <c:numCache>
                <c:formatCode>General</c:formatCode>
                <c:ptCount val="2"/>
                <c:pt idx="0">
                  <c:v>7.35</c:v>
                </c:pt>
                <c:pt idx="1">
                  <c:v>11.46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A5-40CB-9FDA-98675F47939A}"/>
            </c:ext>
          </c:extLst>
        </c:ser>
        <c:ser>
          <c:idx val="4"/>
          <c:order val="4"/>
          <c:tx>
            <c:strRef>
              <c:f>'YOUNIS  SPP2'!$C$8</c:f>
              <c:strCache>
                <c:ptCount val="1"/>
                <c:pt idx="0">
                  <c:v>Gas natural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'YOUNIS  SPP2'!$A$1:$A$2</c:f>
              <c:numCache>
                <c:formatCode>General</c:formatCode>
                <c:ptCount val="2"/>
                <c:pt idx="0">
                  <c:v>2015</c:v>
                </c:pt>
                <c:pt idx="1">
                  <c:v>2050</c:v>
                </c:pt>
              </c:numCache>
            </c:numRef>
          </c:xVal>
          <c:yVal>
            <c:numRef>
              <c:f>'YOUNIS  SPP2'!$F$8:$G$8</c:f>
              <c:numCache>
                <c:formatCode>General</c:formatCode>
                <c:ptCount val="2"/>
                <c:pt idx="0">
                  <c:v>5.6</c:v>
                </c:pt>
                <c:pt idx="1">
                  <c:v>8.85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0A5-40CB-9FDA-98675F47939A}"/>
            </c:ext>
          </c:extLst>
        </c:ser>
        <c:ser>
          <c:idx val="5"/>
          <c:order val="5"/>
          <c:tx>
            <c:strRef>
              <c:f>'YOUNIS  SPP2'!$C$9</c:f>
              <c:strCache>
                <c:ptCount val="1"/>
                <c:pt idx="0">
                  <c:v>Gasolina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'YOUNIS  SPP2'!$A$1:$A$2</c:f>
              <c:numCache>
                <c:formatCode>General</c:formatCode>
                <c:ptCount val="2"/>
                <c:pt idx="0">
                  <c:v>2015</c:v>
                </c:pt>
                <c:pt idx="1">
                  <c:v>2050</c:v>
                </c:pt>
              </c:numCache>
            </c:numRef>
          </c:xVal>
          <c:yVal>
            <c:numRef>
              <c:f>'YOUNIS  SPP2'!$F$9:$G$9</c:f>
              <c:numCache>
                <c:formatCode>General</c:formatCode>
                <c:ptCount val="2"/>
                <c:pt idx="0">
                  <c:v>14.26</c:v>
                </c:pt>
                <c:pt idx="1">
                  <c:v>22.25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0A5-40CB-9FDA-98675F47939A}"/>
            </c:ext>
          </c:extLst>
        </c:ser>
        <c:ser>
          <c:idx val="6"/>
          <c:order val="6"/>
          <c:tx>
            <c:strRef>
              <c:f>'YOUNIS  SPP2'!$C$10</c:f>
              <c:strCache>
                <c:ptCount val="1"/>
                <c:pt idx="0">
                  <c:v>Diesel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'YOUNIS  SPP2'!$A$1:$A$2</c:f>
              <c:numCache>
                <c:formatCode>General</c:formatCode>
                <c:ptCount val="2"/>
                <c:pt idx="0">
                  <c:v>2015</c:v>
                </c:pt>
                <c:pt idx="1">
                  <c:v>2050</c:v>
                </c:pt>
              </c:numCache>
            </c:numRef>
          </c:xVal>
          <c:yVal>
            <c:numRef>
              <c:f>'YOUNIS  SPP2'!$F$10:$G$10</c:f>
              <c:numCache>
                <c:formatCode>General</c:formatCode>
                <c:ptCount val="2"/>
                <c:pt idx="0">
                  <c:v>16.96</c:v>
                </c:pt>
                <c:pt idx="1">
                  <c:v>26.46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0A5-40CB-9FDA-98675F47939A}"/>
            </c:ext>
          </c:extLst>
        </c:ser>
        <c:ser>
          <c:idx val="7"/>
          <c:order val="7"/>
          <c:tx>
            <c:strRef>
              <c:f>'YOUNIS  SPP2'!$C$11</c:f>
              <c:strCache>
                <c:ptCount val="1"/>
                <c:pt idx="0">
                  <c:v>Keroseno-JET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'YOUNIS  SPP2'!$A$1:$A$2</c:f>
              <c:numCache>
                <c:formatCode>General</c:formatCode>
                <c:ptCount val="2"/>
                <c:pt idx="0">
                  <c:v>2015</c:v>
                </c:pt>
                <c:pt idx="1">
                  <c:v>2050</c:v>
                </c:pt>
              </c:numCache>
            </c:numRef>
          </c:xVal>
          <c:yVal>
            <c:numRef>
              <c:f>'YOUNIS  SPP2'!$F$11:$G$11</c:f>
              <c:numCache>
                <c:formatCode>General</c:formatCode>
                <c:ptCount val="2"/>
                <c:pt idx="0">
                  <c:v>11.91</c:v>
                </c:pt>
                <c:pt idx="1">
                  <c:v>18.57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0A5-40CB-9FDA-98675F47939A}"/>
            </c:ext>
          </c:extLst>
        </c:ser>
        <c:ser>
          <c:idx val="8"/>
          <c:order val="8"/>
          <c:tx>
            <c:strRef>
              <c:f>'YOUNIS  SPP2'!$C$12</c:f>
              <c:strCache>
                <c:ptCount val="1"/>
                <c:pt idx="0">
                  <c:v>LPG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'YOUNIS  SPP2'!$A$1:$A$2</c:f>
              <c:numCache>
                <c:formatCode>General</c:formatCode>
                <c:ptCount val="2"/>
                <c:pt idx="0">
                  <c:v>2015</c:v>
                </c:pt>
                <c:pt idx="1">
                  <c:v>2050</c:v>
                </c:pt>
              </c:numCache>
            </c:numRef>
          </c:xVal>
          <c:yVal>
            <c:numRef>
              <c:f>'YOUNIS  SPP2'!$F$12:$G$12</c:f>
              <c:numCache>
                <c:formatCode>General</c:formatCode>
                <c:ptCount val="2"/>
                <c:pt idx="0">
                  <c:v>7.8</c:v>
                </c:pt>
                <c:pt idx="1">
                  <c:v>12.17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0A5-40CB-9FDA-98675F47939A}"/>
            </c:ext>
          </c:extLst>
        </c:ser>
        <c:ser>
          <c:idx val="9"/>
          <c:order val="9"/>
          <c:tx>
            <c:strRef>
              <c:f>'YOUNIS  SPP2'!$C$13</c:f>
              <c:strCache>
                <c:ptCount val="1"/>
                <c:pt idx="0">
                  <c:v>Fuel Oil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'YOUNIS  SPP2'!$A$1:$A$2</c:f>
              <c:numCache>
                <c:formatCode>General</c:formatCode>
                <c:ptCount val="2"/>
                <c:pt idx="0">
                  <c:v>2015</c:v>
                </c:pt>
                <c:pt idx="1">
                  <c:v>2050</c:v>
                </c:pt>
              </c:numCache>
            </c:numRef>
          </c:xVal>
          <c:yVal>
            <c:numRef>
              <c:f>'YOUNIS  SPP2'!$F$13:$G$13</c:f>
              <c:numCache>
                <c:formatCode>General</c:formatCode>
                <c:ptCount val="2"/>
                <c:pt idx="0">
                  <c:v>10.1</c:v>
                </c:pt>
                <c:pt idx="1">
                  <c:v>15.75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0A5-40CB-9FDA-98675F479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570719"/>
        <c:axId val="453587359"/>
      </c:scatterChart>
      <c:valAx>
        <c:axId val="45357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3587359"/>
        <c:crosses val="autoZero"/>
        <c:crossBetween val="midCat"/>
      </c:valAx>
      <c:valAx>
        <c:axId val="45358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357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Gas natural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CONSOLIDADO!$AM$3</c:f>
              <c:strCache>
                <c:ptCount val="1"/>
                <c:pt idx="0">
                  <c:v>Younis, SSP1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CONSOLIDADO!$AL$4:$AL$39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CONSOLIDADO!$AM$4:$AM$39</c:f>
              <c:numCache>
                <c:formatCode>0.0</c:formatCode>
                <c:ptCount val="36"/>
                <c:pt idx="0">
                  <c:v>5.9083136000000138</c:v>
                </c:pt>
                <c:pt idx="1">
                  <c:v>6.0062830857143013</c:v>
                </c:pt>
                <c:pt idx="2">
                  <c:v>6.1042525714285887</c:v>
                </c:pt>
                <c:pt idx="3">
                  <c:v>6.2022220571428761</c:v>
                </c:pt>
                <c:pt idx="4">
                  <c:v>6.3001915428571635</c:v>
                </c:pt>
                <c:pt idx="5">
                  <c:v>6.398161028571451</c:v>
                </c:pt>
                <c:pt idx="6">
                  <c:v>6.4961305142857384</c:v>
                </c:pt>
                <c:pt idx="7">
                  <c:v>6.5941000000000258</c:v>
                </c:pt>
                <c:pt idx="8">
                  <c:v>6.6920694857143133</c:v>
                </c:pt>
                <c:pt idx="9">
                  <c:v>6.7900389714285723</c:v>
                </c:pt>
                <c:pt idx="10">
                  <c:v>6.8880084571428597</c:v>
                </c:pt>
                <c:pt idx="11">
                  <c:v>6.9859779428571471</c:v>
                </c:pt>
                <c:pt idx="12">
                  <c:v>7.0839474285714346</c:v>
                </c:pt>
                <c:pt idx="13">
                  <c:v>7.181916914285722</c:v>
                </c:pt>
                <c:pt idx="14">
                  <c:v>7.2798864000000094</c:v>
                </c:pt>
                <c:pt idx="15">
                  <c:v>7.3778558857142968</c:v>
                </c:pt>
                <c:pt idx="16">
                  <c:v>7.4758253714285843</c:v>
                </c:pt>
                <c:pt idx="17">
                  <c:v>7.5737948571428717</c:v>
                </c:pt>
                <c:pt idx="18">
                  <c:v>7.6717643428571591</c:v>
                </c:pt>
                <c:pt idx="19">
                  <c:v>7.7697338285714466</c:v>
                </c:pt>
                <c:pt idx="20">
                  <c:v>7.867703314285734</c:v>
                </c:pt>
                <c:pt idx="21">
                  <c:v>7.9656728000000214</c:v>
                </c:pt>
                <c:pt idx="22">
                  <c:v>8.0636422857143089</c:v>
                </c:pt>
                <c:pt idx="23">
                  <c:v>8.1616117714285963</c:v>
                </c:pt>
                <c:pt idx="24">
                  <c:v>8.2595812571428837</c:v>
                </c:pt>
                <c:pt idx="25">
                  <c:v>8.3575507428571427</c:v>
                </c:pt>
                <c:pt idx="26">
                  <c:v>8.4555202285714302</c:v>
                </c:pt>
                <c:pt idx="27">
                  <c:v>8.5534897142857176</c:v>
                </c:pt>
                <c:pt idx="28">
                  <c:v>8.651459200000005</c:v>
                </c:pt>
                <c:pt idx="29">
                  <c:v>8.7494286857142924</c:v>
                </c:pt>
                <c:pt idx="30">
                  <c:v>8.8473981714285799</c:v>
                </c:pt>
                <c:pt idx="31">
                  <c:v>8.9453676571428673</c:v>
                </c:pt>
                <c:pt idx="32">
                  <c:v>9.0433371428571547</c:v>
                </c:pt>
                <c:pt idx="33">
                  <c:v>9.1413066285714422</c:v>
                </c:pt>
                <c:pt idx="34">
                  <c:v>9.2392761142857296</c:v>
                </c:pt>
                <c:pt idx="35">
                  <c:v>9.337245600000017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B9-4600-A0FF-5000EBEFABB9}"/>
            </c:ext>
          </c:extLst>
        </c:ser>
        <c:ser>
          <c:idx val="1"/>
          <c:order val="1"/>
          <c:tx>
            <c:strRef>
              <c:f>CONSOLIDADO!$AN$3</c:f>
              <c:strCache>
                <c:ptCount val="1"/>
                <c:pt idx="0">
                  <c:v>Younis, SSP4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CONSOLIDADO!$AL$4:$AL$39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CONSOLIDADO!$AN$4:$AN$39</c:f>
              <c:numCache>
                <c:formatCode>0.0</c:formatCode>
                <c:ptCount val="36"/>
                <c:pt idx="0">
                  <c:v>5.9083135999999854</c:v>
                </c:pt>
                <c:pt idx="1">
                  <c:v>6.0786297828571492</c:v>
                </c:pt>
                <c:pt idx="2">
                  <c:v>6.2489459657142561</c:v>
                </c:pt>
                <c:pt idx="3">
                  <c:v>6.4192621485714199</c:v>
                </c:pt>
                <c:pt idx="4">
                  <c:v>6.5895783314285836</c:v>
                </c:pt>
                <c:pt idx="5">
                  <c:v>6.7598945142856905</c:v>
                </c:pt>
                <c:pt idx="6">
                  <c:v>6.9302106971428543</c:v>
                </c:pt>
                <c:pt idx="7">
                  <c:v>7.1005268800000181</c:v>
                </c:pt>
                <c:pt idx="8">
                  <c:v>7.270843062857125</c:v>
                </c:pt>
                <c:pt idx="9">
                  <c:v>7.4411592457142888</c:v>
                </c:pt>
                <c:pt idx="10">
                  <c:v>7.6114754285713957</c:v>
                </c:pt>
                <c:pt idx="11">
                  <c:v>7.7817916114285595</c:v>
                </c:pt>
                <c:pt idx="12">
                  <c:v>7.9521077942857232</c:v>
                </c:pt>
                <c:pt idx="13">
                  <c:v>8.1224239771428302</c:v>
                </c:pt>
                <c:pt idx="14">
                  <c:v>8.2927401599999939</c:v>
                </c:pt>
                <c:pt idx="15">
                  <c:v>8.4630563428571577</c:v>
                </c:pt>
                <c:pt idx="16">
                  <c:v>8.6333725257142646</c:v>
                </c:pt>
                <c:pt idx="17">
                  <c:v>8.8036887085714284</c:v>
                </c:pt>
                <c:pt idx="18">
                  <c:v>8.9740048914285921</c:v>
                </c:pt>
                <c:pt idx="19">
                  <c:v>9.1443210742856991</c:v>
                </c:pt>
                <c:pt idx="20">
                  <c:v>9.3146372571428628</c:v>
                </c:pt>
                <c:pt idx="21">
                  <c:v>9.4849534399999698</c:v>
                </c:pt>
                <c:pt idx="22">
                  <c:v>9.6552696228571335</c:v>
                </c:pt>
                <c:pt idx="23">
                  <c:v>9.8255858057142973</c:v>
                </c:pt>
                <c:pt idx="24">
                  <c:v>9.9959019885714042</c:v>
                </c:pt>
                <c:pt idx="25">
                  <c:v>10.166218171428568</c:v>
                </c:pt>
                <c:pt idx="26">
                  <c:v>10.336534354285732</c:v>
                </c:pt>
                <c:pt idx="27">
                  <c:v>10.506850537142839</c:v>
                </c:pt>
                <c:pt idx="28">
                  <c:v>10.677166720000002</c:v>
                </c:pt>
                <c:pt idx="29">
                  <c:v>10.847482902857109</c:v>
                </c:pt>
                <c:pt idx="30">
                  <c:v>11.017799085714273</c:v>
                </c:pt>
                <c:pt idx="31">
                  <c:v>11.188115268571437</c:v>
                </c:pt>
                <c:pt idx="32">
                  <c:v>11.358431451428544</c:v>
                </c:pt>
                <c:pt idx="33">
                  <c:v>11.528747634285708</c:v>
                </c:pt>
                <c:pt idx="34">
                  <c:v>11.699063817142871</c:v>
                </c:pt>
                <c:pt idx="35">
                  <c:v>11.869379999999978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B9-4600-A0FF-5000EBEFABB9}"/>
            </c:ext>
          </c:extLst>
        </c:ser>
        <c:ser>
          <c:idx val="2"/>
          <c:order val="2"/>
          <c:tx>
            <c:strRef>
              <c:f>CONSOLIDADO!$AO$3</c:f>
              <c:strCache>
                <c:ptCount val="1"/>
                <c:pt idx="0">
                  <c:v>Younis, SSP3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CONSOLIDADO!$AL$4:$AL$39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CONSOLIDADO!$AO$4:$AO$39</c:f>
              <c:numCache>
                <c:formatCode>0.0</c:formatCode>
                <c:ptCount val="36"/>
                <c:pt idx="0">
                  <c:v>5.9083135999999854</c:v>
                </c:pt>
                <c:pt idx="1">
                  <c:v>6.1175161325714384</c:v>
                </c:pt>
                <c:pt idx="2">
                  <c:v>6.3267186651428347</c:v>
                </c:pt>
                <c:pt idx="3">
                  <c:v>6.5359211977142877</c:v>
                </c:pt>
                <c:pt idx="4">
                  <c:v>6.7451237302857407</c:v>
                </c:pt>
                <c:pt idx="5">
                  <c:v>6.954326262857137</c:v>
                </c:pt>
                <c:pt idx="6">
                  <c:v>7.16352879542859</c:v>
                </c:pt>
                <c:pt idx="7">
                  <c:v>7.3727313279999862</c:v>
                </c:pt>
                <c:pt idx="8">
                  <c:v>7.5819338605714393</c:v>
                </c:pt>
                <c:pt idx="9">
                  <c:v>7.7911363931428355</c:v>
                </c:pt>
                <c:pt idx="10">
                  <c:v>8.0003389257142885</c:v>
                </c:pt>
                <c:pt idx="11">
                  <c:v>8.2095414582856847</c:v>
                </c:pt>
                <c:pt idx="12">
                  <c:v>8.4187439908571378</c:v>
                </c:pt>
                <c:pt idx="13">
                  <c:v>8.6279465234285908</c:v>
                </c:pt>
                <c:pt idx="14">
                  <c:v>8.837149055999987</c:v>
                </c:pt>
                <c:pt idx="15">
                  <c:v>9.0463515885714401</c:v>
                </c:pt>
                <c:pt idx="16">
                  <c:v>9.2555541211428363</c:v>
                </c:pt>
                <c:pt idx="17">
                  <c:v>9.4647566537142893</c:v>
                </c:pt>
                <c:pt idx="18">
                  <c:v>9.6739591862856855</c:v>
                </c:pt>
                <c:pt idx="19">
                  <c:v>9.8831617188571386</c:v>
                </c:pt>
                <c:pt idx="20">
                  <c:v>10.092364251428592</c:v>
                </c:pt>
                <c:pt idx="21">
                  <c:v>10.301566783999988</c:v>
                </c:pt>
                <c:pt idx="22">
                  <c:v>10.510769316571441</c:v>
                </c:pt>
                <c:pt idx="23">
                  <c:v>10.719971849142837</c:v>
                </c:pt>
                <c:pt idx="24">
                  <c:v>10.92917438171429</c:v>
                </c:pt>
                <c:pt idx="25">
                  <c:v>11.138376914285686</c:v>
                </c:pt>
                <c:pt idx="26">
                  <c:v>11.347579446857139</c:v>
                </c:pt>
                <c:pt idx="27">
                  <c:v>11.556781979428592</c:v>
                </c:pt>
                <c:pt idx="28">
                  <c:v>11.765984511999989</c:v>
                </c:pt>
                <c:pt idx="29">
                  <c:v>11.975187044571442</c:v>
                </c:pt>
                <c:pt idx="30">
                  <c:v>12.184389577142838</c:v>
                </c:pt>
                <c:pt idx="31">
                  <c:v>12.393592109714291</c:v>
                </c:pt>
                <c:pt idx="32">
                  <c:v>12.602794642285687</c:v>
                </c:pt>
                <c:pt idx="33">
                  <c:v>12.81199717485714</c:v>
                </c:pt>
                <c:pt idx="34">
                  <c:v>13.021199707428593</c:v>
                </c:pt>
                <c:pt idx="35">
                  <c:v>13.230402239999989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B9-4600-A0FF-5000EBEFABB9}"/>
            </c:ext>
          </c:extLst>
        </c:ser>
        <c:ser>
          <c:idx val="3"/>
          <c:order val="3"/>
          <c:tx>
            <c:strRef>
              <c:f>CONSOLIDADO!$AP$3</c:f>
              <c:strCache>
                <c:ptCount val="1"/>
                <c:pt idx="0">
                  <c:v>1. HH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CONSOLIDADO!$AL$4:$AL$39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CONSOLIDADO!$AP$4:$AP$39</c:f>
              <c:numCache>
                <c:formatCode>0.0000</c:formatCode>
                <c:ptCount val="36"/>
                <c:pt idx="4">
                  <c:v>2.6829433178431366</c:v>
                </c:pt>
                <c:pt idx="5">
                  <c:v>2.5449995769355933</c:v>
                </c:pt>
                <c:pt idx="6">
                  <c:v>2.6054682522085306</c:v>
                </c:pt>
                <c:pt idx="7">
                  <c:v>2.6030018919028994</c:v>
                </c:pt>
                <c:pt idx="8">
                  <c:v>2.6367408648295942</c:v>
                </c:pt>
                <c:pt idx="9">
                  <c:v>2.7357140227723118</c:v>
                </c:pt>
                <c:pt idx="10">
                  <c:v>2.9679646933324686</c:v>
                </c:pt>
                <c:pt idx="11">
                  <c:v>3.2199337055225628</c:v>
                </c:pt>
                <c:pt idx="12">
                  <c:v>3.377703430056433</c:v>
                </c:pt>
                <c:pt idx="13">
                  <c:v>3.4689556261610126</c:v>
                </c:pt>
                <c:pt idx="14">
                  <c:v>3.481795330701261</c:v>
                </c:pt>
                <c:pt idx="15">
                  <c:v>3.4339416703644576</c:v>
                </c:pt>
                <c:pt idx="16">
                  <c:v>3.3856532617703894</c:v>
                </c:pt>
                <c:pt idx="17">
                  <c:v>3.4050633083621227</c:v>
                </c:pt>
                <c:pt idx="18">
                  <c:v>3.4698052663849439</c:v>
                </c:pt>
                <c:pt idx="19">
                  <c:v>3.5194961561358578</c:v>
                </c:pt>
                <c:pt idx="20">
                  <c:v>3.514051352240799</c:v>
                </c:pt>
                <c:pt idx="21">
                  <c:v>3.5096766979020821</c:v>
                </c:pt>
                <c:pt idx="22">
                  <c:v>3.5570203650909415</c:v>
                </c:pt>
                <c:pt idx="23">
                  <c:v>3.5862519600523033</c:v>
                </c:pt>
                <c:pt idx="24">
                  <c:v>3.5960714182860793</c:v>
                </c:pt>
                <c:pt idx="25">
                  <c:v>3.6001492733337797</c:v>
                </c:pt>
                <c:pt idx="26">
                  <c:v>3.5982953228328518</c:v>
                </c:pt>
                <c:pt idx="27">
                  <c:v>3.6218699651101534</c:v>
                </c:pt>
                <c:pt idx="28">
                  <c:v>3.6392922925064153</c:v>
                </c:pt>
                <c:pt idx="29">
                  <c:v>3.6533557715881444</c:v>
                </c:pt>
                <c:pt idx="30">
                  <c:v>3.6760473314678785</c:v>
                </c:pt>
                <c:pt idx="31">
                  <c:v>3.7123331349305158</c:v>
                </c:pt>
                <c:pt idx="32">
                  <c:v>3.7587425113934287</c:v>
                </c:pt>
                <c:pt idx="33">
                  <c:v>3.7910058484084499</c:v>
                </c:pt>
                <c:pt idx="34">
                  <c:v>3.8116981933455256</c:v>
                </c:pt>
                <c:pt idx="35">
                  <c:v>3.8605990117442968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B9-4600-A0FF-5000EBEFABB9}"/>
            </c:ext>
          </c:extLst>
        </c:ser>
        <c:ser>
          <c:idx val="4"/>
          <c:order val="4"/>
          <c:tx>
            <c:strRef>
              <c:f>CONSOLIDADO!$AQ$3</c:f>
              <c:strCache>
                <c:ptCount val="1"/>
                <c:pt idx="0">
                  <c:v>1, Importación Cartagena (PA-GN-200)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CONSOLIDADO!$AL$4:$AL$39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CONSOLIDADO!$AQ$4:$AQ$39</c:f>
              <c:numCache>
                <c:formatCode>0.00</c:formatCode>
                <c:ptCount val="36"/>
                <c:pt idx="0">
                  <c:v>4.2905422192895717</c:v>
                </c:pt>
                <c:pt idx="1">
                  <c:v>4.2660197526566801</c:v>
                </c:pt>
                <c:pt idx="2">
                  <c:v>4.3436511604530335</c:v>
                </c:pt>
                <c:pt idx="3">
                  <c:v>4.4074981745573254</c:v>
                </c:pt>
                <c:pt idx="4">
                  <c:v>6.9593932664296139</c:v>
                </c:pt>
                <c:pt idx="5">
                  <c:v>6.8007579643859399</c:v>
                </c:pt>
                <c:pt idx="6">
                  <c:v>6.8702969409498174</c:v>
                </c:pt>
                <c:pt idx="7">
                  <c:v>6.8674606265983416</c:v>
                </c:pt>
                <c:pt idx="8">
                  <c:v>6.9062604454640413</c:v>
                </c:pt>
                <c:pt idx="9">
                  <c:v>7.0200795770981657</c:v>
                </c:pt>
                <c:pt idx="10">
                  <c:v>7.2871678482423459</c:v>
                </c:pt>
                <c:pt idx="11">
                  <c:v>7.5769322122609539</c:v>
                </c:pt>
                <c:pt idx="12">
                  <c:v>7.7583673954749051</c:v>
                </c:pt>
                <c:pt idx="13">
                  <c:v>7.8633074209951719</c:v>
                </c:pt>
                <c:pt idx="14">
                  <c:v>7.8780730812164572</c:v>
                </c:pt>
                <c:pt idx="15">
                  <c:v>7.8230413718291336</c:v>
                </c:pt>
                <c:pt idx="16">
                  <c:v>7.7675097019459551</c:v>
                </c:pt>
                <c:pt idx="17">
                  <c:v>7.7898312555264484</c:v>
                </c:pt>
                <c:pt idx="18">
                  <c:v>7.8642845072526919</c:v>
                </c:pt>
                <c:pt idx="19">
                  <c:v>7.9214290304662436</c:v>
                </c:pt>
                <c:pt idx="20">
                  <c:v>7.9151675059869264</c:v>
                </c:pt>
                <c:pt idx="21">
                  <c:v>7.9101366534974007</c:v>
                </c:pt>
                <c:pt idx="22">
                  <c:v>7.9645818707645901</c:v>
                </c:pt>
                <c:pt idx="23">
                  <c:v>7.9981982049701559</c:v>
                </c:pt>
                <c:pt idx="24">
                  <c:v>8.0094905819389979</c:v>
                </c:pt>
                <c:pt idx="25">
                  <c:v>8.0141801152438532</c:v>
                </c:pt>
                <c:pt idx="26">
                  <c:v>8.0120480721677865</c:v>
                </c:pt>
                <c:pt idx="27">
                  <c:v>8.0391589107866839</c:v>
                </c:pt>
                <c:pt idx="28">
                  <c:v>8.0591945872923851</c:v>
                </c:pt>
                <c:pt idx="29">
                  <c:v>8.0753675882363734</c:v>
                </c:pt>
                <c:pt idx="30">
                  <c:v>8.1014628820980672</c:v>
                </c:pt>
                <c:pt idx="31">
                  <c:v>8.1431915560800991</c:v>
                </c:pt>
                <c:pt idx="32">
                  <c:v>8.1965623390124502</c:v>
                </c:pt>
                <c:pt idx="33">
                  <c:v>8.2336651765797235</c:v>
                </c:pt>
                <c:pt idx="34">
                  <c:v>8.2574613732573603</c:v>
                </c:pt>
                <c:pt idx="35">
                  <c:v>8.3136973144159469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B9-4600-A0FF-5000EBEFABB9}"/>
            </c:ext>
          </c:extLst>
        </c:ser>
        <c:ser>
          <c:idx val="5"/>
          <c:order val="5"/>
          <c:tx>
            <c:strRef>
              <c:f>CONSOLIDADO!$AR$3</c:f>
              <c:strCache>
                <c:ptCount val="1"/>
                <c:pt idx="0">
                  <c:v>3, GN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CONSOLIDADO!$AL$4:$AL$39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CONSOLIDADO!$AR$4:$AR$39</c:f>
              <c:numCache>
                <c:formatCode>General</c:formatCode>
                <c:ptCount val="36"/>
                <c:pt idx="3" formatCode="0.000">
                  <c:v>9.2356777045161103</c:v>
                </c:pt>
                <c:pt idx="4" formatCode="0.000">
                  <c:v>8.4403665651600353</c:v>
                </c:pt>
                <c:pt idx="5" formatCode="0.000">
                  <c:v>8.7367761956619923</c:v>
                </c:pt>
                <c:pt idx="6" formatCode="0.000">
                  <c:v>10.052416992604767</c:v>
                </c:pt>
                <c:pt idx="7" formatCode="0.000">
                  <c:v>10.842262242175764</c:v>
                </c:pt>
                <c:pt idx="8" formatCode="0.000">
                  <c:v>11.228715539799841</c:v>
                </c:pt>
                <c:pt idx="9" formatCode="0.000">
                  <c:v>11.040313016983411</c:v>
                </c:pt>
                <c:pt idx="10" formatCode="0.000">
                  <c:v>10.49195893647911</c:v>
                </c:pt>
                <c:pt idx="11" formatCode="0.000">
                  <c:v>10.187801054390825</c:v>
                </c:pt>
                <c:pt idx="12" formatCode="0.000">
                  <c:v>10.162108605466026</c:v>
                </c:pt>
                <c:pt idx="13" formatCode="0.000">
                  <c:v>10.465499329056774</c:v>
                </c:pt>
                <c:pt idx="14" formatCode="0.000">
                  <c:v>10.837416988743669</c:v>
                </c:pt>
                <c:pt idx="15" formatCode="0.000">
                  <c:v>11.223697585862558</c:v>
                </c:pt>
                <c:pt idx="16" formatCode="0.000">
                  <c:v>11.527077047146092</c:v>
                </c:pt>
                <c:pt idx="17" formatCode="0.000">
                  <c:v>12.035166345454975</c:v>
                </c:pt>
                <c:pt idx="18" formatCode="0.000">
                  <c:v>12.724624838964386</c:v>
                </c:pt>
                <c:pt idx="19" formatCode="0.000">
                  <c:v>13.466488209150405</c:v>
                </c:pt>
                <c:pt idx="20" formatCode="0.000">
                  <c:v>14.170687009102382</c:v>
                </c:pt>
                <c:pt idx="21" formatCode="0.000">
                  <c:v>14.632147976710165</c:v>
                </c:pt>
                <c:pt idx="22" formatCode="0.000">
                  <c:v>15.108636177965026</c:v>
                </c:pt>
                <c:pt idx="23" formatCode="0.000">
                  <c:v>15.600640966825232</c:v>
                </c:pt>
                <c:pt idx="24" formatCode="0.000">
                  <c:v>16.108667632803279</c:v>
                </c:pt>
                <c:pt idx="25" formatCode="0.000">
                  <c:v>16.633237919898779</c:v>
                </c:pt>
                <c:pt idx="26" formatCode="0.000">
                  <c:v>17.174890562430249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9B9-4600-A0FF-5000EBEFA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96463"/>
        <c:axId val="525275311"/>
      </c:scatterChart>
      <c:valAx>
        <c:axId val="19819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275311"/>
        <c:crosses val="autoZero"/>
        <c:crossBetween val="midCat"/>
      </c:valAx>
      <c:valAx>
        <c:axId val="52527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819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CONSOLIDADO!$S$3</c:f>
              <c:strCache>
                <c:ptCount val="1"/>
                <c:pt idx="0">
                  <c:v>Younis, SSP1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CONSOLIDADO!$R$4:$R$39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CONSOLIDADO!$S$4:$S$39</c:f>
              <c:numCache>
                <c:formatCode>0.00</c:formatCode>
                <c:ptCount val="36"/>
                <c:pt idx="0">
                  <c:v>8.6620097599999895</c:v>
                </c:pt>
                <c:pt idx="1">
                  <c:v>8.8006742628571146</c:v>
                </c:pt>
                <c:pt idx="2">
                  <c:v>8.9393387657142398</c:v>
                </c:pt>
                <c:pt idx="3">
                  <c:v>9.0780032685714218</c:v>
                </c:pt>
                <c:pt idx="4">
                  <c:v>9.216667771428547</c:v>
                </c:pt>
                <c:pt idx="5">
                  <c:v>9.3553322742856722</c:v>
                </c:pt>
                <c:pt idx="6">
                  <c:v>9.4939967771428542</c:v>
                </c:pt>
                <c:pt idx="7">
                  <c:v>9.6326612799999793</c:v>
                </c:pt>
                <c:pt idx="8">
                  <c:v>9.7713257828571045</c:v>
                </c:pt>
                <c:pt idx="9">
                  <c:v>9.9099902857142865</c:v>
                </c:pt>
                <c:pt idx="10">
                  <c:v>10.048654788571412</c:v>
                </c:pt>
                <c:pt idx="11">
                  <c:v>10.187319291428537</c:v>
                </c:pt>
                <c:pt idx="12">
                  <c:v>10.325983794285662</c:v>
                </c:pt>
                <c:pt idx="13">
                  <c:v>10.464648297142844</c:v>
                </c:pt>
                <c:pt idx="14">
                  <c:v>10.603312799999969</c:v>
                </c:pt>
                <c:pt idx="15">
                  <c:v>10.741977302857094</c:v>
                </c:pt>
                <c:pt idx="16">
                  <c:v>10.880641805714276</c:v>
                </c:pt>
                <c:pt idx="17">
                  <c:v>11.019306308571402</c:v>
                </c:pt>
                <c:pt idx="18">
                  <c:v>11.157970811428527</c:v>
                </c:pt>
                <c:pt idx="19">
                  <c:v>11.296635314285709</c:v>
                </c:pt>
                <c:pt idx="20">
                  <c:v>11.435299817142834</c:v>
                </c:pt>
                <c:pt idx="21">
                  <c:v>11.573964319999959</c:v>
                </c:pt>
                <c:pt idx="22">
                  <c:v>11.712628822857141</c:v>
                </c:pt>
                <c:pt idx="23">
                  <c:v>11.851293325714266</c:v>
                </c:pt>
                <c:pt idx="24">
                  <c:v>11.989957828571391</c:v>
                </c:pt>
                <c:pt idx="25">
                  <c:v>12.128622331428573</c:v>
                </c:pt>
                <c:pt idx="26">
                  <c:v>12.267286834285699</c:v>
                </c:pt>
                <c:pt idx="27">
                  <c:v>12.405951337142824</c:v>
                </c:pt>
                <c:pt idx="28">
                  <c:v>12.544615839999949</c:v>
                </c:pt>
                <c:pt idx="29">
                  <c:v>12.683280342857131</c:v>
                </c:pt>
                <c:pt idx="30">
                  <c:v>12.821944845714256</c:v>
                </c:pt>
                <c:pt idx="31">
                  <c:v>12.960609348571381</c:v>
                </c:pt>
                <c:pt idx="32">
                  <c:v>13.099273851428563</c:v>
                </c:pt>
                <c:pt idx="33">
                  <c:v>13.237938354285689</c:v>
                </c:pt>
                <c:pt idx="34">
                  <c:v>13.376602857142814</c:v>
                </c:pt>
                <c:pt idx="35">
                  <c:v>13.515267359999996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89-4814-812A-35C9CA5DF171}"/>
            </c:ext>
          </c:extLst>
        </c:ser>
        <c:ser>
          <c:idx val="1"/>
          <c:order val="1"/>
          <c:tx>
            <c:strRef>
              <c:f>CONSOLIDADO!$T$3</c:f>
              <c:strCache>
                <c:ptCount val="1"/>
                <c:pt idx="0">
                  <c:v>Younis, SSP4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CONSOLIDADO!$R$4:$R$39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CONSOLIDADO!$T$4:$T$39</c:f>
              <c:numCache>
                <c:formatCode>0.00</c:formatCode>
                <c:ptCount val="36"/>
                <c:pt idx="0">
                  <c:v>8.6620097599999326</c:v>
                </c:pt>
                <c:pt idx="1">
                  <c:v>9.0837307154284872</c:v>
                </c:pt>
                <c:pt idx="2">
                  <c:v>9.5054516708570418</c:v>
                </c:pt>
                <c:pt idx="3">
                  <c:v>9.9271726262857101</c:v>
                </c:pt>
                <c:pt idx="4">
                  <c:v>10.348893581714265</c:v>
                </c:pt>
                <c:pt idx="5">
                  <c:v>10.770614537142819</c:v>
                </c:pt>
                <c:pt idx="6">
                  <c:v>11.192335492571374</c:v>
                </c:pt>
                <c:pt idx="7">
                  <c:v>11.614056447999928</c:v>
                </c:pt>
                <c:pt idx="8">
                  <c:v>12.035777403428483</c:v>
                </c:pt>
                <c:pt idx="9">
                  <c:v>12.457498358857038</c:v>
                </c:pt>
                <c:pt idx="10">
                  <c:v>12.879219314285706</c:v>
                </c:pt>
                <c:pt idx="11">
                  <c:v>13.30094026971426</c:v>
                </c:pt>
                <c:pt idx="12">
                  <c:v>13.722661225142815</c:v>
                </c:pt>
                <c:pt idx="13">
                  <c:v>14.14438218057137</c:v>
                </c:pt>
                <c:pt idx="14">
                  <c:v>14.566103135999924</c:v>
                </c:pt>
                <c:pt idx="15">
                  <c:v>14.987824091428479</c:v>
                </c:pt>
                <c:pt idx="16">
                  <c:v>15.409545046857147</c:v>
                </c:pt>
                <c:pt idx="17">
                  <c:v>15.831266002285702</c:v>
                </c:pt>
                <c:pt idx="18">
                  <c:v>16.252986957714256</c:v>
                </c:pt>
                <c:pt idx="19">
                  <c:v>16.674707913142811</c:v>
                </c:pt>
                <c:pt idx="20">
                  <c:v>17.096428868571365</c:v>
                </c:pt>
                <c:pt idx="21">
                  <c:v>17.51814982399992</c:v>
                </c:pt>
                <c:pt idx="22">
                  <c:v>17.939870779428475</c:v>
                </c:pt>
                <c:pt idx="23">
                  <c:v>18.361591734857143</c:v>
                </c:pt>
                <c:pt idx="24">
                  <c:v>18.783312690285697</c:v>
                </c:pt>
                <c:pt idx="25">
                  <c:v>19.205033645714252</c:v>
                </c:pt>
                <c:pt idx="26">
                  <c:v>19.626754601142807</c:v>
                </c:pt>
                <c:pt idx="27">
                  <c:v>20.048475556571361</c:v>
                </c:pt>
                <c:pt idx="28">
                  <c:v>20.470196511999916</c:v>
                </c:pt>
                <c:pt idx="29">
                  <c:v>20.89191746742847</c:v>
                </c:pt>
                <c:pt idx="30">
                  <c:v>21.313638422857139</c:v>
                </c:pt>
                <c:pt idx="31">
                  <c:v>21.735359378285693</c:v>
                </c:pt>
                <c:pt idx="32">
                  <c:v>22.157080333714248</c:v>
                </c:pt>
                <c:pt idx="33">
                  <c:v>22.578801289142802</c:v>
                </c:pt>
                <c:pt idx="34">
                  <c:v>23.000522244571357</c:v>
                </c:pt>
                <c:pt idx="35">
                  <c:v>23.422243199999912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89-4814-812A-35C9CA5DF171}"/>
            </c:ext>
          </c:extLst>
        </c:ser>
        <c:ser>
          <c:idx val="2"/>
          <c:order val="2"/>
          <c:tx>
            <c:strRef>
              <c:f>CONSOLIDADO!$U$3</c:f>
              <c:strCache>
                <c:ptCount val="1"/>
                <c:pt idx="0">
                  <c:v>Younis, SSP3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CONSOLIDADO!$R$4:$R$39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CONSOLIDADO!$U$4:$U$39</c:f>
              <c:numCache>
                <c:formatCode>General</c:formatCode>
                <c:ptCount val="36"/>
                <c:pt idx="0">
                  <c:v>8.6620097600000463</c:v>
                </c:pt>
                <c:pt idx="1">
                  <c:v>9.2079258788571678</c:v>
                </c:pt>
                <c:pt idx="2">
                  <c:v>9.7538419977142894</c:v>
                </c:pt>
                <c:pt idx="3">
                  <c:v>10.299758116571411</c:v>
                </c:pt>
                <c:pt idx="4">
                  <c:v>10.845674235428532</c:v>
                </c:pt>
                <c:pt idx="5">
                  <c:v>11.391590354285654</c:v>
                </c:pt>
                <c:pt idx="6">
                  <c:v>11.937506473142776</c:v>
                </c:pt>
                <c:pt idx="7">
                  <c:v>12.483422592000124</c:v>
                </c:pt>
                <c:pt idx="8">
                  <c:v>13.029338710857246</c:v>
                </c:pt>
                <c:pt idx="9">
                  <c:v>13.575254829714368</c:v>
                </c:pt>
                <c:pt idx="10">
                  <c:v>14.121170948571489</c:v>
                </c:pt>
                <c:pt idx="11">
                  <c:v>14.667087067428611</c:v>
                </c:pt>
                <c:pt idx="12">
                  <c:v>15.213003186285732</c:v>
                </c:pt>
                <c:pt idx="13">
                  <c:v>15.758919305142854</c:v>
                </c:pt>
                <c:pt idx="14">
                  <c:v>16.304835423999975</c:v>
                </c:pt>
                <c:pt idx="15">
                  <c:v>16.850751542857097</c:v>
                </c:pt>
                <c:pt idx="16">
                  <c:v>17.396667661714218</c:v>
                </c:pt>
                <c:pt idx="17">
                  <c:v>17.942583780571567</c:v>
                </c:pt>
                <c:pt idx="18">
                  <c:v>18.488499899428689</c:v>
                </c:pt>
                <c:pt idx="19">
                  <c:v>19.03441601828581</c:v>
                </c:pt>
                <c:pt idx="20">
                  <c:v>19.580332137142932</c:v>
                </c:pt>
                <c:pt idx="21">
                  <c:v>20.126248256000054</c:v>
                </c:pt>
                <c:pt idx="22">
                  <c:v>20.672164374857175</c:v>
                </c:pt>
                <c:pt idx="23">
                  <c:v>21.218080493714297</c:v>
                </c:pt>
                <c:pt idx="24">
                  <c:v>21.763996612571418</c:v>
                </c:pt>
                <c:pt idx="25">
                  <c:v>22.30991273142854</c:v>
                </c:pt>
                <c:pt idx="26">
                  <c:v>22.855828850285661</c:v>
                </c:pt>
                <c:pt idx="27">
                  <c:v>23.401744969142783</c:v>
                </c:pt>
                <c:pt idx="28">
                  <c:v>23.947661088000132</c:v>
                </c:pt>
                <c:pt idx="29">
                  <c:v>24.493577206857253</c:v>
                </c:pt>
                <c:pt idx="30">
                  <c:v>25.039493325714375</c:v>
                </c:pt>
                <c:pt idx="31">
                  <c:v>25.585409444571496</c:v>
                </c:pt>
                <c:pt idx="32">
                  <c:v>26.131325563428618</c:v>
                </c:pt>
                <c:pt idx="33">
                  <c:v>26.677241682285739</c:v>
                </c:pt>
                <c:pt idx="34">
                  <c:v>27.223157801142861</c:v>
                </c:pt>
                <c:pt idx="35">
                  <c:v>27.769073919999983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89-4814-812A-35C9CA5DF171}"/>
            </c:ext>
          </c:extLst>
        </c:ser>
        <c:ser>
          <c:idx val="3"/>
          <c:order val="3"/>
          <c:tx>
            <c:strRef>
              <c:f>CONSOLIDADO!$V$3</c:f>
              <c:strCache>
                <c:ptCount val="1"/>
                <c:pt idx="0">
                  <c:v>REF, PA-LIQ-18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CONSOLIDADO!$R$4:$R$39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CONSOLIDADO!$V$4:$V$39</c:f>
              <c:numCache>
                <c:formatCode>General</c:formatCode>
                <c:ptCount val="36"/>
                <c:pt idx="2">
                  <c:v>8.8193248057522968</c:v>
                </c:pt>
                <c:pt idx="3">
                  <c:v>8.4823545562571496</c:v>
                </c:pt>
                <c:pt idx="4">
                  <c:v>8.7977454301688631</c:v>
                </c:pt>
                <c:pt idx="5">
                  <c:v>10.457697398125253</c:v>
                </c:pt>
                <c:pt idx="6">
                  <c:v>11.619663775694727</c:v>
                </c:pt>
                <c:pt idx="7">
                  <c:v>12.117649366081645</c:v>
                </c:pt>
                <c:pt idx="8">
                  <c:v>12.449639759672923</c:v>
                </c:pt>
                <c:pt idx="9">
                  <c:v>11.619663775694727</c:v>
                </c:pt>
                <c:pt idx="10">
                  <c:v>11.287673382103449</c:v>
                </c:pt>
                <c:pt idx="11">
                  <c:v>10.955682988512171</c:v>
                </c:pt>
                <c:pt idx="12">
                  <c:v>11.287673382103449</c:v>
                </c:pt>
                <c:pt idx="13">
                  <c:v>11.619663775694725</c:v>
                </c:pt>
                <c:pt idx="14">
                  <c:v>12.117649366081642</c:v>
                </c:pt>
                <c:pt idx="15">
                  <c:v>12.449639759672921</c:v>
                </c:pt>
                <c:pt idx="16">
                  <c:v>12.781630153264199</c:v>
                </c:pt>
                <c:pt idx="17">
                  <c:v>13.611606137242392</c:v>
                </c:pt>
                <c:pt idx="18">
                  <c:v>14.27558692442495</c:v>
                </c:pt>
                <c:pt idx="19">
                  <c:v>15.271558105198782</c:v>
                </c:pt>
                <c:pt idx="20">
                  <c:v>15.769543695585696</c:v>
                </c:pt>
                <c:pt idx="21">
                  <c:v>16.283767946528705</c:v>
                </c:pt>
                <c:pt idx="22">
                  <c:v>16.814760379567687</c:v>
                </c:pt>
                <c:pt idx="23">
                  <c:v>17.363067783249239</c:v>
                </c:pt>
                <c:pt idx="24">
                  <c:v>17.929254776181278</c:v>
                </c:pt>
                <c:pt idx="25">
                  <c:v>18.513904388448058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89-4814-812A-35C9CA5DF171}"/>
            </c:ext>
          </c:extLst>
        </c:ser>
        <c:ser>
          <c:idx val="4"/>
          <c:order val="4"/>
          <c:tx>
            <c:strRef>
              <c:f>CONSOLIDADO!$W$3</c:f>
              <c:strCache>
                <c:ptCount val="1"/>
                <c:pt idx="0">
                  <c:v>ALTO, PA-LIQ-18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CONSOLIDADO!$R$4:$R$39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CONSOLIDADO!$W$4:$W$39</c:f>
              <c:numCache>
                <c:formatCode>General</c:formatCode>
                <c:ptCount val="36"/>
                <c:pt idx="2">
                  <c:v>8.8193248057522968</c:v>
                </c:pt>
                <c:pt idx="3">
                  <c:v>12.826005235858993</c:v>
                </c:pt>
                <c:pt idx="4">
                  <c:v>16.756694714270878</c:v>
                </c:pt>
                <c:pt idx="5">
                  <c:v>18.333363993137851</c:v>
                </c:pt>
                <c:pt idx="6">
                  <c:v>21.132993472470631</c:v>
                </c:pt>
                <c:pt idx="7">
                  <c:v>22.349079105461943</c:v>
                </c:pt>
                <c:pt idx="8">
                  <c:v>23.211440926701378</c:v>
                </c:pt>
                <c:pt idx="9">
                  <c:v>22.013270478088803</c:v>
                </c:pt>
                <c:pt idx="10">
                  <c:v>21.713787594612029</c:v>
                </c:pt>
                <c:pt idx="11">
                  <c:v>21.088228395520122</c:v>
                </c:pt>
                <c:pt idx="12">
                  <c:v>22.20904459637423</c:v>
                </c:pt>
                <c:pt idx="13">
                  <c:v>22.79106420874243</c:v>
                </c:pt>
                <c:pt idx="14">
                  <c:v>24.271201626934531</c:v>
                </c:pt>
                <c:pt idx="15">
                  <c:v>24.884613683080449</c:v>
                </c:pt>
                <c:pt idx="16">
                  <c:v>25.311569194042509</c:v>
                </c:pt>
                <c:pt idx="17">
                  <c:v>27.095309956328705</c:v>
                </c:pt>
                <c:pt idx="18">
                  <c:v>28.28939503129892</c:v>
                </c:pt>
                <c:pt idx="19">
                  <c:v>30.398631482592165</c:v>
                </c:pt>
                <c:pt idx="20">
                  <c:v>31.54020537657658</c:v>
                </c:pt>
                <c:pt idx="21">
                  <c:v>32.826812555086363</c:v>
                </c:pt>
                <c:pt idx="22">
                  <c:v>33.327620148107457</c:v>
                </c:pt>
                <c:pt idx="23">
                  <c:v>34.468941958778707</c:v>
                </c:pt>
                <c:pt idx="24">
                  <c:v>35.854494576024244</c:v>
                </c:pt>
                <c:pt idx="25">
                  <c:v>36.927888701747214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89-4814-812A-35C9CA5DF171}"/>
            </c:ext>
          </c:extLst>
        </c:ser>
        <c:ser>
          <c:idx val="5"/>
          <c:order val="5"/>
          <c:tx>
            <c:strRef>
              <c:f>CONSOLIDADO!$X$3</c:f>
              <c:strCache>
                <c:ptCount val="1"/>
                <c:pt idx="0">
                  <c:v>BAJO, PA-LIQ-18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CONSOLIDADO!$R$4:$R$39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CONSOLIDADO!$X$4:$X$39</c:f>
              <c:numCache>
                <c:formatCode>General</c:formatCode>
                <c:ptCount val="36"/>
                <c:pt idx="2">
                  <c:v>8.8193248057522968</c:v>
                </c:pt>
                <c:pt idx="3">
                  <c:v>4.3578843192668559</c:v>
                </c:pt>
                <c:pt idx="4">
                  <c:v>4.6061653519730585</c:v>
                </c:pt>
                <c:pt idx="5">
                  <c:v>4.6755061270927056</c:v>
                </c:pt>
                <c:pt idx="6">
                  <c:v>5.1164534106193233</c:v>
                </c:pt>
                <c:pt idx="7">
                  <c:v>5.1629160898399444</c:v>
                </c:pt>
                <c:pt idx="8">
                  <c:v>5.21631626136117</c:v>
                </c:pt>
                <c:pt idx="9">
                  <c:v>4.8212119039149846</c:v>
                </c:pt>
                <c:pt idx="10">
                  <c:v>4.6459735621184493</c:v>
                </c:pt>
                <c:pt idx="11">
                  <c:v>4.4225955007388009</c:v>
                </c:pt>
                <c:pt idx="12">
                  <c:v>4.624412531785917</c:v>
                </c:pt>
                <c:pt idx="13">
                  <c:v>4.7227728945429188</c:v>
                </c:pt>
                <c:pt idx="14">
                  <c:v>4.9060322877617812</c:v>
                </c:pt>
                <c:pt idx="15">
                  <c:v>5.0401652776378789</c:v>
                </c:pt>
                <c:pt idx="16">
                  <c:v>5.1913397306252795</c:v>
                </c:pt>
                <c:pt idx="17">
                  <c:v>5.5427847379430188</c:v>
                </c:pt>
                <c:pt idx="18">
                  <c:v>5.8352402267107131</c:v>
                </c:pt>
                <c:pt idx="19">
                  <c:v>6.2537634131266824</c:v>
                </c:pt>
                <c:pt idx="20">
                  <c:v>6.4938584924305252</c:v>
                </c:pt>
                <c:pt idx="21">
                  <c:v>6.786287410396544</c:v>
                </c:pt>
                <c:pt idx="22">
                  <c:v>7.0128992319910211</c:v>
                </c:pt>
                <c:pt idx="23">
                  <c:v>7.2581679172510283</c:v>
                </c:pt>
                <c:pt idx="24">
                  <c:v>7.5644857308614375</c:v>
                </c:pt>
                <c:pt idx="25">
                  <c:v>7.8331098417096374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F89-4814-812A-35C9CA5DF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22479"/>
        <c:axId val="939129135"/>
      </c:scatterChart>
      <c:valAx>
        <c:axId val="93912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9129135"/>
        <c:crosses val="autoZero"/>
        <c:crossBetween val="midCat"/>
      </c:valAx>
      <c:valAx>
        <c:axId val="93912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912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CONSOLIDADO!$AC$3</c:f>
              <c:strCache>
                <c:ptCount val="1"/>
                <c:pt idx="0">
                  <c:v>Younis, SSP1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CONSOLIDADO!$AB$4:$AB$39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CONSOLIDADO!$AC$4:$AC$39</c:f>
              <c:numCache>
                <c:formatCode>0.00</c:formatCode>
                <c:ptCount val="36"/>
                <c:pt idx="0">
                  <c:v>7.7546615999999915</c:v>
                </c:pt>
                <c:pt idx="1">
                  <c:v>7.8785553188571384</c:v>
                </c:pt>
                <c:pt idx="2">
                  <c:v>8.0024490377142854</c:v>
                </c:pt>
                <c:pt idx="3">
                  <c:v>8.1263427565714039</c:v>
                </c:pt>
                <c:pt idx="4">
                  <c:v>8.2502364754285509</c:v>
                </c:pt>
                <c:pt idx="5">
                  <c:v>8.3741301942856978</c:v>
                </c:pt>
                <c:pt idx="6">
                  <c:v>8.4980239131428448</c:v>
                </c:pt>
                <c:pt idx="7">
                  <c:v>8.6219176319999917</c:v>
                </c:pt>
                <c:pt idx="8">
                  <c:v>8.7458113508571387</c:v>
                </c:pt>
                <c:pt idx="9">
                  <c:v>8.8697050697142572</c:v>
                </c:pt>
                <c:pt idx="10">
                  <c:v>8.9935987885714042</c:v>
                </c:pt>
                <c:pt idx="11">
                  <c:v>9.1174925074285511</c:v>
                </c:pt>
                <c:pt idx="12">
                  <c:v>9.2413862262856981</c:v>
                </c:pt>
                <c:pt idx="13">
                  <c:v>9.365279945142845</c:v>
                </c:pt>
                <c:pt idx="14">
                  <c:v>9.489173663999992</c:v>
                </c:pt>
                <c:pt idx="15">
                  <c:v>9.6130673828571389</c:v>
                </c:pt>
                <c:pt idx="16">
                  <c:v>9.7369611017142574</c:v>
                </c:pt>
                <c:pt idx="17">
                  <c:v>9.8608548205714044</c:v>
                </c:pt>
                <c:pt idx="18">
                  <c:v>9.9847485394285513</c:v>
                </c:pt>
                <c:pt idx="19">
                  <c:v>10.108642258285698</c:v>
                </c:pt>
                <c:pt idx="20">
                  <c:v>10.232535977142845</c:v>
                </c:pt>
                <c:pt idx="21">
                  <c:v>10.356429695999992</c:v>
                </c:pt>
                <c:pt idx="22">
                  <c:v>10.480323414857139</c:v>
                </c:pt>
                <c:pt idx="23">
                  <c:v>10.604217133714258</c:v>
                </c:pt>
                <c:pt idx="24">
                  <c:v>10.728110852571405</c:v>
                </c:pt>
                <c:pt idx="25">
                  <c:v>10.852004571428552</c:v>
                </c:pt>
                <c:pt idx="26">
                  <c:v>10.975898290285699</c:v>
                </c:pt>
                <c:pt idx="27">
                  <c:v>11.099792009142845</c:v>
                </c:pt>
                <c:pt idx="28">
                  <c:v>11.223685727999992</c:v>
                </c:pt>
                <c:pt idx="29">
                  <c:v>11.347579446857139</c:v>
                </c:pt>
                <c:pt idx="30">
                  <c:v>11.471473165714258</c:v>
                </c:pt>
                <c:pt idx="31">
                  <c:v>11.595366884571405</c:v>
                </c:pt>
                <c:pt idx="32">
                  <c:v>11.719260603428552</c:v>
                </c:pt>
                <c:pt idx="33">
                  <c:v>11.843154322285699</c:v>
                </c:pt>
                <c:pt idx="34">
                  <c:v>11.967048041142846</c:v>
                </c:pt>
                <c:pt idx="35">
                  <c:v>12.090941759999993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76-4E59-81F7-291953C09CE8}"/>
            </c:ext>
          </c:extLst>
        </c:ser>
        <c:ser>
          <c:idx val="1"/>
          <c:order val="1"/>
          <c:tx>
            <c:strRef>
              <c:f>CONSOLIDADO!$AD$3</c:f>
              <c:strCache>
                <c:ptCount val="1"/>
                <c:pt idx="0">
                  <c:v>Younis, SSP4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CONSOLIDADO!$AB$4:$AB$39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CONSOLIDADO!$AD$4:$AD$39</c:f>
              <c:numCache>
                <c:formatCode>0.00</c:formatCode>
                <c:ptCount val="36"/>
                <c:pt idx="0">
                  <c:v>7.7546615999999631</c:v>
                </c:pt>
                <c:pt idx="1">
                  <c:v>8.1314673142856009</c:v>
                </c:pt>
                <c:pt idx="2">
                  <c:v>8.5082730285713524</c:v>
                </c:pt>
                <c:pt idx="3">
                  <c:v>8.8850787428571039</c:v>
                </c:pt>
                <c:pt idx="4">
                  <c:v>9.2618844571428554</c:v>
                </c:pt>
                <c:pt idx="5">
                  <c:v>9.6386901714284932</c:v>
                </c:pt>
                <c:pt idx="6">
                  <c:v>10.015495885714245</c:v>
                </c:pt>
                <c:pt idx="7">
                  <c:v>10.392301599999996</c:v>
                </c:pt>
                <c:pt idx="8">
                  <c:v>10.769107314285634</c:v>
                </c:pt>
                <c:pt idx="9">
                  <c:v>11.145913028571385</c:v>
                </c:pt>
                <c:pt idx="10">
                  <c:v>11.522718742857137</c:v>
                </c:pt>
                <c:pt idx="11">
                  <c:v>11.899524457142775</c:v>
                </c:pt>
                <c:pt idx="12">
                  <c:v>12.276330171428526</c:v>
                </c:pt>
                <c:pt idx="13">
                  <c:v>12.653135885714278</c:v>
                </c:pt>
                <c:pt idx="14">
                  <c:v>13.029941599999916</c:v>
                </c:pt>
                <c:pt idx="15">
                  <c:v>13.406747314285667</c:v>
                </c:pt>
                <c:pt idx="16">
                  <c:v>13.783553028571419</c:v>
                </c:pt>
                <c:pt idx="17">
                  <c:v>14.160358742857056</c:v>
                </c:pt>
                <c:pt idx="18">
                  <c:v>14.537164457142808</c:v>
                </c:pt>
                <c:pt idx="19">
                  <c:v>14.913970171428559</c:v>
                </c:pt>
                <c:pt idx="20">
                  <c:v>15.290775885714197</c:v>
                </c:pt>
                <c:pt idx="21">
                  <c:v>15.667581599999949</c:v>
                </c:pt>
                <c:pt idx="22">
                  <c:v>16.0443873142857</c:v>
                </c:pt>
                <c:pt idx="23">
                  <c:v>16.421193028571338</c:v>
                </c:pt>
                <c:pt idx="24">
                  <c:v>16.797998742857089</c:v>
                </c:pt>
                <c:pt idx="25">
                  <c:v>17.174804457142841</c:v>
                </c:pt>
                <c:pt idx="26">
                  <c:v>17.551610171428479</c:v>
                </c:pt>
                <c:pt idx="27">
                  <c:v>17.92841588571423</c:v>
                </c:pt>
                <c:pt idx="28">
                  <c:v>18.305221599999982</c:v>
                </c:pt>
                <c:pt idx="29">
                  <c:v>18.682027314285619</c:v>
                </c:pt>
                <c:pt idx="30">
                  <c:v>19.058833028571371</c:v>
                </c:pt>
                <c:pt idx="31">
                  <c:v>19.435638742857122</c:v>
                </c:pt>
                <c:pt idx="32">
                  <c:v>19.81244445714276</c:v>
                </c:pt>
                <c:pt idx="33">
                  <c:v>20.189250171428512</c:v>
                </c:pt>
                <c:pt idx="34">
                  <c:v>20.566055885714263</c:v>
                </c:pt>
                <c:pt idx="35">
                  <c:v>20.942861599999901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76-4E59-81F7-291953C09CE8}"/>
            </c:ext>
          </c:extLst>
        </c:ser>
        <c:ser>
          <c:idx val="2"/>
          <c:order val="2"/>
          <c:tx>
            <c:strRef>
              <c:f>CONSOLIDADO!$AE$3</c:f>
              <c:strCache>
                <c:ptCount val="1"/>
                <c:pt idx="0">
                  <c:v>Younis, SSP3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CONSOLIDADO!$AB$4:$AB$39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CONSOLIDADO!$AE$4:$AE$39</c:f>
              <c:numCache>
                <c:formatCode>General</c:formatCode>
                <c:ptCount val="36"/>
                <c:pt idx="0">
                  <c:v>7.7546615999999631</c:v>
                </c:pt>
                <c:pt idx="1">
                  <c:v>8.2427003611428518</c:v>
                </c:pt>
                <c:pt idx="2">
                  <c:v>8.7307391222857405</c:v>
                </c:pt>
                <c:pt idx="3">
                  <c:v>9.2187778834285155</c:v>
                </c:pt>
                <c:pt idx="4">
                  <c:v>9.7068166445714041</c:v>
                </c:pt>
                <c:pt idx="5">
                  <c:v>10.194855405714293</c:v>
                </c:pt>
                <c:pt idx="6">
                  <c:v>10.682894166857182</c:v>
                </c:pt>
                <c:pt idx="7">
                  <c:v>11.170932927999957</c:v>
                </c:pt>
                <c:pt idx="8">
                  <c:v>11.658971689142845</c:v>
                </c:pt>
                <c:pt idx="9">
                  <c:v>12.147010450285734</c:v>
                </c:pt>
                <c:pt idx="10">
                  <c:v>12.635049211428509</c:v>
                </c:pt>
                <c:pt idx="11">
                  <c:v>13.123087972571398</c:v>
                </c:pt>
                <c:pt idx="12">
                  <c:v>13.611126733714286</c:v>
                </c:pt>
                <c:pt idx="13">
                  <c:v>14.099165494857175</c:v>
                </c:pt>
                <c:pt idx="14">
                  <c:v>14.58720425599995</c:v>
                </c:pt>
                <c:pt idx="15">
                  <c:v>15.075243017142839</c:v>
                </c:pt>
                <c:pt idx="16">
                  <c:v>15.563281778285727</c:v>
                </c:pt>
                <c:pt idx="17">
                  <c:v>16.051320539428502</c:v>
                </c:pt>
                <c:pt idx="18">
                  <c:v>16.539359300571391</c:v>
                </c:pt>
                <c:pt idx="19">
                  <c:v>17.02739806171428</c:v>
                </c:pt>
                <c:pt idx="20">
                  <c:v>17.515436822857168</c:v>
                </c:pt>
                <c:pt idx="21">
                  <c:v>18.003475583999943</c:v>
                </c:pt>
                <c:pt idx="22">
                  <c:v>18.491514345142832</c:v>
                </c:pt>
                <c:pt idx="23">
                  <c:v>18.979553106285721</c:v>
                </c:pt>
                <c:pt idx="24">
                  <c:v>19.467591867428609</c:v>
                </c:pt>
                <c:pt idx="25">
                  <c:v>19.955630628571384</c:v>
                </c:pt>
                <c:pt idx="26">
                  <c:v>20.443669389714273</c:v>
                </c:pt>
                <c:pt idx="27">
                  <c:v>20.931708150857162</c:v>
                </c:pt>
                <c:pt idx="28">
                  <c:v>21.419746911999937</c:v>
                </c:pt>
                <c:pt idx="29">
                  <c:v>21.907785673142826</c:v>
                </c:pt>
                <c:pt idx="30">
                  <c:v>22.395824434285714</c:v>
                </c:pt>
                <c:pt idx="31">
                  <c:v>22.883863195428603</c:v>
                </c:pt>
                <c:pt idx="32">
                  <c:v>23.371901956571378</c:v>
                </c:pt>
                <c:pt idx="33">
                  <c:v>23.859940717714267</c:v>
                </c:pt>
                <c:pt idx="34">
                  <c:v>24.347979478857155</c:v>
                </c:pt>
                <c:pt idx="35">
                  <c:v>24.83601823999993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76-4E59-81F7-291953C09CE8}"/>
            </c:ext>
          </c:extLst>
        </c:ser>
        <c:ser>
          <c:idx val="3"/>
          <c:order val="3"/>
          <c:tx>
            <c:strRef>
              <c:f>CONSOLIDADO!$AF$3</c:f>
              <c:strCache>
                <c:ptCount val="1"/>
                <c:pt idx="0">
                  <c:v>REF, PA-LIQ-18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CONSOLIDADO!$AB$4:$AB$39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CONSOLIDADO!$AF$4:$AF$39</c:f>
              <c:numCache>
                <c:formatCode>General</c:formatCode>
                <c:ptCount val="36"/>
                <c:pt idx="2">
                  <c:v>8.8193248057522968</c:v>
                </c:pt>
                <c:pt idx="3">
                  <c:v>8.4823545562571496</c:v>
                </c:pt>
                <c:pt idx="4">
                  <c:v>8.7977454301688631</c:v>
                </c:pt>
                <c:pt idx="5">
                  <c:v>10.457697398125253</c:v>
                </c:pt>
                <c:pt idx="6">
                  <c:v>11.619663775694727</c:v>
                </c:pt>
                <c:pt idx="7">
                  <c:v>12.117649366081645</c:v>
                </c:pt>
                <c:pt idx="8">
                  <c:v>12.449639759672923</c:v>
                </c:pt>
                <c:pt idx="9">
                  <c:v>11.619663775694727</c:v>
                </c:pt>
                <c:pt idx="10">
                  <c:v>11.287673382103449</c:v>
                </c:pt>
                <c:pt idx="11">
                  <c:v>10.955682988512171</c:v>
                </c:pt>
                <c:pt idx="12">
                  <c:v>11.287673382103449</c:v>
                </c:pt>
                <c:pt idx="13">
                  <c:v>11.619663775694725</c:v>
                </c:pt>
                <c:pt idx="14">
                  <c:v>12.117649366081642</c:v>
                </c:pt>
                <c:pt idx="15">
                  <c:v>12.449639759672921</c:v>
                </c:pt>
                <c:pt idx="16">
                  <c:v>12.781630153264199</c:v>
                </c:pt>
                <c:pt idx="17">
                  <c:v>13.611606137242392</c:v>
                </c:pt>
                <c:pt idx="18">
                  <c:v>14.27558692442495</c:v>
                </c:pt>
                <c:pt idx="19">
                  <c:v>15.271558105198782</c:v>
                </c:pt>
                <c:pt idx="20">
                  <c:v>15.769543695585696</c:v>
                </c:pt>
                <c:pt idx="21">
                  <c:v>16.283767946528705</c:v>
                </c:pt>
                <c:pt idx="22">
                  <c:v>16.814760379567687</c:v>
                </c:pt>
                <c:pt idx="23">
                  <c:v>17.363067783249239</c:v>
                </c:pt>
                <c:pt idx="24">
                  <c:v>17.929254776181278</c:v>
                </c:pt>
                <c:pt idx="25">
                  <c:v>18.513904388448058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76-4E59-81F7-291953C09CE8}"/>
            </c:ext>
          </c:extLst>
        </c:ser>
        <c:ser>
          <c:idx val="4"/>
          <c:order val="4"/>
          <c:tx>
            <c:strRef>
              <c:f>CONSOLIDADO!$AG$3</c:f>
              <c:strCache>
                <c:ptCount val="1"/>
                <c:pt idx="0">
                  <c:v>ALTO, PA-LIQ-18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CONSOLIDADO!$AB$4:$AB$39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CONSOLIDADO!$AG$4:$AG$39</c:f>
              <c:numCache>
                <c:formatCode>General</c:formatCode>
                <c:ptCount val="36"/>
                <c:pt idx="2">
                  <c:v>8.8193248057522968</c:v>
                </c:pt>
                <c:pt idx="3">
                  <c:v>12.826005235858993</c:v>
                </c:pt>
                <c:pt idx="4">
                  <c:v>16.756694714270878</c:v>
                </c:pt>
                <c:pt idx="5">
                  <c:v>18.333363993137851</c:v>
                </c:pt>
                <c:pt idx="6">
                  <c:v>21.132993472470631</c:v>
                </c:pt>
                <c:pt idx="7">
                  <c:v>22.349079105461943</c:v>
                </c:pt>
                <c:pt idx="8">
                  <c:v>23.211440926701378</c:v>
                </c:pt>
                <c:pt idx="9">
                  <c:v>22.013270478088803</c:v>
                </c:pt>
                <c:pt idx="10">
                  <c:v>21.713787594612029</c:v>
                </c:pt>
                <c:pt idx="11">
                  <c:v>21.088228395520122</c:v>
                </c:pt>
                <c:pt idx="12">
                  <c:v>22.20904459637423</c:v>
                </c:pt>
                <c:pt idx="13">
                  <c:v>22.79106420874243</c:v>
                </c:pt>
                <c:pt idx="14">
                  <c:v>24.271201626934531</c:v>
                </c:pt>
                <c:pt idx="15">
                  <c:v>24.884613683080449</c:v>
                </c:pt>
                <c:pt idx="16">
                  <c:v>25.311569194042509</c:v>
                </c:pt>
                <c:pt idx="17">
                  <c:v>27.095309956328705</c:v>
                </c:pt>
                <c:pt idx="18">
                  <c:v>28.28939503129892</c:v>
                </c:pt>
                <c:pt idx="19">
                  <c:v>30.398631482592165</c:v>
                </c:pt>
                <c:pt idx="20">
                  <c:v>31.54020537657658</c:v>
                </c:pt>
                <c:pt idx="21">
                  <c:v>32.826812555086363</c:v>
                </c:pt>
                <c:pt idx="22">
                  <c:v>33.327620148107457</c:v>
                </c:pt>
                <c:pt idx="23">
                  <c:v>34.468941958778707</c:v>
                </c:pt>
                <c:pt idx="24">
                  <c:v>35.854494576024244</c:v>
                </c:pt>
                <c:pt idx="25">
                  <c:v>36.927888701747214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76-4E59-81F7-291953C09CE8}"/>
            </c:ext>
          </c:extLst>
        </c:ser>
        <c:ser>
          <c:idx val="5"/>
          <c:order val="5"/>
          <c:tx>
            <c:strRef>
              <c:f>CONSOLIDADO!$AH$3</c:f>
              <c:strCache>
                <c:ptCount val="1"/>
                <c:pt idx="0">
                  <c:v>BAJO, PA-LIQ-18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CONSOLIDADO!$AB$4:$AB$39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CONSOLIDADO!$AH$4:$AH$39</c:f>
              <c:numCache>
                <c:formatCode>General</c:formatCode>
                <c:ptCount val="36"/>
                <c:pt idx="2">
                  <c:v>8.8193248057522968</c:v>
                </c:pt>
                <c:pt idx="3">
                  <c:v>4.3578843192668559</c:v>
                </c:pt>
                <c:pt idx="4">
                  <c:v>4.6061653519730585</c:v>
                </c:pt>
                <c:pt idx="5">
                  <c:v>4.6755061270927056</c:v>
                </c:pt>
                <c:pt idx="6">
                  <c:v>5.1164534106193233</c:v>
                </c:pt>
                <c:pt idx="7">
                  <c:v>5.1629160898399444</c:v>
                </c:pt>
                <c:pt idx="8">
                  <c:v>5.21631626136117</c:v>
                </c:pt>
                <c:pt idx="9">
                  <c:v>4.8212119039149846</c:v>
                </c:pt>
                <c:pt idx="10">
                  <c:v>4.6459735621184493</c:v>
                </c:pt>
                <c:pt idx="11">
                  <c:v>4.4225955007388009</c:v>
                </c:pt>
                <c:pt idx="12">
                  <c:v>4.624412531785917</c:v>
                </c:pt>
                <c:pt idx="13">
                  <c:v>4.7227728945429188</c:v>
                </c:pt>
                <c:pt idx="14">
                  <c:v>4.9060322877617812</c:v>
                </c:pt>
                <c:pt idx="15">
                  <c:v>5.0401652776378789</c:v>
                </c:pt>
                <c:pt idx="16">
                  <c:v>5.1913397306252795</c:v>
                </c:pt>
                <c:pt idx="17">
                  <c:v>5.5427847379430188</c:v>
                </c:pt>
                <c:pt idx="18">
                  <c:v>5.8352402267107131</c:v>
                </c:pt>
                <c:pt idx="19">
                  <c:v>6.2537634131266824</c:v>
                </c:pt>
                <c:pt idx="20">
                  <c:v>6.4938584924305252</c:v>
                </c:pt>
                <c:pt idx="21">
                  <c:v>6.786287410396544</c:v>
                </c:pt>
                <c:pt idx="22">
                  <c:v>7.0128992319910211</c:v>
                </c:pt>
                <c:pt idx="23">
                  <c:v>7.2581679172510283</c:v>
                </c:pt>
                <c:pt idx="24">
                  <c:v>7.5644857308614375</c:v>
                </c:pt>
                <c:pt idx="25">
                  <c:v>7.8331098417096374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76-4E59-81F7-291953C09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982959"/>
        <c:axId val="523978799"/>
      </c:scatterChart>
      <c:valAx>
        <c:axId val="52398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978799"/>
        <c:crosses val="autoZero"/>
        <c:crossBetween val="midCat"/>
      </c:valAx>
      <c:valAx>
        <c:axId val="52397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98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612321</xdr:colOff>
      <xdr:row>6</xdr:row>
      <xdr:rowOff>176893</xdr:rowOff>
    </xdr:from>
    <xdr:to>
      <xdr:col>13</xdr:col>
      <xdr:colOff>132798</xdr:colOff>
      <xdr:row>24</xdr:row>
      <xdr:rowOff>95893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E018AE-D0FD-4F2F-AD4E-24556E603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15</xdr:row>
      <xdr:rowOff>71436</xdr:rowOff>
    </xdr:from>
    <xdr:to>
      <xdr:col>10</xdr:col>
      <xdr:colOff>394607</xdr:colOff>
      <xdr:row>45</xdr:row>
      <xdr:rowOff>13607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3DAFAE2-D287-BA19-E909-7C6229CDD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15</xdr:row>
      <xdr:rowOff>71436</xdr:rowOff>
    </xdr:from>
    <xdr:to>
      <xdr:col>10</xdr:col>
      <xdr:colOff>394607</xdr:colOff>
      <xdr:row>45</xdr:row>
      <xdr:rowOff>13607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BE73A9-6DC2-4A3A-9B4F-D440928ED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15</xdr:row>
      <xdr:rowOff>71436</xdr:rowOff>
    </xdr:from>
    <xdr:to>
      <xdr:col>10</xdr:col>
      <xdr:colOff>394607</xdr:colOff>
      <xdr:row>45</xdr:row>
      <xdr:rowOff>13607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00399A-0E06-489B-8841-7696E192B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442632</xdr:colOff>
      <xdr:row>41</xdr:row>
      <xdr:rowOff>124383</xdr:rowOff>
    </xdr:from>
    <xdr:to>
      <xdr:col>45</xdr:col>
      <xdr:colOff>519545</xdr:colOff>
      <xdr:row>66</xdr:row>
      <xdr:rowOff>69272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541D652-4BC1-22B2-F8E3-2AD14B317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33617</xdr:colOff>
      <xdr:row>40</xdr:row>
      <xdr:rowOff>158001</xdr:rowOff>
    </xdr:from>
    <xdr:to>
      <xdr:col>23</xdr:col>
      <xdr:colOff>680357</xdr:colOff>
      <xdr:row>72</xdr:row>
      <xdr:rowOff>108856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2E58ECE-9C5C-1609-54DC-BD5525B8C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721177</xdr:colOff>
      <xdr:row>40</xdr:row>
      <xdr:rowOff>29935</xdr:rowOff>
    </xdr:from>
    <xdr:to>
      <xdr:col>34</xdr:col>
      <xdr:colOff>68036</xdr:colOff>
      <xdr:row>72</xdr:row>
      <xdr:rowOff>81643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85AF2B7-D061-E57B-C229-12F8A7619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LIAN/AppData/Local/Temp/Rar$DIa9736.7742/Graficas_Cap2_Cap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-1 "/>
      <sheetName val="2-2"/>
      <sheetName val="2-3"/>
      <sheetName val="2-4"/>
      <sheetName val="2-5"/>
      <sheetName val="2-6"/>
      <sheetName val="2-7"/>
      <sheetName val="2-8"/>
      <sheetName val="2-9"/>
      <sheetName val="2-10"/>
      <sheetName val="2-11"/>
      <sheetName val="2-12"/>
      <sheetName val="2-13"/>
      <sheetName val="2-14"/>
      <sheetName val="2-15"/>
      <sheetName val="2-16"/>
      <sheetName val="2-17"/>
      <sheetName val="2-18"/>
      <sheetName val="2-19"/>
      <sheetName val="2-20"/>
      <sheetName val="2-21"/>
      <sheetName val="2-22"/>
      <sheetName val="2-23"/>
      <sheetName val="2-26"/>
      <sheetName val="2-27"/>
      <sheetName val="2-29"/>
      <sheetName val="2-28"/>
      <sheetName val="2-30"/>
      <sheetName val="3-1"/>
      <sheetName val="3-2"/>
      <sheetName val="3-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4">
          <cell r="B4" t="str">
            <v>Escenario Referencia</v>
          </cell>
          <cell r="C4" t="str">
            <v>Escenario Alto</v>
          </cell>
          <cell r="D4" t="str">
            <v>Escenario Bajo</v>
          </cell>
        </row>
        <row r="5">
          <cell r="A5">
            <v>2017</v>
          </cell>
          <cell r="B5">
            <v>50.883333333333333</v>
          </cell>
          <cell r="C5">
            <v>50.883333333333333</v>
          </cell>
          <cell r="D5">
            <v>50.883333333333333</v>
          </cell>
        </row>
        <row r="6">
          <cell r="A6">
            <v>2018</v>
          </cell>
          <cell r="B6">
            <v>48.939174352217826</v>
          </cell>
          <cell r="C6">
            <v>73.999984593562303</v>
          </cell>
          <cell r="D6">
            <v>25.142931610902032</v>
          </cell>
        </row>
        <row r="7">
          <cell r="A7">
            <v>2019</v>
          </cell>
          <cell r="B7">
            <v>50.758830541439238</v>
          </cell>
          <cell r="C7">
            <v>96.678203999815068</v>
          </cell>
          <cell r="D7">
            <v>26.575395753655226</v>
          </cell>
        </row>
        <row r="8">
          <cell r="A8">
            <v>2020</v>
          </cell>
          <cell r="B8">
            <v>60.335968379446641</v>
          </cell>
          <cell r="C8">
            <v>105.7748401074554</v>
          </cell>
          <cell r="D8">
            <v>26.97545923376466</v>
          </cell>
        </row>
        <row r="9">
          <cell r="A9">
            <v>2021</v>
          </cell>
          <cell r="B9">
            <v>67.039964866051832</v>
          </cell>
          <cell r="C9">
            <v>121.92737821488535</v>
          </cell>
          <cell r="D9">
            <v>29.519516528885323</v>
          </cell>
        </row>
        <row r="10">
          <cell r="A10">
            <v>2022</v>
          </cell>
          <cell r="B10">
            <v>69.913106217454057</v>
          </cell>
          <cell r="C10">
            <v>128.94361721143702</v>
          </cell>
          <cell r="D10">
            <v>29.787584215064719</v>
          </cell>
        </row>
        <row r="11">
          <cell r="A11">
            <v>2023</v>
          </cell>
          <cell r="B11">
            <v>71.828533785055541</v>
          </cell>
          <cell r="C11">
            <v>133.91903709567197</v>
          </cell>
          <cell r="D11">
            <v>30.095677950970607</v>
          </cell>
        </row>
        <row r="12">
          <cell r="A12">
            <v>2024</v>
          </cell>
          <cell r="B12">
            <v>67.039964866051832</v>
          </cell>
          <cell r="C12">
            <v>127.00616024061631</v>
          </cell>
          <cell r="D12">
            <v>27.816112659501357</v>
          </cell>
        </row>
        <row r="13">
          <cell r="A13">
            <v>2025</v>
          </cell>
          <cell r="B13">
            <v>65.124537298450349</v>
          </cell>
          <cell r="C13">
            <v>125.27828563306845</v>
          </cell>
          <cell r="D13">
            <v>26.805070300272462</v>
          </cell>
        </row>
        <row r="14">
          <cell r="A14">
            <v>2026</v>
          </cell>
          <cell r="B14">
            <v>63.209109730848866</v>
          </cell>
          <cell r="C14">
            <v>121.669104890982</v>
          </cell>
          <cell r="D14">
            <v>25.516284525071057</v>
          </cell>
        </row>
        <row r="15">
          <cell r="A15">
            <v>2027</v>
          </cell>
          <cell r="B15">
            <v>65.124537298450349</v>
          </cell>
          <cell r="C15">
            <v>128.13568431849805</v>
          </cell>
          <cell r="D15">
            <v>26.680673351800312</v>
          </cell>
        </row>
        <row r="16">
          <cell r="A16">
            <v>2028</v>
          </cell>
          <cell r="B16">
            <v>67.039964866051818</v>
          </cell>
          <cell r="C16">
            <v>131.49366223573639</v>
          </cell>
          <cell r="D16">
            <v>27.248166128762975</v>
          </cell>
        </row>
        <row r="17">
          <cell r="A17">
            <v>2029</v>
          </cell>
          <cell r="B17">
            <v>69.913106217454043</v>
          </cell>
          <cell r="C17">
            <v>140.03335515870089</v>
          </cell>
          <cell r="D17">
            <v>28.305486161418738</v>
          </cell>
        </row>
        <row r="18">
          <cell r="A18">
            <v>2030</v>
          </cell>
          <cell r="B18">
            <v>71.828533785055527</v>
          </cell>
          <cell r="C18">
            <v>143.5724526305618</v>
          </cell>
          <cell r="D18">
            <v>29.079370079426894</v>
          </cell>
        </row>
        <row r="19">
          <cell r="A19">
            <v>2031</v>
          </cell>
          <cell r="B19">
            <v>73.74396135265701</v>
          </cell>
          <cell r="C19">
            <v>146.0357840149118</v>
          </cell>
          <cell r="D19">
            <v>29.951575180414338</v>
          </cell>
        </row>
        <row r="20">
          <cell r="A20">
            <v>2032</v>
          </cell>
          <cell r="B20">
            <v>78.532530271660704</v>
          </cell>
          <cell r="C20">
            <v>156.3271246545562</v>
          </cell>
          <cell r="D20">
            <v>31.979246668828115</v>
          </cell>
        </row>
        <row r="21">
          <cell r="A21">
            <v>2033</v>
          </cell>
          <cell r="B21">
            <v>82.363385406863671</v>
          </cell>
          <cell r="C21">
            <v>163.21643083573215</v>
          </cell>
          <cell r="D21">
            <v>33.666576532268849</v>
          </cell>
        </row>
        <row r="22">
          <cell r="A22">
            <v>2034</v>
          </cell>
          <cell r="B22">
            <v>88.109668109668107</v>
          </cell>
          <cell r="C22">
            <v>175.38572766897386</v>
          </cell>
          <cell r="D22">
            <v>36.081257391765327</v>
          </cell>
        </row>
        <row r="23">
          <cell r="A23">
            <v>2035</v>
          </cell>
          <cell r="B23">
            <v>90.982809461070318</v>
          </cell>
          <cell r="C23">
            <v>181.97206916921587</v>
          </cell>
          <cell r="D23">
            <v>37.466492454651572</v>
          </cell>
        </row>
        <row r="24">
          <cell r="A24">
            <v>2036</v>
          </cell>
          <cell r="B24">
            <v>93.949640204366077</v>
          </cell>
          <cell r="C24">
            <v>189.39518413267351</v>
          </cell>
          <cell r="D24">
            <v>39.153669017132387</v>
          </cell>
        </row>
        <row r="25">
          <cell r="A25">
            <v>2037</v>
          </cell>
          <cell r="B25">
            <v>97.013215428421489</v>
          </cell>
          <cell r="C25">
            <v>192.28460710470597</v>
          </cell>
          <cell r="D25">
            <v>40.461112059477855</v>
          </cell>
        </row>
        <row r="26">
          <cell r="A26">
            <v>2038</v>
          </cell>
          <cell r="B26">
            <v>100.17668984456566</v>
          </cell>
          <cell r="C26">
            <v>198.86949420344516</v>
          </cell>
          <cell r="D26">
            <v>41.876196382052456</v>
          </cell>
        </row>
        <row r="27">
          <cell r="A27">
            <v>2039</v>
          </cell>
          <cell r="B27">
            <v>103.44332103514931</v>
          </cell>
          <cell r="C27">
            <v>206.86347755557131</v>
          </cell>
          <cell r="D27">
            <v>43.643505304126656</v>
          </cell>
        </row>
        <row r="28">
          <cell r="A28">
            <v>2040</v>
          </cell>
          <cell r="B28">
            <v>106.8164728080346</v>
          </cell>
          <cell r="C28">
            <v>213.05645403621756</v>
          </cell>
          <cell r="D28">
            <v>45.193339387201149</v>
          </cell>
        </row>
      </sheetData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1.upme.gov.co/Hidrocarburos/publicaciones/PAGN_2019-2028_corr_v3_fd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31AA0-68FA-47E1-B4B2-F313A04C4611}">
  <dimension ref="A1:O41"/>
  <sheetViews>
    <sheetView workbookViewId="0">
      <selection activeCell="N6" sqref="N6:N41"/>
    </sheetView>
  </sheetViews>
  <sheetFormatPr baseColWidth="10" defaultRowHeight="15" x14ac:dyDescent="0.25"/>
  <sheetData>
    <row r="1" spans="1:15" x14ac:dyDescent="0.25">
      <c r="A1" t="s">
        <v>6</v>
      </c>
      <c r="B1" s="68" t="s">
        <v>7</v>
      </c>
    </row>
    <row r="2" spans="1:15" x14ac:dyDescent="0.25">
      <c r="K2" t="s">
        <v>58</v>
      </c>
      <c r="L2">
        <v>0.95687560110805836</v>
      </c>
      <c r="M2" t="s">
        <v>61</v>
      </c>
      <c r="N2">
        <v>0.95687560110805836</v>
      </c>
      <c r="O2" t="s">
        <v>60</v>
      </c>
    </row>
    <row r="3" spans="1:15" x14ac:dyDescent="0.25">
      <c r="L3">
        <v>1</v>
      </c>
      <c r="M3" t="s">
        <v>59</v>
      </c>
      <c r="N3">
        <v>1</v>
      </c>
      <c r="O3" t="s">
        <v>62</v>
      </c>
    </row>
    <row r="4" spans="1:15" x14ac:dyDescent="0.25">
      <c r="A4" s="1" t="s">
        <v>0</v>
      </c>
      <c r="B4" s="1"/>
      <c r="C4" s="1"/>
      <c r="D4" s="1"/>
      <c r="E4" s="1"/>
      <c r="F4" s="1"/>
      <c r="G4" s="1"/>
    </row>
    <row r="5" spans="1:15" x14ac:dyDescent="0.25">
      <c r="A5" s="1"/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/>
      <c r="N5" t="s">
        <v>65</v>
      </c>
    </row>
    <row r="6" spans="1:15" x14ac:dyDescent="0.25">
      <c r="A6" s="1">
        <v>2015</v>
      </c>
      <c r="B6" s="1"/>
      <c r="C6" s="1">
        <v>3.0285709999999999</v>
      </c>
      <c r="D6" s="1">
        <v>0.3769441651622113</v>
      </c>
      <c r="E6" s="1">
        <v>0.5</v>
      </c>
      <c r="F6" s="1">
        <v>0.2</v>
      </c>
      <c r="G6" s="1"/>
      <c r="I6">
        <f>+B6/$N$2</f>
        <v>0</v>
      </c>
      <c r="J6">
        <f t="shared" ref="J6:M21" si="0">+C6/$N$2</f>
        <v>3.165062414061897</v>
      </c>
      <c r="K6">
        <f t="shared" si="0"/>
        <v>0.39393225694720541</v>
      </c>
      <c r="L6">
        <f t="shared" si="0"/>
        <v>0.52253396305747779</v>
      </c>
      <c r="M6">
        <f t="shared" si="0"/>
        <v>0.20901358522299113</v>
      </c>
      <c r="N6">
        <f>+SUM(I6:M6)</f>
        <v>4.2905422192895717</v>
      </c>
    </row>
    <row r="7" spans="1:15" x14ac:dyDescent="0.25">
      <c r="A7" s="1">
        <v>2016</v>
      </c>
      <c r="B7" s="1"/>
      <c r="C7" s="1">
        <v>3.0051060499999998</v>
      </c>
      <c r="D7" s="1">
        <v>0.3769441651622113</v>
      </c>
      <c r="E7" s="1">
        <v>0.5</v>
      </c>
      <c r="F7" s="1">
        <v>0.2</v>
      </c>
      <c r="G7" s="1"/>
      <c r="I7">
        <f t="shared" ref="I7:I41" si="1">+B7/$N$2</f>
        <v>0</v>
      </c>
      <c r="J7">
        <f t="shared" si="0"/>
        <v>3.1405399474290054</v>
      </c>
      <c r="K7">
        <f t="shared" si="0"/>
        <v>0.39393225694720541</v>
      </c>
      <c r="L7">
        <f t="shared" si="0"/>
        <v>0.52253396305747779</v>
      </c>
      <c r="M7">
        <f t="shared" si="0"/>
        <v>0.20901358522299113</v>
      </c>
      <c r="N7">
        <f t="shared" ref="N7:N41" si="2">+SUM(I7:M7)</f>
        <v>4.2660197526566801</v>
      </c>
    </row>
    <row r="8" spans="1:15" x14ac:dyDescent="0.25">
      <c r="A8" s="1">
        <v>2017</v>
      </c>
      <c r="B8" s="1"/>
      <c r="C8" s="1">
        <v>3.07938965</v>
      </c>
      <c r="D8" s="1">
        <v>0.3769441651622113</v>
      </c>
      <c r="E8" s="1">
        <v>0.5</v>
      </c>
      <c r="F8" s="1">
        <v>0.2</v>
      </c>
      <c r="G8" s="1"/>
      <c r="I8">
        <f t="shared" si="1"/>
        <v>0</v>
      </c>
      <c r="J8">
        <f t="shared" si="0"/>
        <v>3.2181713552253588</v>
      </c>
      <c r="K8">
        <f t="shared" si="0"/>
        <v>0.39393225694720541</v>
      </c>
      <c r="L8">
        <f t="shared" si="0"/>
        <v>0.52253396305747779</v>
      </c>
      <c r="M8">
        <f t="shared" si="0"/>
        <v>0.20901358522299113</v>
      </c>
      <c r="N8">
        <f t="shared" si="2"/>
        <v>4.3436511604530335</v>
      </c>
    </row>
    <row r="9" spans="1:15" x14ac:dyDescent="0.25">
      <c r="A9" s="1">
        <v>2018</v>
      </c>
      <c r="B9" s="1"/>
      <c r="C9" s="1">
        <v>3.1404832999999996</v>
      </c>
      <c r="D9" s="1">
        <v>0.3769441651622113</v>
      </c>
      <c r="E9" s="1">
        <v>0.5</v>
      </c>
      <c r="F9" s="1">
        <v>0.2</v>
      </c>
      <c r="G9" s="1"/>
      <c r="I9">
        <f t="shared" si="1"/>
        <v>0</v>
      </c>
      <c r="J9">
        <f t="shared" si="0"/>
        <v>3.2820183693296512</v>
      </c>
      <c r="K9">
        <f t="shared" si="0"/>
        <v>0.39393225694720541</v>
      </c>
      <c r="L9">
        <f t="shared" si="0"/>
        <v>0.52253396305747779</v>
      </c>
      <c r="M9">
        <f t="shared" si="0"/>
        <v>0.20901358522299113</v>
      </c>
      <c r="N9">
        <f t="shared" si="2"/>
        <v>4.4074981745573254</v>
      </c>
    </row>
    <row r="10" spans="1:15" x14ac:dyDescent="0.25">
      <c r="A10" s="1">
        <v>2019</v>
      </c>
      <c r="B10" s="1">
        <v>2.5672429999999999</v>
      </c>
      <c r="C10" s="1">
        <v>3.0150864500000001</v>
      </c>
      <c r="D10" s="1">
        <v>0.3769441651622113</v>
      </c>
      <c r="E10" s="1">
        <v>0.5</v>
      </c>
      <c r="F10" s="1">
        <v>0.2</v>
      </c>
      <c r="G10" s="1"/>
      <c r="I10">
        <f t="shared" si="1"/>
        <v>2.6829433178431366</v>
      </c>
      <c r="J10">
        <f t="shared" si="0"/>
        <v>3.1509701433588035</v>
      </c>
      <c r="K10">
        <f t="shared" si="0"/>
        <v>0.39393225694720541</v>
      </c>
      <c r="L10">
        <f t="shared" si="0"/>
        <v>0.52253396305747779</v>
      </c>
      <c r="M10">
        <f t="shared" si="0"/>
        <v>0.20901358522299113</v>
      </c>
      <c r="N10">
        <f t="shared" si="2"/>
        <v>6.9593932664296139</v>
      </c>
    </row>
    <row r="11" spans="1:15" x14ac:dyDescent="0.25">
      <c r="A11" s="1">
        <v>2020</v>
      </c>
      <c r="B11" s="1">
        <v>2.4352480000000001</v>
      </c>
      <c r="C11" s="1">
        <v>2.9952871999999999</v>
      </c>
      <c r="D11" s="1">
        <v>0.3769441651622113</v>
      </c>
      <c r="E11" s="1">
        <v>0.5</v>
      </c>
      <c r="F11" s="1">
        <v>0.2</v>
      </c>
      <c r="G11" s="1"/>
      <c r="I11">
        <f t="shared" si="1"/>
        <v>2.5449995769355933</v>
      </c>
      <c r="J11">
        <f t="shared" si="0"/>
        <v>3.130278582222672</v>
      </c>
      <c r="K11">
        <f t="shared" si="0"/>
        <v>0.39393225694720541</v>
      </c>
      <c r="L11">
        <f t="shared" si="0"/>
        <v>0.52253396305747779</v>
      </c>
      <c r="M11">
        <f t="shared" si="0"/>
        <v>0.20901358522299113</v>
      </c>
      <c r="N11">
        <f t="shared" si="2"/>
        <v>6.8007579643859399</v>
      </c>
    </row>
    <row r="12" spans="1:15" x14ac:dyDescent="0.25">
      <c r="A12" s="1">
        <v>2021</v>
      </c>
      <c r="B12" s="1">
        <v>2.493109</v>
      </c>
      <c r="C12" s="1">
        <v>3.0039663499999998</v>
      </c>
      <c r="D12" s="1">
        <v>0.3769441651622113</v>
      </c>
      <c r="E12" s="1">
        <v>0.5</v>
      </c>
      <c r="F12" s="1">
        <v>0.2</v>
      </c>
      <c r="G12" s="1"/>
      <c r="I12">
        <f t="shared" si="1"/>
        <v>2.6054682522085306</v>
      </c>
      <c r="J12">
        <f t="shared" si="0"/>
        <v>3.1393488835136125</v>
      </c>
      <c r="K12">
        <f t="shared" si="0"/>
        <v>0.39393225694720541</v>
      </c>
      <c r="L12">
        <f t="shared" si="0"/>
        <v>0.52253396305747779</v>
      </c>
      <c r="M12">
        <f t="shared" si="0"/>
        <v>0.20901358522299113</v>
      </c>
      <c r="N12">
        <f t="shared" si="2"/>
        <v>6.8702969409498174</v>
      </c>
    </row>
    <row r="13" spans="1:15" x14ac:dyDescent="0.25">
      <c r="A13" s="1">
        <v>2022</v>
      </c>
      <c r="B13" s="1">
        <v>2.4907490000000001</v>
      </c>
      <c r="C13" s="1">
        <v>3.00361235</v>
      </c>
      <c r="D13" s="1">
        <v>0.3769441651622113</v>
      </c>
      <c r="E13" s="1">
        <v>0.5</v>
      </c>
      <c r="F13" s="1">
        <v>0.2</v>
      </c>
      <c r="G13" s="1"/>
      <c r="I13">
        <f t="shared" si="1"/>
        <v>2.6030018919028994</v>
      </c>
      <c r="J13">
        <f t="shared" si="0"/>
        <v>3.1389789294677679</v>
      </c>
      <c r="K13">
        <f t="shared" si="0"/>
        <v>0.39393225694720541</v>
      </c>
      <c r="L13">
        <f t="shared" si="0"/>
        <v>0.52253396305747779</v>
      </c>
      <c r="M13">
        <f t="shared" si="0"/>
        <v>0.20901358522299113</v>
      </c>
      <c r="N13">
        <f t="shared" si="2"/>
        <v>6.8674606265983416</v>
      </c>
    </row>
    <row r="14" spans="1:15" x14ac:dyDescent="0.25">
      <c r="A14" s="1">
        <v>2023</v>
      </c>
      <c r="B14" s="1">
        <v>2.5230329999999999</v>
      </c>
      <c r="C14" s="1">
        <v>3.00845495</v>
      </c>
      <c r="D14" s="1">
        <v>0.3769441651622113</v>
      </c>
      <c r="E14" s="1">
        <v>0.5</v>
      </c>
      <c r="F14" s="1">
        <v>0.2</v>
      </c>
      <c r="G14" s="1"/>
      <c r="I14">
        <f t="shared" si="1"/>
        <v>2.6367408648295942</v>
      </c>
      <c r="J14">
        <f t="shared" si="0"/>
        <v>3.1440397754067724</v>
      </c>
      <c r="K14">
        <f t="shared" si="0"/>
        <v>0.39393225694720541</v>
      </c>
      <c r="L14">
        <f t="shared" si="0"/>
        <v>0.52253396305747779</v>
      </c>
      <c r="M14">
        <f t="shared" si="0"/>
        <v>0.20901358522299113</v>
      </c>
      <c r="N14">
        <f t="shared" si="2"/>
        <v>6.9062604454640413</v>
      </c>
    </row>
    <row r="15" spans="1:15" x14ac:dyDescent="0.25">
      <c r="A15" s="1">
        <v>2024</v>
      </c>
      <c r="B15" s="1">
        <v>2.6177380000000001</v>
      </c>
      <c r="C15" s="1">
        <v>3.0226606999999999</v>
      </c>
      <c r="D15" s="1">
        <v>0.3769441651622113</v>
      </c>
      <c r="E15" s="1">
        <v>0.5</v>
      </c>
      <c r="F15" s="1">
        <v>0.2</v>
      </c>
      <c r="G15" s="1"/>
      <c r="I15">
        <f t="shared" si="1"/>
        <v>2.7357140227723118</v>
      </c>
      <c r="J15">
        <f t="shared" si="0"/>
        <v>3.1588857490981797</v>
      </c>
      <c r="K15">
        <f t="shared" si="0"/>
        <v>0.39393225694720541</v>
      </c>
      <c r="L15">
        <f t="shared" si="0"/>
        <v>0.52253396305747779</v>
      </c>
      <c r="M15">
        <f t="shared" si="0"/>
        <v>0.20901358522299113</v>
      </c>
      <c r="N15">
        <f t="shared" si="2"/>
        <v>7.0200795770981657</v>
      </c>
    </row>
    <row r="16" spans="1:15" x14ac:dyDescent="0.25">
      <c r="A16" s="1">
        <v>2025</v>
      </c>
      <c r="B16" s="1">
        <v>2.8399730000000001</v>
      </c>
      <c r="C16" s="1">
        <v>3.0559959499999998</v>
      </c>
      <c r="D16" s="1">
        <v>0.3769441651622113</v>
      </c>
      <c r="E16" s="1">
        <v>0.5</v>
      </c>
      <c r="F16" s="1">
        <v>0.2</v>
      </c>
      <c r="G16" s="1"/>
      <c r="I16">
        <f t="shared" si="1"/>
        <v>2.9679646933324686</v>
      </c>
      <c r="J16">
        <f t="shared" si="0"/>
        <v>3.1937233496822031</v>
      </c>
      <c r="K16">
        <f t="shared" si="0"/>
        <v>0.39393225694720541</v>
      </c>
      <c r="L16">
        <f t="shared" si="0"/>
        <v>0.52253396305747779</v>
      </c>
      <c r="M16">
        <f t="shared" si="0"/>
        <v>0.20901358522299113</v>
      </c>
      <c r="N16">
        <f t="shared" si="2"/>
        <v>7.2871678482423459</v>
      </c>
    </row>
    <row r="17" spans="1:14" x14ac:dyDescent="0.25">
      <c r="A17" s="1">
        <v>2026</v>
      </c>
      <c r="B17" s="1">
        <v>3.0810759999999999</v>
      </c>
      <c r="C17" s="1">
        <v>3.0921613999999997</v>
      </c>
      <c r="D17" s="1">
        <v>0.3769441651622113</v>
      </c>
      <c r="E17" s="1">
        <v>0.5</v>
      </c>
      <c r="F17" s="1">
        <v>0.2</v>
      </c>
      <c r="G17" s="1"/>
      <c r="I17">
        <f t="shared" si="1"/>
        <v>3.2199337055225628</v>
      </c>
      <c r="J17">
        <f t="shared" si="0"/>
        <v>3.2315187015107174</v>
      </c>
      <c r="K17">
        <f t="shared" si="0"/>
        <v>0.39393225694720541</v>
      </c>
      <c r="L17">
        <f t="shared" si="0"/>
        <v>0.52253396305747779</v>
      </c>
      <c r="M17">
        <f t="shared" si="0"/>
        <v>0.20901358522299113</v>
      </c>
      <c r="N17">
        <f t="shared" si="2"/>
        <v>7.5769322122609539</v>
      </c>
    </row>
    <row r="18" spans="1:14" x14ac:dyDescent="0.25">
      <c r="A18" s="1">
        <v>2027</v>
      </c>
      <c r="B18" s="1">
        <v>3.2320419999999999</v>
      </c>
      <c r="C18" s="1">
        <v>3.1148062999999997</v>
      </c>
      <c r="D18" s="1">
        <v>0.3769441651622113</v>
      </c>
      <c r="E18" s="1">
        <v>0.5</v>
      </c>
      <c r="F18" s="1">
        <v>0.2</v>
      </c>
      <c r="G18" s="1"/>
      <c r="I18">
        <f t="shared" si="1"/>
        <v>3.377703430056433</v>
      </c>
      <c r="J18">
        <f t="shared" si="0"/>
        <v>3.2551841601907978</v>
      </c>
      <c r="K18">
        <f t="shared" si="0"/>
        <v>0.39393225694720541</v>
      </c>
      <c r="L18">
        <f t="shared" si="0"/>
        <v>0.52253396305747779</v>
      </c>
      <c r="M18">
        <f t="shared" si="0"/>
        <v>0.20901358522299113</v>
      </c>
      <c r="N18">
        <f t="shared" si="2"/>
        <v>7.7583673954749051</v>
      </c>
    </row>
    <row r="19" spans="1:14" x14ac:dyDescent="0.25">
      <c r="A19" s="1">
        <v>2028</v>
      </c>
      <c r="B19" s="1">
        <v>3.3193589999999999</v>
      </c>
      <c r="C19" s="1">
        <v>3.12790385</v>
      </c>
      <c r="D19" s="1">
        <v>0.3769441651622113</v>
      </c>
      <c r="E19" s="1">
        <v>0.5</v>
      </c>
      <c r="F19" s="1">
        <v>0.2</v>
      </c>
      <c r="G19" s="1"/>
      <c r="I19">
        <f t="shared" si="1"/>
        <v>3.4689556261610126</v>
      </c>
      <c r="J19">
        <f t="shared" si="0"/>
        <v>3.2688719896064851</v>
      </c>
      <c r="K19">
        <f t="shared" si="0"/>
        <v>0.39393225694720541</v>
      </c>
      <c r="L19">
        <f t="shared" si="0"/>
        <v>0.52253396305747779</v>
      </c>
      <c r="M19">
        <f t="shared" si="0"/>
        <v>0.20901358522299113</v>
      </c>
      <c r="N19">
        <f t="shared" si="2"/>
        <v>7.8633074209951719</v>
      </c>
    </row>
    <row r="20" spans="1:14" x14ac:dyDescent="0.25">
      <c r="A20" s="1">
        <v>2029</v>
      </c>
      <c r="B20" s="1">
        <v>3.331645</v>
      </c>
      <c r="C20" s="1">
        <v>3.1297467499999998</v>
      </c>
      <c r="D20" s="1">
        <v>0.3769441651622113</v>
      </c>
      <c r="E20" s="1">
        <v>0.5</v>
      </c>
      <c r="F20" s="1">
        <v>0.2</v>
      </c>
      <c r="G20" s="1"/>
      <c r="I20">
        <f t="shared" si="1"/>
        <v>3.481795330701261</v>
      </c>
      <c r="J20">
        <f t="shared" si="0"/>
        <v>3.270797945287522</v>
      </c>
      <c r="K20">
        <f t="shared" si="0"/>
        <v>0.39393225694720541</v>
      </c>
      <c r="L20">
        <f t="shared" si="0"/>
        <v>0.52253396305747779</v>
      </c>
      <c r="M20">
        <f t="shared" si="0"/>
        <v>0.20901358522299113</v>
      </c>
      <c r="N20">
        <f t="shared" si="2"/>
        <v>7.8780730812164572</v>
      </c>
    </row>
    <row r="21" spans="1:14" x14ac:dyDescent="0.25">
      <c r="A21" s="1">
        <v>2030</v>
      </c>
      <c r="B21" s="1">
        <v>3.2858550000000002</v>
      </c>
      <c r="C21" s="1">
        <v>3.1228782499999999</v>
      </c>
      <c r="D21" s="1">
        <v>0.3769441651622113</v>
      </c>
      <c r="E21" s="1">
        <v>0.5</v>
      </c>
      <c r="F21" s="1">
        <v>0.2</v>
      </c>
      <c r="G21" s="1"/>
      <c r="I21">
        <f t="shared" si="1"/>
        <v>3.4339416703644576</v>
      </c>
      <c r="J21">
        <f t="shared" si="0"/>
        <v>3.2636198962370013</v>
      </c>
      <c r="K21">
        <f t="shared" si="0"/>
        <v>0.39393225694720541</v>
      </c>
      <c r="L21">
        <f t="shared" si="0"/>
        <v>0.52253396305747779</v>
      </c>
      <c r="M21">
        <f t="shared" si="0"/>
        <v>0.20901358522299113</v>
      </c>
      <c r="N21">
        <f t="shared" si="2"/>
        <v>7.8230413718291336</v>
      </c>
    </row>
    <row r="22" spans="1:14" x14ac:dyDescent="0.25">
      <c r="A22" s="1">
        <v>2031</v>
      </c>
      <c r="B22" s="1">
        <v>3.239649</v>
      </c>
      <c r="C22" s="1">
        <v>3.1159473499999999</v>
      </c>
      <c r="D22" s="1">
        <v>0.3769441651622113</v>
      </c>
      <c r="E22" s="1">
        <v>0.5</v>
      </c>
      <c r="F22" s="1">
        <v>0.2</v>
      </c>
      <c r="G22" s="1"/>
      <c r="I22">
        <f t="shared" si="1"/>
        <v>3.3856532617703894</v>
      </c>
      <c r="J22">
        <f t="shared" ref="J22:J41" si="3">+C22/$N$2</f>
        <v>3.2563766349478915</v>
      </c>
      <c r="K22">
        <f t="shared" ref="K22:K41" si="4">+D22/$N$2</f>
        <v>0.39393225694720541</v>
      </c>
      <c r="L22">
        <f t="shared" ref="L22:L41" si="5">+E22/$N$2</f>
        <v>0.52253396305747779</v>
      </c>
      <c r="M22">
        <f t="shared" ref="M22:M41" si="6">+F22/$N$2</f>
        <v>0.20901358522299113</v>
      </c>
      <c r="N22">
        <f t="shared" si="2"/>
        <v>7.7675097019459551</v>
      </c>
    </row>
    <row r="23" spans="1:14" x14ac:dyDescent="0.25">
      <c r="A23" s="1">
        <v>2032</v>
      </c>
      <c r="B23" s="1">
        <v>3.258222</v>
      </c>
      <c r="C23" s="1">
        <v>3.1187332999999997</v>
      </c>
      <c r="D23" s="1">
        <v>0.3769441651622113</v>
      </c>
      <c r="E23" s="1">
        <v>0.5</v>
      </c>
      <c r="F23" s="1">
        <v>0.2</v>
      </c>
      <c r="G23" s="1"/>
      <c r="I23">
        <f t="shared" si="1"/>
        <v>3.4050633083621227</v>
      </c>
      <c r="J23">
        <f t="shared" si="3"/>
        <v>3.2592881419366511</v>
      </c>
      <c r="K23">
        <f t="shared" si="4"/>
        <v>0.39393225694720541</v>
      </c>
      <c r="L23">
        <f t="shared" si="5"/>
        <v>0.52253396305747779</v>
      </c>
      <c r="M23">
        <f t="shared" si="6"/>
        <v>0.20901358522299113</v>
      </c>
      <c r="N23">
        <f t="shared" si="2"/>
        <v>7.7898312555264484</v>
      </c>
    </row>
    <row r="24" spans="1:14" x14ac:dyDescent="0.25">
      <c r="A24" s="1">
        <v>2033</v>
      </c>
      <c r="B24" s="1">
        <v>3.3201719999999999</v>
      </c>
      <c r="C24" s="1">
        <v>3.1280257999999996</v>
      </c>
      <c r="D24" s="1">
        <v>0.3769441651622113</v>
      </c>
      <c r="E24" s="1">
        <v>0.5</v>
      </c>
      <c r="F24" s="1">
        <v>0.2</v>
      </c>
      <c r="G24" s="1"/>
      <c r="I24">
        <f t="shared" si="1"/>
        <v>3.4698052663849439</v>
      </c>
      <c r="J24">
        <f t="shared" si="3"/>
        <v>3.2689994356400742</v>
      </c>
      <c r="K24">
        <f t="shared" si="4"/>
        <v>0.39393225694720541</v>
      </c>
      <c r="L24">
        <f t="shared" si="5"/>
        <v>0.52253396305747779</v>
      </c>
      <c r="M24">
        <f t="shared" si="6"/>
        <v>0.20901358522299113</v>
      </c>
      <c r="N24">
        <f t="shared" si="2"/>
        <v>7.8642845072526919</v>
      </c>
    </row>
    <row r="25" spans="1:14" x14ac:dyDescent="0.25">
      <c r="A25" s="1">
        <v>2034</v>
      </c>
      <c r="B25" s="1">
        <v>3.3677199999999998</v>
      </c>
      <c r="C25" s="1">
        <v>3.1351579999999997</v>
      </c>
      <c r="D25" s="1">
        <v>0.3769441651622113</v>
      </c>
      <c r="E25" s="1">
        <v>0.5</v>
      </c>
      <c r="F25" s="1">
        <v>0.2</v>
      </c>
      <c r="G25" s="1"/>
      <c r="I25">
        <f t="shared" si="1"/>
        <v>3.5194961561358578</v>
      </c>
      <c r="J25">
        <f t="shared" si="3"/>
        <v>3.2764530691027116</v>
      </c>
      <c r="K25">
        <f t="shared" si="4"/>
        <v>0.39393225694720541</v>
      </c>
      <c r="L25">
        <f t="shared" si="5"/>
        <v>0.52253396305747779</v>
      </c>
      <c r="M25">
        <f t="shared" si="6"/>
        <v>0.20901358522299113</v>
      </c>
      <c r="N25">
        <f t="shared" si="2"/>
        <v>7.9214290304662436</v>
      </c>
    </row>
    <row r="26" spans="1:14" x14ac:dyDescent="0.25">
      <c r="A26" s="1">
        <v>2035</v>
      </c>
      <c r="B26" s="1">
        <v>3.3625099999999999</v>
      </c>
      <c r="C26" s="1">
        <v>3.1343765000000001</v>
      </c>
      <c r="D26" s="1">
        <v>0.3769441651622113</v>
      </c>
      <c r="E26" s="1">
        <v>0.5</v>
      </c>
      <c r="F26" s="1">
        <v>0.2</v>
      </c>
      <c r="G26" s="1"/>
      <c r="I26">
        <f t="shared" si="1"/>
        <v>3.514051352240799</v>
      </c>
      <c r="J26">
        <f t="shared" si="3"/>
        <v>3.2756363485184532</v>
      </c>
      <c r="K26">
        <f t="shared" si="4"/>
        <v>0.39393225694720541</v>
      </c>
      <c r="L26">
        <f t="shared" si="5"/>
        <v>0.52253396305747779</v>
      </c>
      <c r="M26">
        <f t="shared" si="6"/>
        <v>0.20901358522299113</v>
      </c>
      <c r="N26">
        <f t="shared" si="2"/>
        <v>7.9151675059869264</v>
      </c>
    </row>
    <row r="27" spans="1:14" x14ac:dyDescent="0.25">
      <c r="A27" s="1">
        <v>2036</v>
      </c>
      <c r="B27" s="1">
        <v>3.3583240000000001</v>
      </c>
      <c r="C27" s="1">
        <v>3.1337485999999997</v>
      </c>
      <c r="D27" s="1">
        <v>0.3769441651622113</v>
      </c>
      <c r="E27" s="1">
        <v>0.5</v>
      </c>
      <c r="F27" s="1">
        <v>0.2</v>
      </c>
      <c r="G27" s="1"/>
      <c r="I27">
        <f t="shared" si="1"/>
        <v>3.5096766979020821</v>
      </c>
      <c r="J27">
        <f t="shared" si="3"/>
        <v>3.2749801503676448</v>
      </c>
      <c r="K27">
        <f t="shared" si="4"/>
        <v>0.39393225694720541</v>
      </c>
      <c r="L27">
        <f t="shared" si="5"/>
        <v>0.52253396305747779</v>
      </c>
      <c r="M27">
        <f t="shared" si="6"/>
        <v>0.20901358522299113</v>
      </c>
      <c r="N27">
        <f t="shared" si="2"/>
        <v>7.9101366534974007</v>
      </c>
    </row>
    <row r="28" spans="1:14" x14ac:dyDescent="0.25">
      <c r="A28" s="1">
        <v>2037</v>
      </c>
      <c r="B28" s="1">
        <v>3.403626</v>
      </c>
      <c r="C28" s="1">
        <v>3.1405438999999999</v>
      </c>
      <c r="D28" s="1">
        <v>0.3769441651622113</v>
      </c>
      <c r="E28" s="1">
        <v>0.5</v>
      </c>
      <c r="F28" s="1">
        <v>0.2</v>
      </c>
      <c r="G28" s="1"/>
      <c r="I28">
        <f t="shared" si="1"/>
        <v>3.5570203650909415</v>
      </c>
      <c r="J28">
        <f t="shared" si="3"/>
        <v>3.2820817004459744</v>
      </c>
      <c r="K28">
        <f t="shared" si="4"/>
        <v>0.39393225694720541</v>
      </c>
      <c r="L28">
        <f t="shared" si="5"/>
        <v>0.52253396305747779</v>
      </c>
      <c r="M28">
        <f t="shared" si="6"/>
        <v>0.20901358522299113</v>
      </c>
      <c r="N28">
        <f t="shared" si="2"/>
        <v>7.9645818707645901</v>
      </c>
    </row>
    <row r="29" spans="1:14" x14ac:dyDescent="0.25">
      <c r="A29" s="1">
        <v>2038</v>
      </c>
      <c r="B29" s="1">
        <v>3.431597</v>
      </c>
      <c r="C29" s="1">
        <v>3.1447395499999997</v>
      </c>
      <c r="D29" s="1">
        <v>0.3769441651622113</v>
      </c>
      <c r="E29" s="1">
        <v>0.5</v>
      </c>
      <c r="F29" s="1">
        <v>0.2</v>
      </c>
      <c r="G29" s="1"/>
      <c r="I29">
        <f t="shared" si="1"/>
        <v>3.5862519600523033</v>
      </c>
      <c r="J29">
        <f t="shared" si="3"/>
        <v>3.2864664396901784</v>
      </c>
      <c r="K29">
        <f t="shared" si="4"/>
        <v>0.39393225694720541</v>
      </c>
      <c r="L29">
        <f t="shared" si="5"/>
        <v>0.52253396305747779</v>
      </c>
      <c r="M29">
        <f t="shared" si="6"/>
        <v>0.20901358522299113</v>
      </c>
      <c r="N29">
        <f t="shared" si="2"/>
        <v>7.9981982049701559</v>
      </c>
    </row>
    <row r="30" spans="1:14" x14ac:dyDescent="0.25">
      <c r="A30" s="1">
        <v>2039</v>
      </c>
      <c r="B30" s="1">
        <v>3.4409930000000002</v>
      </c>
      <c r="C30" s="1">
        <v>3.1461489499999997</v>
      </c>
      <c r="D30" s="1">
        <v>0.3769441651622113</v>
      </c>
      <c r="E30" s="1">
        <v>0.5</v>
      </c>
      <c r="F30" s="1">
        <v>0.2</v>
      </c>
      <c r="G30" s="1"/>
      <c r="I30">
        <f t="shared" si="1"/>
        <v>3.5960714182860793</v>
      </c>
      <c r="J30">
        <f t="shared" si="3"/>
        <v>3.2879393584252448</v>
      </c>
      <c r="K30">
        <f t="shared" si="4"/>
        <v>0.39393225694720541</v>
      </c>
      <c r="L30">
        <f t="shared" si="5"/>
        <v>0.52253396305747779</v>
      </c>
      <c r="M30">
        <f t="shared" si="6"/>
        <v>0.20901358522299113</v>
      </c>
      <c r="N30">
        <f t="shared" si="2"/>
        <v>8.0094905819389979</v>
      </c>
    </row>
    <row r="31" spans="1:14" x14ac:dyDescent="0.25">
      <c r="A31" s="1">
        <v>2040</v>
      </c>
      <c r="B31" s="1">
        <v>3.4448949999999998</v>
      </c>
      <c r="C31" s="1">
        <v>3.1467342499999997</v>
      </c>
      <c r="D31" s="1">
        <v>0.3769441651622113</v>
      </c>
      <c r="E31" s="1">
        <v>0.5</v>
      </c>
      <c r="F31" s="1">
        <v>0.2</v>
      </c>
      <c r="G31" s="1"/>
      <c r="I31">
        <f t="shared" si="1"/>
        <v>3.6001492733337797</v>
      </c>
      <c r="J31">
        <f t="shared" si="3"/>
        <v>3.2885510366823998</v>
      </c>
      <c r="K31">
        <f t="shared" si="4"/>
        <v>0.39393225694720541</v>
      </c>
      <c r="L31">
        <f t="shared" si="5"/>
        <v>0.52253396305747779</v>
      </c>
      <c r="M31">
        <f t="shared" si="6"/>
        <v>0.20901358522299113</v>
      </c>
      <c r="N31">
        <f t="shared" si="2"/>
        <v>8.0141801152438532</v>
      </c>
    </row>
    <row r="32" spans="1:14" x14ac:dyDescent="0.25">
      <c r="A32" s="1">
        <v>2041</v>
      </c>
      <c r="B32" s="1">
        <v>3.4431210000000001</v>
      </c>
      <c r="C32" s="1">
        <v>3.14646815</v>
      </c>
      <c r="D32" s="1">
        <v>0.3769441651622113</v>
      </c>
      <c r="E32" s="1">
        <v>0.5</v>
      </c>
      <c r="F32" s="1">
        <v>0.2</v>
      </c>
      <c r="G32" s="1"/>
      <c r="I32">
        <f t="shared" si="1"/>
        <v>3.5982953228328518</v>
      </c>
      <c r="J32">
        <f t="shared" si="3"/>
        <v>3.2882729441072609</v>
      </c>
      <c r="K32">
        <f t="shared" si="4"/>
        <v>0.39393225694720541</v>
      </c>
      <c r="L32">
        <f t="shared" si="5"/>
        <v>0.52253396305747779</v>
      </c>
      <c r="M32">
        <f t="shared" si="6"/>
        <v>0.20901358522299113</v>
      </c>
      <c r="N32">
        <f t="shared" si="2"/>
        <v>8.0120480721677865</v>
      </c>
    </row>
    <row r="33" spans="1:14" x14ac:dyDescent="0.25">
      <c r="A33" s="1">
        <v>2042</v>
      </c>
      <c r="B33" s="1">
        <v>3.4656790000000002</v>
      </c>
      <c r="C33" s="1">
        <v>3.1498518500000001</v>
      </c>
      <c r="D33" s="1">
        <v>0.3769441651622113</v>
      </c>
      <c r="E33" s="1">
        <v>0.5</v>
      </c>
      <c r="F33" s="1">
        <v>0.2</v>
      </c>
      <c r="G33" s="1"/>
      <c r="I33">
        <f t="shared" si="1"/>
        <v>3.6218699651101534</v>
      </c>
      <c r="J33">
        <f t="shared" si="3"/>
        <v>3.2918091404488563</v>
      </c>
      <c r="K33">
        <f t="shared" si="4"/>
        <v>0.39393225694720541</v>
      </c>
      <c r="L33">
        <f t="shared" si="5"/>
        <v>0.52253396305747779</v>
      </c>
      <c r="M33">
        <f t="shared" si="6"/>
        <v>0.20901358522299113</v>
      </c>
      <c r="N33">
        <f t="shared" si="2"/>
        <v>8.0391589107866839</v>
      </c>
    </row>
    <row r="34" spans="1:14" x14ac:dyDescent="0.25">
      <c r="A34" s="1">
        <v>2043</v>
      </c>
      <c r="B34" s="1">
        <v>3.4823499999999998</v>
      </c>
      <c r="C34" s="1">
        <v>3.1523525000000001</v>
      </c>
      <c r="D34" s="1">
        <v>0.3769441651622113</v>
      </c>
      <c r="E34" s="1">
        <v>0.5</v>
      </c>
      <c r="F34" s="1">
        <v>0.2</v>
      </c>
      <c r="G34" s="1"/>
      <c r="I34">
        <f t="shared" si="1"/>
        <v>3.6392922925064153</v>
      </c>
      <c r="J34">
        <f t="shared" si="3"/>
        <v>3.2944224895582956</v>
      </c>
      <c r="K34">
        <f t="shared" si="4"/>
        <v>0.39393225694720541</v>
      </c>
      <c r="L34">
        <f t="shared" si="5"/>
        <v>0.52253396305747779</v>
      </c>
      <c r="M34">
        <f t="shared" si="6"/>
        <v>0.20901358522299113</v>
      </c>
      <c r="N34">
        <f t="shared" si="2"/>
        <v>8.0591945872923851</v>
      </c>
    </row>
    <row r="35" spans="1:14" x14ac:dyDescent="0.25">
      <c r="A35" s="1">
        <v>2044</v>
      </c>
      <c r="B35" s="1">
        <v>3.4958070000000001</v>
      </c>
      <c r="C35" s="1">
        <v>3.15437105</v>
      </c>
      <c r="D35" s="1">
        <v>0.3769441651622113</v>
      </c>
      <c r="E35" s="1">
        <v>0.5</v>
      </c>
      <c r="F35" s="1">
        <v>0.2</v>
      </c>
      <c r="G35" s="1"/>
      <c r="I35">
        <f t="shared" si="1"/>
        <v>3.6533557715881444</v>
      </c>
      <c r="J35">
        <f t="shared" si="3"/>
        <v>3.2965320114205547</v>
      </c>
      <c r="K35">
        <f t="shared" si="4"/>
        <v>0.39393225694720541</v>
      </c>
      <c r="L35">
        <f t="shared" si="5"/>
        <v>0.52253396305747779</v>
      </c>
      <c r="M35">
        <f t="shared" si="6"/>
        <v>0.20901358522299113</v>
      </c>
      <c r="N35">
        <f t="shared" si="2"/>
        <v>8.0753675882363734</v>
      </c>
    </row>
    <row r="36" spans="1:14" x14ac:dyDescent="0.25">
      <c r="A36" s="1">
        <v>2045</v>
      </c>
      <c r="B36" s="1">
        <v>3.5175200000000002</v>
      </c>
      <c r="C36" s="1">
        <v>3.1576279999999999</v>
      </c>
      <c r="D36" s="1">
        <v>0.3769441651622113</v>
      </c>
      <c r="E36" s="1">
        <v>0.5</v>
      </c>
      <c r="F36" s="1">
        <v>0.2</v>
      </c>
      <c r="G36" s="1"/>
      <c r="I36">
        <f t="shared" si="1"/>
        <v>3.6760473314678785</v>
      </c>
      <c r="J36">
        <f t="shared" si="3"/>
        <v>3.2999357454025149</v>
      </c>
      <c r="K36">
        <f t="shared" si="4"/>
        <v>0.39393225694720541</v>
      </c>
      <c r="L36">
        <f t="shared" si="5"/>
        <v>0.52253396305747779</v>
      </c>
      <c r="M36">
        <f t="shared" si="6"/>
        <v>0.20901358522299113</v>
      </c>
      <c r="N36">
        <f t="shared" si="2"/>
        <v>8.1014628820980672</v>
      </c>
    </row>
    <row r="37" spans="1:14" x14ac:dyDescent="0.25">
      <c r="A37" s="1">
        <v>2046</v>
      </c>
      <c r="B37" s="1">
        <v>3.552241</v>
      </c>
      <c r="C37" s="1">
        <v>3.16283615</v>
      </c>
      <c r="D37" s="1">
        <v>0.3769441651622113</v>
      </c>
      <c r="E37" s="1">
        <v>0.5</v>
      </c>
      <c r="F37" s="1">
        <v>0.2</v>
      </c>
      <c r="G37" s="1"/>
      <c r="I37">
        <f t="shared" si="1"/>
        <v>3.7123331349305158</v>
      </c>
      <c r="J37">
        <f t="shared" si="3"/>
        <v>3.3053786159219105</v>
      </c>
      <c r="K37">
        <f t="shared" si="4"/>
        <v>0.39393225694720541</v>
      </c>
      <c r="L37">
        <f t="shared" si="5"/>
        <v>0.52253396305747779</v>
      </c>
      <c r="M37">
        <f t="shared" si="6"/>
        <v>0.20901358522299113</v>
      </c>
      <c r="N37">
        <f t="shared" si="2"/>
        <v>8.1431915560800991</v>
      </c>
    </row>
    <row r="38" spans="1:14" x14ac:dyDescent="0.25">
      <c r="A38" s="1">
        <v>2047</v>
      </c>
      <c r="B38" s="1">
        <v>3.5966490000000002</v>
      </c>
      <c r="C38" s="1">
        <v>3.1694973499999999</v>
      </c>
      <c r="D38" s="1">
        <v>0.3769441651622113</v>
      </c>
      <c r="E38" s="1">
        <v>0.5</v>
      </c>
      <c r="F38" s="1">
        <v>0.2</v>
      </c>
      <c r="G38" s="1"/>
      <c r="I38">
        <f t="shared" si="1"/>
        <v>3.7587425113934287</v>
      </c>
      <c r="J38">
        <f t="shared" si="3"/>
        <v>3.3123400223913473</v>
      </c>
      <c r="K38">
        <f t="shared" si="4"/>
        <v>0.39393225694720541</v>
      </c>
      <c r="L38">
        <f t="shared" si="5"/>
        <v>0.52253396305747779</v>
      </c>
      <c r="M38">
        <f t="shared" si="6"/>
        <v>0.20901358522299113</v>
      </c>
      <c r="N38">
        <f t="shared" si="2"/>
        <v>8.1965623390124502</v>
      </c>
    </row>
    <row r="39" spans="1:14" x14ac:dyDescent="0.25">
      <c r="A39" s="1">
        <v>2048</v>
      </c>
      <c r="B39" s="1">
        <v>3.6275210000000002</v>
      </c>
      <c r="C39" s="1">
        <v>3.17412815</v>
      </c>
      <c r="D39" s="1">
        <v>0.3769441651622113</v>
      </c>
      <c r="E39" s="1">
        <v>0.5</v>
      </c>
      <c r="F39" s="1">
        <v>0.2</v>
      </c>
      <c r="G39" s="1"/>
      <c r="I39">
        <f t="shared" si="1"/>
        <v>3.7910058484084499</v>
      </c>
      <c r="J39">
        <f t="shared" si="3"/>
        <v>3.3171795229436007</v>
      </c>
      <c r="K39">
        <f t="shared" si="4"/>
        <v>0.39393225694720541</v>
      </c>
      <c r="L39">
        <f t="shared" si="5"/>
        <v>0.52253396305747779</v>
      </c>
      <c r="M39">
        <f t="shared" si="6"/>
        <v>0.20901358522299113</v>
      </c>
      <c r="N39">
        <f t="shared" si="2"/>
        <v>8.2336651765797235</v>
      </c>
    </row>
    <row r="40" spans="1:14" x14ac:dyDescent="0.25">
      <c r="A40" s="1">
        <v>2049</v>
      </c>
      <c r="B40" s="1">
        <v>3.6473209999999998</v>
      </c>
      <c r="C40" s="1">
        <v>3.17709815</v>
      </c>
      <c r="D40" s="1">
        <v>0.3769441651622113</v>
      </c>
      <c r="E40" s="1">
        <v>0.5</v>
      </c>
      <c r="F40" s="1">
        <v>0.2</v>
      </c>
      <c r="G40" s="1"/>
      <c r="I40">
        <f t="shared" si="1"/>
        <v>3.8116981933455256</v>
      </c>
      <c r="J40">
        <f t="shared" si="3"/>
        <v>3.3202833746841618</v>
      </c>
      <c r="K40">
        <f t="shared" si="4"/>
        <v>0.39393225694720541</v>
      </c>
      <c r="L40">
        <f t="shared" si="5"/>
        <v>0.52253396305747779</v>
      </c>
      <c r="M40">
        <f t="shared" si="6"/>
        <v>0.20901358522299113</v>
      </c>
      <c r="N40">
        <f t="shared" si="2"/>
        <v>8.2574613732573603</v>
      </c>
    </row>
    <row r="41" spans="1:14" x14ac:dyDescent="0.25">
      <c r="A41" s="1">
        <v>2050</v>
      </c>
      <c r="B41" s="1">
        <v>3.6941130000000002</v>
      </c>
      <c r="C41" s="1">
        <v>3.1841169499999999</v>
      </c>
      <c r="D41" s="1">
        <v>0.3769441651622113</v>
      </c>
      <c r="E41" s="1">
        <v>0.5</v>
      </c>
      <c r="F41" s="1">
        <v>0.2</v>
      </c>
      <c r="G41" s="1"/>
      <c r="I41">
        <f t="shared" si="1"/>
        <v>3.8605990117442968</v>
      </c>
      <c r="J41">
        <f t="shared" si="3"/>
        <v>3.3276184974439773</v>
      </c>
      <c r="K41">
        <f t="shared" si="4"/>
        <v>0.39393225694720541</v>
      </c>
      <c r="L41">
        <f t="shared" si="5"/>
        <v>0.52253396305747779</v>
      </c>
      <c r="M41">
        <f t="shared" si="6"/>
        <v>0.20901358522299113</v>
      </c>
      <c r="N41">
        <f t="shared" si="2"/>
        <v>8.3136973144159469</v>
      </c>
    </row>
  </sheetData>
  <hyperlinks>
    <hyperlink ref="B1" r:id="rId1" xr:uid="{21F84DDC-B1D6-48F2-84CF-C6CA720C025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206D3-0010-4BA5-A69C-0BD6581C2A09}">
  <dimension ref="A1:J30"/>
  <sheetViews>
    <sheetView zoomScaleNormal="100" workbookViewId="0">
      <selection activeCell="E39" sqref="E39"/>
    </sheetView>
  </sheetViews>
  <sheetFormatPr baseColWidth="10" defaultRowHeight="15" x14ac:dyDescent="0.25"/>
  <sheetData>
    <row r="1" spans="1:10" x14ac:dyDescent="0.25">
      <c r="A1" t="s">
        <v>8</v>
      </c>
    </row>
    <row r="2" spans="1:10" x14ac:dyDescent="0.25">
      <c r="F2" t="s">
        <v>67</v>
      </c>
      <c r="G2">
        <v>5.7695270844481543</v>
      </c>
      <c r="H2" t="s">
        <v>61</v>
      </c>
      <c r="I2">
        <v>5.7695270844481543</v>
      </c>
      <c r="J2" t="s">
        <v>60</v>
      </c>
    </row>
    <row r="3" spans="1:10" x14ac:dyDescent="0.25">
      <c r="A3" s="7" t="s">
        <v>12</v>
      </c>
      <c r="H3" t="s">
        <v>68</v>
      </c>
      <c r="J3" t="s">
        <v>69</v>
      </c>
    </row>
    <row r="4" spans="1:10" x14ac:dyDescent="0.25">
      <c r="A4" s="7" t="s">
        <v>13</v>
      </c>
      <c r="D4" t="s">
        <v>14</v>
      </c>
    </row>
    <row r="5" spans="1:10" x14ac:dyDescent="0.25">
      <c r="E5" s="84" t="s">
        <v>44</v>
      </c>
      <c r="F5" s="84"/>
      <c r="G5" s="84"/>
      <c r="H5" s="84"/>
    </row>
    <row r="6" spans="1:10" x14ac:dyDescent="0.25">
      <c r="A6" s="2"/>
      <c r="B6" s="3" t="s">
        <v>9</v>
      </c>
      <c r="C6" s="3" t="s">
        <v>10</v>
      </c>
      <c r="D6" s="3" t="s">
        <v>11</v>
      </c>
      <c r="E6" s="3" t="s">
        <v>9</v>
      </c>
      <c r="F6" s="3" t="s">
        <v>10</v>
      </c>
      <c r="G6" s="3" t="s">
        <v>11</v>
      </c>
    </row>
    <row r="7" spans="1:10" x14ac:dyDescent="0.25">
      <c r="A7" s="4">
        <v>2017</v>
      </c>
      <c r="B7" s="5">
        <v>50.883333333333333</v>
      </c>
      <c r="C7" s="5">
        <v>50.883333333333333</v>
      </c>
      <c r="D7" s="5">
        <v>50.883333333333333</v>
      </c>
      <c r="E7">
        <f>+B7/$I$2</f>
        <v>8.8193248057522968</v>
      </c>
      <c r="F7">
        <f t="shared" ref="F7:G22" si="0">+C7/$I$2</f>
        <v>8.8193248057522968</v>
      </c>
      <c r="G7">
        <f t="shared" si="0"/>
        <v>8.8193248057522968</v>
      </c>
    </row>
    <row r="8" spans="1:10" x14ac:dyDescent="0.25">
      <c r="A8" s="4">
        <v>2018</v>
      </c>
      <c r="B8" s="5">
        <v>48.939174352217826</v>
      </c>
      <c r="C8" s="5">
        <v>73.999984593562303</v>
      </c>
      <c r="D8" s="5">
        <v>25.142931610902032</v>
      </c>
      <c r="E8">
        <f t="shared" ref="E8:E30" si="1">+B8/$I$2</f>
        <v>8.4823545562571496</v>
      </c>
      <c r="F8">
        <f t="shared" si="0"/>
        <v>12.826005235858993</v>
      </c>
      <c r="G8">
        <f t="shared" si="0"/>
        <v>4.3578843192668559</v>
      </c>
    </row>
    <row r="9" spans="1:10" x14ac:dyDescent="0.25">
      <c r="A9" s="4">
        <v>2019</v>
      </c>
      <c r="B9" s="5">
        <v>50.758830541439238</v>
      </c>
      <c r="C9" s="5">
        <v>96.678203999815068</v>
      </c>
      <c r="D9" s="5">
        <v>26.575395753655226</v>
      </c>
      <c r="E9">
        <f t="shared" si="1"/>
        <v>8.7977454301688631</v>
      </c>
      <c r="F9">
        <f t="shared" si="0"/>
        <v>16.756694714270878</v>
      </c>
      <c r="G9">
        <f t="shared" si="0"/>
        <v>4.6061653519730585</v>
      </c>
    </row>
    <row r="10" spans="1:10" x14ac:dyDescent="0.25">
      <c r="A10" s="4">
        <v>2020</v>
      </c>
      <c r="B10" s="5">
        <v>60.335968379446641</v>
      </c>
      <c r="C10" s="5">
        <v>105.7748401074554</v>
      </c>
      <c r="D10" s="5">
        <v>26.97545923376466</v>
      </c>
      <c r="E10">
        <f t="shared" si="1"/>
        <v>10.457697398125253</v>
      </c>
      <c r="F10">
        <f t="shared" si="0"/>
        <v>18.333363993137851</v>
      </c>
      <c r="G10">
        <f t="shared" si="0"/>
        <v>4.6755061270927056</v>
      </c>
    </row>
    <row r="11" spans="1:10" x14ac:dyDescent="0.25">
      <c r="A11" s="4">
        <v>2021</v>
      </c>
      <c r="B11" s="5">
        <v>67.039964866051832</v>
      </c>
      <c r="C11" s="5">
        <v>121.92737821488535</v>
      </c>
      <c r="D11" s="5">
        <v>29.519516528885323</v>
      </c>
      <c r="E11">
        <f t="shared" si="1"/>
        <v>11.619663775694727</v>
      </c>
      <c r="F11">
        <f t="shared" si="0"/>
        <v>21.132993472470631</v>
      </c>
      <c r="G11">
        <f t="shared" si="0"/>
        <v>5.1164534106193233</v>
      </c>
    </row>
    <row r="12" spans="1:10" x14ac:dyDescent="0.25">
      <c r="A12" s="4">
        <v>2022</v>
      </c>
      <c r="B12" s="5">
        <v>69.913106217454057</v>
      </c>
      <c r="C12" s="5">
        <v>128.94361721143702</v>
      </c>
      <c r="D12" s="5">
        <v>29.787584215064719</v>
      </c>
      <c r="E12">
        <f t="shared" si="1"/>
        <v>12.117649366081645</v>
      </c>
      <c r="F12">
        <f t="shared" si="0"/>
        <v>22.349079105461943</v>
      </c>
      <c r="G12">
        <f t="shared" si="0"/>
        <v>5.1629160898399444</v>
      </c>
    </row>
    <row r="13" spans="1:10" x14ac:dyDescent="0.25">
      <c r="A13" s="4">
        <v>2023</v>
      </c>
      <c r="B13" s="5">
        <v>71.828533785055541</v>
      </c>
      <c r="C13" s="5">
        <v>133.91903709567197</v>
      </c>
      <c r="D13" s="5">
        <v>30.095677950970607</v>
      </c>
      <c r="E13">
        <f t="shared" si="1"/>
        <v>12.449639759672923</v>
      </c>
      <c r="F13">
        <f t="shared" si="0"/>
        <v>23.211440926701378</v>
      </c>
      <c r="G13">
        <f t="shared" si="0"/>
        <v>5.21631626136117</v>
      </c>
    </row>
    <row r="14" spans="1:10" x14ac:dyDescent="0.25">
      <c r="A14" s="4">
        <v>2024</v>
      </c>
      <c r="B14" s="5">
        <v>67.039964866051832</v>
      </c>
      <c r="C14" s="5">
        <v>127.00616024061631</v>
      </c>
      <c r="D14" s="5">
        <v>27.816112659501357</v>
      </c>
      <c r="E14">
        <f t="shared" si="1"/>
        <v>11.619663775694727</v>
      </c>
      <c r="F14">
        <f t="shared" si="0"/>
        <v>22.013270478088803</v>
      </c>
      <c r="G14">
        <f t="shared" si="0"/>
        <v>4.8212119039149846</v>
      </c>
    </row>
    <row r="15" spans="1:10" x14ac:dyDescent="0.25">
      <c r="A15" s="4">
        <v>2025</v>
      </c>
      <c r="B15" s="5">
        <v>65.124537298450349</v>
      </c>
      <c r="C15" s="5">
        <v>125.27828563306845</v>
      </c>
      <c r="D15" s="5">
        <v>26.805070300272462</v>
      </c>
      <c r="E15">
        <f t="shared" si="1"/>
        <v>11.287673382103449</v>
      </c>
      <c r="F15">
        <f t="shared" si="0"/>
        <v>21.713787594612029</v>
      </c>
      <c r="G15">
        <f t="shared" si="0"/>
        <v>4.6459735621184493</v>
      </c>
    </row>
    <row r="16" spans="1:10" x14ac:dyDescent="0.25">
      <c r="A16" s="4">
        <v>2026</v>
      </c>
      <c r="B16" s="5">
        <v>63.209109730848866</v>
      </c>
      <c r="C16" s="5">
        <v>121.669104890982</v>
      </c>
      <c r="D16" s="5">
        <v>25.516284525071057</v>
      </c>
      <c r="E16">
        <f t="shared" si="1"/>
        <v>10.955682988512171</v>
      </c>
      <c r="F16">
        <f t="shared" si="0"/>
        <v>21.088228395520122</v>
      </c>
      <c r="G16">
        <f t="shared" si="0"/>
        <v>4.4225955007388009</v>
      </c>
    </row>
    <row r="17" spans="1:7" x14ac:dyDescent="0.25">
      <c r="A17" s="4">
        <v>2027</v>
      </c>
      <c r="B17" s="5">
        <v>65.124537298450349</v>
      </c>
      <c r="C17" s="5">
        <v>128.13568431849805</v>
      </c>
      <c r="D17" s="5">
        <v>26.680673351800312</v>
      </c>
      <c r="E17">
        <f t="shared" si="1"/>
        <v>11.287673382103449</v>
      </c>
      <c r="F17">
        <f t="shared" si="0"/>
        <v>22.20904459637423</v>
      </c>
      <c r="G17">
        <f t="shared" si="0"/>
        <v>4.624412531785917</v>
      </c>
    </row>
    <row r="18" spans="1:7" x14ac:dyDescent="0.25">
      <c r="A18" s="4">
        <v>2028</v>
      </c>
      <c r="B18" s="5">
        <v>67.039964866051818</v>
      </c>
      <c r="C18" s="5">
        <v>131.49366223573639</v>
      </c>
      <c r="D18" s="5">
        <v>27.248166128762975</v>
      </c>
      <c r="E18">
        <f t="shared" si="1"/>
        <v>11.619663775694725</v>
      </c>
      <c r="F18">
        <f t="shared" si="0"/>
        <v>22.79106420874243</v>
      </c>
      <c r="G18">
        <f t="shared" si="0"/>
        <v>4.7227728945429188</v>
      </c>
    </row>
    <row r="19" spans="1:7" x14ac:dyDescent="0.25">
      <c r="A19" s="4">
        <v>2029</v>
      </c>
      <c r="B19" s="5">
        <v>69.913106217454043</v>
      </c>
      <c r="C19" s="5">
        <v>140.03335515870089</v>
      </c>
      <c r="D19" s="5">
        <v>28.305486161418738</v>
      </c>
      <c r="E19">
        <f t="shared" si="1"/>
        <v>12.117649366081642</v>
      </c>
      <c r="F19">
        <f t="shared" si="0"/>
        <v>24.271201626934531</v>
      </c>
      <c r="G19">
        <f t="shared" si="0"/>
        <v>4.9060322877617812</v>
      </c>
    </row>
    <row r="20" spans="1:7" x14ac:dyDescent="0.25">
      <c r="A20" s="4">
        <v>2030</v>
      </c>
      <c r="B20" s="5">
        <v>71.828533785055527</v>
      </c>
      <c r="C20" s="5">
        <v>143.5724526305618</v>
      </c>
      <c r="D20" s="5">
        <v>29.079370079426894</v>
      </c>
      <c r="E20">
        <f t="shared" si="1"/>
        <v>12.449639759672921</v>
      </c>
      <c r="F20">
        <f t="shared" si="0"/>
        <v>24.884613683080449</v>
      </c>
      <c r="G20">
        <f t="shared" si="0"/>
        <v>5.0401652776378789</v>
      </c>
    </row>
    <row r="21" spans="1:7" x14ac:dyDescent="0.25">
      <c r="A21" s="4">
        <v>2031</v>
      </c>
      <c r="B21" s="5">
        <v>73.74396135265701</v>
      </c>
      <c r="C21" s="5">
        <v>146.0357840149118</v>
      </c>
      <c r="D21" s="5">
        <v>29.951575180414338</v>
      </c>
      <c r="E21">
        <f t="shared" si="1"/>
        <v>12.781630153264199</v>
      </c>
      <c r="F21">
        <f t="shared" si="0"/>
        <v>25.311569194042509</v>
      </c>
      <c r="G21">
        <f t="shared" si="0"/>
        <v>5.1913397306252795</v>
      </c>
    </row>
    <row r="22" spans="1:7" x14ac:dyDescent="0.25">
      <c r="A22" s="4">
        <v>2032</v>
      </c>
      <c r="B22" s="5">
        <v>78.532530271660704</v>
      </c>
      <c r="C22" s="5">
        <v>156.3271246545562</v>
      </c>
      <c r="D22" s="5">
        <v>31.979246668828115</v>
      </c>
      <c r="E22">
        <f t="shared" si="1"/>
        <v>13.611606137242392</v>
      </c>
      <c r="F22">
        <f t="shared" si="0"/>
        <v>27.095309956328705</v>
      </c>
      <c r="G22">
        <f t="shared" si="0"/>
        <v>5.5427847379430188</v>
      </c>
    </row>
    <row r="23" spans="1:7" x14ac:dyDescent="0.25">
      <c r="A23" s="4">
        <v>2033</v>
      </c>
      <c r="B23" s="5">
        <v>82.363385406863671</v>
      </c>
      <c r="C23" s="5">
        <v>163.21643083573215</v>
      </c>
      <c r="D23" s="5">
        <v>33.666576532268849</v>
      </c>
      <c r="E23">
        <f t="shared" si="1"/>
        <v>14.27558692442495</v>
      </c>
      <c r="F23">
        <f t="shared" ref="F23:F30" si="2">+C23/$I$2</f>
        <v>28.28939503129892</v>
      </c>
      <c r="G23">
        <f t="shared" ref="G23:G30" si="3">+D23/$I$2</f>
        <v>5.8352402267107131</v>
      </c>
    </row>
    <row r="24" spans="1:7" x14ac:dyDescent="0.25">
      <c r="A24" s="4">
        <v>2034</v>
      </c>
      <c r="B24" s="5">
        <v>88.109668109668107</v>
      </c>
      <c r="C24" s="5">
        <v>175.38572766897386</v>
      </c>
      <c r="D24" s="5">
        <v>36.081257391765327</v>
      </c>
      <c r="E24">
        <f t="shared" si="1"/>
        <v>15.271558105198782</v>
      </c>
      <c r="F24">
        <f t="shared" si="2"/>
        <v>30.398631482592165</v>
      </c>
      <c r="G24">
        <f t="shared" si="3"/>
        <v>6.2537634131266824</v>
      </c>
    </row>
    <row r="25" spans="1:7" x14ac:dyDescent="0.25">
      <c r="A25" s="4">
        <v>2035</v>
      </c>
      <c r="B25" s="5">
        <v>90.982809461070318</v>
      </c>
      <c r="C25" s="5">
        <v>181.97206916921587</v>
      </c>
      <c r="D25" s="5">
        <v>37.466492454651572</v>
      </c>
      <c r="E25">
        <f t="shared" si="1"/>
        <v>15.769543695585696</v>
      </c>
      <c r="F25">
        <f t="shared" si="2"/>
        <v>31.54020537657658</v>
      </c>
      <c r="G25">
        <f t="shared" si="3"/>
        <v>6.4938584924305252</v>
      </c>
    </row>
    <row r="26" spans="1:7" x14ac:dyDescent="0.25">
      <c r="A26" s="4">
        <v>2036</v>
      </c>
      <c r="B26" s="5">
        <v>93.949640204366077</v>
      </c>
      <c r="C26" s="5">
        <v>189.39518413267351</v>
      </c>
      <c r="D26" s="5">
        <v>39.153669017132387</v>
      </c>
      <c r="E26">
        <f t="shared" si="1"/>
        <v>16.283767946528705</v>
      </c>
      <c r="F26">
        <f t="shared" si="2"/>
        <v>32.826812555086363</v>
      </c>
      <c r="G26">
        <f t="shared" si="3"/>
        <v>6.786287410396544</v>
      </c>
    </row>
    <row r="27" spans="1:7" x14ac:dyDescent="0.25">
      <c r="A27" s="4">
        <v>2037</v>
      </c>
      <c r="B27" s="5">
        <v>97.013215428421489</v>
      </c>
      <c r="C27" s="5">
        <v>192.28460710470597</v>
      </c>
      <c r="D27" s="5">
        <v>40.461112059477855</v>
      </c>
      <c r="E27">
        <f t="shared" si="1"/>
        <v>16.814760379567687</v>
      </c>
      <c r="F27">
        <f t="shared" si="2"/>
        <v>33.327620148107457</v>
      </c>
      <c r="G27">
        <f t="shared" si="3"/>
        <v>7.0128992319910211</v>
      </c>
    </row>
    <row r="28" spans="1:7" x14ac:dyDescent="0.25">
      <c r="A28" s="4">
        <v>2038</v>
      </c>
      <c r="B28" s="5">
        <v>100.17668984456566</v>
      </c>
      <c r="C28" s="5">
        <v>198.86949420344516</v>
      </c>
      <c r="D28" s="5">
        <v>41.876196382052456</v>
      </c>
      <c r="E28">
        <f t="shared" si="1"/>
        <v>17.363067783249239</v>
      </c>
      <c r="F28">
        <f t="shared" si="2"/>
        <v>34.468941958778707</v>
      </c>
      <c r="G28">
        <f t="shared" si="3"/>
        <v>7.2581679172510283</v>
      </c>
    </row>
    <row r="29" spans="1:7" x14ac:dyDescent="0.25">
      <c r="A29" s="4">
        <v>2039</v>
      </c>
      <c r="B29" s="5">
        <v>103.44332103514931</v>
      </c>
      <c r="C29" s="5">
        <v>206.86347755557131</v>
      </c>
      <c r="D29" s="5">
        <v>43.643505304126656</v>
      </c>
      <c r="E29">
        <f t="shared" si="1"/>
        <v>17.929254776181278</v>
      </c>
      <c r="F29">
        <f t="shared" si="2"/>
        <v>35.854494576024244</v>
      </c>
      <c r="G29">
        <f t="shared" si="3"/>
        <v>7.5644857308614375</v>
      </c>
    </row>
    <row r="30" spans="1:7" x14ac:dyDescent="0.25">
      <c r="A30" s="2">
        <v>2040</v>
      </c>
      <c r="B30" s="6">
        <v>106.8164728080346</v>
      </c>
      <c r="C30" s="6">
        <v>213.05645403621756</v>
      </c>
      <c r="D30" s="6">
        <v>45.193339387201149</v>
      </c>
      <c r="E30">
        <f t="shared" si="1"/>
        <v>18.513904388448058</v>
      </c>
      <c r="F30">
        <f t="shared" si="2"/>
        <v>36.927888701747214</v>
      </c>
      <c r="G30">
        <f t="shared" si="3"/>
        <v>7.8331098417096374</v>
      </c>
    </row>
  </sheetData>
  <mergeCells count="1">
    <mergeCell ref="E5:H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490D2-E9A8-4EC3-AF57-22CA4E89969F}">
  <dimension ref="A3:W292"/>
  <sheetViews>
    <sheetView topLeftCell="D16" workbookViewId="0">
      <selection activeCell="U33" sqref="U33"/>
    </sheetView>
  </sheetViews>
  <sheetFormatPr baseColWidth="10" defaultRowHeight="15" x14ac:dyDescent="0.25"/>
  <sheetData>
    <row r="3" spans="1:23" x14ac:dyDescent="0.25">
      <c r="B3" t="s">
        <v>73</v>
      </c>
      <c r="C3" t="s">
        <v>74</v>
      </c>
      <c r="D3" t="s">
        <v>75</v>
      </c>
    </row>
    <row r="4" spans="1:23" x14ac:dyDescent="0.25">
      <c r="A4" s="2"/>
      <c r="B4" s="2"/>
      <c r="C4" s="2"/>
      <c r="D4" s="2"/>
      <c r="E4" s="8" t="s">
        <v>15</v>
      </c>
      <c r="F4" s="8" t="s">
        <v>16</v>
      </c>
      <c r="G4" s="8" t="s">
        <v>17</v>
      </c>
      <c r="H4" s="8" t="s">
        <v>18</v>
      </c>
      <c r="I4" s="8" t="s">
        <v>19</v>
      </c>
      <c r="J4" s="8" t="s">
        <v>20</v>
      </c>
      <c r="K4" s="8" t="s">
        <v>21</v>
      </c>
      <c r="O4" s="8" t="s">
        <v>15</v>
      </c>
      <c r="P4" s="8" t="s">
        <v>16</v>
      </c>
      <c r="Q4" s="8" t="s">
        <v>17</v>
      </c>
      <c r="R4" s="8" t="s">
        <v>18</v>
      </c>
      <c r="S4" s="8" t="s">
        <v>19</v>
      </c>
      <c r="T4" s="8" t="s">
        <v>20</v>
      </c>
      <c r="U4" s="8" t="s">
        <v>21</v>
      </c>
    </row>
    <row r="5" spans="1:23" x14ac:dyDescent="0.25">
      <c r="A5" s="76">
        <v>43101</v>
      </c>
      <c r="B5">
        <f>+MONTH(A5)</f>
        <v>1</v>
      </c>
      <c r="C5">
        <f>+DAY(A5)</f>
        <v>1</v>
      </c>
      <c r="D5">
        <f>+YEAR(A5)</f>
        <v>2018</v>
      </c>
      <c r="E5" s="10">
        <v>11.023474683810496</v>
      </c>
      <c r="F5" s="10">
        <v>15.21907694220177</v>
      </c>
      <c r="G5" s="10">
        <v>11.971957236106954</v>
      </c>
      <c r="H5" s="10">
        <v>17.017764939349608</v>
      </c>
      <c r="I5" s="10">
        <v>12.957616782535764</v>
      </c>
      <c r="J5" s="10">
        <v>13.331015567565967</v>
      </c>
      <c r="K5" s="10">
        <v>9.3317108972961762</v>
      </c>
      <c r="N5" s="77">
        <v>2018</v>
      </c>
      <c r="O5" s="78">
        <f>+SUMIF($D$5:$D$292,$N5,E$5:E$292)</f>
        <v>118.45341509479239</v>
      </c>
      <c r="P5" s="78">
        <f t="shared" ref="P5:U20" si="0">+SUMIF($D$5:$D$292,$N5,F$5:F$292)</f>
        <v>145.14184829979382</v>
      </c>
      <c r="Q5" s="78">
        <f t="shared" si="0"/>
        <v>135.02146811972824</v>
      </c>
      <c r="R5" s="78">
        <f t="shared" si="0"/>
        <v>182.86542421210294</v>
      </c>
      <c r="S5" s="78">
        <f t="shared" si="0"/>
        <v>153.89123011533138</v>
      </c>
      <c r="T5" s="78">
        <f t="shared" si="0"/>
        <v>158.32590350599048</v>
      </c>
      <c r="U5" s="78">
        <f>+SUMIF($D$5:$D$292,$N5,K$5:K$292)</f>
        <v>110.82813245419332</v>
      </c>
      <c r="W5" s="78">
        <f>+O5/12</f>
        <v>9.8711179245660325</v>
      </c>
    </row>
    <row r="6" spans="1:23" x14ac:dyDescent="0.25">
      <c r="A6" s="9">
        <v>43132</v>
      </c>
      <c r="B6">
        <f t="shared" ref="B6:B69" si="1">+MONTH(A6)</f>
        <v>2</v>
      </c>
      <c r="C6">
        <f t="shared" ref="C6:C20" si="2">+DAY(A6)</f>
        <v>1</v>
      </c>
      <c r="D6">
        <f t="shared" ref="D6:D20" si="3">+YEAR(A6)</f>
        <v>2018</v>
      </c>
      <c r="E6" s="10">
        <v>10.65802626784423</v>
      </c>
      <c r="F6" s="10">
        <v>11.626757612440244</v>
      </c>
      <c r="G6" s="10">
        <v>12.307172038717948</v>
      </c>
      <c r="H6" s="10">
        <v>16.453594800735765</v>
      </c>
      <c r="I6" s="10">
        <v>13.346345286011838</v>
      </c>
      <c r="J6" s="10">
        <v>13.730946034592947</v>
      </c>
      <c r="K6" s="10">
        <v>9.6116622242150616</v>
      </c>
      <c r="N6" s="77">
        <v>2019</v>
      </c>
      <c r="O6" s="78">
        <f t="shared" ref="O6:O28" si="4">+SUMIF($D$5:$D$292,$N6,E$5:E$292)</f>
        <v>113.56321855815889</v>
      </c>
      <c r="P6" s="78">
        <f t="shared" si="0"/>
        <v>144.24809806865713</v>
      </c>
      <c r="Q6" s="78">
        <f t="shared" si="0"/>
        <v>128.19130351711163</v>
      </c>
      <c r="R6" s="78">
        <f t="shared" si="0"/>
        <v>175.3160609165287</v>
      </c>
      <c r="S6" s="78">
        <f t="shared" si="0"/>
        <v>140.63920752687699</v>
      </c>
      <c r="T6" s="78">
        <f t="shared" si="0"/>
        <v>144.69199825988633</v>
      </c>
      <c r="U6" s="78">
        <f>+SUMIF($D$5:$D$292,$N6,K$5:K$292)</f>
        <v>101.28439878192043</v>
      </c>
      <c r="W6" s="78">
        <f t="shared" ref="W6:W28" si="5">+O6/12</f>
        <v>9.4636015465132406</v>
      </c>
    </row>
    <row r="7" spans="1:23" x14ac:dyDescent="0.25">
      <c r="A7" s="9">
        <v>43160</v>
      </c>
      <c r="B7">
        <f t="shared" si="1"/>
        <v>3</v>
      </c>
      <c r="C7">
        <f t="shared" si="2"/>
        <v>1</v>
      </c>
      <c r="D7">
        <f t="shared" si="3"/>
        <v>2018</v>
      </c>
      <c r="E7" s="10">
        <v>10.490424654086516</v>
      </c>
      <c r="F7" s="10">
        <v>11.703566096187794</v>
      </c>
      <c r="G7" s="10">
        <v>11.962571221633846</v>
      </c>
      <c r="H7" s="10">
        <v>16.194855614753571</v>
      </c>
      <c r="I7" s="10">
        <v>12.977752799471588</v>
      </c>
      <c r="J7" s="10">
        <v>13.35173184276883</v>
      </c>
      <c r="K7" s="10">
        <v>9.3462122899381797</v>
      </c>
      <c r="N7" s="77">
        <v>2020</v>
      </c>
      <c r="O7" s="78">
        <f t="shared" si="4"/>
        <v>129.20792782264871</v>
      </c>
      <c r="P7" s="78">
        <f t="shared" si="0"/>
        <v>164.64827686996591</v>
      </c>
      <c r="Q7" s="78">
        <f t="shared" si="0"/>
        <v>144.0829922362681</v>
      </c>
      <c r="R7" s="78">
        <f t="shared" si="0"/>
        <v>199.46797240035153</v>
      </c>
      <c r="S7" s="78">
        <f t="shared" si="0"/>
        <v>145.57818917125294</v>
      </c>
      <c r="T7" s="78">
        <f t="shared" si="0"/>
        <v>149.77330621134848</v>
      </c>
      <c r="U7" s="78">
        <f t="shared" si="0"/>
        <v>104.84131434794391</v>
      </c>
      <c r="W7" s="78">
        <f t="shared" si="5"/>
        <v>10.767327318554059</v>
      </c>
    </row>
    <row r="8" spans="1:23" x14ac:dyDescent="0.25">
      <c r="A8" s="9">
        <v>43191</v>
      </c>
      <c r="B8">
        <f t="shared" si="1"/>
        <v>4</v>
      </c>
      <c r="C8">
        <f t="shared" si="2"/>
        <v>1</v>
      </c>
      <c r="D8">
        <f t="shared" si="3"/>
        <v>2018</v>
      </c>
      <c r="E8" s="10">
        <v>10.142455208574717</v>
      </c>
      <c r="F8" s="10">
        <v>11.583490731136385</v>
      </c>
      <c r="G8" s="10">
        <v>11.772960339545307</v>
      </c>
      <c r="H8" s="10">
        <v>15.65766907424358</v>
      </c>
      <c r="I8" s="10">
        <v>13.367085383455736</v>
      </c>
      <c r="J8" s="10">
        <v>13.752283798051893</v>
      </c>
      <c r="K8" s="10">
        <v>9.6265986586363255</v>
      </c>
      <c r="N8" s="77">
        <v>2021</v>
      </c>
      <c r="O8" s="78">
        <f t="shared" si="4"/>
        <v>147.95916295683708</v>
      </c>
      <c r="P8" s="78">
        <f t="shared" si="0"/>
        <v>188.54277472357595</v>
      </c>
      <c r="Q8" s="78">
        <f t="shared" si="0"/>
        <v>165.77994984240937</v>
      </c>
      <c r="R8" s="78">
        <f t="shared" si="0"/>
        <v>228.41566094584618</v>
      </c>
      <c r="S8" s="78">
        <f t="shared" si="0"/>
        <v>167.50030329314731</v>
      </c>
      <c r="T8" s="78">
        <f t="shared" si="0"/>
        <v>172.32714844465315</v>
      </c>
      <c r="U8" s="78">
        <f t="shared" si="0"/>
        <v>120.6290039112572</v>
      </c>
      <c r="W8" s="78">
        <f t="shared" si="5"/>
        <v>12.329930246403089</v>
      </c>
    </row>
    <row r="9" spans="1:23" x14ac:dyDescent="0.25">
      <c r="A9" s="9">
        <v>43221</v>
      </c>
      <c r="B9">
        <f t="shared" si="1"/>
        <v>5</v>
      </c>
      <c r="C9">
        <f t="shared" si="2"/>
        <v>1</v>
      </c>
      <c r="D9">
        <f t="shared" si="3"/>
        <v>2018</v>
      </c>
      <c r="E9" s="10">
        <v>9.8171125829050485</v>
      </c>
      <c r="F9" s="10">
        <v>11.603097605979185</v>
      </c>
      <c r="G9" s="10">
        <v>11.443317450038037</v>
      </c>
      <c r="H9" s="10">
        <v>15.155413253170352</v>
      </c>
      <c r="I9" s="10">
        <v>13.506735419860787</v>
      </c>
      <c r="J9" s="10">
        <v>13.895958120311221</v>
      </c>
      <c r="K9" s="10">
        <v>9.7271706842178531</v>
      </c>
      <c r="N9" s="77">
        <v>2022</v>
      </c>
      <c r="O9" s="78">
        <f t="shared" si="4"/>
        <v>158.7881204771102</v>
      </c>
      <c r="P9" s="78">
        <f t="shared" si="0"/>
        <v>202.34199916790212</v>
      </c>
      <c r="Q9" s="78">
        <f t="shared" si="0"/>
        <v>178.80572324133163</v>
      </c>
      <c r="R9" s="78">
        <f t="shared" si="0"/>
        <v>245.13313514559712</v>
      </c>
      <c r="S9" s="78">
        <f t="shared" si="0"/>
        <v>180.66124945715163</v>
      </c>
      <c r="T9" s="78">
        <f t="shared" si="0"/>
        <v>185.86735272301308</v>
      </c>
      <c r="U9" s="78">
        <f t="shared" si="0"/>
        <v>130.10714690610916</v>
      </c>
      <c r="W9" s="78">
        <f t="shared" si="5"/>
        <v>13.232343373092517</v>
      </c>
    </row>
    <row r="10" spans="1:23" x14ac:dyDescent="0.25">
      <c r="A10" s="9">
        <v>43252</v>
      </c>
      <c r="B10">
        <f t="shared" si="1"/>
        <v>6</v>
      </c>
      <c r="C10">
        <f t="shared" si="2"/>
        <v>1</v>
      </c>
      <c r="D10">
        <f t="shared" si="3"/>
        <v>2018</v>
      </c>
      <c r="E10" s="10">
        <v>9.6500184193724969</v>
      </c>
      <c r="F10" s="10">
        <v>11.476329416536986</v>
      </c>
      <c r="G10" s="10">
        <v>11.122904561436973</v>
      </c>
      <c r="H10" s="10">
        <v>14.897457456173749</v>
      </c>
      <c r="I10" s="10">
        <v>13.303850954891361</v>
      </c>
      <c r="J10" s="10">
        <v>13.687227147145693</v>
      </c>
      <c r="K10" s="10">
        <v>9.5810590030019842</v>
      </c>
      <c r="N10" s="77">
        <v>2023</v>
      </c>
      <c r="O10" s="78">
        <f t="shared" si="4"/>
        <v>164.25206406902134</v>
      </c>
      <c r="P10" s="78">
        <f t="shared" si="0"/>
        <v>209.30464389476208</v>
      </c>
      <c r="Q10" s="78">
        <f t="shared" si="0"/>
        <v>185.1789375980068</v>
      </c>
      <c r="R10" s="78">
        <f t="shared" si="0"/>
        <v>253.56823481753361</v>
      </c>
      <c r="S10" s="78">
        <f t="shared" si="0"/>
        <v>187.10060077020307</v>
      </c>
      <c r="T10" s="78">
        <f t="shared" si="0"/>
        <v>192.49226639656871</v>
      </c>
      <c r="U10" s="78">
        <f t="shared" si="0"/>
        <v>134.74458647759809</v>
      </c>
      <c r="W10" s="78">
        <f t="shared" si="5"/>
        <v>13.687672005751779</v>
      </c>
    </row>
    <row r="11" spans="1:23" x14ac:dyDescent="0.25">
      <c r="A11" s="9">
        <v>43282</v>
      </c>
      <c r="B11">
        <f t="shared" si="1"/>
        <v>7</v>
      </c>
      <c r="C11">
        <f t="shared" si="2"/>
        <v>1</v>
      </c>
      <c r="D11">
        <f t="shared" si="3"/>
        <v>2018</v>
      </c>
      <c r="E11" s="10">
        <v>9.498374539731353</v>
      </c>
      <c r="F11" s="10">
        <v>11.701040635995788</v>
      </c>
      <c r="G11" s="10">
        <v>10.931955203893615</v>
      </c>
      <c r="H11" s="10">
        <v>14.663353421625184</v>
      </c>
      <c r="I11" s="10">
        <v>13.046904781443276</v>
      </c>
      <c r="J11" s="10">
        <v>13.422876572827148</v>
      </c>
      <c r="K11" s="10">
        <v>9.3960136009790034</v>
      </c>
      <c r="N11" s="77">
        <v>2024</v>
      </c>
      <c r="O11" s="78">
        <f t="shared" si="4"/>
        <v>160.22610077613103</v>
      </c>
      <c r="P11" s="78">
        <f t="shared" si="0"/>
        <v>204.17440204283801</v>
      </c>
      <c r="Q11" s="78">
        <f t="shared" si="0"/>
        <v>182.07188774067706</v>
      </c>
      <c r="R11" s="78">
        <f t="shared" si="0"/>
        <v>247.35305322207185</v>
      </c>
      <c r="S11" s="78">
        <f t="shared" si="0"/>
        <v>183.96130802735706</v>
      </c>
      <c r="T11" s="78">
        <f t="shared" si="0"/>
        <v>189.26250886257276</v>
      </c>
      <c r="U11" s="78">
        <f t="shared" si="0"/>
        <v>132.48375620380094</v>
      </c>
      <c r="W11" s="78">
        <f t="shared" si="5"/>
        <v>13.352175064677587</v>
      </c>
    </row>
    <row r="12" spans="1:23" x14ac:dyDescent="0.25">
      <c r="A12" s="9">
        <v>43313</v>
      </c>
      <c r="B12">
        <f t="shared" si="1"/>
        <v>8</v>
      </c>
      <c r="C12">
        <f t="shared" si="2"/>
        <v>1</v>
      </c>
      <c r="D12">
        <f t="shared" si="3"/>
        <v>2018</v>
      </c>
      <c r="E12" s="10">
        <v>9.4700170254957001</v>
      </c>
      <c r="F12" s="10">
        <v>11.985966499459501</v>
      </c>
      <c r="G12" s="10">
        <v>10.758802421759164</v>
      </c>
      <c r="H12" s="10">
        <v>14.619575799290248</v>
      </c>
      <c r="I12" s="10">
        <v>12.764981544911699</v>
      </c>
      <c r="J12" s="10">
        <v>13.132829173051713</v>
      </c>
      <c r="K12" s="10">
        <v>9.1929804211361983</v>
      </c>
      <c r="N12" s="77">
        <v>2025</v>
      </c>
      <c r="O12" s="78">
        <f t="shared" si="4"/>
        <v>152.79550391570834</v>
      </c>
      <c r="P12" s="78">
        <f t="shared" si="0"/>
        <v>194.70567214521691</v>
      </c>
      <c r="Q12" s="78">
        <f t="shared" si="0"/>
        <v>173.02867832857643</v>
      </c>
      <c r="R12" s="78">
        <f t="shared" si="0"/>
        <v>235.88188334534917</v>
      </c>
      <c r="S12" s="78">
        <f t="shared" si="0"/>
        <v>174.82425423580858</v>
      </c>
      <c r="T12" s="78">
        <f t="shared" si="0"/>
        <v>179.86215319678473</v>
      </c>
      <c r="U12" s="78">
        <f t="shared" si="0"/>
        <v>125.90350723774931</v>
      </c>
      <c r="W12" s="78">
        <f t="shared" si="5"/>
        <v>12.732958659642362</v>
      </c>
    </row>
    <row r="13" spans="1:23" x14ac:dyDescent="0.25">
      <c r="A13" s="9">
        <v>43344</v>
      </c>
      <c r="B13">
        <f t="shared" si="1"/>
        <v>9</v>
      </c>
      <c r="C13">
        <f t="shared" si="2"/>
        <v>1</v>
      </c>
      <c r="D13">
        <f t="shared" si="3"/>
        <v>2018</v>
      </c>
      <c r="E13" s="10">
        <v>9.4201382798029272</v>
      </c>
      <c r="F13" s="10">
        <v>11.932070382039937</v>
      </c>
      <c r="G13" s="10">
        <v>10.72663384077244</v>
      </c>
      <c r="H13" s="10">
        <v>14.542574237258647</v>
      </c>
      <c r="I13" s="10">
        <v>12.649193084550268</v>
      </c>
      <c r="J13" s="10">
        <v>13.013704044293224</v>
      </c>
      <c r="K13" s="10">
        <v>9.1095928310052567</v>
      </c>
      <c r="N13" s="77">
        <v>2026</v>
      </c>
      <c r="O13" s="78">
        <f t="shared" si="4"/>
        <v>148.36066711600964</v>
      </c>
      <c r="P13" s="78">
        <f t="shared" si="0"/>
        <v>189.05440716810068</v>
      </c>
      <c r="Q13" s="78">
        <f t="shared" si="0"/>
        <v>168.01264303339667</v>
      </c>
      <c r="R13" s="78">
        <f t="shared" si="0"/>
        <v>229.03549304044017</v>
      </c>
      <c r="S13" s="78">
        <f t="shared" si="0"/>
        <v>169.75616588091154</v>
      </c>
      <c r="T13" s="78">
        <f t="shared" si="0"/>
        <v>174.64801807527127</v>
      </c>
      <c r="U13" s="78">
        <f t="shared" si="0"/>
        <v>122.2536126526899</v>
      </c>
      <c r="W13" s="78">
        <f t="shared" si="5"/>
        <v>12.363388926334137</v>
      </c>
    </row>
    <row r="14" spans="1:23" x14ac:dyDescent="0.25">
      <c r="A14" s="9">
        <v>43374</v>
      </c>
      <c r="B14">
        <f t="shared" si="1"/>
        <v>10</v>
      </c>
      <c r="C14">
        <f t="shared" si="2"/>
        <v>1</v>
      </c>
      <c r="D14">
        <f t="shared" si="3"/>
        <v>2018</v>
      </c>
      <c r="E14" s="10">
        <v>9.4260959693293227</v>
      </c>
      <c r="F14" s="10">
        <v>12.150701528392613</v>
      </c>
      <c r="G14" s="10">
        <v>10.669987161456032</v>
      </c>
      <c r="H14" s="10">
        <v>14.551771569574447</v>
      </c>
      <c r="I14" s="10">
        <v>12.303183598557844</v>
      </c>
      <c r="J14" s="10">
        <v>12.657723625848728</v>
      </c>
      <c r="K14" s="10">
        <v>8.8604065380941091</v>
      </c>
      <c r="N14" s="77">
        <v>2027</v>
      </c>
      <c r="O14" s="78">
        <f t="shared" si="4"/>
        <v>148.73021038451003</v>
      </c>
      <c r="P14" s="78">
        <f t="shared" si="0"/>
        <v>189.52531219237284</v>
      </c>
      <c r="Q14" s="78">
        <f t="shared" si="0"/>
        <v>167.58893469566908</v>
      </c>
      <c r="R14" s="78">
        <f t="shared" si="0"/>
        <v>229.60598471013975</v>
      </c>
      <c r="S14" s="78">
        <f t="shared" si="0"/>
        <v>169.32806058141858</v>
      </c>
      <c r="T14" s="78">
        <f t="shared" si="0"/>
        <v>174.2075760937033</v>
      </c>
      <c r="U14" s="78">
        <f t="shared" si="0"/>
        <v>121.94530326559232</v>
      </c>
      <c r="W14" s="78">
        <f t="shared" si="5"/>
        <v>12.394184198709169</v>
      </c>
    </row>
    <row r="15" spans="1:23" x14ac:dyDescent="0.25">
      <c r="A15" s="9">
        <v>43405</v>
      </c>
      <c r="B15">
        <f t="shared" si="1"/>
        <v>11</v>
      </c>
      <c r="C15">
        <f t="shared" si="2"/>
        <v>1</v>
      </c>
      <c r="D15">
        <f t="shared" si="3"/>
        <v>2018</v>
      </c>
      <c r="E15" s="10">
        <v>9.4258666880827295</v>
      </c>
      <c r="F15" s="10">
        <v>12.16645070273424</v>
      </c>
      <c r="G15" s="10">
        <v>10.676733174695151</v>
      </c>
      <c r="H15" s="10">
        <v>14.551417610911553</v>
      </c>
      <c r="I15" s="10">
        <v>12.01400024347272</v>
      </c>
      <c r="J15" s="10">
        <v>12.360206893164008</v>
      </c>
      <c r="K15" s="10">
        <v>8.6521448252148048</v>
      </c>
      <c r="N15" s="77">
        <v>2028</v>
      </c>
      <c r="O15" s="78">
        <f t="shared" si="4"/>
        <v>153.16504718420865</v>
      </c>
      <c r="P15" s="78">
        <f t="shared" si="0"/>
        <v>195.17657716948906</v>
      </c>
      <c r="Q15" s="78">
        <f t="shared" si="0"/>
        <v>172.59231835718339</v>
      </c>
      <c r="R15" s="78">
        <f t="shared" si="0"/>
        <v>236.4523750150486</v>
      </c>
      <c r="S15" s="78">
        <f t="shared" si="0"/>
        <v>174.38336601245709</v>
      </c>
      <c r="T15" s="78">
        <f t="shared" si="0"/>
        <v>179.40855992668759</v>
      </c>
      <c r="U15" s="78">
        <f t="shared" si="0"/>
        <v>125.5859919486813</v>
      </c>
      <c r="W15" s="78">
        <f t="shared" si="5"/>
        <v>12.763753932017387</v>
      </c>
    </row>
    <row r="16" spans="1:23" x14ac:dyDescent="0.25">
      <c r="A16" s="9">
        <v>43435</v>
      </c>
      <c r="B16">
        <f t="shared" si="1"/>
        <v>12</v>
      </c>
      <c r="C16">
        <f t="shared" si="2"/>
        <v>1</v>
      </c>
      <c r="D16">
        <f t="shared" si="3"/>
        <v>2018</v>
      </c>
      <c r="E16" s="10">
        <v>9.4314107757568397</v>
      </c>
      <c r="F16" s="10">
        <v>11.993300146689354</v>
      </c>
      <c r="G16" s="10">
        <v>10.676473469672764</v>
      </c>
      <c r="H16" s="10">
        <v>14.559976435016232</v>
      </c>
      <c r="I16" s="10">
        <v>11.653580236168537</v>
      </c>
      <c r="J16" s="10">
        <v>11.989400686369088</v>
      </c>
      <c r="K16" s="10">
        <v>8.3925804804583617</v>
      </c>
      <c r="N16" s="77">
        <v>2029</v>
      </c>
      <c r="O16" s="78">
        <f t="shared" si="4"/>
        <v>158.78812047710969</v>
      </c>
      <c r="P16" s="78">
        <f t="shared" si="0"/>
        <v>202.34199916790141</v>
      </c>
      <c r="Q16" s="78">
        <f t="shared" si="0"/>
        <v>178.72581749612263</v>
      </c>
      <c r="R16" s="78">
        <f t="shared" si="0"/>
        <v>245.13313514559633</v>
      </c>
      <c r="S16" s="78">
        <f t="shared" si="0"/>
        <v>180.58051450355742</v>
      </c>
      <c r="T16" s="78">
        <f t="shared" si="0"/>
        <v>185.78429123560579</v>
      </c>
      <c r="U16" s="78">
        <f t="shared" si="0"/>
        <v>130.04900386492403</v>
      </c>
      <c r="W16" s="78">
        <f t="shared" si="5"/>
        <v>13.232343373092474</v>
      </c>
    </row>
    <row r="17" spans="1:23" x14ac:dyDescent="0.25">
      <c r="A17" s="9">
        <v>43466</v>
      </c>
      <c r="B17">
        <f t="shared" si="1"/>
        <v>1</v>
      </c>
      <c r="C17">
        <f t="shared" si="2"/>
        <v>1</v>
      </c>
      <c r="D17">
        <f t="shared" si="3"/>
        <v>2019</v>
      </c>
      <c r="E17" s="10">
        <v>9.3201567390593993</v>
      </c>
      <c r="F17" s="10">
        <v>11.93088529421078</v>
      </c>
      <c r="G17" s="10">
        <v>10.68275129071932</v>
      </c>
      <c r="H17" s="10">
        <v>14.388225231391539</v>
      </c>
      <c r="I17" s="10">
        <v>11.352992513791969</v>
      </c>
      <c r="J17" s="10">
        <v>11.680150947495651</v>
      </c>
      <c r="K17" s="10">
        <v>8.1761056632469558</v>
      </c>
      <c r="N17" s="77">
        <v>2030</v>
      </c>
      <c r="O17" s="78">
        <f t="shared" si="4"/>
        <v>164.25206406902086</v>
      </c>
      <c r="P17" s="78">
        <f t="shared" si="0"/>
        <v>209.30464389476126</v>
      </c>
      <c r="Q17" s="78">
        <f t="shared" si="0"/>
        <v>185.09618375356851</v>
      </c>
      <c r="R17" s="78">
        <f t="shared" si="0"/>
        <v>253.56823481753281</v>
      </c>
      <c r="S17" s="78">
        <f t="shared" si="0"/>
        <v>187.01698816171054</v>
      </c>
      <c r="T17" s="78">
        <f t="shared" si="0"/>
        <v>192.40624432907242</v>
      </c>
      <c r="U17" s="78">
        <f t="shared" si="0"/>
        <v>134.68437103035069</v>
      </c>
      <c r="W17" s="78">
        <f t="shared" si="5"/>
        <v>13.687672005751738</v>
      </c>
    </row>
    <row r="18" spans="1:23" x14ac:dyDescent="0.25">
      <c r="A18" s="9">
        <v>43497</v>
      </c>
      <c r="B18">
        <f t="shared" si="1"/>
        <v>2</v>
      </c>
      <c r="C18">
        <f t="shared" si="2"/>
        <v>1</v>
      </c>
      <c r="D18">
        <f t="shared" si="3"/>
        <v>2019</v>
      </c>
      <c r="E18" s="10">
        <v>9.2909263939953348</v>
      </c>
      <c r="F18" s="10">
        <v>11.712752547192702</v>
      </c>
      <c r="G18" s="10">
        <v>10.555987152309967</v>
      </c>
      <c r="H18" s="10">
        <v>14.343100154619979</v>
      </c>
      <c r="I18" s="10">
        <v>11.058154415161422</v>
      </c>
      <c r="J18" s="10">
        <v>11.376816518895101</v>
      </c>
      <c r="K18" s="10">
        <v>7.9637715632265698</v>
      </c>
      <c r="N18" s="77">
        <v>2031</v>
      </c>
      <c r="O18" s="78">
        <f t="shared" si="4"/>
        <v>168.6868443359233</v>
      </c>
      <c r="P18" s="78">
        <f t="shared" si="0"/>
        <v>214.95583683274151</v>
      </c>
      <c r="Q18" s="78">
        <f t="shared" si="0"/>
        <v>190.09938168216621</v>
      </c>
      <c r="R18" s="78">
        <f t="shared" si="0"/>
        <v>260.41453784852268</v>
      </c>
      <c r="S18" s="78">
        <f t="shared" si="0"/>
        <v>192.07210593242041</v>
      </c>
      <c r="T18" s="78">
        <f t="shared" si="0"/>
        <v>197.60703509393301</v>
      </c>
      <c r="U18" s="78">
        <f t="shared" si="0"/>
        <v>138.32492456575309</v>
      </c>
      <c r="W18" s="78">
        <f t="shared" si="5"/>
        <v>14.057237027993608</v>
      </c>
    </row>
    <row r="19" spans="1:23" x14ac:dyDescent="0.25">
      <c r="A19" s="9">
        <v>43525</v>
      </c>
      <c r="B19">
        <f t="shared" si="1"/>
        <v>3</v>
      </c>
      <c r="C19">
        <f t="shared" si="2"/>
        <v>1</v>
      </c>
      <c r="D19">
        <f t="shared" si="3"/>
        <v>2019</v>
      </c>
      <c r="E19" s="10">
        <v>9.2833808817701566</v>
      </c>
      <c r="F19" s="10">
        <v>11.722604791434687</v>
      </c>
      <c r="G19" s="10">
        <v>10.522828910153137</v>
      </c>
      <c r="H19" s="10">
        <v>14.3314515812728</v>
      </c>
      <c r="I19" s="10">
        <v>11.254455043975229</v>
      </c>
      <c r="J19" s="10">
        <v>11.578773929934366</v>
      </c>
      <c r="K19" s="10">
        <v>8.105141750954056</v>
      </c>
      <c r="N19" s="77">
        <v>2032</v>
      </c>
      <c r="O19" s="78">
        <f t="shared" si="4"/>
        <v>176.67635217749338</v>
      </c>
      <c r="P19" s="78">
        <f t="shared" si="0"/>
        <v>225.13678100018606</v>
      </c>
      <c r="Q19" s="78">
        <f t="shared" si="0"/>
        <v>198.47856237583187</v>
      </c>
      <c r="R19" s="78">
        <f t="shared" si="0"/>
        <v>272.74854054085091</v>
      </c>
      <c r="S19" s="78">
        <f t="shared" si="0"/>
        <v>200.5382401595769</v>
      </c>
      <c r="T19" s="78">
        <f t="shared" si="0"/>
        <v>206.31713735065674</v>
      </c>
      <c r="U19" s="78">
        <f t="shared" si="0"/>
        <v>144.4219961454597</v>
      </c>
      <c r="W19" s="78">
        <f t="shared" si="5"/>
        <v>14.723029348124449</v>
      </c>
    </row>
    <row r="20" spans="1:23" x14ac:dyDescent="0.25">
      <c r="A20" s="9">
        <v>43556</v>
      </c>
      <c r="B20">
        <f t="shared" si="1"/>
        <v>4</v>
      </c>
      <c r="C20">
        <f t="shared" si="2"/>
        <v>1</v>
      </c>
      <c r="D20">
        <f t="shared" si="3"/>
        <v>2019</v>
      </c>
      <c r="E20" s="10">
        <v>9.2559321062817794</v>
      </c>
      <c r="F20" s="10">
        <v>11.645791021827529</v>
      </c>
      <c r="G20" s="10">
        <v>10.514279451228621</v>
      </c>
      <c r="H20" s="10">
        <v>14.289076847122942</v>
      </c>
      <c r="I20" s="10">
        <v>11.592088695294485</v>
      </c>
      <c r="J20" s="10">
        <v>11.926137147832396</v>
      </c>
      <c r="K20" s="10">
        <v>8.3482960034826768</v>
      </c>
      <c r="N20" s="77">
        <v>2033</v>
      </c>
      <c r="O20" s="78">
        <f t="shared" si="4"/>
        <v>186.58439512673399</v>
      </c>
      <c r="P20" s="78">
        <f t="shared" si="0"/>
        <v>237.76249388202453</v>
      </c>
      <c r="Q20" s="78">
        <f t="shared" si="0"/>
        <v>209.84880244411571</v>
      </c>
      <c r="R20" s="78">
        <f t="shared" si="0"/>
        <v>288.04432982286266</v>
      </c>
      <c r="S20" s="78">
        <f t="shared" si="0"/>
        <v>212.02647297520937</v>
      </c>
      <c r="T20" s="78">
        <f t="shared" si="0"/>
        <v>218.13642581081805</v>
      </c>
      <c r="U20" s="78">
        <f t="shared" si="0"/>
        <v>152.69549806757263</v>
      </c>
      <c r="W20" s="78">
        <f t="shared" si="5"/>
        <v>15.548699593894499</v>
      </c>
    </row>
    <row r="21" spans="1:23" x14ac:dyDescent="0.25">
      <c r="A21" s="9">
        <v>43586</v>
      </c>
      <c r="B21">
        <f t="shared" si="1"/>
        <v>5</v>
      </c>
      <c r="C21">
        <f t="shared" ref="C21:C84" si="6">+DAY(A21)</f>
        <v>1</v>
      </c>
      <c r="D21">
        <f t="shared" ref="D21:D84" si="7">+YEAR(A21)</f>
        <v>2019</v>
      </c>
      <c r="E21" s="10">
        <v>9.4021614088103611</v>
      </c>
      <c r="F21" s="10">
        <v>11.834733493266313</v>
      </c>
      <c r="G21" s="10">
        <v>10.483145146829392</v>
      </c>
      <c r="H21" s="10">
        <v>14.514821992737614</v>
      </c>
      <c r="I21" s="10">
        <v>11.939851356153319</v>
      </c>
      <c r="J21" s="10">
        <v>12.283921262267368</v>
      </c>
      <c r="K21" s="10">
        <v>8.5987448835871572</v>
      </c>
      <c r="N21" s="77">
        <v>2034</v>
      </c>
      <c r="O21" s="78">
        <f t="shared" si="4"/>
        <v>197.81617775297005</v>
      </c>
      <c r="P21" s="78">
        <f t="shared" ref="P21:P28" si="8">+SUMIF($D$5:$D$292,$N21,F$5:F$292)</f>
        <v>252.07503403920543</v>
      </c>
      <c r="Q21" s="78">
        <f t="shared" ref="Q21:Q28" si="9">+SUMIF($D$5:$D$292,$N21,G$5:G$292)</f>
        <v>222.08328022093639</v>
      </c>
      <c r="R21" s="78">
        <f t="shared" ref="R21:R28" si="10">+SUMIF($D$5:$D$292,$N21,H$5:H$292)</f>
        <v>305.38367536187599</v>
      </c>
      <c r="S21" s="78">
        <f t="shared" ref="S21:S28" si="11">+SUMIF($D$5:$D$292,$N21,I$5:I$292)</f>
        <v>224.38791198034113</v>
      </c>
      <c r="T21" s="78">
        <f t="shared" ref="T21:T28" si="12">+SUMIF($D$5:$D$292,$N21,J$5:J$292)</f>
        <v>230.85408358543552</v>
      </c>
      <c r="U21" s="78">
        <f t="shared" ref="U21:U28" si="13">+SUMIF($D$5:$D$292,$N21,K$5:K$292)</f>
        <v>161.59785850980487</v>
      </c>
      <c r="W21" s="78">
        <f t="shared" si="5"/>
        <v>16.484681479414171</v>
      </c>
    </row>
    <row r="22" spans="1:23" x14ac:dyDescent="0.25">
      <c r="A22" s="9">
        <v>43617</v>
      </c>
      <c r="B22">
        <f t="shared" si="1"/>
        <v>6</v>
      </c>
      <c r="C22">
        <f t="shared" si="6"/>
        <v>1</v>
      </c>
      <c r="D22">
        <f t="shared" si="7"/>
        <v>2019</v>
      </c>
      <c r="E22" s="10">
        <v>9.3936403341935719</v>
      </c>
      <c r="F22" s="10">
        <v>11.751363561959884</v>
      </c>
      <c r="G22" s="10">
        <v>10.647467872435337</v>
      </c>
      <c r="H22" s="10">
        <v>14.501667370531953</v>
      </c>
      <c r="I22" s="10">
        <v>12.180053610651624</v>
      </c>
      <c r="J22" s="10">
        <v>12.531045409232203</v>
      </c>
      <c r="K22" s="10">
        <v>8.7717317864625404</v>
      </c>
      <c r="N22" s="77">
        <v>2035</v>
      </c>
      <c r="O22" s="78">
        <f t="shared" si="4"/>
        <v>207.57326787538236</v>
      </c>
      <c r="P22" s="78">
        <f t="shared" si="8"/>
        <v>264.50838935255126</v>
      </c>
      <c r="Q22" s="78">
        <f t="shared" si="9"/>
        <v>233.69661080809823</v>
      </c>
      <c r="R22" s="78">
        <f t="shared" si="10"/>
        <v>320.44642743941472</v>
      </c>
      <c r="S22" s="78">
        <f t="shared" si="11"/>
        <v>236.12175794568446</v>
      </c>
      <c r="T22" s="78">
        <f t="shared" si="12"/>
        <v>242.92606301318375</v>
      </c>
      <c r="U22" s="78">
        <f t="shared" si="13"/>
        <v>170.04824410922859</v>
      </c>
      <c r="W22" s="78">
        <f t="shared" si="5"/>
        <v>17.297772322948529</v>
      </c>
    </row>
    <row r="23" spans="1:23" x14ac:dyDescent="0.25">
      <c r="A23" s="9">
        <v>43647</v>
      </c>
      <c r="B23">
        <f t="shared" si="1"/>
        <v>7</v>
      </c>
      <c r="C23">
        <f t="shared" si="6"/>
        <v>1</v>
      </c>
      <c r="D23">
        <f t="shared" si="7"/>
        <v>2019</v>
      </c>
      <c r="E23" s="10">
        <v>9.5542261149262124</v>
      </c>
      <c r="F23" s="10">
        <v>11.863924409549835</v>
      </c>
      <c r="G23" s="10">
        <v>10.637813815037086</v>
      </c>
      <c r="H23" s="10">
        <v>14.749575688688976</v>
      </c>
      <c r="I23" s="10">
        <v>12.243134259339016</v>
      </c>
      <c r="J23" s="10">
        <v>12.595943848796891</v>
      </c>
      <c r="K23" s="10">
        <v>8.8171606941578222</v>
      </c>
      <c r="N23" s="77">
        <v>2036</v>
      </c>
      <c r="O23" s="78">
        <f t="shared" si="4"/>
        <v>214.34196139305803</v>
      </c>
      <c r="P23" s="78">
        <f t="shared" si="8"/>
        <v>273.13366291839554</v>
      </c>
      <c r="Q23" s="78">
        <f t="shared" si="9"/>
        <v>241.30681799712812</v>
      </c>
      <c r="R23" s="78">
        <f t="shared" si="10"/>
        <v>330.89576746461319</v>
      </c>
      <c r="S23" s="78">
        <f t="shared" si="11"/>
        <v>243.81093877544072</v>
      </c>
      <c r="T23" s="78">
        <f t="shared" si="12"/>
        <v>250.8368224578885</v>
      </c>
      <c r="U23" s="78">
        <f t="shared" si="13"/>
        <v>175.58577572052198</v>
      </c>
      <c r="W23" s="78">
        <f t="shared" si="5"/>
        <v>17.861830116088168</v>
      </c>
    </row>
    <row r="24" spans="1:23" x14ac:dyDescent="0.25">
      <c r="A24" s="9">
        <v>43678</v>
      </c>
      <c r="B24">
        <f t="shared" si="1"/>
        <v>8</v>
      </c>
      <c r="C24">
        <f t="shared" si="6"/>
        <v>1</v>
      </c>
      <c r="D24">
        <f t="shared" si="7"/>
        <v>2019</v>
      </c>
      <c r="E24" s="10">
        <v>9.5257018551245629</v>
      </c>
      <c r="F24" s="10">
        <v>12.15462858087376</v>
      </c>
      <c r="G24" s="10">
        <v>10.818132010114352</v>
      </c>
      <c r="H24" s="10">
        <v>14.705540648713216</v>
      </c>
      <c r="I24" s="10">
        <v>12.279986419029385</v>
      </c>
      <c r="J24" s="10">
        <v>12.633857974733449</v>
      </c>
      <c r="K24" s="10">
        <v>8.8437005823134136</v>
      </c>
      <c r="N24" s="77">
        <v>2037</v>
      </c>
      <c r="O24" s="78">
        <f t="shared" si="4"/>
        <v>221.33137317761449</v>
      </c>
      <c r="P24" s="78">
        <f t="shared" si="8"/>
        <v>282.04019540486513</v>
      </c>
      <c r="Q24" s="78">
        <f t="shared" si="9"/>
        <v>249.16484757972927</v>
      </c>
      <c r="R24" s="78">
        <f t="shared" si="10"/>
        <v>341.68584683845955</v>
      </c>
      <c r="S24" s="78">
        <f t="shared" si="11"/>
        <v>251.75051373383243</v>
      </c>
      <c r="T24" s="78">
        <f t="shared" si="12"/>
        <v>259.0051916222576</v>
      </c>
      <c r="U24" s="78">
        <f t="shared" si="13"/>
        <v>181.30363413558032</v>
      </c>
      <c r="W24" s="78">
        <f t="shared" si="5"/>
        <v>18.444281098134542</v>
      </c>
    </row>
    <row r="25" spans="1:23" x14ac:dyDescent="0.25">
      <c r="A25" s="9">
        <v>43709</v>
      </c>
      <c r="B25">
        <f t="shared" si="1"/>
        <v>9</v>
      </c>
      <c r="C25">
        <f t="shared" si="6"/>
        <v>1</v>
      </c>
      <c r="D25">
        <f t="shared" si="7"/>
        <v>2019</v>
      </c>
      <c r="E25" s="10">
        <v>9.4755298164579216</v>
      </c>
      <c r="F25" s="10">
        <v>12.156133369967966</v>
      </c>
      <c r="G25" s="10">
        <v>10.785786034972304</v>
      </c>
      <c r="H25" s="10">
        <v>14.62808630831265</v>
      </c>
      <c r="I25" s="10">
        <v>12.08114188773245</v>
      </c>
      <c r="J25" s="10">
        <v>12.429283353741607</v>
      </c>
      <c r="K25" s="10">
        <v>8.7004983476191242</v>
      </c>
      <c r="N25" s="77">
        <v>2038</v>
      </c>
      <c r="O25" s="78">
        <f t="shared" si="4"/>
        <v>228.54870056384121</v>
      </c>
      <c r="P25" s="78">
        <f t="shared" si="8"/>
        <v>291.23715829850215</v>
      </c>
      <c r="Q25" s="78">
        <f t="shared" si="9"/>
        <v>257.27876976177521</v>
      </c>
      <c r="R25" s="78">
        <f t="shared" si="10"/>
        <v>352.82777662667041</v>
      </c>
      <c r="S25" s="78">
        <f t="shared" si="11"/>
        <v>259.94863677393261</v>
      </c>
      <c r="T25" s="78">
        <f t="shared" si="12"/>
        <v>267.43955943128969</v>
      </c>
      <c r="U25" s="78">
        <f t="shared" si="13"/>
        <v>187.20769160190278</v>
      </c>
      <c r="W25" s="78">
        <f t="shared" si="5"/>
        <v>19.045725046986767</v>
      </c>
    </row>
    <row r="26" spans="1:23" x14ac:dyDescent="0.25">
      <c r="A26" s="9">
        <v>43739</v>
      </c>
      <c r="B26">
        <f t="shared" si="1"/>
        <v>10</v>
      </c>
      <c r="C26">
        <f t="shared" si="6"/>
        <v>1</v>
      </c>
      <c r="D26">
        <f t="shared" si="7"/>
        <v>2019</v>
      </c>
      <c r="E26" s="10">
        <v>9.6344503207788303</v>
      </c>
      <c r="F26" s="10">
        <v>12.500729358372391</v>
      </c>
      <c r="G26" s="10">
        <v>10.728826976635093</v>
      </c>
      <c r="H26" s="10">
        <v>14.873423814330419</v>
      </c>
      <c r="I26" s="10">
        <v>11.718707631100475</v>
      </c>
      <c r="J26" s="10">
        <v>12.056404853129358</v>
      </c>
      <c r="K26" s="10">
        <v>8.4394833971905499</v>
      </c>
      <c r="N26" s="77">
        <v>2039</v>
      </c>
      <c r="O26" s="78">
        <f t="shared" si="4"/>
        <v>236.0013755822275</v>
      </c>
      <c r="P26" s="78">
        <f t="shared" si="8"/>
        <v>300.73402215606228</v>
      </c>
      <c r="Q26" s="78">
        <f t="shared" si="9"/>
        <v>265.6569175511479</v>
      </c>
      <c r="R26" s="78">
        <f t="shared" si="10"/>
        <v>364.33303021232285</v>
      </c>
      <c r="S26" s="78">
        <f t="shared" si="11"/>
        <v>268.41372737800612</v>
      </c>
      <c r="T26" s="78">
        <f t="shared" si="12"/>
        <v>276.14858799091337</v>
      </c>
      <c r="U26" s="78">
        <f t="shared" si="13"/>
        <v>193.30401159363936</v>
      </c>
      <c r="W26" s="78">
        <f t="shared" si="5"/>
        <v>19.666781298518959</v>
      </c>
    </row>
    <row r="27" spans="1:23" x14ac:dyDescent="0.25">
      <c r="A27" s="9">
        <v>43770</v>
      </c>
      <c r="B27">
        <f t="shared" si="1"/>
        <v>11</v>
      </c>
      <c r="C27">
        <f t="shared" si="6"/>
        <v>1</v>
      </c>
      <c r="D27">
        <f t="shared" si="7"/>
        <v>2019</v>
      </c>
      <c r="E27" s="10">
        <v>9.6342159715013587</v>
      </c>
      <c r="F27" s="10">
        <v>12.495568496789327</v>
      </c>
      <c r="G27" s="10">
        <v>10.907275084745384</v>
      </c>
      <c r="H27" s="10">
        <v>14.873062031768015</v>
      </c>
      <c r="I27" s="10">
        <v>11.589411587619331</v>
      </c>
      <c r="J27" s="10">
        <v>11.923382894122597</v>
      </c>
      <c r="K27" s="10">
        <v>8.3463680258858179</v>
      </c>
      <c r="N27" s="77">
        <v>2040</v>
      </c>
      <c r="O27" s="78">
        <f t="shared" si="4"/>
        <v>243.69707261208293</v>
      </c>
      <c r="P27" s="78">
        <f t="shared" si="8"/>
        <v>310.54056635680365</v>
      </c>
      <c r="Q27" s="78">
        <f t="shared" si="9"/>
        <v>274.30789531574788</v>
      </c>
      <c r="R27" s="78">
        <f t="shared" si="10"/>
        <v>376.21345511055108</v>
      </c>
      <c r="S27" s="78">
        <f t="shared" si="11"/>
        <v>277.15447920432905</v>
      </c>
      <c r="T27" s="78">
        <f t="shared" si="12"/>
        <v>285.14122148397911</v>
      </c>
      <c r="U27" s="78">
        <f t="shared" si="13"/>
        <v>199.59885503878533</v>
      </c>
      <c r="W27" s="78">
        <f t="shared" si="5"/>
        <v>20.308089384340246</v>
      </c>
    </row>
    <row r="28" spans="1:23" x14ac:dyDescent="0.25">
      <c r="A28" s="9">
        <v>43800</v>
      </c>
      <c r="B28">
        <f t="shared" si="1"/>
        <v>12</v>
      </c>
      <c r="C28">
        <f t="shared" si="6"/>
        <v>1</v>
      </c>
      <c r="D28">
        <f t="shared" si="7"/>
        <v>2019</v>
      </c>
      <c r="E28" s="10">
        <v>9.7928966152594015</v>
      </c>
      <c r="F28" s="10">
        <v>12.478983143211968</v>
      </c>
      <c r="G28" s="10">
        <v>10.907009771931655</v>
      </c>
      <c r="H28" s="10">
        <v>15.118029247038619</v>
      </c>
      <c r="I28" s="10">
        <v>11.349230107028296</v>
      </c>
      <c r="J28" s="10">
        <v>11.676280119705341</v>
      </c>
      <c r="K28" s="10">
        <v>8.1733960837937385</v>
      </c>
      <c r="N28" s="77">
        <v>2041</v>
      </c>
      <c r="O28" s="78">
        <f t="shared" si="4"/>
        <v>251.64371628421623</v>
      </c>
      <c r="P28" s="78">
        <f t="shared" si="8"/>
        <v>320.66688917278668</v>
      </c>
      <c r="Q28" s="78">
        <f t="shared" si="9"/>
        <v>283.2405876201891</v>
      </c>
      <c r="R28" s="78">
        <f t="shared" si="10"/>
        <v>388.48128516850409</v>
      </c>
      <c r="S28" s="78">
        <f t="shared" si="11"/>
        <v>286.17986901558561</v>
      </c>
      <c r="T28" s="78">
        <f t="shared" si="12"/>
        <v>294.42669535594712</v>
      </c>
      <c r="U28" s="78">
        <f t="shared" si="13"/>
        <v>206.09868674916299</v>
      </c>
      <c r="W28" s="78">
        <f t="shared" si="5"/>
        <v>20.970309690351353</v>
      </c>
    </row>
    <row r="29" spans="1:23" x14ac:dyDescent="0.25">
      <c r="A29" s="9">
        <v>43831</v>
      </c>
      <c r="B29">
        <f t="shared" si="1"/>
        <v>1</v>
      </c>
      <c r="C29">
        <f t="shared" si="6"/>
        <v>1</v>
      </c>
      <c r="D29">
        <f t="shared" si="7"/>
        <v>2020</v>
      </c>
      <c r="E29" s="10">
        <v>9.934969990500818</v>
      </c>
      <c r="F29" s="10">
        <v>12.66002572176572</v>
      </c>
      <c r="G29" s="10">
        <v>11.085190632847276</v>
      </c>
      <c r="H29" s="10">
        <v>15.337358575888921</v>
      </c>
      <c r="I29" s="10">
        <v>11.200225327787372</v>
      </c>
      <c r="J29" s="10">
        <v>11.522981479605125</v>
      </c>
      <c r="K29" s="10">
        <v>8.0660870357235872</v>
      </c>
    </row>
    <row r="30" spans="1:23" x14ac:dyDescent="0.25">
      <c r="A30" s="9">
        <v>43862</v>
      </c>
      <c r="B30">
        <f t="shared" si="1"/>
        <v>2</v>
      </c>
      <c r="C30">
        <f t="shared" si="6"/>
        <v>1</v>
      </c>
      <c r="D30">
        <f t="shared" si="7"/>
        <v>2020</v>
      </c>
      <c r="E30" s="10">
        <v>10.079104537706517</v>
      </c>
      <c r="F30" s="10">
        <v>12.843694829650687</v>
      </c>
      <c r="G30" s="10">
        <v>11.244856927000811</v>
      </c>
      <c r="H30" s="10">
        <v>15.559869890546222</v>
      </c>
      <c r="I30" s="10">
        <v>11.361548531961537</v>
      </c>
      <c r="J30" s="10">
        <v>11.688953523874408</v>
      </c>
      <c r="K30" s="10">
        <v>8.1822674667120854</v>
      </c>
    </row>
    <row r="31" spans="1:23" x14ac:dyDescent="0.25">
      <c r="A31" s="9">
        <v>43891</v>
      </c>
      <c r="B31">
        <f t="shared" si="1"/>
        <v>3</v>
      </c>
      <c r="C31">
        <f t="shared" si="6"/>
        <v>1</v>
      </c>
      <c r="D31">
        <f t="shared" si="7"/>
        <v>2020</v>
      </c>
      <c r="E31" s="10">
        <v>10.22533015994496</v>
      </c>
      <c r="F31" s="10">
        <v>13.030028572026346</v>
      </c>
      <c r="G31" s="10">
        <v>11.406822985437438</v>
      </c>
      <c r="H31" s="10">
        <v>15.785609354620879</v>
      </c>
      <c r="I31" s="10">
        <v>11.525195365834515</v>
      </c>
      <c r="J31" s="10">
        <v>11.857316157725705</v>
      </c>
      <c r="K31" s="10">
        <v>8.3001213104079934</v>
      </c>
    </row>
    <row r="32" spans="1:23" x14ac:dyDescent="0.25">
      <c r="A32" s="9">
        <v>43922</v>
      </c>
      <c r="B32">
        <f t="shared" si="1"/>
        <v>4</v>
      </c>
      <c r="C32">
        <f t="shared" si="6"/>
        <v>1</v>
      </c>
      <c r="D32">
        <f t="shared" si="7"/>
        <v>2020</v>
      </c>
      <c r="E32" s="10">
        <v>10.373677194112313</v>
      </c>
      <c r="F32" s="10">
        <v>13.219065606874166</v>
      </c>
      <c r="G32" s="10">
        <v>11.571121932967792</v>
      </c>
      <c r="H32" s="10">
        <v>16.014623801455624</v>
      </c>
      <c r="I32" s="10">
        <v>11.69119929796406</v>
      </c>
      <c r="J32" s="10">
        <v>12.028103814177996</v>
      </c>
      <c r="K32" s="10">
        <v>8.4196726699245961</v>
      </c>
      <c r="N32" s="57"/>
      <c r="O32" s="79" t="s">
        <v>15</v>
      </c>
      <c r="P32" s="79" t="s">
        <v>16</v>
      </c>
      <c r="Q32" s="79" t="s">
        <v>17</v>
      </c>
      <c r="R32" s="79" t="s">
        <v>18</v>
      </c>
      <c r="S32" s="79" t="s">
        <v>19</v>
      </c>
      <c r="T32" s="79" t="s">
        <v>20</v>
      </c>
      <c r="U32" s="79" t="s">
        <v>21</v>
      </c>
    </row>
    <row r="33" spans="1:21" x14ac:dyDescent="0.25">
      <c r="A33" s="9">
        <v>43952</v>
      </c>
      <c r="B33">
        <f t="shared" si="1"/>
        <v>5</v>
      </c>
      <c r="C33">
        <f t="shared" si="6"/>
        <v>1</v>
      </c>
      <c r="D33">
        <f t="shared" si="7"/>
        <v>2020</v>
      </c>
      <c r="E33" s="10">
        <v>10.524176417226332</v>
      </c>
      <c r="F33" s="10">
        <v>13.410845153017837</v>
      </c>
      <c r="G33" s="10">
        <v>11.737787371517951</v>
      </c>
      <c r="H33" s="10">
        <v>16.246960743841907</v>
      </c>
      <c r="I33" s="10">
        <v>11.859594278974583</v>
      </c>
      <c r="J33" s="10">
        <v>12.201351422208576</v>
      </c>
      <c r="K33" s="10">
        <v>8.5409459955460036</v>
      </c>
      <c r="N33" s="80">
        <v>2018</v>
      </c>
      <c r="O33" s="75">
        <f>+AVERAGEIF($D$5:$D$292,$N33,E$5:E$292)</f>
        <v>9.8711179245660325</v>
      </c>
      <c r="P33" s="75">
        <f t="shared" ref="P33:U48" si="14">+AVERAGEIF($D$5:$D$292,$N33,F$5:F$292)</f>
        <v>12.095154024982818</v>
      </c>
      <c r="Q33" s="75">
        <f t="shared" si="14"/>
        <v>11.251789009977353</v>
      </c>
      <c r="R33" s="75">
        <f t="shared" si="14"/>
        <v>15.238785351008579</v>
      </c>
      <c r="S33" s="75">
        <f t="shared" si="14"/>
        <v>12.824269176277616</v>
      </c>
      <c r="T33" s="75">
        <f t="shared" si="14"/>
        <v>13.193825292165874</v>
      </c>
      <c r="U33" s="75">
        <f t="shared" si="14"/>
        <v>9.2356777045161103</v>
      </c>
    </row>
    <row r="34" spans="1:21" x14ac:dyDescent="0.25">
      <c r="A34" s="9">
        <v>43983</v>
      </c>
      <c r="B34">
        <f t="shared" si="1"/>
        <v>6</v>
      </c>
      <c r="C34">
        <f t="shared" si="6"/>
        <v>1</v>
      </c>
      <c r="D34">
        <f t="shared" si="7"/>
        <v>2020</v>
      </c>
      <c r="E34" s="10">
        <v>10.67685905281156</v>
      </c>
      <c r="F34" s="10">
        <v>13.605406998259861</v>
      </c>
      <c r="G34" s="10">
        <v>11.906853387001624</v>
      </c>
      <c r="H34" s="10">
        <v>16.482668383877201</v>
      </c>
      <c r="I34" s="10">
        <v>12.030414748500593</v>
      </c>
      <c r="J34" s="10">
        <v>12.37709441389663</v>
      </c>
      <c r="K34" s="10">
        <v>8.6639660897276407</v>
      </c>
      <c r="N34" s="80">
        <v>2019</v>
      </c>
      <c r="O34" s="75">
        <f t="shared" ref="O34:O56" si="15">+AVERAGEIF($D$5:$D$292,$N34,E$5:E$292)</f>
        <v>9.4636015465132406</v>
      </c>
      <c r="P34" s="75">
        <f t="shared" si="14"/>
        <v>12.020674839054761</v>
      </c>
      <c r="Q34" s="75">
        <f t="shared" si="14"/>
        <v>10.682608626425969</v>
      </c>
      <c r="R34" s="75">
        <f t="shared" si="14"/>
        <v>14.609671743044059</v>
      </c>
      <c r="S34" s="75">
        <f t="shared" si="14"/>
        <v>11.719933960573082</v>
      </c>
      <c r="T34" s="75">
        <f t="shared" si="14"/>
        <v>12.057666521657195</v>
      </c>
      <c r="U34" s="75">
        <f t="shared" si="14"/>
        <v>8.4403665651600353</v>
      </c>
    </row>
    <row r="35" spans="1:21" x14ac:dyDescent="0.25">
      <c r="A35" s="9">
        <v>44013</v>
      </c>
      <c r="B35">
        <f t="shared" si="1"/>
        <v>7</v>
      </c>
      <c r="C35">
        <f t="shared" si="6"/>
        <v>1</v>
      </c>
      <c r="D35">
        <f t="shared" si="7"/>
        <v>2020</v>
      </c>
      <c r="E35" s="10">
        <v>10.831756777377157</v>
      </c>
      <c r="F35" s="10">
        <v>13.802791507636178</v>
      </c>
      <c r="G35" s="10">
        <v>12.078354556291277</v>
      </c>
      <c r="H35" s="10">
        <v>16.721795622965324</v>
      </c>
      <c r="I35" s="10">
        <v>12.203695642230224</v>
      </c>
      <c r="J35" s="10">
        <v>12.5553687316697</v>
      </c>
      <c r="K35" s="10">
        <v>8.7887581121687894</v>
      </c>
      <c r="N35" s="80">
        <v>2020</v>
      </c>
      <c r="O35" s="75">
        <f t="shared" si="15"/>
        <v>10.767327318554059</v>
      </c>
      <c r="P35" s="75">
        <f t="shared" si="14"/>
        <v>13.720689739163825</v>
      </c>
      <c r="Q35" s="75">
        <f t="shared" si="14"/>
        <v>12.006916019689008</v>
      </c>
      <c r="R35" s="75">
        <f t="shared" si="14"/>
        <v>16.622331033362627</v>
      </c>
      <c r="S35" s="75">
        <f t="shared" si="14"/>
        <v>12.131515764271079</v>
      </c>
      <c r="T35" s="75">
        <f t="shared" si="14"/>
        <v>12.481108850945708</v>
      </c>
      <c r="U35" s="75">
        <f t="shared" si="14"/>
        <v>8.7367761956619923</v>
      </c>
    </row>
    <row r="36" spans="1:21" x14ac:dyDescent="0.25">
      <c r="A36" s="9">
        <v>44044</v>
      </c>
      <c r="B36">
        <f t="shared" si="1"/>
        <v>8</v>
      </c>
      <c r="C36">
        <f t="shared" si="6"/>
        <v>1</v>
      </c>
      <c r="D36">
        <f t="shared" si="7"/>
        <v>2020</v>
      </c>
      <c r="E36" s="10">
        <v>10.988901726988708</v>
      </c>
      <c r="F36" s="10">
        <v>14.003039631790553</v>
      </c>
      <c r="G36" s="10">
        <v>12.252325954289702</v>
      </c>
      <c r="H36" s="10">
        <v>16.964392071961832</v>
      </c>
      <c r="I36" s="10">
        <v>12.379472399050153</v>
      </c>
      <c r="J36" s="10">
        <v>12.736210835654518</v>
      </c>
      <c r="K36" s="10">
        <v>8.9153475849581625</v>
      </c>
      <c r="N36" s="80">
        <v>2021</v>
      </c>
      <c r="O36" s="75">
        <f t="shared" si="15"/>
        <v>12.329930246403089</v>
      </c>
      <c r="P36" s="75">
        <f t="shared" si="14"/>
        <v>15.711897893631329</v>
      </c>
      <c r="Q36" s="75">
        <f t="shared" si="14"/>
        <v>13.81499582020078</v>
      </c>
      <c r="R36" s="75">
        <f t="shared" si="14"/>
        <v>19.03463841215385</v>
      </c>
      <c r="S36" s="75">
        <f t="shared" si="14"/>
        <v>13.958358607762277</v>
      </c>
      <c r="T36" s="75">
        <f t="shared" si="14"/>
        <v>14.360595703721096</v>
      </c>
      <c r="U36" s="75">
        <f t="shared" si="14"/>
        <v>10.052416992604767</v>
      </c>
    </row>
    <row r="37" spans="1:21" x14ac:dyDescent="0.25">
      <c r="A37" s="9">
        <v>44075</v>
      </c>
      <c r="B37">
        <f t="shared" si="1"/>
        <v>9</v>
      </c>
      <c r="C37">
        <f t="shared" si="6"/>
        <v>1</v>
      </c>
      <c r="D37">
        <f t="shared" si="7"/>
        <v>2020</v>
      </c>
      <c r="E37" s="10">
        <v>11.148326503935376</v>
      </c>
      <c r="F37" s="10">
        <v>14.206192915470462</v>
      </c>
      <c r="G37" s="10">
        <v>12.428803161103435</v>
      </c>
      <c r="H37" s="10">
        <v>17.210508061466587</v>
      </c>
      <c r="I37" s="10">
        <v>12.557780968293461</v>
      </c>
      <c r="J37" s="10">
        <v>12.919657711133711</v>
      </c>
      <c r="K37" s="10">
        <v>9.0437603977935979</v>
      </c>
      <c r="N37" s="80">
        <v>2022</v>
      </c>
      <c r="O37" s="75">
        <f t="shared" si="15"/>
        <v>13.232343373092517</v>
      </c>
      <c r="P37" s="75">
        <f t="shared" si="14"/>
        <v>16.861833263991844</v>
      </c>
      <c r="Q37" s="75">
        <f t="shared" si="14"/>
        <v>14.900476936777636</v>
      </c>
      <c r="R37" s="75">
        <f t="shared" si="14"/>
        <v>20.427761262133092</v>
      </c>
      <c r="S37" s="75">
        <f t="shared" si="14"/>
        <v>15.055104121429302</v>
      </c>
      <c r="T37" s="75">
        <f t="shared" si="14"/>
        <v>15.48894606025109</v>
      </c>
      <c r="U37" s="75">
        <f t="shared" si="14"/>
        <v>10.842262242175764</v>
      </c>
    </row>
    <row r="38" spans="1:21" x14ac:dyDescent="0.25">
      <c r="A38" s="9">
        <v>44105</v>
      </c>
      <c r="B38">
        <f t="shared" si="1"/>
        <v>10</v>
      </c>
      <c r="C38">
        <f t="shared" si="6"/>
        <v>1</v>
      </c>
      <c r="D38">
        <f t="shared" si="7"/>
        <v>2020</v>
      </c>
      <c r="E38" s="10">
        <v>11.310064183493784</v>
      </c>
      <c r="F38" s="10">
        <v>14.41229350614622</v>
      </c>
      <c r="G38" s="10">
        <v>12.607822269319472</v>
      </c>
      <c r="H38" s="10">
        <v>17.460194652265688</v>
      </c>
      <c r="I38" s="10">
        <v>12.738657817091882</v>
      </c>
      <c r="J38" s="10">
        <v>13.10574687610994</v>
      </c>
      <c r="K38" s="10">
        <v>9.1740228132769577</v>
      </c>
      <c r="N38" s="80">
        <v>2023</v>
      </c>
      <c r="O38" s="75">
        <f t="shared" si="15"/>
        <v>13.687672005751779</v>
      </c>
      <c r="P38" s="75">
        <f t="shared" si="14"/>
        <v>17.442053657896839</v>
      </c>
      <c r="Q38" s="75">
        <f t="shared" si="14"/>
        <v>15.431578133167234</v>
      </c>
      <c r="R38" s="75">
        <f t="shared" si="14"/>
        <v>21.130686234794467</v>
      </c>
      <c r="S38" s="75">
        <f t="shared" si="14"/>
        <v>15.591716730850257</v>
      </c>
      <c r="T38" s="75">
        <f t="shared" si="14"/>
        <v>16.04102219971406</v>
      </c>
      <c r="U38" s="75">
        <f t="shared" si="14"/>
        <v>11.228715539799841</v>
      </c>
    </row>
    <row r="39" spans="1:21" x14ac:dyDescent="0.25">
      <c r="A39" s="9">
        <v>44136</v>
      </c>
      <c r="B39">
        <f t="shared" si="1"/>
        <v>11</v>
      </c>
      <c r="C39">
        <f t="shared" si="6"/>
        <v>1</v>
      </c>
      <c r="D39">
        <f t="shared" si="7"/>
        <v>2020</v>
      </c>
      <c r="E39" s="10">
        <v>11.474148320790015</v>
      </c>
      <c r="F39" s="10">
        <v>14.62138416275517</v>
      </c>
      <c r="G39" s="10">
        <v>12.789419891386851</v>
      </c>
      <c r="H39" s="10">
        <v>17.713503645924845</v>
      </c>
      <c r="I39" s="10">
        <v>12.922139937833959</v>
      </c>
      <c r="J39" s="10">
        <v>13.294516388978954</v>
      </c>
      <c r="K39" s="10">
        <v>9.3061614722852664</v>
      </c>
      <c r="N39" s="80">
        <v>2024</v>
      </c>
      <c r="O39" s="75">
        <f t="shared" si="15"/>
        <v>13.352175064677587</v>
      </c>
      <c r="P39" s="75">
        <f t="shared" si="14"/>
        <v>17.014533503569833</v>
      </c>
      <c r="Q39" s="75">
        <f t="shared" si="14"/>
        <v>15.172657311723087</v>
      </c>
      <c r="R39" s="75">
        <f t="shared" si="14"/>
        <v>20.612754435172654</v>
      </c>
      <c r="S39" s="75">
        <f t="shared" si="14"/>
        <v>15.330109002279755</v>
      </c>
      <c r="T39" s="75">
        <f t="shared" si="14"/>
        <v>15.771875738547729</v>
      </c>
      <c r="U39" s="75">
        <f t="shared" si="14"/>
        <v>11.040313016983411</v>
      </c>
    </row>
    <row r="40" spans="1:21" x14ac:dyDescent="0.25">
      <c r="A40" s="9">
        <v>44166</v>
      </c>
      <c r="B40">
        <f t="shared" si="1"/>
        <v>12</v>
      </c>
      <c r="C40">
        <f t="shared" si="6"/>
        <v>1</v>
      </c>
      <c r="D40">
        <f t="shared" si="7"/>
        <v>2020</v>
      </c>
      <c r="E40" s="10">
        <v>11.640612957761176</v>
      </c>
      <c r="F40" s="10">
        <v>14.833508264572719</v>
      </c>
      <c r="G40" s="10">
        <v>12.973633167104483</v>
      </c>
      <c r="H40" s="10">
        <v>17.970487595536476</v>
      </c>
      <c r="I40" s="10">
        <v>13.108264855730599</v>
      </c>
      <c r="J40" s="10">
        <v>13.486004856313187</v>
      </c>
      <c r="K40" s="10">
        <v>9.4402033994192305</v>
      </c>
      <c r="N40" s="80">
        <v>2025</v>
      </c>
      <c r="O40" s="75">
        <f t="shared" si="15"/>
        <v>12.732958659642362</v>
      </c>
      <c r="P40" s="75">
        <f t="shared" si="14"/>
        <v>16.225472678768075</v>
      </c>
      <c r="Q40" s="75">
        <f t="shared" si="14"/>
        <v>14.41905652738137</v>
      </c>
      <c r="R40" s="75">
        <f t="shared" si="14"/>
        <v>19.656823612112429</v>
      </c>
      <c r="S40" s="75">
        <f t="shared" si="14"/>
        <v>14.568687852984048</v>
      </c>
      <c r="T40" s="75">
        <f t="shared" si="14"/>
        <v>14.988512766398728</v>
      </c>
      <c r="U40" s="75">
        <f t="shared" si="14"/>
        <v>10.49195893647911</v>
      </c>
    </row>
    <row r="41" spans="1:21" x14ac:dyDescent="0.25">
      <c r="A41" s="9">
        <v>44197</v>
      </c>
      <c r="B41">
        <f t="shared" si="1"/>
        <v>1</v>
      </c>
      <c r="C41">
        <f t="shared" si="6"/>
        <v>1</v>
      </c>
      <c r="D41">
        <f t="shared" si="7"/>
        <v>2021</v>
      </c>
      <c r="E41" s="10">
        <v>11.743268038288621</v>
      </c>
      <c r="F41" s="10">
        <v>14.96432053287247</v>
      </c>
      <c r="G41" s="10">
        <v>13.160499771216902</v>
      </c>
      <c r="H41" s="10">
        <v>18.128963945358525</v>
      </c>
      <c r="I41" s="10">
        <v>13.297070636489638</v>
      </c>
      <c r="J41" s="10">
        <v>13.680251440757445</v>
      </c>
      <c r="K41" s="10">
        <v>9.5761760085302114</v>
      </c>
      <c r="N41" s="80">
        <v>2026</v>
      </c>
      <c r="O41" s="75">
        <f t="shared" si="15"/>
        <v>12.363388926334137</v>
      </c>
      <c r="P41" s="75">
        <f t="shared" si="14"/>
        <v>15.754533930675057</v>
      </c>
      <c r="Q41" s="75">
        <f t="shared" si="14"/>
        <v>14.00105358611639</v>
      </c>
      <c r="R41" s="75">
        <f t="shared" si="14"/>
        <v>19.086291086703348</v>
      </c>
      <c r="S41" s="75">
        <f t="shared" si="14"/>
        <v>14.146347156742628</v>
      </c>
      <c r="T41" s="75">
        <f t="shared" si="14"/>
        <v>14.554001506272606</v>
      </c>
      <c r="U41" s="75">
        <f t="shared" si="14"/>
        <v>10.187801054390825</v>
      </c>
    </row>
    <row r="42" spans="1:21" x14ac:dyDescent="0.25">
      <c r="A42" s="9">
        <v>44228</v>
      </c>
      <c r="B42">
        <f t="shared" si="1"/>
        <v>2</v>
      </c>
      <c r="C42">
        <f t="shared" si="6"/>
        <v>1</v>
      </c>
      <c r="D42">
        <f t="shared" si="7"/>
        <v>2021</v>
      </c>
      <c r="E42" s="10">
        <v>11.846828403236767</v>
      </c>
      <c r="F42" s="10">
        <v>15.096286395401753</v>
      </c>
      <c r="G42" s="10">
        <v>13.276049524734411</v>
      </c>
      <c r="H42" s="10">
        <v>18.288837850662546</v>
      </c>
      <c r="I42" s="10">
        <v>13.413819488072898</v>
      </c>
      <c r="J42" s="10">
        <v>13.800364636268025</v>
      </c>
      <c r="K42" s="10">
        <v>9.6602552453876172</v>
      </c>
      <c r="N42" s="80">
        <v>2027</v>
      </c>
      <c r="O42" s="75">
        <f t="shared" si="15"/>
        <v>12.394184198709169</v>
      </c>
      <c r="P42" s="75">
        <f t="shared" si="14"/>
        <v>15.793776016031069</v>
      </c>
      <c r="Q42" s="75">
        <f t="shared" si="14"/>
        <v>13.965744557972423</v>
      </c>
      <c r="R42" s="75">
        <f t="shared" si="14"/>
        <v>19.133832059178314</v>
      </c>
      <c r="S42" s="75">
        <f t="shared" si="14"/>
        <v>14.110671715118215</v>
      </c>
      <c r="T42" s="75">
        <f t="shared" si="14"/>
        <v>14.517298007808607</v>
      </c>
      <c r="U42" s="75">
        <f t="shared" si="14"/>
        <v>10.162108605466026</v>
      </c>
    </row>
    <row r="43" spans="1:21" x14ac:dyDescent="0.25">
      <c r="A43" s="9">
        <v>44256</v>
      </c>
      <c r="B43">
        <f t="shared" si="1"/>
        <v>3</v>
      </c>
      <c r="C43">
        <f t="shared" si="6"/>
        <v>1</v>
      </c>
      <c r="D43">
        <f t="shared" si="7"/>
        <v>2021</v>
      </c>
      <c r="E43" s="10">
        <v>11.951302036037886</v>
      </c>
      <c r="F43" s="10">
        <v>15.229416025362697</v>
      </c>
      <c r="G43" s="10">
        <v>13.392613810053152</v>
      </c>
      <c r="H43" s="10">
        <v>18.45012163607192</v>
      </c>
      <c r="I43" s="10">
        <v>13.53159339958993</v>
      </c>
      <c r="J43" s="10">
        <v>13.921532430796628</v>
      </c>
      <c r="K43" s="10">
        <v>9.745072701557639</v>
      </c>
      <c r="N43" s="80">
        <v>2028</v>
      </c>
      <c r="O43" s="75">
        <f t="shared" si="15"/>
        <v>12.763753932017387</v>
      </c>
      <c r="P43" s="75">
        <f t="shared" si="14"/>
        <v>16.26471476412409</v>
      </c>
      <c r="Q43" s="75">
        <f t="shared" si="14"/>
        <v>14.38269319643195</v>
      </c>
      <c r="R43" s="75">
        <f t="shared" si="14"/>
        <v>19.704364584587385</v>
      </c>
      <c r="S43" s="75">
        <f t="shared" si="14"/>
        <v>14.531947167704757</v>
      </c>
      <c r="T43" s="75">
        <f t="shared" si="14"/>
        <v>14.950713327223966</v>
      </c>
      <c r="U43" s="75">
        <f t="shared" si="14"/>
        <v>10.465499329056774</v>
      </c>
    </row>
    <row r="44" spans="1:21" x14ac:dyDescent="0.25">
      <c r="A44" s="9">
        <v>44287</v>
      </c>
      <c r="B44">
        <f t="shared" si="1"/>
        <v>4</v>
      </c>
      <c r="C44">
        <f t="shared" si="6"/>
        <v>1</v>
      </c>
      <c r="D44">
        <f t="shared" si="7"/>
        <v>2021</v>
      </c>
      <c r="E44" s="10">
        <v>12.056696990527742</v>
      </c>
      <c r="F44" s="10">
        <v>15.363719685671857</v>
      </c>
      <c r="G44" s="10">
        <v>13.510201534805928</v>
      </c>
      <c r="H44" s="10">
        <v>18.612827734897181</v>
      </c>
      <c r="I44" s="10">
        <v>13.650401371111002</v>
      </c>
      <c r="J44" s="10">
        <v>14.043764083767954</v>
      </c>
      <c r="K44" s="10">
        <v>9.8306348586375663</v>
      </c>
      <c r="N44" s="80">
        <v>2029</v>
      </c>
      <c r="O44" s="75">
        <f t="shared" si="15"/>
        <v>13.232343373092474</v>
      </c>
      <c r="P44" s="75">
        <f t="shared" si="14"/>
        <v>16.861833263991784</v>
      </c>
      <c r="Q44" s="75">
        <f t="shared" si="14"/>
        <v>14.893818124676885</v>
      </c>
      <c r="R44" s="75">
        <f t="shared" si="14"/>
        <v>20.427761262133028</v>
      </c>
      <c r="S44" s="75">
        <f t="shared" si="14"/>
        <v>15.048376208629785</v>
      </c>
      <c r="T44" s="75">
        <f t="shared" si="14"/>
        <v>15.482024269633817</v>
      </c>
      <c r="U44" s="75">
        <f t="shared" si="14"/>
        <v>10.837416988743669</v>
      </c>
    </row>
    <row r="45" spans="1:21" x14ac:dyDescent="0.25">
      <c r="A45" s="9">
        <v>44317</v>
      </c>
      <c r="B45">
        <f t="shared" si="1"/>
        <v>5</v>
      </c>
      <c r="C45">
        <f t="shared" si="6"/>
        <v>1</v>
      </c>
      <c r="D45">
        <f t="shared" si="7"/>
        <v>2021</v>
      </c>
      <c r="E45" s="10">
        <v>12.16302139156647</v>
      </c>
      <c r="F45" s="10">
        <v>15.499207729751372</v>
      </c>
      <c r="G45" s="10">
        <v>13.628821684834957</v>
      </c>
      <c r="H45" s="10">
        <v>18.776968690094506</v>
      </c>
      <c r="I45" s="10">
        <v>13.770252481727381</v>
      </c>
      <c r="J45" s="10">
        <v>14.167068935904844</v>
      </c>
      <c r="K45" s="10">
        <v>9.9169482551333896</v>
      </c>
      <c r="N45" s="80">
        <v>2030</v>
      </c>
      <c r="O45" s="75">
        <f t="shared" si="15"/>
        <v>13.687672005751738</v>
      </c>
      <c r="P45" s="75">
        <f t="shared" si="14"/>
        <v>17.442053657896771</v>
      </c>
      <c r="Q45" s="75">
        <f t="shared" si="14"/>
        <v>15.424681979464042</v>
      </c>
      <c r="R45" s="75">
        <f t="shared" si="14"/>
        <v>21.1306862347944</v>
      </c>
      <c r="S45" s="75">
        <f t="shared" si="14"/>
        <v>15.584749013475879</v>
      </c>
      <c r="T45" s="75">
        <f t="shared" si="14"/>
        <v>16.03385369408937</v>
      </c>
      <c r="U45" s="75">
        <f t="shared" si="14"/>
        <v>11.223697585862558</v>
      </c>
    </row>
    <row r="46" spans="1:21" x14ac:dyDescent="0.25">
      <c r="A46" s="9">
        <v>44348</v>
      </c>
      <c r="B46">
        <f t="shared" si="1"/>
        <v>6</v>
      </c>
      <c r="C46">
        <f t="shared" si="6"/>
        <v>1</v>
      </c>
      <c r="D46">
        <f t="shared" si="7"/>
        <v>2021</v>
      </c>
      <c r="E46" s="10">
        <v>12.270283435664913</v>
      </c>
      <c r="F46" s="10">
        <v>15.635890602327114</v>
      </c>
      <c r="G46" s="10">
        <v>13.748483324878523</v>
      </c>
      <c r="H46" s="10">
        <v>18.942557155232659</v>
      </c>
      <c r="I46" s="10">
        <v>13.891155890245155</v>
      </c>
      <c r="J46" s="10">
        <v>14.291456409942089</v>
      </c>
      <c r="K46" s="10">
        <v>10.004019486959463</v>
      </c>
      <c r="N46" s="80">
        <v>2031</v>
      </c>
      <c r="O46" s="75">
        <f t="shared" si="15"/>
        <v>14.057237027993608</v>
      </c>
      <c r="P46" s="75">
        <f t="shared" si="14"/>
        <v>17.91298640272846</v>
      </c>
      <c r="Q46" s="75">
        <f t="shared" si="14"/>
        <v>15.841615140180517</v>
      </c>
      <c r="R46" s="75">
        <f t="shared" si="14"/>
        <v>21.701211487376892</v>
      </c>
      <c r="S46" s="75">
        <f t="shared" si="14"/>
        <v>16.006008827701702</v>
      </c>
      <c r="T46" s="75">
        <f t="shared" si="14"/>
        <v>16.467252924494417</v>
      </c>
      <c r="U46" s="75">
        <f t="shared" si="14"/>
        <v>11.527077047146092</v>
      </c>
    </row>
    <row r="47" spans="1:21" x14ac:dyDescent="0.25">
      <c r="A47" s="9">
        <v>44378</v>
      </c>
      <c r="B47">
        <f t="shared" si="1"/>
        <v>7</v>
      </c>
      <c r="C47">
        <f t="shared" si="6"/>
        <v>1</v>
      </c>
      <c r="D47">
        <f t="shared" si="7"/>
        <v>2021</v>
      </c>
      <c r="E47" s="10">
        <v>12.378491391616487</v>
      </c>
      <c r="F47" s="10">
        <v>15.773778840233867</v>
      </c>
      <c r="G47" s="10">
        <v>13.86919559926371</v>
      </c>
      <c r="H47" s="10">
        <v>19.109605895468423</v>
      </c>
      <c r="I47" s="10">
        <v>14.013120835885111</v>
      </c>
      <c r="J47" s="10">
        <v>14.416936011346493</v>
      </c>
      <c r="K47" s="10">
        <v>10.091855207942544</v>
      </c>
      <c r="N47" s="80">
        <v>2032</v>
      </c>
      <c r="O47" s="75">
        <f t="shared" si="15"/>
        <v>14.723029348124449</v>
      </c>
      <c r="P47" s="75">
        <f t="shared" si="14"/>
        <v>18.761398416682173</v>
      </c>
      <c r="Q47" s="75">
        <f t="shared" si="14"/>
        <v>16.53988019798599</v>
      </c>
      <c r="R47" s="75">
        <f t="shared" si="14"/>
        <v>22.729045045070908</v>
      </c>
      <c r="S47" s="75">
        <f t="shared" si="14"/>
        <v>16.711520013298074</v>
      </c>
      <c r="T47" s="75">
        <f t="shared" si="14"/>
        <v>17.193094779221394</v>
      </c>
      <c r="U47" s="75">
        <f t="shared" si="14"/>
        <v>12.035166345454975</v>
      </c>
    </row>
    <row r="48" spans="1:21" x14ac:dyDescent="0.25">
      <c r="A48" s="9">
        <v>44409</v>
      </c>
      <c r="B48">
        <f t="shared" si="1"/>
        <v>8</v>
      </c>
      <c r="C48">
        <f t="shared" si="6"/>
        <v>1</v>
      </c>
      <c r="D48">
        <f t="shared" si="7"/>
        <v>2021</v>
      </c>
      <c r="E48" s="10">
        <v>12.487653601134625</v>
      </c>
      <c r="F48" s="10">
        <v>15.912883073227601</v>
      </c>
      <c r="G48" s="10">
        <v>13.990967732605187</v>
      </c>
      <c r="H48" s="10">
        <v>19.278127788530686</v>
      </c>
      <c r="I48" s="10">
        <v>14.136156638988803</v>
      </c>
      <c r="J48" s="10">
        <v>14.543517329043276</v>
      </c>
      <c r="K48" s="10">
        <v>10.180462130330293</v>
      </c>
      <c r="N48" s="80">
        <v>2033</v>
      </c>
      <c r="O48" s="75">
        <f t="shared" si="15"/>
        <v>15.548699593894499</v>
      </c>
      <c r="P48" s="75">
        <f t="shared" si="14"/>
        <v>19.813541156835377</v>
      </c>
      <c r="Q48" s="75">
        <f t="shared" si="14"/>
        <v>17.487400203676309</v>
      </c>
      <c r="R48" s="75">
        <f t="shared" si="14"/>
        <v>24.003694151905222</v>
      </c>
      <c r="S48" s="75">
        <f t="shared" si="14"/>
        <v>17.668872747934113</v>
      </c>
      <c r="T48" s="75">
        <f t="shared" si="14"/>
        <v>18.178035484234837</v>
      </c>
      <c r="U48" s="75">
        <f t="shared" si="14"/>
        <v>12.724624838964386</v>
      </c>
    </row>
    <row r="49" spans="1:21" x14ac:dyDescent="0.25">
      <c r="A49" s="9">
        <v>44440</v>
      </c>
      <c r="B49">
        <f t="shared" si="1"/>
        <v>9</v>
      </c>
      <c r="C49">
        <f t="shared" si="6"/>
        <v>1</v>
      </c>
      <c r="D49">
        <f t="shared" si="7"/>
        <v>2021</v>
      </c>
      <c r="E49" s="10">
        <v>12.597778479495828</v>
      </c>
      <c r="F49" s="10">
        <v>16.053214024804927</v>
      </c>
      <c r="G49" s="10">
        <v>14.113809030510128</v>
      </c>
      <c r="H49" s="10">
        <v>19.44813582571317</v>
      </c>
      <c r="I49" s="10">
        <v>14.260272701730775</v>
      </c>
      <c r="J49" s="10">
        <v>14.671210036148823</v>
      </c>
      <c r="K49" s="10">
        <v>10.269847025304175</v>
      </c>
      <c r="N49" s="80">
        <v>2034</v>
      </c>
      <c r="O49" s="75">
        <f t="shared" si="15"/>
        <v>16.484681479414171</v>
      </c>
      <c r="P49" s="75">
        <f t="shared" ref="P49:P56" si="16">+AVERAGEIF($D$5:$D$292,$N49,F$5:F$292)</f>
        <v>21.006252836600453</v>
      </c>
      <c r="Q49" s="75">
        <f t="shared" ref="Q49:Q56" si="17">+AVERAGEIF($D$5:$D$292,$N49,G$5:G$292)</f>
        <v>18.506940018411367</v>
      </c>
      <c r="R49" s="75">
        <f t="shared" ref="R49:R56" si="18">+AVERAGEIF($D$5:$D$292,$N49,H$5:H$292)</f>
        <v>25.448639613489664</v>
      </c>
      <c r="S49" s="75">
        <f t="shared" ref="S49:S56" si="19">+AVERAGEIF($D$5:$D$292,$N49,I$5:I$292)</f>
        <v>18.698992665028427</v>
      </c>
      <c r="T49" s="75">
        <f t="shared" ref="T49:T56" si="20">+AVERAGEIF($D$5:$D$292,$N49,J$5:J$292)</f>
        <v>19.237840298786292</v>
      </c>
      <c r="U49" s="75">
        <f t="shared" ref="U49:U56" si="21">+AVERAGEIF($D$5:$D$292,$N49,K$5:K$292)</f>
        <v>13.466488209150405</v>
      </c>
    </row>
    <row r="50" spans="1:21" x14ac:dyDescent="0.25">
      <c r="A50" s="9">
        <v>44470</v>
      </c>
      <c r="B50">
        <f t="shared" si="1"/>
        <v>10</v>
      </c>
      <c r="C50">
        <f t="shared" si="6"/>
        <v>1</v>
      </c>
      <c r="D50">
        <f t="shared" si="7"/>
        <v>2021</v>
      </c>
      <c r="E50" s="10">
        <v>12.708874516188407</v>
      </c>
      <c r="F50" s="10">
        <v>16.194782513029757</v>
      </c>
      <c r="G50" s="10">
        <v>14.237728880289346</v>
      </c>
      <c r="H50" s="10">
        <v>19.619643112875927</v>
      </c>
      <c r="I50" s="10">
        <v>14.385478508837076</v>
      </c>
      <c r="J50" s="10">
        <v>14.800023890709902</v>
      </c>
      <c r="K50" s="10">
        <v>10.36001672349693</v>
      </c>
      <c r="N50" s="80">
        <v>2035</v>
      </c>
      <c r="O50" s="75">
        <f t="shared" si="15"/>
        <v>17.297772322948529</v>
      </c>
      <c r="P50" s="75">
        <f t="shared" si="16"/>
        <v>22.042365779379271</v>
      </c>
      <c r="Q50" s="75">
        <f t="shared" si="17"/>
        <v>19.474717567341518</v>
      </c>
      <c r="R50" s="75">
        <f t="shared" si="18"/>
        <v>26.703868953284559</v>
      </c>
      <c r="S50" s="75">
        <f t="shared" si="19"/>
        <v>19.676813162140373</v>
      </c>
      <c r="T50" s="75">
        <f t="shared" si="20"/>
        <v>20.24383858443198</v>
      </c>
      <c r="U50" s="75">
        <f t="shared" si="21"/>
        <v>14.170687009102382</v>
      </c>
    </row>
    <row r="51" spans="1:21" x14ac:dyDescent="0.25">
      <c r="A51" s="9">
        <v>44501</v>
      </c>
      <c r="B51">
        <f t="shared" si="1"/>
        <v>11</v>
      </c>
      <c r="C51">
        <f t="shared" si="6"/>
        <v>1</v>
      </c>
      <c r="D51">
        <f t="shared" si="7"/>
        <v>2021</v>
      </c>
      <c r="E51" s="10">
        <v>12.820950275566926</v>
      </c>
      <c r="F51" s="10">
        <v>16.337599451367279</v>
      </c>
      <c r="G51" s="10">
        <v>14.36273675167465</v>
      </c>
      <c r="H51" s="10">
        <v>19.792662871455665</v>
      </c>
      <c r="I51" s="10">
        <v>14.511783628310049</v>
      </c>
      <c r="J51" s="10">
        <v>14.92996873644935</v>
      </c>
      <c r="K51" s="10">
        <v>10.450978115514545</v>
      </c>
      <c r="N51" s="80">
        <v>2036</v>
      </c>
      <c r="O51" s="75">
        <f t="shared" si="15"/>
        <v>17.861830116088168</v>
      </c>
      <c r="P51" s="75">
        <f t="shared" si="16"/>
        <v>22.761138576532961</v>
      </c>
      <c r="Q51" s="75">
        <f t="shared" si="17"/>
        <v>20.108901499760677</v>
      </c>
      <c r="R51" s="75">
        <f t="shared" si="18"/>
        <v>27.574647288717767</v>
      </c>
      <c r="S51" s="75">
        <f t="shared" si="19"/>
        <v>20.317578231286728</v>
      </c>
      <c r="T51" s="75">
        <f t="shared" si="20"/>
        <v>20.903068538157374</v>
      </c>
      <c r="U51" s="75">
        <f t="shared" si="21"/>
        <v>14.632147976710165</v>
      </c>
    </row>
    <row r="52" spans="1:21" x14ac:dyDescent="0.25">
      <c r="A52" s="9">
        <v>44531</v>
      </c>
      <c r="B52">
        <f t="shared" si="1"/>
        <v>12</v>
      </c>
      <c r="C52">
        <f t="shared" si="6"/>
        <v>1</v>
      </c>
      <c r="D52">
        <f t="shared" si="7"/>
        <v>2021</v>
      </c>
      <c r="E52" s="10">
        <v>12.934014397512426</v>
      </c>
      <c r="F52" s="10">
        <v>16.481675849525249</v>
      </c>
      <c r="G52" s="10">
        <v>14.488842197542489</v>
      </c>
      <c r="H52" s="10">
        <v>19.967208439484978</v>
      </c>
      <c r="I52" s="10">
        <v>14.639197712159511</v>
      </c>
      <c r="J52" s="10">
        <v>15.06105450351831</v>
      </c>
      <c r="K52" s="10">
        <v>10.542738152462816</v>
      </c>
      <c r="N52" s="80">
        <v>2037</v>
      </c>
      <c r="O52" s="75">
        <f t="shared" si="15"/>
        <v>18.444281098134542</v>
      </c>
      <c r="P52" s="75">
        <f t="shared" si="16"/>
        <v>23.503349617072093</v>
      </c>
      <c r="Q52" s="75">
        <f t="shared" si="17"/>
        <v>20.763737298310772</v>
      </c>
      <c r="R52" s="75">
        <f t="shared" si="18"/>
        <v>28.473820569871631</v>
      </c>
      <c r="S52" s="75">
        <f t="shared" si="19"/>
        <v>20.979209477819371</v>
      </c>
      <c r="T52" s="75">
        <f t="shared" si="20"/>
        <v>21.583765968521465</v>
      </c>
      <c r="U52" s="75">
        <f t="shared" si="21"/>
        <v>15.108636177965026</v>
      </c>
    </row>
    <row r="53" spans="1:21" x14ac:dyDescent="0.25">
      <c r="A53" s="9">
        <v>44562</v>
      </c>
      <c r="B53">
        <f t="shared" si="1"/>
        <v>1</v>
      </c>
      <c r="C53">
        <f t="shared" si="6"/>
        <v>1</v>
      </c>
      <c r="D53">
        <f t="shared" si="7"/>
        <v>2022</v>
      </c>
      <c r="E53" s="10">
        <v>12.979324038564835</v>
      </c>
      <c r="F53" s="10">
        <v>16.539413439242775</v>
      </c>
      <c r="G53" s="10">
        <v>14.616054854643988</v>
      </c>
      <c r="H53" s="10">
        <v>20.037156331872179</v>
      </c>
      <c r="I53" s="10">
        <v>14.767730497140345</v>
      </c>
      <c r="J53" s="10">
        <v>15.19329120925509</v>
      </c>
      <c r="K53" s="10">
        <v>10.635303846478562</v>
      </c>
      <c r="N53" s="80">
        <v>2038</v>
      </c>
      <c r="O53" s="75">
        <f t="shared" si="15"/>
        <v>19.045725046986767</v>
      </c>
      <c r="P53" s="75">
        <f t="shared" si="16"/>
        <v>24.269763191541845</v>
      </c>
      <c r="Q53" s="75">
        <f t="shared" si="17"/>
        <v>21.439897480147934</v>
      </c>
      <c r="R53" s="75">
        <f t="shared" si="18"/>
        <v>29.402314718889201</v>
      </c>
      <c r="S53" s="75">
        <f t="shared" si="19"/>
        <v>21.662386397827717</v>
      </c>
      <c r="T53" s="75">
        <f t="shared" si="20"/>
        <v>22.286629952607473</v>
      </c>
      <c r="U53" s="75">
        <f t="shared" si="21"/>
        <v>15.600640966825232</v>
      </c>
    </row>
    <row r="54" spans="1:21" x14ac:dyDescent="0.25">
      <c r="A54" s="9">
        <v>44593</v>
      </c>
      <c r="B54">
        <f t="shared" si="1"/>
        <v>2</v>
      </c>
      <c r="C54">
        <f t="shared" si="6"/>
        <v>1</v>
      </c>
      <c r="D54">
        <f t="shared" si="7"/>
        <v>2022</v>
      </c>
      <c r="E54" s="10">
        <v>13.024792405555626</v>
      </c>
      <c r="F54" s="10">
        <v>16.597353291721493</v>
      </c>
      <c r="G54" s="10">
        <v>14.667167440974207</v>
      </c>
      <c r="H54" s="10">
        <v>20.107349261399357</v>
      </c>
      <c r="I54" s="10">
        <v>14.819373495708918</v>
      </c>
      <c r="J54" s="10">
        <v>15.246422400694652</v>
      </c>
      <c r="K54" s="10">
        <v>10.672495680486255</v>
      </c>
      <c r="N54" s="80">
        <v>2039</v>
      </c>
      <c r="O54" s="75">
        <f t="shared" si="15"/>
        <v>19.666781298518959</v>
      </c>
      <c r="P54" s="75">
        <f t="shared" si="16"/>
        <v>25.061168513005189</v>
      </c>
      <c r="Q54" s="75">
        <f t="shared" si="17"/>
        <v>22.138076462595659</v>
      </c>
      <c r="R54" s="75">
        <f t="shared" si="18"/>
        <v>30.361085851026903</v>
      </c>
      <c r="S54" s="75">
        <f t="shared" si="19"/>
        <v>22.367810614833843</v>
      </c>
      <c r="T54" s="75">
        <f t="shared" si="20"/>
        <v>23.012382332576113</v>
      </c>
      <c r="U54" s="75">
        <f t="shared" si="21"/>
        <v>16.108667632803279</v>
      </c>
    </row>
    <row r="55" spans="1:21" x14ac:dyDescent="0.25">
      <c r="A55" s="9">
        <v>44621</v>
      </c>
      <c r="B55">
        <f t="shared" si="1"/>
        <v>3</v>
      </c>
      <c r="C55">
        <f t="shared" si="6"/>
        <v>1</v>
      </c>
      <c r="D55">
        <f t="shared" si="7"/>
        <v>2022</v>
      </c>
      <c r="E55" s="10">
        <v>13.070420054523712</v>
      </c>
      <c r="F55" s="10">
        <v>16.655496115515824</v>
      </c>
      <c r="G55" s="10">
        <v>14.718458768866865</v>
      </c>
      <c r="H55" s="10">
        <v>20.177788086465508</v>
      </c>
      <c r="I55" s="10">
        <v>14.871197090700319</v>
      </c>
      <c r="J55" s="10">
        <v>15.299739392792207</v>
      </c>
      <c r="K55" s="10">
        <v>10.709817574954544</v>
      </c>
      <c r="N55" s="80">
        <v>2040</v>
      </c>
      <c r="O55" s="75">
        <f t="shared" si="15"/>
        <v>20.308089384340246</v>
      </c>
      <c r="P55" s="75">
        <f t="shared" si="16"/>
        <v>25.878380529733636</v>
      </c>
      <c r="Q55" s="75">
        <f t="shared" si="17"/>
        <v>22.858991276312324</v>
      </c>
      <c r="R55" s="75">
        <f t="shared" si="18"/>
        <v>31.35112125921259</v>
      </c>
      <c r="S55" s="75">
        <f t="shared" si="19"/>
        <v>23.096206600360755</v>
      </c>
      <c r="T55" s="75">
        <f t="shared" si="20"/>
        <v>23.761768456998258</v>
      </c>
      <c r="U55" s="75">
        <f t="shared" si="21"/>
        <v>16.633237919898779</v>
      </c>
    </row>
    <row r="56" spans="1:21" x14ac:dyDescent="0.25">
      <c r="A56" s="9">
        <v>44652</v>
      </c>
      <c r="B56">
        <f t="shared" si="1"/>
        <v>4</v>
      </c>
      <c r="C56">
        <f t="shared" si="6"/>
        <v>1</v>
      </c>
      <c r="D56">
        <f t="shared" si="7"/>
        <v>2022</v>
      </c>
      <c r="E56" s="10">
        <v>13.116207543455886</v>
      </c>
      <c r="F56" s="10">
        <v>16.713842621662359</v>
      </c>
      <c r="G56" s="10">
        <v>14.769929463384164</v>
      </c>
      <c r="H56" s="10">
        <v>20.248473668476702</v>
      </c>
      <c r="I56" s="10">
        <v>14.92320191366324</v>
      </c>
      <c r="J56" s="10">
        <v>15.353242835295742</v>
      </c>
      <c r="K56" s="10">
        <v>10.747269984707019</v>
      </c>
      <c r="N56" s="80">
        <v>2041</v>
      </c>
      <c r="O56" s="75">
        <f t="shared" si="15"/>
        <v>20.970309690351353</v>
      </c>
      <c r="P56" s="75">
        <f t="shared" si="16"/>
        <v>26.72224076439889</v>
      </c>
      <c r="Q56" s="75">
        <f t="shared" si="17"/>
        <v>23.603382301682426</v>
      </c>
      <c r="R56" s="75">
        <f t="shared" si="18"/>
        <v>32.373440430708676</v>
      </c>
      <c r="S56" s="75">
        <f t="shared" si="19"/>
        <v>23.848322417965466</v>
      </c>
      <c r="T56" s="75">
        <f t="shared" si="20"/>
        <v>24.535557946328925</v>
      </c>
      <c r="U56" s="75">
        <f t="shared" si="21"/>
        <v>17.174890562430249</v>
      </c>
    </row>
    <row r="57" spans="1:21" x14ac:dyDescent="0.25">
      <c r="A57" s="9">
        <v>44682</v>
      </c>
      <c r="B57">
        <f t="shared" si="1"/>
        <v>5</v>
      </c>
      <c r="C57">
        <f t="shared" si="6"/>
        <v>1</v>
      </c>
      <c r="D57">
        <f t="shared" si="7"/>
        <v>2022</v>
      </c>
      <c r="E57" s="10">
        <v>13.162155432293645</v>
      </c>
      <c r="F57" s="10">
        <v>16.772393523688539</v>
      </c>
      <c r="G57" s="10">
        <v>14.821580151774173</v>
      </c>
      <c r="H57" s="10">
        <v>20.319406871856643</v>
      </c>
      <c r="I57" s="10">
        <v>14.975388598354906</v>
      </c>
      <c r="J57" s="10">
        <v>15.406933380225416</v>
      </c>
      <c r="K57" s="10">
        <v>10.78485336615779</v>
      </c>
    </row>
    <row r="58" spans="1:21" x14ac:dyDescent="0.25">
      <c r="A58" s="9">
        <v>44713</v>
      </c>
      <c r="B58">
        <f t="shared" si="1"/>
        <v>6</v>
      </c>
      <c r="C58">
        <f t="shared" si="6"/>
        <v>1</v>
      </c>
      <c r="D58">
        <f t="shared" si="7"/>
        <v>2022</v>
      </c>
      <c r="E58" s="10">
        <v>13.208264282940041</v>
      </c>
      <c r="F58" s="10">
        <v>16.8311495376214</v>
      </c>
      <c r="G58" s="10">
        <v>14.873411463478448</v>
      </c>
      <c r="H58" s="10">
        <v>20.390588564057229</v>
      </c>
      <c r="I58" s="10">
        <v>15.027757780748802</v>
      </c>
      <c r="J58" s="10">
        <v>15.460811681881525</v>
      </c>
      <c r="K58" s="10">
        <v>10.822568177317066</v>
      </c>
    </row>
    <row r="59" spans="1:21" x14ac:dyDescent="0.25">
      <c r="A59" s="9">
        <v>44743</v>
      </c>
      <c r="B59">
        <f t="shared" si="1"/>
        <v>7</v>
      </c>
      <c r="C59">
        <f t="shared" si="6"/>
        <v>1</v>
      </c>
      <c r="D59">
        <f t="shared" si="7"/>
        <v>2022</v>
      </c>
      <c r="E59" s="10">
        <v>13.254534659266549</v>
      </c>
      <c r="F59" s="10">
        <v>16.890111381996316</v>
      </c>
      <c r="G59" s="10">
        <v>14.925424030139714</v>
      </c>
      <c r="H59" s="10">
        <v>20.462019615569162</v>
      </c>
      <c r="I59" s="10">
        <v>15.080310099042414</v>
      </c>
      <c r="J59" s="10">
        <v>15.514878396852447</v>
      </c>
      <c r="K59" s="10">
        <v>10.860414877796712</v>
      </c>
    </row>
    <row r="60" spans="1:21" x14ac:dyDescent="0.25">
      <c r="A60" s="9">
        <v>44774</v>
      </c>
      <c r="B60">
        <f t="shared" si="1"/>
        <v>8</v>
      </c>
      <c r="C60">
        <f t="shared" si="6"/>
        <v>1</v>
      </c>
      <c r="D60">
        <f t="shared" si="7"/>
        <v>2022</v>
      </c>
      <c r="E60" s="10">
        <v>13.300967127119963</v>
      </c>
      <c r="F60" s="10">
        <v>16.949279777865787</v>
      </c>
      <c r="G60" s="10">
        <v>14.977618485609568</v>
      </c>
      <c r="H60" s="10">
        <v>20.53370089993259</v>
      </c>
      <c r="I60" s="10">
        <v>15.133046193665027</v>
      </c>
      <c r="J60" s="10">
        <v>15.569134184022678</v>
      </c>
      <c r="K60" s="10">
        <v>10.898393928815874</v>
      </c>
    </row>
    <row r="61" spans="1:21" x14ac:dyDescent="0.25">
      <c r="A61" s="9">
        <v>44805</v>
      </c>
      <c r="B61">
        <f t="shared" si="1"/>
        <v>9</v>
      </c>
      <c r="C61">
        <f t="shared" si="6"/>
        <v>1</v>
      </c>
      <c r="D61">
        <f t="shared" si="7"/>
        <v>2022</v>
      </c>
      <c r="E61" s="10">
        <v>13.347562254329315</v>
      </c>
      <c r="F61" s="10">
        <v>17.008655448808263</v>
      </c>
      <c r="G61" s="10">
        <v>15.029995465956191</v>
      </c>
      <c r="H61" s="10">
        <v>20.6056332937478</v>
      </c>
      <c r="I61" s="10">
        <v>15.185966707285507</v>
      </c>
      <c r="J61" s="10">
        <v>15.623579704580832</v>
      </c>
      <c r="K61" s="10">
        <v>10.936505793206582</v>
      </c>
    </row>
    <row r="62" spans="1:21" x14ac:dyDescent="0.25">
      <c r="A62" s="9">
        <v>44835</v>
      </c>
      <c r="B62">
        <f t="shared" si="1"/>
        <v>10</v>
      </c>
      <c r="C62">
        <f t="shared" si="6"/>
        <v>1</v>
      </c>
      <c r="D62">
        <f t="shared" si="7"/>
        <v>2022</v>
      </c>
      <c r="E62" s="10">
        <v>13.394320610712825</v>
      </c>
      <c r="F62" s="10">
        <v>17.06823912093699</v>
      </c>
      <c r="G62" s="10">
        <v>15.0825556094721</v>
      </c>
      <c r="H62" s="10">
        <v>20.677817676685926</v>
      </c>
      <c r="I62" s="10">
        <v>15.239072284820157</v>
      </c>
      <c r="J62" s="10">
        <v>15.678215622027718</v>
      </c>
      <c r="K62" s="10">
        <v>10.974750935419403</v>
      </c>
    </row>
    <row r="63" spans="1:21" x14ac:dyDescent="0.25">
      <c r="A63" s="9">
        <v>44866</v>
      </c>
      <c r="B63">
        <f t="shared" si="1"/>
        <v>11</v>
      </c>
      <c r="C63">
        <f t="shared" si="6"/>
        <v>1</v>
      </c>
      <c r="D63">
        <f t="shared" si="7"/>
        <v>2022</v>
      </c>
      <c r="E63" s="10">
        <v>13.441242768084862</v>
      </c>
      <c r="F63" s="10">
        <v>17.128031522908884</v>
      </c>
      <c r="G63" s="10">
        <v>15.135299556681941</v>
      </c>
      <c r="H63" s="10">
        <v>20.750254931499715</v>
      </c>
      <c r="I63" s="10">
        <v>15.292363573440548</v>
      </c>
      <c r="J63" s="10">
        <v>15.733042602184408</v>
      </c>
      <c r="K63" s="10">
        <v>11.013129821529086</v>
      </c>
    </row>
    <row r="64" spans="1:21" x14ac:dyDescent="0.25">
      <c r="A64" s="9">
        <v>44896</v>
      </c>
      <c r="B64">
        <f t="shared" si="1"/>
        <v>12</v>
      </c>
      <c r="C64">
        <f t="shared" si="6"/>
        <v>1</v>
      </c>
      <c r="D64">
        <f t="shared" si="7"/>
        <v>2022</v>
      </c>
      <c r="E64" s="10">
        <v>13.488329300262942</v>
      </c>
      <c r="F64" s="10">
        <v>17.188033385933455</v>
      </c>
      <c r="G64" s="10">
        <v>15.18822795035028</v>
      </c>
      <c r="H64" s="10">
        <v>20.822945944034309</v>
      </c>
      <c r="I64" s="10">
        <v>15.345841222581431</v>
      </c>
      <c r="J64" s="10">
        <v>15.788061313200375</v>
      </c>
      <c r="K64" s="10">
        <v>11.051642919240262</v>
      </c>
    </row>
    <row r="65" spans="1:11" x14ac:dyDescent="0.25">
      <c r="A65" s="9">
        <v>44927</v>
      </c>
      <c r="B65">
        <f t="shared" si="1"/>
        <v>1</v>
      </c>
      <c r="C65">
        <f t="shared" si="6"/>
        <v>1</v>
      </c>
      <c r="D65">
        <f t="shared" si="7"/>
        <v>2023</v>
      </c>
      <c r="E65" s="10">
        <v>13.518744510328542</v>
      </c>
      <c r="F65" s="10">
        <v>17.22679116196414</v>
      </c>
      <c r="G65" s="10">
        <v>15.241341435489446</v>
      </c>
      <c r="H65" s="10">
        <v>20.86990018580687</v>
      </c>
      <c r="I65" s="10">
        <v>15.399505883948642</v>
      </c>
      <c r="J65" s="10">
        <v>15.843272425561613</v>
      </c>
      <c r="K65" s="10">
        <v>11.090290697893129</v>
      </c>
    </row>
    <row r="66" spans="1:11" x14ac:dyDescent="0.25">
      <c r="A66" s="9">
        <v>44958</v>
      </c>
      <c r="B66">
        <f t="shared" si="1"/>
        <v>2</v>
      </c>
      <c r="C66">
        <f t="shared" si="6"/>
        <v>1</v>
      </c>
      <c r="D66">
        <f t="shared" si="7"/>
        <v>2023</v>
      </c>
      <c r="E66" s="10">
        <v>13.549228304499909</v>
      </c>
      <c r="F66" s="10">
        <v>17.265636333985345</v>
      </c>
      <c r="G66" s="10">
        <v>15.275670870857134</v>
      </c>
      <c r="H66" s="10">
        <v>20.916960306009234</v>
      </c>
      <c r="I66" s="10">
        <v>15.434191567238065</v>
      </c>
      <c r="J66" s="10">
        <v>15.878957643890201</v>
      </c>
      <c r="K66" s="10">
        <v>11.11527035072314</v>
      </c>
    </row>
    <row r="67" spans="1:11" x14ac:dyDescent="0.25">
      <c r="A67" s="9">
        <v>44986</v>
      </c>
      <c r="B67">
        <f t="shared" si="1"/>
        <v>3</v>
      </c>
      <c r="C67">
        <f t="shared" si="6"/>
        <v>1</v>
      </c>
      <c r="D67">
        <f t="shared" si="7"/>
        <v>2023</v>
      </c>
      <c r="E67" s="10">
        <v>13.579780837429256</v>
      </c>
      <c r="F67" s="10">
        <v>17.304569099068726</v>
      </c>
      <c r="G67" s="10">
        <v>15.310077629479972</v>
      </c>
      <c r="H67" s="10">
        <v>20.964126543389629</v>
      </c>
      <c r="I67" s="10">
        <v>15.468955376191669</v>
      </c>
      <c r="J67" s="10">
        <v>15.914723239225061</v>
      </c>
      <c r="K67" s="10">
        <v>11.140306267457543</v>
      </c>
    </row>
    <row r="68" spans="1:11" x14ac:dyDescent="0.25">
      <c r="A68" s="9">
        <v>45017</v>
      </c>
      <c r="B68">
        <f t="shared" si="1"/>
        <v>4</v>
      </c>
      <c r="C68">
        <f t="shared" si="6"/>
        <v>1</v>
      </c>
      <c r="D68">
        <f t="shared" si="7"/>
        <v>2023</v>
      </c>
      <c r="E68" s="10">
        <v>13.610402264117525</v>
      </c>
      <c r="F68" s="10">
        <v>17.343589654730323</v>
      </c>
      <c r="G68" s="10">
        <v>15.34456188552004</v>
      </c>
      <c r="H68" s="10">
        <v>21.011399137234633</v>
      </c>
      <c r="I68" s="10">
        <v>15.50379748677887</v>
      </c>
      <c r="J68" s="10">
        <v>15.950569392606509</v>
      </c>
      <c r="K68" s="10">
        <v>11.165398574824556</v>
      </c>
    </row>
    <row r="69" spans="1:11" x14ac:dyDescent="0.25">
      <c r="A69" s="9">
        <v>45047</v>
      </c>
      <c r="B69">
        <f t="shared" si="1"/>
        <v>5</v>
      </c>
      <c r="C69">
        <f t="shared" si="6"/>
        <v>1</v>
      </c>
      <c r="D69">
        <f t="shared" si="7"/>
        <v>2023</v>
      </c>
      <c r="E69" s="10">
        <v>13.641092739915175</v>
      </c>
      <c r="F69" s="10">
        <v>17.382698198931564</v>
      </c>
      <c r="G69" s="10">
        <v>15.379123813531697</v>
      </c>
      <c r="H69" s="10">
        <v>21.058778327370415</v>
      </c>
      <c r="I69" s="10">
        <v>15.538718075365436</v>
      </c>
      <c r="J69" s="10">
        <v>15.986496285482634</v>
      </c>
      <c r="K69" s="10">
        <v>11.190547399837843</v>
      </c>
    </row>
    <row r="70" spans="1:11" x14ac:dyDescent="0.25">
      <c r="A70" s="9">
        <v>45078</v>
      </c>
      <c r="B70">
        <f t="shared" ref="B70:B133" si="22">+MONTH(A70)</f>
        <v>6</v>
      </c>
      <c r="C70">
        <f t="shared" si="6"/>
        <v>1</v>
      </c>
      <c r="D70">
        <f t="shared" si="7"/>
        <v>2023</v>
      </c>
      <c r="E70" s="10">
        <v>13.671852420522971</v>
      </c>
      <c r="F70" s="10">
        <v>17.421894930080256</v>
      </c>
      <c r="G70" s="10">
        <v>15.413763588462462</v>
      </c>
      <c r="H70" s="10">
        <v>21.106264354163923</v>
      </c>
      <c r="I70" s="10">
        <v>15.573717318714376</v>
      </c>
      <c r="J70" s="10">
        <v>16.022504099710215</v>
      </c>
      <c r="K70" s="10">
        <v>11.21575286979715</v>
      </c>
    </row>
    <row r="71" spans="1:11" x14ac:dyDescent="0.25">
      <c r="A71" s="9">
        <v>45108</v>
      </c>
      <c r="B71">
        <f t="shared" si="22"/>
        <v>7</v>
      </c>
      <c r="C71">
        <f t="shared" si="6"/>
        <v>1</v>
      </c>
      <c r="D71">
        <f t="shared" si="7"/>
        <v>2023</v>
      </c>
      <c r="E71" s="10">
        <v>13.702681461992769</v>
      </c>
      <c r="F71" s="10">
        <v>17.461180047031611</v>
      </c>
      <c r="G71" s="10">
        <v>15.44848138565391</v>
      </c>
      <c r="H71" s="10">
        <v>21.153857458524108</v>
      </c>
      <c r="I71" s="10">
        <v>15.608795393986837</v>
      </c>
      <c r="J71" s="10">
        <v>16.058593017555644</v>
      </c>
      <c r="K71" s="10">
        <v>11.241015112288951</v>
      </c>
    </row>
    <row r="72" spans="1:11" x14ac:dyDescent="0.25">
      <c r="A72" s="9">
        <v>45139</v>
      </c>
      <c r="B72">
        <f t="shared" si="22"/>
        <v>8</v>
      </c>
      <c r="C72">
        <f t="shared" si="6"/>
        <v>1</v>
      </c>
      <c r="D72">
        <f t="shared" si="7"/>
        <v>2023</v>
      </c>
      <c r="E72" s="10">
        <v>13.733580020728313</v>
      </c>
      <c r="F72" s="10">
        <v>17.500553749089242</v>
      </c>
      <c r="G72" s="10">
        <v>15.48327738084255</v>
      </c>
      <c r="H72" s="10">
        <v>21.201557881903174</v>
      </c>
      <c r="I72" s="10">
        <v>15.643952478743014</v>
      </c>
      <c r="J72" s="10">
        <v>16.09476322169585</v>
      </c>
      <c r="K72" s="10">
        <v>11.266334255187093</v>
      </c>
    </row>
    <row r="73" spans="1:11" x14ac:dyDescent="0.25">
      <c r="A73" s="9">
        <v>45170</v>
      </c>
      <c r="B73">
        <f t="shared" si="22"/>
        <v>9</v>
      </c>
      <c r="C73">
        <f t="shared" si="6"/>
        <v>1</v>
      </c>
      <c r="D73">
        <f t="shared" si="7"/>
        <v>2023</v>
      </c>
      <c r="E73" s="10">
        <v>13.764548253486025</v>
      </c>
      <c r="F73" s="10">
        <v>17.540016236006174</v>
      </c>
      <c r="G73" s="10">
        <v>15.518151750160717</v>
      </c>
      <c r="H73" s="10">
        <v>21.249365866297765</v>
      </c>
      <c r="I73" s="10">
        <v>15.67918875094302</v>
      </c>
      <c r="J73" s="10">
        <v>16.131014895219206</v>
      </c>
      <c r="K73" s="10">
        <v>11.291710426653443</v>
      </c>
    </row>
    <row r="74" spans="1:11" x14ac:dyDescent="0.25">
      <c r="A74" s="9">
        <v>45200</v>
      </c>
      <c r="B74">
        <f t="shared" si="22"/>
        <v>10</v>
      </c>
      <c r="C74">
        <f t="shared" si="6"/>
        <v>1</v>
      </c>
      <c r="D74">
        <f t="shared" si="7"/>
        <v>2023</v>
      </c>
      <c r="E74" s="10">
        <v>13.795586317375799</v>
      </c>
      <c r="F74" s="10">
        <v>17.579567707985863</v>
      </c>
      <c r="G74" s="10">
        <v>15.553104670137474</v>
      </c>
      <c r="H74" s="10">
        <v>21.297281654250217</v>
      </c>
      <c r="I74" s="10">
        <v>15.714504388947818</v>
      </c>
      <c r="J74" s="10">
        <v>16.167348221626504</v>
      </c>
      <c r="K74" s="10">
        <v>11.317143755138552</v>
      </c>
    </row>
    <row r="75" spans="1:11" x14ac:dyDescent="0.25">
      <c r="A75" s="9">
        <v>45231</v>
      </c>
      <c r="B75">
        <f t="shared" si="22"/>
        <v>11</v>
      </c>
      <c r="C75">
        <f t="shared" si="6"/>
        <v>1</v>
      </c>
      <c r="D75">
        <f t="shared" si="7"/>
        <v>2023</v>
      </c>
      <c r="E75" s="10">
        <v>13.826694369861805</v>
      </c>
      <c r="F75" s="10">
        <v>17.61920836568321</v>
      </c>
      <c r="G75" s="10">
        <v>15.588136317699483</v>
      </c>
      <c r="H75" s="10">
        <v>21.345305488849782</v>
      </c>
      <c r="I75" s="10">
        <v>15.7498995715201</v>
      </c>
      <c r="J75" s="10">
        <v>16.203763384831813</v>
      </c>
      <c r="K75" s="10">
        <v>11.342634369382269</v>
      </c>
    </row>
    <row r="76" spans="1:11" x14ac:dyDescent="0.25">
      <c r="A76" s="9">
        <v>45261</v>
      </c>
      <c r="B76">
        <f t="shared" si="22"/>
        <v>12</v>
      </c>
      <c r="C76">
        <f t="shared" si="6"/>
        <v>1</v>
      </c>
      <c r="D76">
        <f t="shared" si="7"/>
        <v>2023</v>
      </c>
      <c r="E76" s="10">
        <v>13.85787256876328</v>
      </c>
      <c r="F76" s="10">
        <v>17.658938410205582</v>
      </c>
      <c r="G76" s="10">
        <v>15.623246870171926</v>
      </c>
      <c r="H76" s="10">
        <v>21.393437613733859</v>
      </c>
      <c r="I76" s="10">
        <v>15.785374477825204</v>
      </c>
      <c r="J76" s="10">
        <v>16.240260569163475</v>
      </c>
      <c r="K76" s="10">
        <v>11.368182398414431</v>
      </c>
    </row>
    <row r="77" spans="1:11" x14ac:dyDescent="0.25">
      <c r="A77" s="9">
        <v>45292</v>
      </c>
      <c r="B77">
        <f t="shared" si="22"/>
        <v>1</v>
      </c>
      <c r="C77">
        <f t="shared" si="6"/>
        <v>1</v>
      </c>
      <c r="D77">
        <f t="shared" si="7"/>
        <v>2024</v>
      </c>
      <c r="E77" s="10">
        <v>13.778426635966079</v>
      </c>
      <c r="F77" s="10">
        <v>17.557701309976402</v>
      </c>
      <c r="G77" s="10">
        <v>15.658436505279377</v>
      </c>
      <c r="H77" s="10">
        <v>21.27079096660038</v>
      </c>
      <c r="I77" s="10">
        <v>15.820929287432017</v>
      </c>
      <c r="J77" s="10">
        <v>16.276839959365002</v>
      </c>
      <c r="K77" s="10">
        <v>11.393787971555501</v>
      </c>
    </row>
    <row r="78" spans="1:11" x14ac:dyDescent="0.25">
      <c r="A78" s="9">
        <v>45323</v>
      </c>
      <c r="B78">
        <f t="shared" si="22"/>
        <v>2</v>
      </c>
      <c r="C78">
        <f t="shared" si="6"/>
        <v>1</v>
      </c>
      <c r="D78">
        <f t="shared" si="7"/>
        <v>2024</v>
      </c>
      <c r="E78" s="10">
        <v>13.699436159531801</v>
      </c>
      <c r="F78" s="10">
        <v>17.457044592906431</v>
      </c>
      <c r="G78" s="10">
        <v>15.568409797154764</v>
      </c>
      <c r="H78" s="10">
        <v>21.148847441626355</v>
      </c>
      <c r="I78" s="10">
        <v>15.729968342337687</v>
      </c>
      <c r="J78" s="10">
        <v>16.18325779873749</v>
      </c>
      <c r="K78" s="10">
        <v>11.328280459116241</v>
      </c>
    </row>
    <row r="79" spans="1:11" x14ac:dyDescent="0.25">
      <c r="A79" s="9">
        <v>45352</v>
      </c>
      <c r="B79">
        <f t="shared" si="22"/>
        <v>3</v>
      </c>
      <c r="C79">
        <f t="shared" si="6"/>
        <v>1</v>
      </c>
      <c r="D79">
        <f t="shared" si="7"/>
        <v>2024</v>
      </c>
      <c r="E79" s="10">
        <v>13.620898528370221</v>
      </c>
      <c r="F79" s="10">
        <v>17.356964931711396</v>
      </c>
      <c r="G79" s="10">
        <v>15.478900689122156</v>
      </c>
      <c r="H79" s="10">
        <v>21.027603007875896</v>
      </c>
      <c r="I79" s="10">
        <v>15.63953036864296</v>
      </c>
      <c r="J79" s="10">
        <v>16.09021367994178</v>
      </c>
      <c r="K79" s="10">
        <v>11.263149575959245</v>
      </c>
    </row>
    <row r="80" spans="1:11" x14ac:dyDescent="0.25">
      <c r="A80" s="9">
        <v>45383</v>
      </c>
      <c r="B80">
        <f t="shared" si="22"/>
        <v>4</v>
      </c>
      <c r="C80">
        <f t="shared" si="6"/>
        <v>1</v>
      </c>
      <c r="D80">
        <f t="shared" si="7"/>
        <v>2024</v>
      </c>
      <c r="E80" s="10">
        <v>13.542811146360258</v>
      </c>
      <c r="F80" s="10">
        <v>17.257459018182043</v>
      </c>
      <c r="G80" s="10">
        <v>15.389906205288501</v>
      </c>
      <c r="H80" s="10">
        <v>20.907053657522113</v>
      </c>
      <c r="I80" s="10">
        <v>15.549612359572954</v>
      </c>
      <c r="J80" s="10">
        <v>15.997704509556963</v>
      </c>
      <c r="K80" s="10">
        <v>11.198393156689873</v>
      </c>
    </row>
    <row r="81" spans="1:11" x14ac:dyDescent="0.25">
      <c r="A81" s="9">
        <v>45413</v>
      </c>
      <c r="B81">
        <f t="shared" si="22"/>
        <v>5</v>
      </c>
      <c r="C81">
        <f t="shared" si="6"/>
        <v>1</v>
      </c>
      <c r="D81">
        <f t="shared" si="7"/>
        <v>2024</v>
      </c>
      <c r="E81" s="10">
        <v>13.46517143226416</v>
      </c>
      <c r="F81" s="10">
        <v>17.158523563074787</v>
      </c>
      <c r="G81" s="10">
        <v>15.301423386870358</v>
      </c>
      <c r="H81" s="10">
        <v>20.78719540571462</v>
      </c>
      <c r="I81" s="10">
        <v>15.460211325639959</v>
      </c>
      <c r="J81" s="10">
        <v>15.905727211947454</v>
      </c>
      <c r="K81" s="10">
        <v>11.134009048363216</v>
      </c>
    </row>
    <row r="82" spans="1:11" x14ac:dyDescent="0.25">
      <c r="A82" s="9">
        <v>45444</v>
      </c>
      <c r="B82">
        <f t="shared" si="22"/>
        <v>6</v>
      </c>
      <c r="C82">
        <f t="shared" si="6"/>
        <v>1</v>
      </c>
      <c r="D82">
        <f t="shared" si="7"/>
        <v>2024</v>
      </c>
      <c r="E82" s="10">
        <v>13.38797681964218</v>
      </c>
      <c r="F82" s="10">
        <v>17.060155296002975</v>
      </c>
      <c r="G82" s="10">
        <v>15.213449292095543</v>
      </c>
      <c r="H82" s="10">
        <v>20.668024290447821</v>
      </c>
      <c r="I82" s="10">
        <v>15.371324294544044</v>
      </c>
      <c r="J82" s="10">
        <v>15.814278729160755</v>
      </c>
      <c r="K82" s="10">
        <v>11.069995110412528</v>
      </c>
    </row>
    <row r="83" spans="1:11" x14ac:dyDescent="0.25">
      <c r="A83" s="9">
        <v>45474</v>
      </c>
      <c r="B83">
        <f t="shared" si="22"/>
        <v>7</v>
      </c>
      <c r="C83">
        <f t="shared" si="6"/>
        <v>1</v>
      </c>
      <c r="D83">
        <f t="shared" si="7"/>
        <v>2024</v>
      </c>
      <c r="E83" s="10">
        <v>13.311224756767734</v>
      </c>
      <c r="F83" s="10">
        <v>16.962350965328788</v>
      </c>
      <c r="G83" s="10">
        <v>15.125980996105309</v>
      </c>
      <c r="H83" s="10">
        <v>20.549536372429941</v>
      </c>
      <c r="I83" s="10">
        <v>15.282948311074232</v>
      </c>
      <c r="J83" s="10">
        <v>15.723356020825767</v>
      </c>
      <c r="K83" s="10">
        <v>11.006349214578036</v>
      </c>
    </row>
    <row r="84" spans="1:11" x14ac:dyDescent="0.25">
      <c r="A84" s="9">
        <v>45505</v>
      </c>
      <c r="B84">
        <f t="shared" si="22"/>
        <v>8</v>
      </c>
      <c r="C84">
        <f t="shared" si="6"/>
        <v>1</v>
      </c>
      <c r="D84">
        <f t="shared" si="7"/>
        <v>2024</v>
      </c>
      <c r="E84" s="10">
        <v>13.234912706543058</v>
      </c>
      <c r="F84" s="10">
        <v>16.865107338055751</v>
      </c>
      <c r="G84" s="10">
        <v>15.03901559085711</v>
      </c>
      <c r="H84" s="10">
        <v>20.431727734952808</v>
      </c>
      <c r="I84" s="10">
        <v>15.19508043701026</v>
      </c>
      <c r="J84" s="10">
        <v>15.632956064051733</v>
      </c>
      <c r="K84" s="10">
        <v>10.943069244836213</v>
      </c>
    </row>
    <row r="85" spans="1:11" x14ac:dyDescent="0.25">
      <c r="A85" s="9">
        <v>45536</v>
      </c>
      <c r="B85">
        <f t="shared" si="22"/>
        <v>9</v>
      </c>
      <c r="C85">
        <f t="shared" ref="C85:C148" si="23">+DAY(A85)</f>
        <v>1</v>
      </c>
      <c r="D85">
        <f t="shared" ref="D85:D148" si="24">+YEAR(A85)</f>
        <v>2024</v>
      </c>
      <c r="E85" s="10">
        <v>13.159038146415343</v>
      </c>
      <c r="F85" s="10">
        <v>16.768421199721868</v>
      </c>
      <c r="G85" s="10">
        <v>14.952550185027921</v>
      </c>
      <c r="H85" s="10">
        <v>20.314594483762388</v>
      </c>
      <c r="I85" s="10">
        <v>15.107717751024882</v>
      </c>
      <c r="J85" s="10">
        <v>15.543075853327711</v>
      </c>
      <c r="K85" s="10">
        <v>10.880153097329396</v>
      </c>
    </row>
    <row r="86" spans="1:11" x14ac:dyDescent="0.25">
      <c r="A86" s="9">
        <v>45566</v>
      </c>
      <c r="B86">
        <f t="shared" si="22"/>
        <v>10</v>
      </c>
      <c r="C86">
        <f t="shared" si="23"/>
        <v>1</v>
      </c>
      <c r="D86">
        <f t="shared" si="24"/>
        <v>2024</v>
      </c>
      <c r="E86" s="10">
        <v>13.083598568293343</v>
      </c>
      <c r="F86" s="10">
        <v>16.672289354293362</v>
      </c>
      <c r="G86" s="10">
        <v>14.866581903918103</v>
      </c>
      <c r="H86" s="10">
        <v>20.19813274693005</v>
      </c>
      <c r="I86" s="10">
        <v>15.02085734858675</v>
      </c>
      <c r="J86" s="10">
        <v>15.453712400422662</v>
      </c>
      <c r="K86" s="10">
        <v>10.817598680295863</v>
      </c>
    </row>
    <row r="87" spans="1:11" x14ac:dyDescent="0.25">
      <c r="A87" s="9">
        <v>45597</v>
      </c>
      <c r="B87">
        <f t="shared" si="22"/>
        <v>11</v>
      </c>
      <c r="C87">
        <f t="shared" si="23"/>
        <v>1</v>
      </c>
      <c r="D87">
        <f t="shared" si="24"/>
        <v>2024</v>
      </c>
      <c r="E87" s="10">
        <v>13.008591478464478</v>
      </c>
      <c r="F87" s="10">
        <v>16.57670862405903</v>
      </c>
      <c r="G87" s="10">
        <v>14.781107889355832</v>
      </c>
      <c r="H87" s="10">
        <v>20.082338674724582</v>
      </c>
      <c r="I87" s="10">
        <v>14.934496341863843</v>
      </c>
      <c r="J87" s="10">
        <v>15.364862734286108</v>
      </c>
      <c r="K87" s="10">
        <v>10.755403914000276</v>
      </c>
    </row>
    <row r="88" spans="1:11" x14ac:dyDescent="0.25">
      <c r="A88" s="9">
        <v>45627</v>
      </c>
      <c r="B88">
        <f t="shared" si="22"/>
        <v>12</v>
      </c>
      <c r="C88">
        <f t="shared" si="23"/>
        <v>1</v>
      </c>
      <c r="D88">
        <f t="shared" si="24"/>
        <v>2024</v>
      </c>
      <c r="E88" s="10">
        <v>12.934014397512392</v>
      </c>
      <c r="F88" s="10">
        <v>16.481675849525203</v>
      </c>
      <c r="G88" s="10">
        <v>14.696125299602075</v>
      </c>
      <c r="H88" s="10">
        <v>19.967208439484931</v>
      </c>
      <c r="I88" s="10">
        <v>14.848631859627462</v>
      </c>
      <c r="J88" s="10">
        <v>15.276523900949336</v>
      </c>
      <c r="K88" s="10">
        <v>10.693566730664534</v>
      </c>
    </row>
    <row r="89" spans="1:11" x14ac:dyDescent="0.25">
      <c r="A89" s="9">
        <v>45658</v>
      </c>
      <c r="B89">
        <f t="shared" si="22"/>
        <v>1</v>
      </c>
      <c r="C89">
        <f t="shared" si="23"/>
        <v>1</v>
      </c>
      <c r="D89">
        <f t="shared" si="24"/>
        <v>2025</v>
      </c>
      <c r="E89" s="10">
        <v>12.902808335534434</v>
      </c>
      <c r="F89" s="10">
        <v>16.44191029938326</v>
      </c>
      <c r="G89" s="10">
        <v>14.611631309256111</v>
      </c>
      <c r="H89" s="10">
        <v>19.919033300279178</v>
      </c>
      <c r="I89" s="10">
        <v>14.763261047156769</v>
      </c>
      <c r="J89" s="10">
        <v>15.188692963427208</v>
      </c>
      <c r="K89" s="10">
        <v>10.632085074399045</v>
      </c>
    </row>
    <row r="90" spans="1:11" x14ac:dyDescent="0.25">
      <c r="A90" s="9">
        <v>45689</v>
      </c>
      <c r="B90">
        <f t="shared" si="22"/>
        <v>2</v>
      </c>
      <c r="C90">
        <f t="shared" si="23"/>
        <v>1</v>
      </c>
      <c r="D90">
        <f t="shared" si="24"/>
        <v>2025</v>
      </c>
      <c r="E90" s="10">
        <v>12.871677564821372</v>
      </c>
      <c r="F90" s="10">
        <v>16.402240692092789</v>
      </c>
      <c r="G90" s="10">
        <v>14.576335042476492</v>
      </c>
      <c r="H90" s="10">
        <v>19.870974393848002</v>
      </c>
      <c r="I90" s="10">
        <v>14.727598499325611</v>
      </c>
      <c r="J90" s="10">
        <v>15.152002730316054</v>
      </c>
      <c r="K90" s="10">
        <v>10.606401911221237</v>
      </c>
    </row>
    <row r="91" spans="1:11" x14ac:dyDescent="0.25">
      <c r="A91" s="9">
        <v>45717</v>
      </c>
      <c r="B91">
        <f t="shared" si="22"/>
        <v>3</v>
      </c>
      <c r="C91">
        <f t="shared" si="23"/>
        <v>1</v>
      </c>
      <c r="D91">
        <f t="shared" si="24"/>
        <v>2025</v>
      </c>
      <c r="E91" s="10">
        <v>12.840621903717008</v>
      </c>
      <c r="F91" s="10">
        <v>16.362666796171251</v>
      </c>
      <c r="G91" s="10">
        <v>14.541124038349771</v>
      </c>
      <c r="H91" s="10">
        <v>19.823031439755106</v>
      </c>
      <c r="I91" s="10">
        <v>14.692022098946138</v>
      </c>
      <c r="J91" s="10">
        <v>15.115401127162</v>
      </c>
      <c r="K91" s="10">
        <v>10.580780789013399</v>
      </c>
    </row>
    <row r="92" spans="1:11" x14ac:dyDescent="0.25">
      <c r="A92" s="9">
        <v>45748</v>
      </c>
      <c r="B92">
        <f t="shared" si="22"/>
        <v>4</v>
      </c>
      <c r="C92">
        <f t="shared" si="23"/>
        <v>1</v>
      </c>
      <c r="D92">
        <f t="shared" si="24"/>
        <v>2025</v>
      </c>
      <c r="E92" s="10">
        <v>12.809641171003427</v>
      </c>
      <c r="F92" s="10">
        <v>16.323188380694599</v>
      </c>
      <c r="G92" s="10">
        <v>14.505998090913089</v>
      </c>
      <c r="H92" s="10">
        <v>19.77520415824079</v>
      </c>
      <c r="I92" s="10">
        <v>14.656531637918153</v>
      </c>
      <c r="J92" s="10">
        <v>15.078887939868036</v>
      </c>
      <c r="K92" s="10">
        <v>10.555221557907624</v>
      </c>
    </row>
    <row r="93" spans="1:11" x14ac:dyDescent="0.25">
      <c r="A93" s="9">
        <v>45778</v>
      </c>
      <c r="B93">
        <f t="shared" si="22"/>
        <v>5</v>
      </c>
      <c r="C93">
        <f t="shared" si="23"/>
        <v>1</v>
      </c>
      <c r="D93">
        <f t="shared" si="24"/>
        <v>2025</v>
      </c>
      <c r="E93" s="10">
        <v>12.778735185899945</v>
      </c>
      <c r="F93" s="10">
        <v>16.283805215295942</v>
      </c>
      <c r="G93" s="10">
        <v>14.470956994701117</v>
      </c>
      <c r="H93" s="10">
        <v>19.727492270220353</v>
      </c>
      <c r="I93" s="10">
        <v>14.621126908644143</v>
      </c>
      <c r="J93" s="10">
        <v>15.042462954854321</v>
      </c>
      <c r="K93" s="10">
        <v>10.529724068398023</v>
      </c>
    </row>
    <row r="94" spans="1:11" x14ac:dyDescent="0.25">
      <c r="A94" s="9">
        <v>45809</v>
      </c>
      <c r="B94">
        <f t="shared" si="22"/>
        <v>6</v>
      </c>
      <c r="C94">
        <f t="shared" si="23"/>
        <v>1</v>
      </c>
      <c r="D94">
        <f t="shared" si="24"/>
        <v>2025</v>
      </c>
      <c r="E94" s="10">
        <v>12.747903768062047</v>
      </c>
      <c r="F94" s="10">
        <v>16.2445170701642</v>
      </c>
      <c r="G94" s="10">
        <v>14.436000544744855</v>
      </c>
      <c r="H94" s="10">
        <v>19.67989549728243</v>
      </c>
      <c r="I94" s="10">
        <v>14.585807704028074</v>
      </c>
      <c r="J94" s="10">
        <v>15.006125959056959</v>
      </c>
      <c r="K94" s="10">
        <v>10.504288171339871</v>
      </c>
    </row>
    <row r="95" spans="1:11" x14ac:dyDescent="0.25">
      <c r="A95" s="9">
        <v>45839</v>
      </c>
      <c r="B95">
        <f t="shared" si="22"/>
        <v>7</v>
      </c>
      <c r="C95">
        <f t="shared" si="23"/>
        <v>1</v>
      </c>
      <c r="D95">
        <f t="shared" si="24"/>
        <v>2025</v>
      </c>
      <c r="E95" s="10">
        <v>12.717146737580334</v>
      </c>
      <c r="F95" s="10">
        <v>16.205323716042756</v>
      </c>
      <c r="G95" s="10">
        <v>14.401128536570432</v>
      </c>
      <c r="H95" s="10">
        <v>19.632413561687397</v>
      </c>
      <c r="I95" s="10">
        <v>14.550573817474186</v>
      </c>
      <c r="J95" s="10">
        <v>14.969876739926724</v>
      </c>
      <c r="K95" s="10">
        <v>10.478913717948705</v>
      </c>
    </row>
    <row r="96" spans="1:11" x14ac:dyDescent="0.25">
      <c r="A96" s="9">
        <v>45870</v>
      </c>
      <c r="B96">
        <f t="shared" si="22"/>
        <v>8</v>
      </c>
      <c r="C96">
        <f t="shared" si="23"/>
        <v>1</v>
      </c>
      <c r="D96">
        <f t="shared" si="24"/>
        <v>2025</v>
      </c>
      <c r="E96" s="10">
        <v>12.686463914979484</v>
      </c>
      <c r="F96" s="10">
        <v>16.166224924228128</v>
      </c>
      <c r="G96" s="10">
        <v>14.36634076619791</v>
      </c>
      <c r="H96" s="10">
        <v>19.585046186365719</v>
      </c>
      <c r="I96" s="10">
        <v>14.515425042885768</v>
      </c>
      <c r="J96" s="10">
        <v>14.933715085427835</v>
      </c>
      <c r="K96" s="10">
        <v>10.453600559799483</v>
      </c>
    </row>
    <row r="97" spans="1:11" x14ac:dyDescent="0.25">
      <c r="A97" s="9">
        <v>45901</v>
      </c>
      <c r="B97">
        <f t="shared" si="22"/>
        <v>9</v>
      </c>
      <c r="C97">
        <f t="shared" si="23"/>
        <v>1</v>
      </c>
      <c r="D97">
        <f t="shared" si="24"/>
        <v>2025</v>
      </c>
      <c r="E97" s="10">
        <v>12.655855121217192</v>
      </c>
      <c r="F97" s="10">
        <v>16.127220466568634</v>
      </c>
      <c r="G97" s="10">
        <v>14.331637030140087</v>
      </c>
      <c r="H97" s="10">
        <v>19.537793094916363</v>
      </c>
      <c r="I97" s="10">
        <v>14.480361174663971</v>
      </c>
      <c r="J97" s="10">
        <v>14.897640784036712</v>
      </c>
      <c r="K97" s="10">
        <v>10.428348548825698</v>
      </c>
    </row>
    <row r="98" spans="1:11" x14ac:dyDescent="0.25">
      <c r="A98" s="9">
        <v>45931</v>
      </c>
      <c r="B98">
        <f t="shared" si="22"/>
        <v>10</v>
      </c>
      <c r="C98">
        <f t="shared" si="23"/>
        <v>1</v>
      </c>
      <c r="D98">
        <f t="shared" si="24"/>
        <v>2025</v>
      </c>
      <c r="E98" s="10">
        <v>12.625320177683131</v>
      </c>
      <c r="F98" s="10">
        <v>16.088310115463045</v>
      </c>
      <c r="G98" s="10">
        <v>14.297017125401316</v>
      </c>
      <c r="H98" s="10">
        <v>19.490654011605173</v>
      </c>
      <c r="I98" s="10">
        <v>14.44538200770659</v>
      </c>
      <c r="J98" s="10">
        <v>14.861653624740736</v>
      </c>
      <c r="K98" s="10">
        <v>10.403157537318515</v>
      </c>
    </row>
    <row r="99" spans="1:11" x14ac:dyDescent="0.25">
      <c r="A99" s="9">
        <v>45962</v>
      </c>
      <c r="B99">
        <f t="shared" si="22"/>
        <v>11</v>
      </c>
      <c r="C99">
        <f t="shared" si="23"/>
        <v>1</v>
      </c>
      <c r="D99">
        <f t="shared" si="24"/>
        <v>2025</v>
      </c>
      <c r="E99" s="10">
        <v>12.594858906197912</v>
      </c>
      <c r="F99" s="10">
        <v>16.049493643859279</v>
      </c>
      <c r="G99" s="10">
        <v>14.262480849476308</v>
      </c>
      <c r="H99" s="10">
        <v>19.443628661363253</v>
      </c>
      <c r="I99" s="10">
        <v>14.410487337406874</v>
      </c>
      <c r="J99" s="10">
        <v>14.825753397037014</v>
      </c>
      <c r="K99" s="10">
        <v>10.378027377925909</v>
      </c>
    </row>
    <row r="100" spans="1:11" x14ac:dyDescent="0.25">
      <c r="A100" s="9">
        <v>45992</v>
      </c>
      <c r="B100">
        <f t="shared" si="22"/>
        <v>12</v>
      </c>
      <c r="C100">
        <f t="shared" si="23"/>
        <v>1</v>
      </c>
      <c r="D100">
        <f t="shared" si="24"/>
        <v>2025</v>
      </c>
      <c r="E100" s="10">
        <v>12.564471129012041</v>
      </c>
      <c r="F100" s="10">
        <v>16.010770825253058</v>
      </c>
      <c r="G100" s="10">
        <v>14.228028000348955</v>
      </c>
      <c r="H100" s="10">
        <v>19.396716769785368</v>
      </c>
      <c r="I100" s="10">
        <v>14.375676959652322</v>
      </c>
      <c r="J100" s="10">
        <v>14.789939890931151</v>
      </c>
      <c r="K100" s="10">
        <v>10.352957923651806</v>
      </c>
    </row>
    <row r="101" spans="1:11" x14ac:dyDescent="0.25">
      <c r="A101" s="9">
        <v>46023</v>
      </c>
      <c r="B101">
        <f t="shared" si="22"/>
        <v>1</v>
      </c>
      <c r="C101">
        <f t="shared" si="23"/>
        <v>1</v>
      </c>
      <c r="D101">
        <f t="shared" si="24"/>
        <v>2026</v>
      </c>
      <c r="E101" s="10">
        <v>12.533252752355478</v>
      </c>
      <c r="F101" s="10">
        <v>15.970989582648224</v>
      </c>
      <c r="G101" s="10">
        <v>14.19365837649114</v>
      </c>
      <c r="H101" s="10">
        <v>19.348522619486307</v>
      </c>
      <c r="I101" s="10">
        <v>14.340950670823498</v>
      </c>
      <c r="J101" s="10">
        <v>14.754212896936023</v>
      </c>
      <c r="K101" s="10">
        <v>10.327949027855215</v>
      </c>
    </row>
    <row r="102" spans="1:11" x14ac:dyDescent="0.25">
      <c r="A102" s="9">
        <v>46054</v>
      </c>
      <c r="B102">
        <f t="shared" si="22"/>
        <v>2</v>
      </c>
      <c r="C102">
        <f t="shared" si="23"/>
        <v>1</v>
      </c>
      <c r="D102">
        <f t="shared" si="24"/>
        <v>2026</v>
      </c>
      <c r="E102" s="10">
        <v>12.502111942596166</v>
      </c>
      <c r="F102" s="10">
        <v>15.931307182708773</v>
      </c>
      <c r="G102" s="10">
        <v>14.158348146451759</v>
      </c>
      <c r="H102" s="10">
        <v>19.300448215026226</v>
      </c>
      <c r="I102" s="10">
        <v>14.305274014831207</v>
      </c>
      <c r="J102" s="10">
        <v>14.717508149109792</v>
      </c>
      <c r="K102" s="10">
        <v>10.302255704376854</v>
      </c>
    </row>
    <row r="103" spans="1:11" x14ac:dyDescent="0.25">
      <c r="A103" s="9">
        <v>46082</v>
      </c>
      <c r="B103">
        <f t="shared" si="22"/>
        <v>3</v>
      </c>
      <c r="C103">
        <f t="shared" si="23"/>
        <v>1</v>
      </c>
      <c r="D103">
        <f t="shared" si="24"/>
        <v>2026</v>
      </c>
      <c r="E103" s="10">
        <v>12.47104850700712</v>
      </c>
      <c r="F103" s="10">
        <v>15.891723379844775</v>
      </c>
      <c r="G103" s="10">
        <v>14.123125759328728</v>
      </c>
      <c r="H103" s="10">
        <v>19.252493258878019</v>
      </c>
      <c r="I103" s="10">
        <v>14.269686113330303</v>
      </c>
      <c r="J103" s="10">
        <v>14.680894713407248</v>
      </c>
      <c r="K103" s="10">
        <v>10.276626299385073</v>
      </c>
    </row>
    <row r="104" spans="1:11" x14ac:dyDescent="0.25">
      <c r="A104" s="9">
        <v>46113</v>
      </c>
      <c r="B104">
        <f t="shared" si="22"/>
        <v>4</v>
      </c>
      <c r="C104">
        <f t="shared" si="23"/>
        <v>1</v>
      </c>
      <c r="D104">
        <f t="shared" si="24"/>
        <v>2026</v>
      </c>
      <c r="E104" s="10">
        <v>12.440062253340221</v>
      </c>
      <c r="F104" s="10">
        <v>15.852237929076509</v>
      </c>
      <c r="G104" s="10">
        <v>14.087990996591099</v>
      </c>
      <c r="H104" s="10">
        <v>19.204657454253837</v>
      </c>
      <c r="I104" s="10">
        <v>14.234186745522072</v>
      </c>
      <c r="J104" s="10">
        <v>14.644372362666939</v>
      </c>
      <c r="K104" s="10">
        <v>10.251060653866856</v>
      </c>
    </row>
    <row r="105" spans="1:11" x14ac:dyDescent="0.25">
      <c r="A105" s="9">
        <v>46143</v>
      </c>
      <c r="B105">
        <f t="shared" si="22"/>
        <v>5</v>
      </c>
      <c r="C105">
        <f t="shared" si="23"/>
        <v>1</v>
      </c>
      <c r="D105">
        <f t="shared" si="24"/>
        <v>2026</v>
      </c>
      <c r="E105" s="10">
        <v>12.409152989825012</v>
      </c>
      <c r="F105" s="10">
        <v>15.812850586032944</v>
      </c>
      <c r="G105" s="10">
        <v>14.052943640251575</v>
      </c>
      <c r="H105" s="10">
        <v>19.156940505103243</v>
      </c>
      <c r="I105" s="10">
        <v>14.198775691157092</v>
      </c>
      <c r="J105" s="10">
        <v>14.607940870292529</v>
      </c>
      <c r="K105" s="10">
        <v>10.22555860920477</v>
      </c>
    </row>
    <row r="106" spans="1:11" x14ac:dyDescent="0.25">
      <c r="A106" s="9">
        <v>46174</v>
      </c>
      <c r="B106">
        <f t="shared" si="22"/>
        <v>6</v>
      </c>
      <c r="C106">
        <f t="shared" si="23"/>
        <v>1</v>
      </c>
      <c r="D106">
        <f t="shared" si="24"/>
        <v>2026</v>
      </c>
      <c r="E106" s="10">
        <v>12.378320525167526</v>
      </c>
      <c r="F106" s="10">
        <v>15.773561106950227</v>
      </c>
      <c r="G106" s="10">
        <v>14.017983472865161</v>
      </c>
      <c r="H106" s="10">
        <v>19.109342116111385</v>
      </c>
      <c r="I106" s="10">
        <v>14.163452730533866</v>
      </c>
      <c r="J106" s="10">
        <v>14.571600010251402</v>
      </c>
      <c r="K106" s="10">
        <v>10.200120007175981</v>
      </c>
    </row>
    <row r="107" spans="1:11" x14ac:dyDescent="0.25">
      <c r="A107" s="9">
        <v>46204</v>
      </c>
      <c r="B107">
        <f t="shared" si="22"/>
        <v>7</v>
      </c>
      <c r="C107">
        <f t="shared" si="23"/>
        <v>1</v>
      </c>
      <c r="D107">
        <f t="shared" si="24"/>
        <v>2026</v>
      </c>
      <c r="E107" s="10">
        <v>12.347564668549092</v>
      </c>
      <c r="F107" s="10">
        <v>15.734369248670172</v>
      </c>
      <c r="G107" s="10">
        <v>13.983110277527803</v>
      </c>
      <c r="H107" s="10">
        <v>19.061861992697168</v>
      </c>
      <c r="I107" s="10">
        <v>14.128217644497461</v>
      </c>
      <c r="J107" s="10">
        <v>14.535349557073241</v>
      </c>
      <c r="K107" s="10">
        <v>10.174744689951268</v>
      </c>
    </row>
    <row r="108" spans="1:11" x14ac:dyDescent="0.25">
      <c r="A108" s="9">
        <v>46235</v>
      </c>
      <c r="B108">
        <f t="shared" si="22"/>
        <v>8</v>
      </c>
      <c r="C108">
        <f t="shared" si="23"/>
        <v>1</v>
      </c>
      <c r="D108">
        <f t="shared" si="24"/>
        <v>2026</v>
      </c>
      <c r="E108" s="10">
        <v>12.316885229625161</v>
      </c>
      <c r="F108" s="10">
        <v>15.695274768638759</v>
      </c>
      <c r="G108" s="10">
        <v>13.948323837875057</v>
      </c>
      <c r="H108" s="10">
        <v>19.014499841011421</v>
      </c>
      <c r="I108" s="10">
        <v>14.093070214438139</v>
      </c>
      <c r="J108" s="10">
        <v>14.499189285848656</v>
      </c>
      <c r="K108" s="10">
        <v>10.14943250009406</v>
      </c>
    </row>
    <row r="109" spans="1:11" x14ac:dyDescent="0.25">
      <c r="A109" s="9">
        <v>46266</v>
      </c>
      <c r="B109">
        <f t="shared" si="22"/>
        <v>9</v>
      </c>
      <c r="C109">
        <f t="shared" si="23"/>
        <v>1</v>
      </c>
      <c r="D109">
        <f t="shared" si="24"/>
        <v>2026</v>
      </c>
      <c r="E109" s="10">
        <v>12.286282018524119</v>
      </c>
      <c r="F109" s="10">
        <v>15.656277424904632</v>
      </c>
      <c r="G109" s="10">
        <v>13.913623938080731</v>
      </c>
      <c r="H109" s="10">
        <v>18.967255367935099</v>
      </c>
      <c r="I109" s="10">
        <v>14.058010222290015</v>
      </c>
      <c r="J109" s="10">
        <v>14.463118972227766</v>
      </c>
      <c r="K109" s="10">
        <v>10.124183280559436</v>
      </c>
    </row>
    <row r="110" spans="1:11" x14ac:dyDescent="0.25">
      <c r="A110" s="9">
        <v>46296</v>
      </c>
      <c r="B110">
        <f t="shared" si="22"/>
        <v>10</v>
      </c>
      <c r="C110">
        <f t="shared" si="23"/>
        <v>1</v>
      </c>
      <c r="D110">
        <f t="shared" si="24"/>
        <v>2026</v>
      </c>
      <c r="E110" s="10">
        <v>12.255754845846123</v>
      </c>
      <c r="F110" s="10">
        <v>15.617376976117598</v>
      </c>
      <c r="G110" s="10">
        <v>13.879010362855562</v>
      </c>
      <c r="H110" s="10">
        <v>18.920128281077446</v>
      </c>
      <c r="I110" s="10">
        <v>14.023037450529692</v>
      </c>
      <c r="J110" s="10">
        <v>14.427138392418817</v>
      </c>
      <c r="K110" s="10">
        <v>10.098996874693171</v>
      </c>
    </row>
    <row r="111" spans="1:11" x14ac:dyDescent="0.25">
      <c r="A111" s="9">
        <v>46327</v>
      </c>
      <c r="B111">
        <f t="shared" si="22"/>
        <v>11</v>
      </c>
      <c r="C111">
        <f t="shared" si="23"/>
        <v>1</v>
      </c>
      <c r="D111">
        <f t="shared" si="24"/>
        <v>2026</v>
      </c>
      <c r="E111" s="10">
        <v>12.225303522661921</v>
      </c>
      <c r="F111" s="10">
        <v>15.578573181527135</v>
      </c>
      <c r="G111" s="10">
        <v>13.844482897445864</v>
      </c>
      <c r="H111" s="10">
        <v>18.873118288774204</v>
      </c>
      <c r="I111" s="10">
        <v>13.988151682174921</v>
      </c>
      <c r="J111" s="10">
        <v>14.391247323186798</v>
      </c>
      <c r="K111" s="10">
        <v>10.073873126230758</v>
      </c>
    </row>
    <row r="112" spans="1:11" x14ac:dyDescent="0.25">
      <c r="A112" s="9">
        <v>46357</v>
      </c>
      <c r="B112">
        <f t="shared" si="22"/>
        <v>12</v>
      </c>
      <c r="C112">
        <f t="shared" si="23"/>
        <v>1</v>
      </c>
      <c r="D112">
        <f t="shared" si="24"/>
        <v>2026</v>
      </c>
      <c r="E112" s="10">
        <v>12.194927860511685</v>
      </c>
      <c r="F112" s="10">
        <v>15.539865800980909</v>
      </c>
      <c r="G112" s="10">
        <v>13.810041327632211</v>
      </c>
      <c r="H112" s="10">
        <v>18.8262251000858</v>
      </c>
      <c r="I112" s="10">
        <v>13.953352700783244</v>
      </c>
      <c r="J112" s="10">
        <v>14.355445541852044</v>
      </c>
      <c r="K112" s="10">
        <v>10.04881187929643</v>
      </c>
    </row>
    <row r="113" spans="1:11" x14ac:dyDescent="0.25">
      <c r="A113" s="9">
        <v>46388</v>
      </c>
      <c r="B113">
        <f t="shared" si="22"/>
        <v>1</v>
      </c>
      <c r="C113">
        <f t="shared" si="23"/>
        <v>1</v>
      </c>
      <c r="D113">
        <f t="shared" si="24"/>
        <v>2027</v>
      </c>
      <c r="E113" s="10">
        <v>12.225303522661921</v>
      </c>
      <c r="F113" s="10">
        <v>15.578573181527135</v>
      </c>
      <c r="G113" s="10">
        <v>13.775685439728095</v>
      </c>
      <c r="H113" s="10">
        <v>18.873118288774204</v>
      </c>
      <c r="I113" s="10">
        <v>13.918640290450664</v>
      </c>
      <c r="J113" s="10">
        <v>14.319732826288863</v>
      </c>
      <c r="K113" s="10">
        <v>10.023812978402203</v>
      </c>
    </row>
    <row r="114" spans="1:11" x14ac:dyDescent="0.25">
      <c r="A114" s="9">
        <v>46419</v>
      </c>
      <c r="B114">
        <f t="shared" si="22"/>
        <v>2</v>
      </c>
      <c r="C114">
        <f t="shared" si="23"/>
        <v>1</v>
      </c>
      <c r="D114">
        <f t="shared" si="24"/>
        <v>2027</v>
      </c>
      <c r="E114" s="10">
        <v>12.255754845846123</v>
      </c>
      <c r="F114" s="10">
        <v>15.617376976117598</v>
      </c>
      <c r="G114" s="10">
        <v>13.809955858877581</v>
      </c>
      <c r="H114" s="10">
        <v>18.920128281077449</v>
      </c>
      <c r="I114" s="10">
        <v>13.953266345091036</v>
      </c>
      <c r="J114" s="10">
        <v>14.355356697653571</v>
      </c>
      <c r="K114" s="10">
        <v>10.0487496883575</v>
      </c>
    </row>
    <row r="115" spans="1:11" x14ac:dyDescent="0.25">
      <c r="A115" s="9">
        <v>46447</v>
      </c>
      <c r="B115">
        <f t="shared" si="22"/>
        <v>3</v>
      </c>
      <c r="C115">
        <f t="shared" si="23"/>
        <v>1</v>
      </c>
      <c r="D115">
        <f t="shared" si="24"/>
        <v>2027</v>
      </c>
      <c r="E115" s="10">
        <v>12.286282018524119</v>
      </c>
      <c r="F115" s="10">
        <v>15.656277424904633</v>
      </c>
      <c r="G115" s="10">
        <v>13.844311534157066</v>
      </c>
      <c r="H115" s="10">
        <v>18.967255367935103</v>
      </c>
      <c r="I115" s="10">
        <v>13.987978540592511</v>
      </c>
      <c r="J115" s="10">
        <v>14.391069192194871</v>
      </c>
      <c r="K115" s="10">
        <v>10.073748434536409</v>
      </c>
    </row>
    <row r="116" spans="1:11" x14ac:dyDescent="0.25">
      <c r="A116" s="9">
        <v>46478</v>
      </c>
      <c r="B116">
        <f t="shared" si="22"/>
        <v>4</v>
      </c>
      <c r="C116">
        <f t="shared" si="23"/>
        <v>1</v>
      </c>
      <c r="D116">
        <f t="shared" si="24"/>
        <v>2027</v>
      </c>
      <c r="E116" s="10">
        <v>12.316885229625161</v>
      </c>
      <c r="F116" s="10">
        <v>15.695274768638761</v>
      </c>
      <c r="G116" s="10">
        <v>13.878752677662225</v>
      </c>
      <c r="H116" s="10">
        <v>19.014499841011425</v>
      </c>
      <c r="I116" s="10">
        <v>14.022777091251749</v>
      </c>
      <c r="J116" s="10">
        <v>14.426870530384798</v>
      </c>
      <c r="K116" s="10">
        <v>10.098809371269358</v>
      </c>
    </row>
    <row r="117" spans="1:11" x14ac:dyDescent="0.25">
      <c r="A117" s="9">
        <v>46508</v>
      </c>
      <c r="B117">
        <f t="shared" si="22"/>
        <v>5</v>
      </c>
      <c r="C117">
        <f t="shared" si="23"/>
        <v>1</v>
      </c>
      <c r="D117">
        <f t="shared" si="24"/>
        <v>2027</v>
      </c>
      <c r="E117" s="10">
        <v>12.347564668549094</v>
      </c>
      <c r="F117" s="10">
        <v>15.734369248670173</v>
      </c>
      <c r="G117" s="10">
        <v>13.913279502016376</v>
      </c>
      <c r="H117" s="10">
        <v>19.061861992697171</v>
      </c>
      <c r="I117" s="10">
        <v>14.057662211898528</v>
      </c>
      <c r="J117" s="10">
        <v>14.462760933243866</v>
      </c>
      <c r="K117" s="10">
        <v>10.123932653270705</v>
      </c>
    </row>
    <row r="118" spans="1:11" x14ac:dyDescent="0.25">
      <c r="A118" s="9">
        <v>46539</v>
      </c>
      <c r="B118">
        <f t="shared" si="22"/>
        <v>6</v>
      </c>
      <c r="C118">
        <f t="shared" si="23"/>
        <v>1</v>
      </c>
      <c r="D118">
        <f t="shared" si="24"/>
        <v>2027</v>
      </c>
      <c r="E118" s="10">
        <v>12.378320525167528</v>
      </c>
      <c r="F118" s="10">
        <v>15.773561106950229</v>
      </c>
      <c r="G118" s="10">
        <v>13.947892220371786</v>
      </c>
      <c r="H118" s="10">
        <v>19.109342116111389</v>
      </c>
      <c r="I118" s="10">
        <v>14.09263411789707</v>
      </c>
      <c r="J118" s="10">
        <v>14.498740622342432</v>
      </c>
      <c r="K118" s="10">
        <v>10.149118435639702</v>
      </c>
    </row>
    <row r="119" spans="1:11" x14ac:dyDescent="0.25">
      <c r="A119" s="9">
        <v>46569</v>
      </c>
      <c r="B119">
        <f t="shared" si="22"/>
        <v>7</v>
      </c>
      <c r="C119">
        <f t="shared" si="23"/>
        <v>1</v>
      </c>
      <c r="D119">
        <f t="shared" si="24"/>
        <v>2027</v>
      </c>
      <c r="E119" s="10">
        <v>12.409152989825014</v>
      </c>
      <c r="F119" s="10">
        <v>15.812850586032946</v>
      </c>
      <c r="G119" s="10">
        <v>13.982591046410995</v>
      </c>
      <c r="H119" s="10">
        <v>19.156940505103247</v>
      </c>
      <c r="I119" s="10">
        <v>14.127693025147366</v>
      </c>
      <c r="J119" s="10">
        <v>14.534809819802064</v>
      </c>
      <c r="K119" s="10">
        <v>10.174366873861445</v>
      </c>
    </row>
    <row r="120" spans="1:11" x14ac:dyDescent="0.25">
      <c r="A120" s="9">
        <v>46600</v>
      </c>
      <c r="B120">
        <f t="shared" si="22"/>
        <v>8</v>
      </c>
      <c r="C120">
        <f t="shared" si="23"/>
        <v>1</v>
      </c>
      <c r="D120">
        <f t="shared" si="24"/>
        <v>2027</v>
      </c>
      <c r="E120" s="10">
        <v>12.440062253340223</v>
      </c>
      <c r="F120" s="10">
        <v>15.852237929076511</v>
      </c>
      <c r="G120" s="10">
        <v>14.017376194348126</v>
      </c>
      <c r="H120" s="10">
        <v>19.204657454253841</v>
      </c>
      <c r="I120" s="10">
        <v>14.162839150086512</v>
      </c>
      <c r="J120" s="10">
        <v>14.570968748296909</v>
      </c>
      <c r="K120" s="10">
        <v>10.199678123807836</v>
      </c>
    </row>
    <row r="121" spans="1:11" x14ac:dyDescent="0.25">
      <c r="A121" s="9">
        <v>46631</v>
      </c>
      <c r="B121">
        <f t="shared" si="22"/>
        <v>9</v>
      </c>
      <c r="C121">
        <f t="shared" si="23"/>
        <v>1</v>
      </c>
      <c r="D121">
        <f t="shared" si="24"/>
        <v>2027</v>
      </c>
      <c r="E121" s="10">
        <v>12.471048507007124</v>
      </c>
      <c r="F121" s="10">
        <v>15.891723379844777</v>
      </c>
      <c r="G121" s="10">
        <v>14.052247878930219</v>
      </c>
      <c r="H121" s="10">
        <v>19.252493258878022</v>
      </c>
      <c r="I121" s="10">
        <v>14.198072709690047</v>
      </c>
      <c r="J121" s="10">
        <v>14.607217631055084</v>
      </c>
      <c r="K121" s="10">
        <v>10.225052341738559</v>
      </c>
    </row>
    <row r="122" spans="1:11" x14ac:dyDescent="0.25">
      <c r="A122" s="9">
        <v>46661</v>
      </c>
      <c r="B122">
        <f t="shared" si="22"/>
        <v>10</v>
      </c>
      <c r="C122">
        <f t="shared" si="23"/>
        <v>1</v>
      </c>
      <c r="D122">
        <f t="shared" si="24"/>
        <v>2027</v>
      </c>
      <c r="E122" s="10">
        <v>12.502111942596169</v>
      </c>
      <c r="F122" s="10">
        <v>15.931307182708775</v>
      </c>
      <c r="G122" s="10">
        <v>14.087206315438545</v>
      </c>
      <c r="H122" s="10">
        <v>19.300448215026229</v>
      </c>
      <c r="I122" s="10">
        <v>14.233393921473287</v>
      </c>
      <c r="J122" s="10">
        <v>14.64355669186002</v>
      </c>
      <c r="K122" s="10">
        <v>10.250489684302014</v>
      </c>
    </row>
    <row r="123" spans="1:11" x14ac:dyDescent="0.25">
      <c r="A123" s="9">
        <v>46692</v>
      </c>
      <c r="B123">
        <f t="shared" si="22"/>
        <v>11</v>
      </c>
      <c r="C123">
        <f t="shared" si="23"/>
        <v>1</v>
      </c>
      <c r="D123">
        <f t="shared" si="24"/>
        <v>2027</v>
      </c>
      <c r="E123" s="10">
        <v>12.533252752355482</v>
      </c>
      <c r="F123" s="10">
        <v>15.970989582648226</v>
      </c>
      <c r="G123" s="10">
        <v>14.122251719689938</v>
      </c>
      <c r="H123" s="10">
        <v>19.34852261948631</v>
      </c>
      <c r="I123" s="10">
        <v>14.268803003492675</v>
      </c>
      <c r="J123" s="10">
        <v>14.679986155051886</v>
      </c>
      <c r="K123" s="10">
        <v>10.275990308536318</v>
      </c>
    </row>
    <row r="124" spans="1:11" x14ac:dyDescent="0.25">
      <c r="A124" s="9">
        <v>46722</v>
      </c>
      <c r="B124">
        <f t="shared" si="22"/>
        <v>12</v>
      </c>
      <c r="C124">
        <f t="shared" si="23"/>
        <v>1</v>
      </c>
      <c r="D124">
        <f t="shared" si="24"/>
        <v>2027</v>
      </c>
      <c r="E124" s="10">
        <v>12.564471129012045</v>
      </c>
      <c r="F124" s="10">
        <v>16.010770825253061</v>
      </c>
      <c r="G124" s="10">
        <v>14.157384308038143</v>
      </c>
      <c r="H124" s="10">
        <v>19.396716769785371</v>
      </c>
      <c r="I124" s="10">
        <v>14.304300174347121</v>
      </c>
      <c r="J124" s="10">
        <v>14.716506245528938</v>
      </c>
      <c r="K124" s="10">
        <v>10.301554371870257</v>
      </c>
    </row>
    <row r="125" spans="1:11" x14ac:dyDescent="0.25">
      <c r="A125" s="9">
        <v>46753</v>
      </c>
      <c r="B125">
        <f t="shared" si="22"/>
        <v>1</v>
      </c>
      <c r="C125">
        <f t="shared" si="23"/>
        <v>1</v>
      </c>
      <c r="D125">
        <f t="shared" si="24"/>
        <v>2028</v>
      </c>
      <c r="E125" s="10">
        <v>12.594858906197915</v>
      </c>
      <c r="F125" s="10">
        <v>16.049493643859282</v>
      </c>
      <c r="G125" s="10">
        <v>14.192604297375123</v>
      </c>
      <c r="H125" s="10">
        <v>19.443628661363256</v>
      </c>
      <c r="I125" s="10">
        <v>14.339885653179355</v>
      </c>
      <c r="J125" s="10">
        <v>14.753117188748924</v>
      </c>
      <c r="K125" s="10">
        <v>10.327182032124245</v>
      </c>
    </row>
    <row r="126" spans="1:11" x14ac:dyDescent="0.25">
      <c r="A126" s="9">
        <v>46784</v>
      </c>
      <c r="B126">
        <f t="shared" si="22"/>
        <v>2</v>
      </c>
      <c r="C126">
        <f t="shared" si="23"/>
        <v>1</v>
      </c>
      <c r="D126">
        <f t="shared" si="24"/>
        <v>2028</v>
      </c>
      <c r="E126" s="10">
        <v>12.625320177683133</v>
      </c>
      <c r="F126" s="10">
        <v>16.088310115463049</v>
      </c>
      <c r="G126" s="10">
        <v>14.226888350741589</v>
      </c>
      <c r="H126" s="10">
        <v>19.490654011605177</v>
      </c>
      <c r="I126" s="10">
        <v>14.374525483523499</v>
      </c>
      <c r="J126" s="10">
        <v>14.788755232790942</v>
      </c>
      <c r="K126" s="10">
        <v>10.352128662953659</v>
      </c>
    </row>
    <row r="127" spans="1:11" x14ac:dyDescent="0.25">
      <c r="A127" s="9">
        <v>46813</v>
      </c>
      <c r="B127">
        <f t="shared" si="22"/>
        <v>3</v>
      </c>
      <c r="C127">
        <f t="shared" si="23"/>
        <v>1</v>
      </c>
      <c r="D127">
        <f t="shared" si="24"/>
        <v>2028</v>
      </c>
      <c r="E127" s="10">
        <v>12.655855121217192</v>
      </c>
      <c r="F127" s="10">
        <v>16.127220466568634</v>
      </c>
      <c r="G127" s="10">
        <v>14.261255221629815</v>
      </c>
      <c r="H127" s="10">
        <v>19.537793094916367</v>
      </c>
      <c r="I127" s="10">
        <v>14.409248990814257</v>
      </c>
      <c r="J127" s="10">
        <v>14.824479365092611</v>
      </c>
      <c r="K127" s="10">
        <v>10.377135555564827</v>
      </c>
    </row>
    <row r="128" spans="1:11" x14ac:dyDescent="0.25">
      <c r="A128" s="9">
        <v>46844</v>
      </c>
      <c r="B128">
        <f t="shared" si="22"/>
        <v>4</v>
      </c>
      <c r="C128">
        <f t="shared" si="23"/>
        <v>1</v>
      </c>
      <c r="D128">
        <f t="shared" si="24"/>
        <v>2028</v>
      </c>
      <c r="E128" s="10">
        <v>12.686463914979484</v>
      </c>
      <c r="F128" s="10">
        <v>16.166224924228128</v>
      </c>
      <c r="G128" s="10">
        <v>14.295705110096137</v>
      </c>
      <c r="H128" s="10">
        <v>19.585046186365719</v>
      </c>
      <c r="I128" s="10">
        <v>14.444056377184015</v>
      </c>
      <c r="J128" s="10">
        <v>14.860289793611138</v>
      </c>
      <c r="K128" s="10">
        <v>10.402202855527795</v>
      </c>
    </row>
    <row r="129" spans="1:11" x14ac:dyDescent="0.25">
      <c r="A129" s="9">
        <v>46874</v>
      </c>
      <c r="B129">
        <f t="shared" si="22"/>
        <v>5</v>
      </c>
      <c r="C129">
        <f t="shared" si="23"/>
        <v>1</v>
      </c>
      <c r="D129">
        <f t="shared" si="24"/>
        <v>2028</v>
      </c>
      <c r="E129" s="10">
        <v>12.717146737580334</v>
      </c>
      <c r="F129" s="10">
        <v>16.205323716042752</v>
      </c>
      <c r="G129" s="10">
        <v>14.330238216680137</v>
      </c>
      <c r="H129" s="10">
        <v>19.632413561687393</v>
      </c>
      <c r="I129" s="10">
        <v>14.478947845253426</v>
      </c>
      <c r="J129" s="10">
        <v>14.896186726806096</v>
      </c>
      <c r="K129" s="10">
        <v>10.427330708764266</v>
      </c>
    </row>
    <row r="130" spans="1:11" x14ac:dyDescent="0.25">
      <c r="A130" s="9">
        <v>46905</v>
      </c>
      <c r="B130">
        <f t="shared" si="22"/>
        <v>6</v>
      </c>
      <c r="C130">
        <f t="shared" si="23"/>
        <v>1</v>
      </c>
      <c r="D130">
        <f t="shared" si="24"/>
        <v>2028</v>
      </c>
      <c r="E130" s="10">
        <v>12.747903768062045</v>
      </c>
      <c r="F130" s="10">
        <v>16.244517070164193</v>
      </c>
      <c r="G130" s="10">
        <v>14.364854742405845</v>
      </c>
      <c r="H130" s="10">
        <v>19.679895497282427</v>
      </c>
      <c r="I130" s="10">
        <v>14.513923598132607</v>
      </c>
      <c r="J130" s="10">
        <v>14.932170373640608</v>
      </c>
      <c r="K130" s="10">
        <v>10.452519261548424</v>
      </c>
    </row>
    <row r="131" spans="1:11" x14ac:dyDescent="0.25">
      <c r="A131" s="9">
        <v>46935</v>
      </c>
      <c r="B131">
        <f t="shared" si="22"/>
        <v>7</v>
      </c>
      <c r="C131">
        <f t="shared" si="23"/>
        <v>1</v>
      </c>
      <c r="D131">
        <f t="shared" si="24"/>
        <v>2028</v>
      </c>
      <c r="E131" s="10">
        <v>12.778735185899944</v>
      </c>
      <c r="F131" s="10">
        <v>16.283805215295935</v>
      </c>
      <c r="G131" s="10">
        <v>14.399554888782877</v>
      </c>
      <c r="H131" s="10">
        <v>19.727492270220345</v>
      </c>
      <c r="I131" s="10">
        <v>14.548983839422309</v>
      </c>
      <c r="J131" s="10">
        <v>14.968240943582574</v>
      </c>
      <c r="K131" s="10">
        <v>10.477768660507801</v>
      </c>
    </row>
    <row r="132" spans="1:11" x14ac:dyDescent="0.25">
      <c r="A132" s="9">
        <v>46966</v>
      </c>
      <c r="B132">
        <f t="shared" si="22"/>
        <v>8</v>
      </c>
      <c r="C132">
        <f t="shared" si="23"/>
        <v>1</v>
      </c>
      <c r="D132">
        <f t="shared" si="24"/>
        <v>2028</v>
      </c>
      <c r="E132" s="10">
        <v>12.809641171003424</v>
      </c>
      <c r="F132" s="10">
        <v>16.323188380694592</v>
      </c>
      <c r="G132" s="10">
        <v>14.434338857807628</v>
      </c>
      <c r="H132" s="10">
        <v>19.775204158240779</v>
      </c>
      <c r="I132" s="10">
        <v>14.584128773215104</v>
      </c>
      <c r="J132" s="10">
        <v>15.004398646605891</v>
      </c>
      <c r="K132" s="10">
        <v>10.503079052624123</v>
      </c>
    </row>
    <row r="133" spans="1:11" x14ac:dyDescent="0.25">
      <c r="A133" s="9">
        <v>46997</v>
      </c>
      <c r="B133">
        <f t="shared" si="22"/>
        <v>9</v>
      </c>
      <c r="C133">
        <f t="shared" si="23"/>
        <v>1</v>
      </c>
      <c r="D133">
        <f t="shared" si="24"/>
        <v>2028</v>
      </c>
      <c r="E133" s="10">
        <v>12.840621903717002</v>
      </c>
      <c r="F133" s="10">
        <v>16.362666796171244</v>
      </c>
      <c r="G133" s="10">
        <v>14.469206851964433</v>
      </c>
      <c r="H133" s="10">
        <v>19.823031439755091</v>
      </c>
      <c r="I133" s="10">
        <v>14.61935860409659</v>
      </c>
      <c r="J133" s="10">
        <v>15.040643693191678</v>
      </c>
      <c r="K133" s="10">
        <v>10.528450585234173</v>
      </c>
    </row>
    <row r="134" spans="1:11" x14ac:dyDescent="0.25">
      <c r="A134" s="9">
        <v>47027</v>
      </c>
      <c r="B134">
        <f t="shared" ref="B134:B197" si="25">+MONTH(A134)</f>
        <v>10</v>
      </c>
      <c r="C134">
        <f t="shared" si="23"/>
        <v>1</v>
      </c>
      <c r="D134">
        <f t="shared" si="24"/>
        <v>2028</v>
      </c>
      <c r="E134" s="10">
        <v>12.871677564821365</v>
      </c>
      <c r="F134" s="10">
        <v>16.402240692092782</v>
      </c>
      <c r="G134" s="10">
        <v>14.504159074226768</v>
      </c>
      <c r="H134" s="10">
        <v>19.870974393847987</v>
      </c>
      <c r="I134" s="10">
        <v>14.654673537146547</v>
      </c>
      <c r="J134" s="10">
        <v>15.076976294329492</v>
      </c>
      <c r="K134" s="10">
        <v>10.553883406030645</v>
      </c>
    </row>
    <row r="135" spans="1:11" x14ac:dyDescent="0.25">
      <c r="A135" s="9">
        <v>47058</v>
      </c>
      <c r="B135">
        <f t="shared" si="25"/>
        <v>11</v>
      </c>
      <c r="C135">
        <f t="shared" si="23"/>
        <v>1</v>
      </c>
      <c r="D135">
        <f t="shared" si="24"/>
        <v>2028</v>
      </c>
      <c r="E135" s="10">
        <v>12.902808335534425</v>
      </c>
      <c r="F135" s="10">
        <v>16.441910299383249</v>
      </c>
      <c r="G135" s="10">
        <v>14.539195728058406</v>
      </c>
      <c r="H135" s="10">
        <v>19.919033300279164</v>
      </c>
      <c r="I135" s="10">
        <v>14.690073777940171</v>
      </c>
      <c r="J135" s="10">
        <v>15.113396661518577</v>
      </c>
      <c r="K135" s="10">
        <v>10.579377663063003</v>
      </c>
    </row>
    <row r="136" spans="1:11" x14ac:dyDescent="0.25">
      <c r="A136" s="9">
        <v>47088</v>
      </c>
      <c r="B136">
        <f t="shared" si="25"/>
        <v>12</v>
      </c>
      <c r="C136">
        <f t="shared" si="23"/>
        <v>1</v>
      </c>
      <c r="D136">
        <f t="shared" si="24"/>
        <v>2028</v>
      </c>
      <c r="E136" s="10">
        <v>12.934014397512383</v>
      </c>
      <c r="F136" s="10">
        <v>16.481675849525192</v>
      </c>
      <c r="G136" s="10">
        <v>14.574317017414614</v>
      </c>
      <c r="H136" s="10">
        <v>19.967208439484917</v>
      </c>
      <c r="I136" s="10">
        <v>14.725559532549237</v>
      </c>
      <c r="J136" s="10">
        <v>15.149905006769064</v>
      </c>
      <c r="K136" s="10">
        <v>10.604933504738344</v>
      </c>
    </row>
    <row r="137" spans="1:11" x14ac:dyDescent="0.25">
      <c r="A137" s="9">
        <v>47119</v>
      </c>
      <c r="B137">
        <f t="shared" si="25"/>
        <v>1</v>
      </c>
      <c r="C137">
        <f t="shared" si="23"/>
        <v>1</v>
      </c>
      <c r="D137">
        <f t="shared" si="24"/>
        <v>2029</v>
      </c>
      <c r="E137" s="10">
        <v>12.979324038564792</v>
      </c>
      <c r="F137" s="10">
        <v>16.539413439242718</v>
      </c>
      <c r="G137" s="10">
        <v>14.609523146743342</v>
      </c>
      <c r="H137" s="10">
        <v>20.037156331872115</v>
      </c>
      <c r="I137" s="10">
        <v>14.761131007543325</v>
      </c>
      <c r="J137" s="10">
        <v>15.186501542603228</v>
      </c>
      <c r="K137" s="10">
        <v>10.63055107982226</v>
      </c>
    </row>
    <row r="138" spans="1:11" x14ac:dyDescent="0.25">
      <c r="A138" s="9">
        <v>47150</v>
      </c>
      <c r="B138">
        <f t="shared" si="25"/>
        <v>2</v>
      </c>
      <c r="C138">
        <f t="shared" si="23"/>
        <v>1</v>
      </c>
      <c r="D138">
        <f t="shared" si="24"/>
        <v>2029</v>
      </c>
      <c r="E138" s="10">
        <v>13.024792405555583</v>
      </c>
      <c r="F138" s="10">
        <v>16.597353291721436</v>
      </c>
      <c r="G138" s="10">
        <v>14.660612891582662</v>
      </c>
      <c r="H138" s="10">
        <v>20.107349261399296</v>
      </c>
      <c r="I138" s="10">
        <v>14.812750927587274</v>
      </c>
      <c r="J138" s="10">
        <v>15.239608990465856</v>
      </c>
      <c r="K138" s="10">
        <v>10.667726293326098</v>
      </c>
    </row>
    <row r="139" spans="1:11" x14ac:dyDescent="0.25">
      <c r="A139" s="9">
        <v>47178</v>
      </c>
      <c r="B139">
        <f t="shared" si="25"/>
        <v>3</v>
      </c>
      <c r="C139">
        <f t="shared" si="23"/>
        <v>1</v>
      </c>
      <c r="D139">
        <f t="shared" si="24"/>
        <v>2029</v>
      </c>
      <c r="E139" s="10">
        <v>13.07042005452367</v>
      </c>
      <c r="F139" s="10">
        <v>16.655496115515767</v>
      </c>
      <c r="G139" s="10">
        <v>14.711881298107347</v>
      </c>
      <c r="H139" s="10">
        <v>20.177788086465444</v>
      </c>
      <c r="I139" s="10">
        <v>14.864551363348074</v>
      </c>
      <c r="J139" s="10">
        <v>15.292902155954797</v>
      </c>
      <c r="K139" s="10">
        <v>10.705031509168357</v>
      </c>
    </row>
    <row r="140" spans="1:11" x14ac:dyDescent="0.25">
      <c r="A140" s="9">
        <v>47209</v>
      </c>
      <c r="B140">
        <f t="shared" si="25"/>
        <v>4</v>
      </c>
      <c r="C140">
        <f t="shared" si="23"/>
        <v>1</v>
      </c>
      <c r="D140">
        <f t="shared" si="24"/>
        <v>2029</v>
      </c>
      <c r="E140" s="10">
        <v>13.116207543455843</v>
      </c>
      <c r="F140" s="10">
        <v>16.713842621662302</v>
      </c>
      <c r="G140" s="10">
        <v>14.763328991100272</v>
      </c>
      <c r="H140" s="10">
        <v>20.248473668476638</v>
      </c>
      <c r="I140" s="10">
        <v>14.916532946092184</v>
      </c>
      <c r="J140" s="10">
        <v>15.34638168852767</v>
      </c>
      <c r="K140" s="10">
        <v>10.742467181969369</v>
      </c>
    </row>
    <row r="141" spans="1:11" x14ac:dyDescent="0.25">
      <c r="A141" s="9">
        <v>47239</v>
      </c>
      <c r="B141">
        <f t="shared" si="25"/>
        <v>5</v>
      </c>
      <c r="C141">
        <f t="shared" si="23"/>
        <v>1</v>
      </c>
      <c r="D141">
        <f t="shared" si="24"/>
        <v>2029</v>
      </c>
      <c r="E141" s="10">
        <v>13.162155432293602</v>
      </c>
      <c r="F141" s="10">
        <v>16.772393523688482</v>
      </c>
      <c r="G141" s="10">
        <v>14.814956597529187</v>
      </c>
      <c r="H141" s="10">
        <v>20.319406871856579</v>
      </c>
      <c r="I141" s="10">
        <v>14.968696309293607</v>
      </c>
      <c r="J141" s="10">
        <v>15.400048239913263</v>
      </c>
      <c r="K141" s="10">
        <v>10.780033767939283</v>
      </c>
    </row>
    <row r="142" spans="1:11" x14ac:dyDescent="0.25">
      <c r="A142" s="9">
        <v>47270</v>
      </c>
      <c r="B142">
        <f t="shared" si="25"/>
        <v>6</v>
      </c>
      <c r="C142">
        <f t="shared" si="23"/>
        <v>1</v>
      </c>
      <c r="D142">
        <f t="shared" si="24"/>
        <v>2029</v>
      </c>
      <c r="E142" s="10">
        <v>13.208264282939998</v>
      </c>
      <c r="F142" s="10">
        <v>16.831149537621343</v>
      </c>
      <c r="G142" s="10">
        <v>14.866764746554374</v>
      </c>
      <c r="H142" s="10">
        <v>20.390588564057161</v>
      </c>
      <c r="I142" s="10">
        <v>15.021042088641614</v>
      </c>
      <c r="J142" s="10">
        <v>15.453902464119462</v>
      </c>
      <c r="K142" s="10">
        <v>10.817731724883624</v>
      </c>
    </row>
    <row r="143" spans="1:11" x14ac:dyDescent="0.25">
      <c r="A143" s="9">
        <v>47300</v>
      </c>
      <c r="B143">
        <f t="shared" si="25"/>
        <v>7</v>
      </c>
      <c r="C143">
        <f t="shared" si="23"/>
        <v>1</v>
      </c>
      <c r="D143">
        <f t="shared" si="24"/>
        <v>2029</v>
      </c>
      <c r="E143" s="10">
        <v>13.254534659266506</v>
      </c>
      <c r="F143" s="10">
        <v>16.89011138199626</v>
      </c>
      <c r="G143" s="10">
        <v>14.918754069536279</v>
      </c>
      <c r="H143" s="10">
        <v>20.462019615569094</v>
      </c>
      <c r="I143" s="10">
        <v>15.073570922048502</v>
      </c>
      <c r="J143" s="10">
        <v>15.507945017441235</v>
      </c>
      <c r="K143" s="10">
        <v>10.855561512208864</v>
      </c>
    </row>
    <row r="144" spans="1:11" x14ac:dyDescent="0.25">
      <c r="A144" s="9">
        <v>47331</v>
      </c>
      <c r="B144">
        <f t="shared" si="25"/>
        <v>8</v>
      </c>
      <c r="C144">
        <f t="shared" si="23"/>
        <v>1</v>
      </c>
      <c r="D144">
        <f t="shared" si="24"/>
        <v>2029</v>
      </c>
      <c r="E144" s="10">
        <v>13.30096712711992</v>
      </c>
      <c r="F144" s="10">
        <v>16.94927977786573</v>
      </c>
      <c r="G144" s="10">
        <v>14.970925200043235</v>
      </c>
      <c r="H144" s="10">
        <v>20.533700899932523</v>
      </c>
      <c r="I144" s="10">
        <v>15.126283449657354</v>
      </c>
      <c r="J144" s="10">
        <v>15.56217655846863</v>
      </c>
      <c r="K144" s="10">
        <v>10.893523590928041</v>
      </c>
    </row>
    <row r="145" spans="1:11" x14ac:dyDescent="0.25">
      <c r="A145" s="9">
        <v>47362</v>
      </c>
      <c r="B145">
        <f t="shared" si="25"/>
        <v>9</v>
      </c>
      <c r="C145">
        <f t="shared" si="23"/>
        <v>1</v>
      </c>
      <c r="D145">
        <f t="shared" si="24"/>
        <v>2029</v>
      </c>
      <c r="E145" s="10">
        <v>13.347562254329272</v>
      </c>
      <c r="F145" s="10">
        <v>17.008655448808206</v>
      </c>
      <c r="G145" s="10">
        <v>15.023278773859179</v>
      </c>
      <c r="H145" s="10">
        <v>20.605633293747733</v>
      </c>
      <c r="I145" s="10">
        <v>15.179180313849836</v>
      </c>
      <c r="J145" s="10">
        <v>15.616597748094785</v>
      </c>
      <c r="K145" s="10">
        <v>10.931618423666349</v>
      </c>
    </row>
    <row r="146" spans="1:11" x14ac:dyDescent="0.25">
      <c r="A146" s="9">
        <v>47392</v>
      </c>
      <c r="B146">
        <f t="shared" si="25"/>
        <v>10</v>
      </c>
      <c r="C146">
        <f t="shared" si="23"/>
        <v>1</v>
      </c>
      <c r="D146">
        <f t="shared" si="24"/>
        <v>2029</v>
      </c>
      <c r="E146" s="10">
        <v>13.394320610712782</v>
      </c>
      <c r="F146" s="10">
        <v>17.06823912093693</v>
      </c>
      <c r="G146" s="10">
        <v>15.075815428991385</v>
      </c>
      <c r="H146" s="10">
        <v>20.677817676685859</v>
      </c>
      <c r="I146" s="10">
        <v>15.232262159254043</v>
      </c>
      <c r="J146" s="10">
        <v>15.671209249523997</v>
      </c>
      <c r="K146" s="10">
        <v>10.969846474666797</v>
      </c>
    </row>
    <row r="147" spans="1:11" x14ac:dyDescent="0.25">
      <c r="A147" s="9">
        <v>47423</v>
      </c>
      <c r="B147">
        <f t="shared" si="25"/>
        <v>11</v>
      </c>
      <c r="C147">
        <f t="shared" si="23"/>
        <v>1</v>
      </c>
      <c r="D147">
        <f t="shared" si="24"/>
        <v>2029</v>
      </c>
      <c r="E147" s="10">
        <v>13.44124276808482</v>
      </c>
      <c r="F147" s="10">
        <v>17.128031522908824</v>
      </c>
      <c r="G147" s="10">
        <v>15.128535805678256</v>
      </c>
      <c r="H147" s="10">
        <v>20.750254931499647</v>
      </c>
      <c r="I147" s="10">
        <v>15.285529632752342</v>
      </c>
      <c r="J147" s="10">
        <v>15.726011728279799</v>
      </c>
      <c r="K147" s="10">
        <v>11.008208209795859</v>
      </c>
    </row>
    <row r="148" spans="1:11" x14ac:dyDescent="0.25">
      <c r="A148" s="9">
        <v>47453</v>
      </c>
      <c r="B148">
        <f t="shared" si="25"/>
        <v>12</v>
      </c>
      <c r="C148">
        <f t="shared" si="23"/>
        <v>1</v>
      </c>
      <c r="D148">
        <f t="shared" si="24"/>
        <v>2029</v>
      </c>
      <c r="E148" s="10">
        <v>13.488329300262899</v>
      </c>
      <c r="F148" s="10">
        <v>17.188033385933394</v>
      </c>
      <c r="G148" s="10">
        <v>15.181440546397114</v>
      </c>
      <c r="H148" s="10">
        <v>20.822945944034242</v>
      </c>
      <c r="I148" s="10">
        <v>15.338983383489252</v>
      </c>
      <c r="J148" s="10">
        <v>15.781005852213069</v>
      </c>
      <c r="K148" s="10">
        <v>11.046704096549147</v>
      </c>
    </row>
    <row r="149" spans="1:11" x14ac:dyDescent="0.25">
      <c r="A149" s="9">
        <v>47484</v>
      </c>
      <c r="B149">
        <f t="shared" si="25"/>
        <v>1</v>
      </c>
      <c r="C149">
        <f t="shared" ref="C149:C212" si="26">+DAY(A149)</f>
        <v>1</v>
      </c>
      <c r="D149">
        <f t="shared" ref="D149:D212" si="27">+YEAR(A149)</f>
        <v>2030</v>
      </c>
      <c r="E149" s="10">
        <v>13.518744510328499</v>
      </c>
      <c r="F149" s="10">
        <v>17.22679116196408</v>
      </c>
      <c r="G149" s="10">
        <v>15.234530295872039</v>
      </c>
      <c r="H149" s="10">
        <v>20.869900185806802</v>
      </c>
      <c r="I149" s="10">
        <v>15.392624062879372</v>
      </c>
      <c r="J149" s="10">
        <v>15.836192291510169</v>
      </c>
      <c r="K149" s="10">
        <v>11.085334604057119</v>
      </c>
    </row>
    <row r="150" spans="1:11" x14ac:dyDescent="0.25">
      <c r="A150" s="9">
        <v>47515</v>
      </c>
      <c r="B150">
        <f t="shared" si="25"/>
        <v>2</v>
      </c>
      <c r="C150">
        <f t="shared" si="26"/>
        <v>1</v>
      </c>
      <c r="D150">
        <f t="shared" si="27"/>
        <v>2030</v>
      </c>
      <c r="E150" s="10">
        <v>13.549228304499866</v>
      </c>
      <c r="F150" s="10">
        <v>17.265636333985285</v>
      </c>
      <c r="G150" s="10">
        <v>15.268844389901282</v>
      </c>
      <c r="H150" s="10">
        <v>20.916960306009166</v>
      </c>
      <c r="I150" s="10">
        <v>15.427294245628202</v>
      </c>
      <c r="J150" s="10">
        <v>15.871861562620115</v>
      </c>
      <c r="K150" s="10">
        <v>11.11030309383408</v>
      </c>
    </row>
    <row r="151" spans="1:11" x14ac:dyDescent="0.25">
      <c r="A151" s="9">
        <v>47543</v>
      </c>
      <c r="B151">
        <f t="shared" si="25"/>
        <v>3</v>
      </c>
      <c r="C151">
        <f t="shared" si="26"/>
        <v>1</v>
      </c>
      <c r="D151">
        <f t="shared" si="27"/>
        <v>2030</v>
      </c>
      <c r="E151" s="10">
        <v>13.579780837429213</v>
      </c>
      <c r="F151" s="10">
        <v>17.304569099068665</v>
      </c>
      <c r="G151" s="10">
        <v>15.303235772631011</v>
      </c>
      <c r="H151" s="10">
        <v>20.964126543389561</v>
      </c>
      <c r="I151" s="10">
        <v>15.462042519127962</v>
      </c>
      <c r="J151" s="10">
        <v>15.907611174816982</v>
      </c>
      <c r="K151" s="10">
        <v>11.135327822371886</v>
      </c>
    </row>
    <row r="152" spans="1:11" x14ac:dyDescent="0.25">
      <c r="A152" s="9">
        <v>47574</v>
      </c>
      <c r="B152">
        <f t="shared" si="25"/>
        <v>4</v>
      </c>
      <c r="C152">
        <f t="shared" si="26"/>
        <v>1</v>
      </c>
      <c r="D152">
        <f t="shared" si="27"/>
        <v>2030</v>
      </c>
      <c r="E152" s="10">
        <v>13.610402264117482</v>
      </c>
      <c r="F152" s="10">
        <v>17.343589654730263</v>
      </c>
      <c r="G152" s="10">
        <v>15.337704618145469</v>
      </c>
      <c r="H152" s="10">
        <v>21.011399137234566</v>
      </c>
      <c r="I152" s="10">
        <v>15.496869059269429</v>
      </c>
      <c r="J152" s="10">
        <v>15.943441309060191</v>
      </c>
      <c r="K152" s="10">
        <v>11.160408916342133</v>
      </c>
    </row>
    <row r="153" spans="1:11" x14ac:dyDescent="0.25">
      <c r="A153" s="9">
        <v>47604</v>
      </c>
      <c r="B153">
        <f t="shared" si="25"/>
        <v>5</v>
      </c>
      <c r="C153">
        <f t="shared" si="26"/>
        <v>1</v>
      </c>
      <c r="D153">
        <f t="shared" si="27"/>
        <v>2030</v>
      </c>
      <c r="E153" s="10">
        <v>13.641092739915132</v>
      </c>
      <c r="F153" s="10">
        <v>17.3826981989315</v>
      </c>
      <c r="G153" s="10">
        <v>15.372251100921012</v>
      </c>
      <c r="H153" s="10">
        <v>21.058778327370348</v>
      </c>
      <c r="I153" s="10">
        <v>15.531774042339547</v>
      </c>
      <c r="J153" s="10">
        <v>15.979352146716741</v>
      </c>
      <c r="K153" s="10">
        <v>11.185546502701717</v>
      </c>
    </row>
    <row r="154" spans="1:11" x14ac:dyDescent="0.25">
      <c r="A154" s="9">
        <v>47635</v>
      </c>
      <c r="B154">
        <f t="shared" si="25"/>
        <v>6</v>
      </c>
      <c r="C154">
        <f t="shared" si="26"/>
        <v>1</v>
      </c>
      <c r="D154">
        <f t="shared" si="27"/>
        <v>2030</v>
      </c>
      <c r="E154" s="10">
        <v>13.671852420522928</v>
      </c>
      <c r="F154" s="10">
        <v>17.421894930080192</v>
      </c>
      <c r="G154" s="10">
        <v>15.406875395826983</v>
      </c>
      <c r="H154" s="10">
        <v>21.106264354163855</v>
      </c>
      <c r="I154" s="10">
        <v>15.566757645022347</v>
      </c>
      <c r="J154" s="10">
        <v>16.015343869562141</v>
      </c>
      <c r="K154" s="10">
        <v>11.210740708693498</v>
      </c>
    </row>
    <row r="155" spans="1:11" x14ac:dyDescent="0.25">
      <c r="A155" s="9">
        <v>47665</v>
      </c>
      <c r="B155">
        <f t="shared" si="25"/>
        <v>7</v>
      </c>
      <c r="C155">
        <f t="shared" si="26"/>
        <v>1</v>
      </c>
      <c r="D155">
        <f t="shared" si="27"/>
        <v>2030</v>
      </c>
      <c r="E155" s="10">
        <v>13.702681461992727</v>
      </c>
      <c r="F155" s="10">
        <v>17.461180047031547</v>
      </c>
      <c r="G155" s="10">
        <v>15.441577678126587</v>
      </c>
      <c r="H155" s="10">
        <v>21.15385745852404</v>
      </c>
      <c r="I155" s="10">
        <v>15.601820044399796</v>
      </c>
      <c r="J155" s="10">
        <v>16.051416659781328</v>
      </c>
      <c r="K155" s="10">
        <v>11.23599166184693</v>
      </c>
    </row>
    <row r="156" spans="1:11" x14ac:dyDescent="0.25">
      <c r="A156" s="9">
        <v>47696</v>
      </c>
      <c r="B156">
        <f t="shared" si="25"/>
        <v>8</v>
      </c>
      <c r="C156">
        <f t="shared" si="26"/>
        <v>1</v>
      </c>
      <c r="D156">
        <f t="shared" si="27"/>
        <v>2030</v>
      </c>
      <c r="E156" s="10">
        <v>13.733580020728271</v>
      </c>
      <c r="F156" s="10">
        <v>17.500553749089178</v>
      </c>
      <c r="G156" s="10">
        <v>15.476358123477809</v>
      </c>
      <c r="H156" s="10">
        <v>21.201557881903106</v>
      </c>
      <c r="I156" s="10">
        <v>15.63696141795274</v>
      </c>
      <c r="J156" s="10">
        <v>16.087570699969593</v>
      </c>
      <c r="K156" s="10">
        <v>11.261299489978715</v>
      </c>
    </row>
    <row r="157" spans="1:11" x14ac:dyDescent="0.25">
      <c r="A157" s="9">
        <v>47727</v>
      </c>
      <c r="B157">
        <f t="shared" si="25"/>
        <v>9</v>
      </c>
      <c r="C157">
        <f t="shared" si="26"/>
        <v>1</v>
      </c>
      <c r="D157">
        <f t="shared" si="27"/>
        <v>2030</v>
      </c>
      <c r="E157" s="10">
        <v>13.764548253485982</v>
      </c>
      <c r="F157" s="10">
        <v>17.54001623600611</v>
      </c>
      <c r="G157" s="10">
        <v>15.511216907934273</v>
      </c>
      <c r="H157" s="10">
        <v>21.249365866297698</v>
      </c>
      <c r="I157" s="10">
        <v>15.672181943561768</v>
      </c>
      <c r="J157" s="10">
        <v>16.123806173133506</v>
      </c>
      <c r="K157" s="10">
        <v>11.286664321193454</v>
      </c>
    </row>
    <row r="158" spans="1:11" x14ac:dyDescent="0.25">
      <c r="A158" s="9">
        <v>47757</v>
      </c>
      <c r="B158">
        <f t="shared" si="25"/>
        <v>10</v>
      </c>
      <c r="C158">
        <f t="shared" si="26"/>
        <v>1</v>
      </c>
      <c r="D158">
        <f t="shared" si="27"/>
        <v>2030</v>
      </c>
      <c r="E158" s="10">
        <v>13.795586317375756</v>
      </c>
      <c r="F158" s="10">
        <v>17.579567707985799</v>
      </c>
      <c r="G158" s="10">
        <v>15.546154207946143</v>
      </c>
      <c r="H158" s="10">
        <v>21.297281654250149</v>
      </c>
      <c r="I158" s="10">
        <v>15.707481799508136</v>
      </c>
      <c r="J158" s="10">
        <v>16.160123262691833</v>
      </c>
      <c r="K158" s="10">
        <v>11.312086283884282</v>
      </c>
    </row>
    <row r="159" spans="1:11" x14ac:dyDescent="0.25">
      <c r="A159" s="9">
        <v>47788</v>
      </c>
      <c r="B159">
        <f t="shared" si="25"/>
        <v>11</v>
      </c>
      <c r="C159">
        <f t="shared" si="26"/>
        <v>1</v>
      </c>
      <c r="D159">
        <f t="shared" si="27"/>
        <v>2030</v>
      </c>
      <c r="E159" s="10">
        <v>13.826694369861762</v>
      </c>
      <c r="F159" s="10">
        <v>17.619208365683146</v>
      </c>
      <c r="G159" s="10">
        <v>15.581170200361029</v>
      </c>
      <c r="H159" s="10">
        <v>21.345305488849714</v>
      </c>
      <c r="I159" s="10">
        <v>15.74286116447464</v>
      </c>
      <c r="J159" s="10">
        <v>16.196522152476472</v>
      </c>
      <c r="K159" s="10">
        <v>11.337565506733529</v>
      </c>
    </row>
    <row r="160" spans="1:11" x14ac:dyDescent="0.25">
      <c r="A160" s="9">
        <v>47818</v>
      </c>
      <c r="B160">
        <f t="shared" si="25"/>
        <v>12</v>
      </c>
      <c r="C160">
        <f t="shared" si="26"/>
        <v>1</v>
      </c>
      <c r="D160">
        <f t="shared" si="27"/>
        <v>2030</v>
      </c>
      <c r="E160" s="10">
        <v>13.857872568763238</v>
      </c>
      <c r="F160" s="10">
        <v>17.658938410205518</v>
      </c>
      <c r="G160" s="10">
        <v>15.616265062424857</v>
      </c>
      <c r="H160" s="10">
        <v>21.393437613733791</v>
      </c>
      <c r="I160" s="10">
        <v>15.778320217546563</v>
      </c>
      <c r="J160" s="10">
        <v>16.233003026733385</v>
      </c>
      <c r="K160" s="10">
        <v>11.363102118713369</v>
      </c>
    </row>
    <row r="161" spans="1:11" x14ac:dyDescent="0.25">
      <c r="A161" s="9">
        <v>47849</v>
      </c>
      <c r="B161">
        <f t="shared" si="25"/>
        <v>1</v>
      </c>
      <c r="C161">
        <f t="shared" si="26"/>
        <v>1</v>
      </c>
      <c r="D161">
        <f t="shared" si="27"/>
        <v>2031</v>
      </c>
      <c r="E161" s="10">
        <v>13.888297744850576</v>
      </c>
      <c r="F161" s="10">
        <v>17.697708885830835</v>
      </c>
      <c r="G161" s="10">
        <v>15.651438971782788</v>
      </c>
      <c r="H161" s="10">
        <v>21.440407240801839</v>
      </c>
      <c r="I161" s="10">
        <v>15.813859138212541</v>
      </c>
      <c r="J161" s="10">
        <v>16.269566070123524</v>
      </c>
      <c r="K161" s="10">
        <v>11.388696249086466</v>
      </c>
    </row>
    <row r="162" spans="1:11" x14ac:dyDescent="0.25">
      <c r="A162" s="9">
        <v>47880</v>
      </c>
      <c r="B162">
        <f t="shared" si="25"/>
        <v>2</v>
      </c>
      <c r="C162">
        <f t="shared" si="26"/>
        <v>1</v>
      </c>
      <c r="D162">
        <f t="shared" si="27"/>
        <v>2031</v>
      </c>
      <c r="E162" s="10">
        <v>13.918789719888139</v>
      </c>
      <c r="F162" s="10">
        <v>17.736564482642109</v>
      </c>
      <c r="G162" s="10">
        <v>15.685764283868696</v>
      </c>
      <c r="H162" s="10">
        <v>21.487479990421143</v>
      </c>
      <c r="I162" s="10">
        <v>15.848540655431524</v>
      </c>
      <c r="J162" s="10">
        <v>16.305247002328297</v>
      </c>
      <c r="K162" s="10">
        <v>11.413672901629807</v>
      </c>
    </row>
    <row r="163" spans="1:11" x14ac:dyDescent="0.25">
      <c r="A163" s="9">
        <v>47908</v>
      </c>
      <c r="B163">
        <f t="shared" si="25"/>
        <v>3</v>
      </c>
      <c r="C163">
        <f t="shared" si="26"/>
        <v>1</v>
      </c>
      <c r="D163">
        <f t="shared" si="27"/>
        <v>2031</v>
      </c>
      <c r="E163" s="10">
        <v>13.949348640534067</v>
      </c>
      <c r="F163" s="10">
        <v>17.775505387524234</v>
      </c>
      <c r="G163" s="10">
        <v>15.720164875106377</v>
      </c>
      <c r="H163" s="10">
        <v>21.534656088998883</v>
      </c>
      <c r="I163" s="10">
        <v>15.883298232998973</v>
      </c>
      <c r="J163" s="10">
        <v>16.341006186707563</v>
      </c>
      <c r="K163" s="10">
        <v>11.438704330695293</v>
      </c>
    </row>
    <row r="164" spans="1:11" x14ac:dyDescent="0.25">
      <c r="A164" s="9">
        <v>47939</v>
      </c>
      <c r="B164">
        <f t="shared" si="25"/>
        <v>4</v>
      </c>
      <c r="C164">
        <f t="shared" si="26"/>
        <v>1</v>
      </c>
      <c r="D164">
        <f t="shared" si="27"/>
        <v>2031</v>
      </c>
      <c r="E164" s="10">
        <v>13.979974653768492</v>
      </c>
      <c r="F164" s="10">
        <v>17.814531787772417</v>
      </c>
      <c r="G164" s="10">
        <v>15.754640910591219</v>
      </c>
      <c r="H164" s="10">
        <v>21.581935763439315</v>
      </c>
      <c r="I164" s="10">
        <v>15.918132037723524</v>
      </c>
      <c r="J164" s="10">
        <v>16.376843794876866</v>
      </c>
      <c r="K164" s="10">
        <v>11.463790656413805</v>
      </c>
    </row>
    <row r="165" spans="1:11" x14ac:dyDescent="0.25">
      <c r="A165" s="9">
        <v>47969</v>
      </c>
      <c r="B165">
        <f t="shared" si="25"/>
        <v>5</v>
      </c>
      <c r="C165">
        <f t="shared" si="26"/>
        <v>1</v>
      </c>
      <c r="D165">
        <f t="shared" si="27"/>
        <v>2031</v>
      </c>
      <c r="E165" s="10">
        <v>14.010667906894241</v>
      </c>
      <c r="F165" s="10">
        <v>17.85364387109307</v>
      </c>
      <c r="G165" s="10">
        <v>15.789192555780676</v>
      </c>
      <c r="H165" s="10">
        <v>21.629319241144856</v>
      </c>
      <c r="I165" s="10">
        <v>15.953042236779639</v>
      </c>
      <c r="J165" s="10">
        <v>16.412759998828133</v>
      </c>
      <c r="K165" s="10">
        <v>11.488931999179693</v>
      </c>
    </row>
    <row r="166" spans="1:11" x14ac:dyDescent="0.25">
      <c r="A166" s="9">
        <v>48000</v>
      </c>
      <c r="B166">
        <f t="shared" si="25"/>
        <v>6</v>
      </c>
      <c r="C166">
        <f t="shared" si="26"/>
        <v>1</v>
      </c>
      <c r="D166">
        <f t="shared" si="27"/>
        <v>2031</v>
      </c>
      <c r="E166" s="10">
        <v>14.041428547537549</v>
      </c>
      <c r="F166" s="10">
        <v>17.892841825604719</v>
      </c>
      <c r="G166" s="10">
        <v>15.823819976495081</v>
      </c>
      <c r="H166" s="10">
        <v>21.67680675001721</v>
      </c>
      <c r="I166" s="10">
        <v>15.988028997708421</v>
      </c>
      <c r="J166" s="10">
        <v>16.44875497093048</v>
      </c>
      <c r="K166" s="10">
        <v>11.514128479651335</v>
      </c>
    </row>
    <row r="167" spans="1:11" x14ac:dyDescent="0.25">
      <c r="A167" s="9">
        <v>48030</v>
      </c>
      <c r="B167">
        <f t="shared" si="25"/>
        <v>7</v>
      </c>
      <c r="C167">
        <f t="shared" si="26"/>
        <v>1</v>
      </c>
      <c r="D167">
        <f t="shared" si="27"/>
        <v>2031</v>
      </c>
      <c r="E167" s="10">
        <v>14.072256723648765</v>
      </c>
      <c r="F167" s="10">
        <v>17.932125839838911</v>
      </c>
      <c r="G167" s="10">
        <v>15.858523338918413</v>
      </c>
      <c r="H167" s="10">
        <v>21.724398518458429</v>
      </c>
      <c r="I167" s="10">
        <v>16.023092488418399</v>
      </c>
      <c r="J167" s="10">
        <v>16.484828883931051</v>
      </c>
      <c r="K167" s="10">
        <v>11.539380218751734</v>
      </c>
    </row>
    <row r="168" spans="1:11" x14ac:dyDescent="0.25">
      <c r="A168" s="9">
        <v>48061</v>
      </c>
      <c r="B168">
        <f t="shared" si="25"/>
        <v>8</v>
      </c>
      <c r="C168">
        <f t="shared" si="26"/>
        <v>1</v>
      </c>
      <c r="D168">
        <f t="shared" si="27"/>
        <v>2031</v>
      </c>
      <c r="E168" s="10">
        <v>14.103152583503064</v>
      </c>
      <c r="F168" s="10">
        <v>17.97149610274111</v>
      </c>
      <c r="G168" s="10">
        <v>15.893302809599129</v>
      </c>
      <c r="H168" s="10">
        <v>21.772094775372025</v>
      </c>
      <c r="I168" s="10">
        <v>16.058232877186356</v>
      </c>
      <c r="J168" s="10">
        <v>16.520981910955847</v>
      </c>
      <c r="K168" s="10">
        <v>11.564687337669092</v>
      </c>
    </row>
    <row r="169" spans="1:11" x14ac:dyDescent="0.25">
      <c r="A169" s="9">
        <v>48092</v>
      </c>
      <c r="B169">
        <f t="shared" si="25"/>
        <v>9</v>
      </c>
      <c r="C169">
        <f t="shared" si="26"/>
        <v>1</v>
      </c>
      <c r="D169">
        <f t="shared" si="27"/>
        <v>2031</v>
      </c>
      <c r="E169" s="10">
        <v>14.134116275701164</v>
      </c>
      <c r="F169" s="10">
        <v>18.010952803671621</v>
      </c>
      <c r="G169" s="10">
        <v>15.928158555450924</v>
      </c>
      <c r="H169" s="10">
        <v>21.819895750164076</v>
      </c>
      <c r="I169" s="10">
        <v>16.093450332658108</v>
      </c>
      <c r="J169" s="10">
        <v>16.557214225510542</v>
      </c>
      <c r="K169" s="10">
        <v>11.590049957857378</v>
      </c>
    </row>
    <row r="170" spans="1:11" x14ac:dyDescent="0.25">
      <c r="A170" s="9">
        <v>48122</v>
      </c>
      <c r="B170">
        <f t="shared" si="25"/>
        <v>10</v>
      </c>
      <c r="C170">
        <f t="shared" si="26"/>
        <v>1</v>
      </c>
      <c r="D170">
        <f t="shared" si="27"/>
        <v>2031</v>
      </c>
      <c r="E170" s="10">
        <v>14.165147949170038</v>
      </c>
      <c r="F170" s="10">
        <v>18.050496132406483</v>
      </c>
      <c r="G170" s="10">
        <v>15.963090743753572</v>
      </c>
      <c r="H170" s="10">
        <v>21.867801672744324</v>
      </c>
      <c r="I170" s="10">
        <v>16.128745023849348</v>
      </c>
      <c r="J170" s="10">
        <v>16.593526001481333</v>
      </c>
      <c r="K170" s="10">
        <v>11.615468201036933</v>
      </c>
    </row>
    <row r="171" spans="1:11" x14ac:dyDescent="0.25">
      <c r="A171" s="9">
        <v>48153</v>
      </c>
      <c r="B171">
        <f t="shared" si="25"/>
        <v>11</v>
      </c>
      <c r="C171">
        <f t="shared" si="26"/>
        <v>1</v>
      </c>
      <c r="D171">
        <f t="shared" si="27"/>
        <v>2031</v>
      </c>
      <c r="E171" s="10">
        <v>14.196247753163629</v>
      </c>
      <c r="F171" s="10">
        <v>18.090126279138399</v>
      </c>
      <c r="G171" s="10">
        <v>15.998099542153701</v>
      </c>
      <c r="H171" s="10">
        <v>21.915812773527279</v>
      </c>
      <c r="I171" s="10">
        <v>16.164117120146422</v>
      </c>
      <c r="J171" s="10">
        <v>16.629917413135775</v>
      </c>
      <c r="K171" s="10">
        <v>11.640942189195043</v>
      </c>
    </row>
    <row r="172" spans="1:11" x14ac:dyDescent="0.25">
      <c r="A172" s="9">
        <v>48183</v>
      </c>
      <c r="B172">
        <f t="shared" si="25"/>
        <v>12</v>
      </c>
      <c r="C172">
        <f t="shared" si="26"/>
        <v>1</v>
      </c>
      <c r="D172">
        <f t="shared" si="27"/>
        <v>2031</v>
      </c>
      <c r="E172" s="10">
        <v>14.227415837263571</v>
      </c>
      <c r="F172" s="10">
        <v>18.129843434477639</v>
      </c>
      <c r="G172" s="10">
        <v>16.033185118665603</v>
      </c>
      <c r="H172" s="10">
        <v>21.96392928343333</v>
      </c>
      <c r="I172" s="10">
        <v>16.199566791307173</v>
      </c>
      <c r="J172" s="10">
        <v>16.666388635123599</v>
      </c>
      <c r="K172" s="10">
        <v>11.666472044586518</v>
      </c>
    </row>
    <row r="173" spans="1:11" x14ac:dyDescent="0.25">
      <c r="A173" s="9">
        <v>48214</v>
      </c>
      <c r="B173">
        <f t="shared" si="25"/>
        <v>1</v>
      </c>
      <c r="C173">
        <f t="shared" si="26"/>
        <v>1</v>
      </c>
      <c r="D173">
        <f t="shared" si="27"/>
        <v>2032</v>
      </c>
      <c r="E173" s="10">
        <v>14.302203477981621</v>
      </c>
      <c r="F173" s="10">
        <v>18.225144523063307</v>
      </c>
      <c r="G173" s="10">
        <v>16.068347641672055</v>
      </c>
      <c r="H173" s="10">
        <v>22.079384575581592</v>
      </c>
      <c r="I173" s="10">
        <v>16.235094207461728</v>
      </c>
      <c r="J173" s="10">
        <v>16.702939842477573</v>
      </c>
      <c r="K173" s="10">
        <v>11.692057889734301</v>
      </c>
    </row>
    <row r="174" spans="1:11" x14ac:dyDescent="0.25">
      <c r="A174" s="9">
        <v>48245</v>
      </c>
      <c r="B174">
        <f t="shared" si="25"/>
        <v>2</v>
      </c>
      <c r="C174">
        <f t="shared" si="26"/>
        <v>1</v>
      </c>
      <c r="D174">
        <f t="shared" si="27"/>
        <v>2032</v>
      </c>
      <c r="E174" s="10">
        <v>14.377384246395392</v>
      </c>
      <c r="F174" s="10">
        <v>18.320946570055948</v>
      </c>
      <c r="G174" s="10">
        <v>16.152591076519091</v>
      </c>
      <c r="H174" s="10">
        <v>22.195446768449351</v>
      </c>
      <c r="I174" s="10">
        <v>16.320211864336095</v>
      </c>
      <c r="J174" s="10">
        <v>16.790510329235314</v>
      </c>
      <c r="K174" s="10">
        <v>11.753357230464719</v>
      </c>
    </row>
    <row r="175" spans="1:11" x14ac:dyDescent="0.25">
      <c r="A175" s="9">
        <v>48274</v>
      </c>
      <c r="B175">
        <f t="shared" si="25"/>
        <v>3</v>
      </c>
      <c r="C175">
        <f t="shared" si="26"/>
        <v>1</v>
      </c>
      <c r="D175">
        <f t="shared" si="27"/>
        <v>2032</v>
      </c>
      <c r="E175" s="10">
        <v>14.452960209014586</v>
      </c>
      <c r="F175" s="10">
        <v>18.417252208786717</v>
      </c>
      <c r="G175" s="10">
        <v>16.237276184428797</v>
      </c>
      <c r="H175" s="10">
        <v>22.312119052262673</v>
      </c>
      <c r="I175" s="10">
        <v>16.405775777660789</v>
      </c>
      <c r="J175" s="10">
        <v>16.878539932185973</v>
      </c>
      <c r="K175" s="10">
        <v>11.81497795253018</v>
      </c>
    </row>
    <row r="176" spans="1:11" x14ac:dyDescent="0.25">
      <c r="A176" s="9">
        <v>48305</v>
      </c>
      <c r="B176">
        <f t="shared" si="25"/>
        <v>4</v>
      </c>
      <c r="C176">
        <f t="shared" si="26"/>
        <v>1</v>
      </c>
      <c r="D176">
        <f t="shared" si="27"/>
        <v>2032</v>
      </c>
      <c r="E176" s="10">
        <v>14.528933443211693</v>
      </c>
      <c r="F176" s="10">
        <v>18.514064086429098</v>
      </c>
      <c r="G176" s="10">
        <v>16.32240528101299</v>
      </c>
      <c r="H176" s="10">
        <v>22.429404634017338</v>
      </c>
      <c r="I176" s="10">
        <v>16.491788287077519</v>
      </c>
      <c r="J176" s="10">
        <v>16.967031058392543</v>
      </c>
      <c r="K176" s="10">
        <v>11.87692174087478</v>
      </c>
    </row>
    <row r="177" spans="1:11" x14ac:dyDescent="0.25">
      <c r="A177" s="9">
        <v>48335</v>
      </c>
      <c r="B177">
        <f t="shared" si="25"/>
        <v>5</v>
      </c>
      <c r="C177">
        <f t="shared" si="26"/>
        <v>1</v>
      </c>
      <c r="D177">
        <f t="shared" si="27"/>
        <v>2032</v>
      </c>
      <c r="E177" s="10">
        <v>14.605306037279089</v>
      </c>
      <c r="F177" s="10">
        <v>18.611384864071674</v>
      </c>
      <c r="G177" s="10">
        <v>16.407980694023841</v>
      </c>
      <c r="H177" s="10">
        <v>22.547306737566963</v>
      </c>
      <c r="I177" s="10">
        <v>16.578251744494288</v>
      </c>
      <c r="J177" s="10">
        <v>17.055986127537828</v>
      </c>
      <c r="K177" s="10">
        <v>11.939190289276478</v>
      </c>
    </row>
    <row r="178" spans="1:11" x14ac:dyDescent="0.25">
      <c r="A178" s="9">
        <v>48366</v>
      </c>
      <c r="B178">
        <f t="shared" si="25"/>
        <v>6</v>
      </c>
      <c r="C178">
        <f t="shared" si="26"/>
        <v>1</v>
      </c>
      <c r="D178">
        <f t="shared" si="27"/>
        <v>2032</v>
      </c>
      <c r="E178" s="10">
        <v>14.682080090486441</v>
      </c>
      <c r="F178" s="10">
        <v>18.70921721679127</v>
      </c>
      <c r="G178" s="10">
        <v>16.494004763417493</v>
      </c>
      <c r="H178" s="10">
        <v>22.665828603711642</v>
      </c>
      <c r="I178" s="10">
        <v>16.665168514149755</v>
      </c>
      <c r="J178" s="10">
        <v>17.145407571990578</v>
      </c>
      <c r="K178" s="10">
        <v>12.001785300393404</v>
      </c>
    </row>
    <row r="179" spans="1:11" x14ac:dyDescent="0.25">
      <c r="A179" s="9">
        <v>48396</v>
      </c>
      <c r="B179">
        <f t="shared" si="25"/>
        <v>7</v>
      </c>
      <c r="C179">
        <f t="shared" si="26"/>
        <v>1</v>
      </c>
      <c r="D179">
        <f t="shared" si="27"/>
        <v>2032</v>
      </c>
      <c r="E179" s="10">
        <v>14.759257713138407</v>
      </c>
      <c r="F179" s="10">
        <v>18.807563833726483</v>
      </c>
      <c r="G179" s="10">
        <v>16.58047984141805</v>
      </c>
      <c r="H179" s="10">
        <v>22.784973490287005</v>
      </c>
      <c r="I179" s="10">
        <v>16.752540972677835</v>
      </c>
      <c r="J179" s="10">
        <v>17.235297836872018</v>
      </c>
      <c r="K179" s="10">
        <v>12.064708485810412</v>
      </c>
    </row>
    <row r="180" spans="1:11" x14ac:dyDescent="0.25">
      <c r="A180" s="9">
        <v>48427</v>
      </c>
      <c r="B180">
        <f t="shared" si="25"/>
        <v>8</v>
      </c>
      <c r="C180">
        <f t="shared" si="26"/>
        <v>1</v>
      </c>
      <c r="D180">
        <f t="shared" si="27"/>
        <v>2032</v>
      </c>
      <c r="E180" s="10">
        <v>14.836841026632644</v>
      </c>
      <c r="F180" s="10">
        <v>18.906427418151598</v>
      </c>
      <c r="G180" s="10">
        <v>16.667408292581918</v>
      </c>
      <c r="H180" s="10">
        <v>22.904744672253777</v>
      </c>
      <c r="I180" s="10">
        <v>16.840371509172709</v>
      </c>
      <c r="J180" s="10">
        <v>17.325659380122698</v>
      </c>
      <c r="K180" s="10">
        <v>12.127961566085888</v>
      </c>
    </row>
    <row r="181" spans="1:11" x14ac:dyDescent="0.25">
      <c r="A181" s="9">
        <v>48458</v>
      </c>
      <c r="B181">
        <f t="shared" si="25"/>
        <v>9</v>
      </c>
      <c r="C181">
        <f t="shared" si="26"/>
        <v>1</v>
      </c>
      <c r="D181">
        <f t="shared" si="27"/>
        <v>2032</v>
      </c>
      <c r="E181" s="10">
        <v>14.91483216351812</v>
      </c>
      <c r="F181" s="10">
        <v>19.005810687550895</v>
      </c>
      <c r="G181" s="10">
        <v>16.754792493862432</v>
      </c>
      <c r="H181" s="10">
        <v>23.02514544178781</v>
      </c>
      <c r="I181" s="10">
        <v>16.928662525254143</v>
      </c>
      <c r="J181" s="10">
        <v>17.416494672569701</v>
      </c>
      <c r="K181" s="10">
        <v>12.19154627079879</v>
      </c>
    </row>
    <row r="182" spans="1:11" x14ac:dyDescent="0.25">
      <c r="A182" s="9">
        <v>48488</v>
      </c>
      <c r="B182">
        <f t="shared" si="25"/>
        <v>10</v>
      </c>
      <c r="C182">
        <f t="shared" si="26"/>
        <v>1</v>
      </c>
      <c r="D182">
        <f t="shared" si="27"/>
        <v>2032</v>
      </c>
      <c r="E182" s="10">
        <v>14.993233267553732</v>
      </c>
      <c r="F182" s="10">
        <v>19.105716373693348</v>
      </c>
      <c r="G182" s="10">
        <v>16.842634834674858</v>
      </c>
      <c r="H182" s="10">
        <v>23.146179108370543</v>
      </c>
      <c r="I182" s="10">
        <v>17.017416435133171</v>
      </c>
      <c r="J182" s="10">
        <v>17.50780619799421</v>
      </c>
      <c r="K182" s="10">
        <v>12.255464338595946</v>
      </c>
    </row>
    <row r="183" spans="1:11" x14ac:dyDescent="0.25">
      <c r="A183" s="9">
        <v>48519</v>
      </c>
      <c r="B183">
        <f t="shared" si="25"/>
        <v>11</v>
      </c>
      <c r="C183">
        <f t="shared" si="26"/>
        <v>1</v>
      </c>
      <c r="D183">
        <f t="shared" si="27"/>
        <v>2032</v>
      </c>
      <c r="E183" s="10">
        <v>15.072046493767226</v>
      </c>
      <c r="F183" s="10">
        <v>19.206147222707706</v>
      </c>
      <c r="G183" s="10">
        <v>16.930937716961751</v>
      </c>
      <c r="H183" s="10">
        <v>23.267848998880002</v>
      </c>
      <c r="I183" s="10">
        <v>17.106635665678084</v>
      </c>
      <c r="J183" s="10">
        <v>17.599596453199435</v>
      </c>
      <c r="K183" s="10">
        <v>12.319717517239605</v>
      </c>
    </row>
    <row r="184" spans="1:11" x14ac:dyDescent="0.25">
      <c r="A184" s="9">
        <v>48549</v>
      </c>
      <c r="B184">
        <f t="shared" si="25"/>
        <v>12</v>
      </c>
      <c r="C184">
        <f t="shared" si="26"/>
        <v>1</v>
      </c>
      <c r="D184">
        <f t="shared" si="27"/>
        <v>2032</v>
      </c>
      <c r="E184" s="10">
        <v>15.151274008514445</v>
      </c>
      <c r="F184" s="10">
        <v>19.30710599515799</v>
      </c>
      <c r="G184" s="10">
        <v>17.019703555258598</v>
      </c>
      <c r="H184" s="10">
        <v>23.390158457682237</v>
      </c>
      <c r="I184" s="10">
        <v>17.196322656480802</v>
      </c>
      <c r="J184" s="10">
        <v>17.691867948078862</v>
      </c>
      <c r="K184" s="10">
        <v>12.384307563655202</v>
      </c>
    </row>
    <row r="185" spans="1:11" x14ac:dyDescent="0.25">
      <c r="A185" s="9">
        <v>48580</v>
      </c>
      <c r="B185">
        <f t="shared" si="25"/>
        <v>1</v>
      </c>
      <c r="C185">
        <f t="shared" si="26"/>
        <v>1</v>
      </c>
      <c r="D185">
        <f t="shared" si="27"/>
        <v>2033</v>
      </c>
      <c r="E185" s="10">
        <v>15.211528973910545</v>
      </c>
      <c r="F185" s="10">
        <v>19.383888251421279</v>
      </c>
      <c r="G185" s="10">
        <v>17.108934776759863</v>
      </c>
      <c r="H185" s="10">
        <v>23.483178568577525</v>
      </c>
      <c r="I185" s="10">
        <v>17.28647985992361</v>
      </c>
      <c r="J185" s="10">
        <v>17.784623205684884</v>
      </c>
      <c r="K185" s="10">
        <v>12.449236243979419</v>
      </c>
    </row>
    <row r="186" spans="1:11" x14ac:dyDescent="0.25">
      <c r="A186" s="9">
        <v>48611</v>
      </c>
      <c r="B186">
        <f t="shared" si="25"/>
        <v>2</v>
      </c>
      <c r="C186">
        <f t="shared" si="26"/>
        <v>1</v>
      </c>
      <c r="D186">
        <f t="shared" si="27"/>
        <v>2033</v>
      </c>
      <c r="E186" s="10">
        <v>15.272023566736841</v>
      </c>
      <c r="F186" s="10">
        <v>19.460975862349237</v>
      </c>
      <c r="G186" s="10">
        <v>17.176840208734983</v>
      </c>
      <c r="H186" s="10">
        <v>23.576568610315594</v>
      </c>
      <c r="I186" s="10">
        <v>17.355089969058628</v>
      </c>
      <c r="J186" s="10">
        <v>17.855210447792867</v>
      </c>
      <c r="K186" s="10">
        <v>12.498647313455006</v>
      </c>
    </row>
    <row r="187" spans="1:11" x14ac:dyDescent="0.25">
      <c r="A187" s="9">
        <v>48639</v>
      </c>
      <c r="B187">
        <f t="shared" si="25"/>
        <v>3</v>
      </c>
      <c r="C187">
        <f t="shared" si="26"/>
        <v>1</v>
      </c>
      <c r="D187">
        <f t="shared" si="27"/>
        <v>2033</v>
      </c>
      <c r="E187" s="10">
        <v>15.332758739965509</v>
      </c>
      <c r="F187" s="10">
        <v>19.538370042304084</v>
      </c>
      <c r="G187" s="10">
        <v>17.245015157646836</v>
      </c>
      <c r="H187" s="10">
        <v>23.670330054071083</v>
      </c>
      <c r="I187" s="10">
        <v>17.423972391996902</v>
      </c>
      <c r="J187" s="10">
        <v>17.926077850952943</v>
      </c>
      <c r="K187" s="10">
        <v>12.548254495667059</v>
      </c>
    </row>
    <row r="188" spans="1:11" x14ac:dyDescent="0.25">
      <c r="A188" s="9">
        <v>48670</v>
      </c>
      <c r="B188">
        <f t="shared" si="25"/>
        <v>4</v>
      </c>
      <c r="C188">
        <f t="shared" si="26"/>
        <v>1</v>
      </c>
      <c r="D188">
        <f t="shared" si="27"/>
        <v>2033</v>
      </c>
      <c r="E188" s="10">
        <v>15.393735450358587</v>
      </c>
      <c r="F188" s="10">
        <v>19.616072010477428</v>
      </c>
      <c r="G188" s="10">
        <v>17.313460693209244</v>
      </c>
      <c r="H188" s="10">
        <v>23.764464376869338</v>
      </c>
      <c r="I188" s="10">
        <v>17.493128209553024</v>
      </c>
      <c r="J188" s="10">
        <v>17.99722652712547</v>
      </c>
      <c r="K188" s="10">
        <v>12.598058568987827</v>
      </c>
    </row>
    <row r="189" spans="1:11" x14ac:dyDescent="0.25">
      <c r="A189" s="9">
        <v>48700</v>
      </c>
      <c r="B189">
        <f t="shared" si="25"/>
        <v>5</v>
      </c>
      <c r="C189">
        <f t="shared" si="26"/>
        <v>1</v>
      </c>
      <c r="D189">
        <f t="shared" si="27"/>
        <v>2033</v>
      </c>
      <c r="E189" s="10">
        <v>15.454954658483054</v>
      </c>
      <c r="F189" s="10">
        <v>19.694082990909468</v>
      </c>
      <c r="G189" s="10">
        <v>17.382177889381719</v>
      </c>
      <c r="H189" s="10">
        <v>23.858973061609671</v>
      </c>
      <c r="I189" s="10">
        <v>17.562558506831348</v>
      </c>
      <c r="J189" s="10">
        <v>18.068657592684193</v>
      </c>
      <c r="K189" s="10">
        <v>12.648060314878935</v>
      </c>
    </row>
    <row r="190" spans="1:11" x14ac:dyDescent="0.25">
      <c r="A190" s="9">
        <v>48731</v>
      </c>
      <c r="B190">
        <f t="shared" si="25"/>
        <v>6</v>
      </c>
      <c r="C190">
        <f t="shared" si="26"/>
        <v>1</v>
      </c>
      <c r="D190">
        <f t="shared" si="27"/>
        <v>2033</v>
      </c>
      <c r="E190" s="10">
        <v>15.516417328725955</v>
      </c>
      <c r="F190" s="10">
        <v>19.772404212508278</v>
      </c>
      <c r="G190" s="10">
        <v>17.451167824386339</v>
      </c>
      <c r="H190" s="10">
        <v>23.953857597088724</v>
      </c>
      <c r="I190" s="10">
        <v>17.632264373243014</v>
      </c>
      <c r="J190" s="10">
        <v>18.140372168433732</v>
      </c>
      <c r="K190" s="10">
        <v>12.698260517903611</v>
      </c>
    </row>
    <row r="191" spans="1:11" x14ac:dyDescent="0.25">
      <c r="A191" s="9">
        <v>48761</v>
      </c>
      <c r="B191">
        <f t="shared" si="25"/>
        <v>7</v>
      </c>
      <c r="C191">
        <f t="shared" si="26"/>
        <v>1</v>
      </c>
      <c r="D191">
        <f t="shared" si="27"/>
        <v>2033</v>
      </c>
      <c r="E191" s="10">
        <v>15.578124429309604</v>
      </c>
      <c r="F191" s="10">
        <v>19.851036909069165</v>
      </c>
      <c r="G191" s="10">
        <v>17.520431580724637</v>
      </c>
      <c r="H191" s="10">
        <v>24.049119478023918</v>
      </c>
      <c r="I191" s="10">
        <v>17.702246902523036</v>
      </c>
      <c r="J191" s="10">
        <v>18.212371379627189</v>
      </c>
      <c r="K191" s="10">
        <v>12.748659965739032</v>
      </c>
    </row>
    <row r="192" spans="1:11" x14ac:dyDescent="0.25">
      <c r="A192" s="9">
        <v>48792</v>
      </c>
      <c r="B192">
        <f t="shared" si="25"/>
        <v>8</v>
      </c>
      <c r="C192">
        <f t="shared" si="26"/>
        <v>1</v>
      </c>
      <c r="D192">
        <f t="shared" si="27"/>
        <v>2033</v>
      </c>
      <c r="E192" s="10">
        <v>15.640076932306822</v>
      </c>
      <c r="F192" s="10">
        <v>19.929982319294105</v>
      </c>
      <c r="G192" s="10">
        <v>17.589970245194607</v>
      </c>
      <c r="H192" s="10">
        <v>24.144760205077013</v>
      </c>
      <c r="I192" s="10">
        <v>17.772507192747479</v>
      </c>
      <c r="J192" s="10">
        <v>18.284656355983806</v>
      </c>
      <c r="K192" s="10">
        <v>12.799259449188664</v>
      </c>
    </row>
    <row r="193" spans="1:11" x14ac:dyDescent="0.25">
      <c r="A193" s="9">
        <v>48823</v>
      </c>
      <c r="B193">
        <f t="shared" si="25"/>
        <v>9</v>
      </c>
      <c r="C193">
        <f t="shared" si="26"/>
        <v>1</v>
      </c>
      <c r="D193">
        <f t="shared" si="27"/>
        <v>2033</v>
      </c>
      <c r="E193" s="10">
        <v>15.702275813656264</v>
      </c>
      <c r="F193" s="10">
        <v>20.009241686811258</v>
      </c>
      <c r="G193" s="10">
        <v>17.659784908907746</v>
      </c>
      <c r="H193" s="10">
        <v>24.240781284877727</v>
      </c>
      <c r="I193" s="10">
        <v>17.843046346350651</v>
      </c>
      <c r="J193" s="10">
        <v>18.357228231706678</v>
      </c>
      <c r="K193" s="10">
        <v>12.850059762194673</v>
      </c>
    </row>
    <row r="194" spans="1:11" x14ac:dyDescent="0.25">
      <c r="A194" s="9">
        <v>48853</v>
      </c>
      <c r="B194">
        <f t="shared" si="25"/>
        <v>10</v>
      </c>
      <c r="C194">
        <f t="shared" si="26"/>
        <v>1</v>
      </c>
      <c r="D194">
        <f t="shared" si="27"/>
        <v>2033</v>
      </c>
      <c r="E194" s="10">
        <v>15.764722053177783</v>
      </c>
      <c r="F194" s="10">
        <v>20.088816260194555</v>
      </c>
      <c r="G194" s="10">
        <v>17.729876667306176</v>
      </c>
      <c r="H194" s="10">
        <v>24.33718423004748</v>
      </c>
      <c r="I194" s="10">
        <v>17.913865470142444</v>
      </c>
      <c r="J194" s="10">
        <v>18.430088145500569</v>
      </c>
      <c r="K194" s="10">
        <v>12.901061701850399</v>
      </c>
    </row>
    <row r="195" spans="1:11" x14ac:dyDescent="0.25">
      <c r="A195" s="9">
        <v>48884</v>
      </c>
      <c r="B195">
        <f t="shared" si="25"/>
        <v>11</v>
      </c>
      <c r="C195">
        <f t="shared" si="26"/>
        <v>1</v>
      </c>
      <c r="D195">
        <f t="shared" si="27"/>
        <v>2033</v>
      </c>
      <c r="E195" s="10">
        <v>15.82741663458787</v>
      </c>
      <c r="F195" s="10">
        <v>20.168707292983374</v>
      </c>
      <c r="G195" s="10">
        <v>17.800246620179831</v>
      </c>
      <c r="H195" s="10">
        <v>24.433970559223226</v>
      </c>
      <c r="I195" s="10">
        <v>17.984965675325682</v>
      </c>
      <c r="J195" s="10">
        <v>18.503237240589755</v>
      </c>
      <c r="K195" s="10">
        <v>12.952266068412827</v>
      </c>
    </row>
    <row r="196" spans="1:11" x14ac:dyDescent="0.25">
      <c r="A196" s="9">
        <v>48914</v>
      </c>
      <c r="B196">
        <f t="shared" si="25"/>
        <v>12</v>
      </c>
      <c r="C196">
        <f t="shared" si="26"/>
        <v>1</v>
      </c>
      <c r="D196">
        <f t="shared" si="27"/>
        <v>2033</v>
      </c>
      <c r="E196" s="10">
        <v>15.890360545515149</v>
      </c>
      <c r="F196" s="10">
        <v>20.24891604370228</v>
      </c>
      <c r="G196" s="10">
        <v>17.870895871683725</v>
      </c>
      <c r="H196" s="10">
        <v>24.531141797081371</v>
      </c>
      <c r="I196" s="10">
        <v>18.056348077513558</v>
      </c>
      <c r="J196" s="10">
        <v>18.576676664735974</v>
      </c>
      <c r="K196" s="10">
        <v>13.003673665315182</v>
      </c>
    </row>
    <row r="197" spans="1:11" x14ac:dyDescent="0.25">
      <c r="A197" s="9">
        <v>48945</v>
      </c>
      <c r="B197">
        <f t="shared" si="25"/>
        <v>1</v>
      </c>
      <c r="C197">
        <f t="shared" si="26"/>
        <v>1</v>
      </c>
      <c r="D197">
        <f t="shared" si="27"/>
        <v>2034</v>
      </c>
      <c r="E197" s="10">
        <v>15.979917491879101</v>
      </c>
      <c r="F197" s="10">
        <v>20.363037500094649</v>
      </c>
      <c r="G197" s="10">
        <v>17.941825530355256</v>
      </c>
      <c r="H197" s="10">
        <v>24.669397574467602</v>
      </c>
      <c r="I197" s="10">
        <v>18.128013796747126</v>
      </c>
      <c r="J197" s="10">
        <v>18.650407570256437</v>
      </c>
      <c r="K197" s="10">
        <v>13.055285299179506</v>
      </c>
    </row>
    <row r="198" spans="1:11" x14ac:dyDescent="0.25">
      <c r="A198" s="9">
        <v>48976</v>
      </c>
      <c r="B198">
        <f t="shared" ref="B198:B261" si="28">+MONTH(A198)</f>
        <v>2</v>
      </c>
      <c r="C198">
        <f t="shared" si="26"/>
        <v>1</v>
      </c>
      <c r="D198">
        <f t="shared" si="27"/>
        <v>2034</v>
      </c>
      <c r="E198" s="10">
        <v>16.069979174848562</v>
      </c>
      <c r="F198" s="10">
        <v>20.477802136930901</v>
      </c>
      <c r="G198" s="10">
        <v>18.04266050482002</v>
      </c>
      <c r="H198" s="10">
        <v>24.80843255162117</v>
      </c>
      <c r="I198" s="10">
        <v>18.229895169141436</v>
      </c>
      <c r="J198" s="10">
        <v>18.755224851414503</v>
      </c>
      <c r="K198" s="10">
        <v>13.128657395990151</v>
      </c>
    </row>
    <row r="199" spans="1:11" x14ac:dyDescent="0.25">
      <c r="A199" s="9">
        <v>49004</v>
      </c>
      <c r="B199">
        <f t="shared" si="28"/>
        <v>3</v>
      </c>
      <c r="C199">
        <f t="shared" si="26"/>
        <v>1</v>
      </c>
      <c r="D199">
        <f t="shared" si="27"/>
        <v>2034</v>
      </c>
      <c r="E199" s="10">
        <v>16.160548439083282</v>
      </c>
      <c r="F199" s="10">
        <v>20.593213579130452</v>
      </c>
      <c r="G199" s="10">
        <v>18.14406218260369</v>
      </c>
      <c r="H199" s="10">
        <v>24.948251120056756</v>
      </c>
      <c r="I199" s="10">
        <v>18.3323491257227</v>
      </c>
      <c r="J199" s="10">
        <v>18.860631216880137</v>
      </c>
      <c r="K199" s="10">
        <v>13.202441851816095</v>
      </c>
    </row>
    <row r="200" spans="1:11" x14ac:dyDescent="0.25">
      <c r="A200" s="9">
        <v>49035</v>
      </c>
      <c r="B200">
        <f t="shared" si="28"/>
        <v>4</v>
      </c>
      <c r="C200">
        <f t="shared" si="26"/>
        <v>1</v>
      </c>
      <c r="D200">
        <f t="shared" si="27"/>
        <v>2034</v>
      </c>
      <c r="E200" s="10">
        <v>16.251628145275319</v>
      </c>
      <c r="F200" s="10">
        <v>20.709275472042513</v>
      </c>
      <c r="G200" s="10">
        <v>18.246033748639409</v>
      </c>
      <c r="H200" s="10">
        <v>25.088857696039323</v>
      </c>
      <c r="I200" s="10">
        <v>18.43537888447517</v>
      </c>
      <c r="J200" s="10">
        <v>18.966629977370019</v>
      </c>
      <c r="K200" s="10">
        <v>13.276640984159013</v>
      </c>
    </row>
    <row r="201" spans="1:11" x14ac:dyDescent="0.25">
      <c r="A201" s="9">
        <v>49065</v>
      </c>
      <c r="B201">
        <f t="shared" si="28"/>
        <v>5</v>
      </c>
      <c r="C201">
        <f t="shared" si="26"/>
        <v>1</v>
      </c>
      <c r="D201">
        <f t="shared" si="27"/>
        <v>2034</v>
      </c>
      <c r="E201" s="10">
        <v>16.343221170239381</v>
      </c>
      <c r="F201" s="10">
        <v>20.825991481561221</v>
      </c>
      <c r="G201" s="10">
        <v>18.348578405759969</v>
      </c>
      <c r="H201" s="10">
        <v>25.230256720723581</v>
      </c>
      <c r="I201" s="10">
        <v>18.538987681468495</v>
      </c>
      <c r="J201" s="10">
        <v>19.073224462207413</v>
      </c>
      <c r="K201" s="10">
        <v>13.351257123545189</v>
      </c>
    </row>
    <row r="202" spans="1:11" x14ac:dyDescent="0.25">
      <c r="A202" s="9">
        <v>49096</v>
      </c>
      <c r="B202">
        <f t="shared" si="28"/>
        <v>6</v>
      </c>
      <c r="C202">
        <f t="shared" si="26"/>
        <v>1</v>
      </c>
      <c r="D202">
        <f t="shared" si="27"/>
        <v>2034</v>
      </c>
      <c r="E202" s="10">
        <v>16.435330407003708</v>
      </c>
      <c r="F202" s="10">
        <v>20.943365294241431</v>
      </c>
      <c r="G202" s="10">
        <v>18.451699374798448</v>
      </c>
      <c r="H202" s="10">
        <v>25.372452660294272</v>
      </c>
      <c r="I202" s="10">
        <v>18.643178770959402</v>
      </c>
      <c r="J202" s="10">
        <v>19.180418019426746</v>
      </c>
      <c r="K202" s="10">
        <v>13.426292613598722</v>
      </c>
    </row>
    <row r="203" spans="1:11" x14ac:dyDescent="0.25">
      <c r="A203" s="9">
        <v>49126</v>
      </c>
      <c r="B203">
        <f t="shared" si="28"/>
        <v>7</v>
      </c>
      <c r="C203">
        <f t="shared" si="26"/>
        <v>1</v>
      </c>
      <c r="D203">
        <f t="shared" si="27"/>
        <v>2034</v>
      </c>
      <c r="E203" s="10">
        <v>16.527958764901435</v>
      </c>
      <c r="F203" s="10">
        <v>21.061400617415167</v>
      </c>
      <c r="G203" s="10">
        <v>18.555399894689323</v>
      </c>
      <c r="H203" s="10">
        <v>25.515450006107251</v>
      </c>
      <c r="I203" s="10">
        <v>18.747955425493863</v>
      </c>
      <c r="J203" s="10">
        <v>19.288214015878737</v>
      </c>
      <c r="K203" s="10">
        <v>13.501749811115115</v>
      </c>
    </row>
    <row r="204" spans="1:11" x14ac:dyDescent="0.25">
      <c r="A204" s="9">
        <v>49157</v>
      </c>
      <c r="B204">
        <f t="shared" si="28"/>
        <v>8</v>
      </c>
      <c r="C204">
        <f t="shared" si="26"/>
        <v>1</v>
      </c>
      <c r="D204">
        <f t="shared" si="27"/>
        <v>2034</v>
      </c>
      <c r="E204" s="10">
        <v>16.621109169662493</v>
      </c>
      <c r="F204" s="10">
        <v>21.180101179308707</v>
      </c>
      <c r="G204" s="10">
        <v>18.659683222570251</v>
      </c>
      <c r="H204" s="10">
        <v>25.659253274831318</v>
      </c>
      <c r="I204" s="10">
        <v>18.853320936009936</v>
      </c>
      <c r="J204" s="10">
        <v>19.396615837336171</v>
      </c>
      <c r="K204" s="10">
        <v>13.57763108613532</v>
      </c>
    </row>
    <row r="205" spans="1:11" x14ac:dyDescent="0.25">
      <c r="A205" s="9">
        <v>49188</v>
      </c>
      <c r="B205">
        <f t="shared" si="28"/>
        <v>9</v>
      </c>
      <c r="C205">
        <f t="shared" si="26"/>
        <v>1</v>
      </c>
      <c r="D205">
        <f t="shared" si="27"/>
        <v>2034</v>
      </c>
      <c r="E205" s="10">
        <v>16.714784563506026</v>
      </c>
      <c r="F205" s="10">
        <v>21.299470729160351</v>
      </c>
      <c r="G205" s="10">
        <v>18.764552633884342</v>
      </c>
      <c r="H205" s="10">
        <v>25.803867008590917</v>
      </c>
      <c r="I205" s="10">
        <v>18.959278611941084</v>
      </c>
      <c r="J205" s="10">
        <v>19.505626888600244</v>
      </c>
      <c r="K205" s="10">
        <v>13.653938822020169</v>
      </c>
    </row>
    <row r="206" spans="1:11" x14ac:dyDescent="0.25">
      <c r="A206" s="9">
        <v>49218</v>
      </c>
      <c r="B206">
        <f t="shared" si="28"/>
        <v>10</v>
      </c>
      <c r="C206">
        <f t="shared" si="26"/>
        <v>1</v>
      </c>
      <c r="D206">
        <f t="shared" si="27"/>
        <v>2034</v>
      </c>
      <c r="E206" s="10">
        <v>16.808987905233312</v>
      </c>
      <c r="F206" s="10">
        <v>21.419513037338838</v>
      </c>
      <c r="G206" s="10">
        <v>18.870011422483039</v>
      </c>
      <c r="H206" s="10">
        <v>25.949295775109572</v>
      </c>
      <c r="I206" s="10">
        <v>19.065831781320139</v>
      </c>
      <c r="J206" s="10">
        <v>19.615250593607495</v>
      </c>
      <c r="K206" s="10">
        <v>13.730675415525246</v>
      </c>
    </row>
    <row r="207" spans="1:11" x14ac:dyDescent="0.25">
      <c r="A207" s="9">
        <v>49249</v>
      </c>
      <c r="B207">
        <f t="shared" si="28"/>
        <v>11</v>
      </c>
      <c r="C207">
        <f t="shared" si="26"/>
        <v>1</v>
      </c>
      <c r="D207">
        <f t="shared" si="27"/>
        <v>2034</v>
      </c>
      <c r="E207" s="10">
        <v>16.903722170321224</v>
      </c>
      <c r="F207" s="10">
        <v>21.540231895462441</v>
      </c>
      <c r="G207" s="10">
        <v>18.976062900729588</v>
      </c>
      <c r="H207" s="10">
        <v>26.095544167854172</v>
      </c>
      <c r="I207" s="10">
        <v>19.172983790883841</v>
      </c>
      <c r="J207" s="10">
        <v>19.725490395537349</v>
      </c>
      <c r="K207" s="10">
        <v>13.807843276876143</v>
      </c>
    </row>
    <row r="208" spans="1:11" x14ac:dyDescent="0.25">
      <c r="A208" s="9">
        <v>49279</v>
      </c>
      <c r="B208">
        <f t="shared" si="28"/>
        <v>12</v>
      </c>
      <c r="C208">
        <f t="shared" si="26"/>
        <v>1</v>
      </c>
      <c r="D208">
        <f t="shared" si="27"/>
        <v>2034</v>
      </c>
      <c r="E208" s="10">
        <v>16.998990351016211</v>
      </c>
      <c r="F208" s="10">
        <v>21.661631116518723</v>
      </c>
      <c r="G208" s="10">
        <v>19.082710399603073</v>
      </c>
      <c r="H208" s="10">
        <v>26.24261680618007</v>
      </c>
      <c r="I208" s="10">
        <v>19.280738006177938</v>
      </c>
      <c r="J208" s="10">
        <v>19.836349756920267</v>
      </c>
      <c r="K208" s="10">
        <v>13.885444829844186</v>
      </c>
    </row>
    <row r="209" spans="1:11" x14ac:dyDescent="0.25">
      <c r="A209" s="9">
        <v>49310</v>
      </c>
      <c r="B209">
        <f t="shared" si="28"/>
        <v>1</v>
      </c>
      <c r="C209">
        <f t="shared" si="26"/>
        <v>1</v>
      </c>
      <c r="D209">
        <f t="shared" si="27"/>
        <v>2035</v>
      </c>
      <c r="E209" s="10">
        <v>17.044506925938347</v>
      </c>
      <c r="F209" s="10">
        <v>21.719632399847399</v>
      </c>
      <c r="G209" s="10">
        <v>19.189957268803028</v>
      </c>
      <c r="H209" s="10">
        <v>26.312884157907817</v>
      </c>
      <c r="I209" s="10">
        <v>19.389097811662918</v>
      </c>
      <c r="J209" s="10">
        <v>19.947832159746504</v>
      </c>
      <c r="K209" s="10">
        <v>13.963482511822551</v>
      </c>
    </row>
    <row r="210" spans="1:11" x14ac:dyDescent="0.25">
      <c r="A210" s="9">
        <v>49341</v>
      </c>
      <c r="B210">
        <f t="shared" si="28"/>
        <v>2</v>
      </c>
      <c r="C210">
        <f t="shared" si="26"/>
        <v>1</v>
      </c>
      <c r="D210">
        <f t="shared" si="27"/>
        <v>2035</v>
      </c>
      <c r="E210" s="10">
        <v>17.090145376251307</v>
      </c>
      <c r="F210" s="10">
        <v>21.777788987679674</v>
      </c>
      <c r="G210" s="10">
        <v>19.241271717558963</v>
      </c>
      <c r="H210" s="10">
        <v>26.38333965782045</v>
      </c>
      <c r="I210" s="10">
        <v>19.440944767450457</v>
      </c>
      <c r="J210" s="10">
        <v>20.001173185826719</v>
      </c>
      <c r="K210" s="10">
        <v>14.000821230078703</v>
      </c>
    </row>
    <row r="211" spans="1:11" x14ac:dyDescent="0.25">
      <c r="A211" s="9">
        <v>49369</v>
      </c>
      <c r="B211">
        <f t="shared" si="28"/>
        <v>3</v>
      </c>
      <c r="C211">
        <f t="shared" si="26"/>
        <v>1</v>
      </c>
      <c r="D211">
        <f t="shared" si="27"/>
        <v>2035</v>
      </c>
      <c r="E211" s="10">
        <v>17.135906028289199</v>
      </c>
      <c r="F211" s="10">
        <v>21.83610129585961</v>
      </c>
      <c r="G211" s="10">
        <v>19.292723382495961</v>
      </c>
      <c r="H211" s="10">
        <v>26.453983809704422</v>
      </c>
      <c r="I211" s="10">
        <v>19.492930363356813</v>
      </c>
      <c r="J211" s="10">
        <v>20.054656847208875</v>
      </c>
      <c r="K211" s="10">
        <v>14.038259793046212</v>
      </c>
    </row>
    <row r="212" spans="1:11" x14ac:dyDescent="0.25">
      <c r="A212" s="9">
        <v>49400</v>
      </c>
      <c r="B212">
        <f t="shared" si="28"/>
        <v>4</v>
      </c>
      <c r="C212">
        <f t="shared" si="26"/>
        <v>1</v>
      </c>
      <c r="D212">
        <f t="shared" si="27"/>
        <v>2035</v>
      </c>
      <c r="E212" s="10">
        <v>17.181789209259925</v>
      </c>
      <c r="F212" s="10">
        <v>21.894569741344721</v>
      </c>
      <c r="G212" s="10">
        <v>19.344312630533679</v>
      </c>
      <c r="H212" s="10">
        <v>26.524817118695118</v>
      </c>
      <c r="I212" s="10">
        <v>19.545054970109305</v>
      </c>
      <c r="J212" s="10">
        <v>20.108283525303516</v>
      </c>
      <c r="K212" s="10">
        <v>14.07579846771246</v>
      </c>
    </row>
    <row r="213" spans="1:11" x14ac:dyDescent="0.25">
      <c r="A213" s="9">
        <v>49430</v>
      </c>
      <c r="B213">
        <f t="shared" si="28"/>
        <v>5</v>
      </c>
      <c r="C213">
        <f t="shared" ref="C213:C276" si="29">+DAY(A213)</f>
        <v>1</v>
      </c>
      <c r="D213">
        <f t="shared" ref="D213:D276" si="30">+YEAR(A213)</f>
        <v>2035</v>
      </c>
      <c r="E213" s="10">
        <v>17.227795247247521</v>
      </c>
      <c r="F213" s="10">
        <v>21.953194742208979</v>
      </c>
      <c r="G213" s="10">
        <v>19.396039829572945</v>
      </c>
      <c r="H213" s="10">
        <v>26.595840091280479</v>
      </c>
      <c r="I213" s="10">
        <v>19.597318959426573</v>
      </c>
      <c r="J213" s="10">
        <v>20.162053602541079</v>
      </c>
      <c r="K213" s="10">
        <v>14.113437521778755</v>
      </c>
    </row>
    <row r="214" spans="1:11" x14ac:dyDescent="0.25">
      <c r="A214" s="9">
        <v>49461</v>
      </c>
      <c r="B214">
        <f t="shared" si="28"/>
        <v>6</v>
      </c>
      <c r="C214">
        <f t="shared" si="29"/>
        <v>1</v>
      </c>
      <c r="D214">
        <f t="shared" si="30"/>
        <v>2035</v>
      </c>
      <c r="E214" s="10">
        <v>17.273924471214499</v>
      </c>
      <c r="F214" s="10">
        <v>22.011976717645787</v>
      </c>
      <c r="G214" s="10">
        <v>19.447905348498345</v>
      </c>
      <c r="H214" s="10">
        <v>26.667053235304621</v>
      </c>
      <c r="I214" s="10">
        <v>19.649722704021258</v>
      </c>
      <c r="J214" s="10">
        <v>20.215967462374632</v>
      </c>
      <c r="K214" s="10">
        <v>14.151177223662241</v>
      </c>
    </row>
    <row r="215" spans="1:11" x14ac:dyDescent="0.25">
      <c r="A215" s="9">
        <v>49491</v>
      </c>
      <c r="B215">
        <f t="shared" si="28"/>
        <v>7</v>
      </c>
      <c r="C215">
        <f t="shared" si="29"/>
        <v>1</v>
      </c>
      <c r="D215">
        <f t="shared" si="30"/>
        <v>2035</v>
      </c>
      <c r="E215" s="10">
        <v>17.320177211004211</v>
      </c>
      <c r="F215" s="10">
        <v>22.070916087970986</v>
      </c>
      <c r="G215" s="10">
        <v>19.499909557180885</v>
      </c>
      <c r="H215" s="10">
        <v>26.738457059971466</v>
      </c>
      <c r="I215" s="10">
        <v>19.702266577602629</v>
      </c>
      <c r="J215" s="10">
        <v>20.270025489282599</v>
      </c>
      <c r="K215" s="10">
        <v>14.189017842497819</v>
      </c>
    </row>
    <row r="216" spans="1:11" x14ac:dyDescent="0.25">
      <c r="A216" s="9">
        <v>49522</v>
      </c>
      <c r="B216">
        <f t="shared" si="28"/>
        <v>8</v>
      </c>
      <c r="C216">
        <f t="shared" si="29"/>
        <v>1</v>
      </c>
      <c r="D216">
        <f t="shared" si="30"/>
        <v>2035</v>
      </c>
      <c r="E216" s="10">
        <v>17.366553797343187</v>
      </c>
      <c r="F216" s="10">
        <v>22.130013274625853</v>
      </c>
      <c r="G216" s="10">
        <v>19.552052826480608</v>
      </c>
      <c r="H216" s="10">
        <v>26.810052075848379</v>
      </c>
      <c r="I216" s="10">
        <v>19.754950954879263</v>
      </c>
      <c r="J216" s="10">
        <v>20.324228068771525</v>
      </c>
      <c r="K216" s="10">
        <v>14.226959648140067</v>
      </c>
    </row>
    <row r="217" spans="1:11" x14ac:dyDescent="0.25">
      <c r="A217" s="9">
        <v>49553</v>
      </c>
      <c r="B217">
        <f t="shared" si="28"/>
        <v>9</v>
      </c>
      <c r="C217">
        <f t="shared" si="29"/>
        <v>1</v>
      </c>
      <c r="D217">
        <f t="shared" si="30"/>
        <v>2035</v>
      </c>
      <c r="E217" s="10">
        <v>17.413054561843524</v>
      </c>
      <c r="F217" s="10">
        <v>22.189268700180122</v>
      </c>
      <c r="G217" s="10">
        <v>19.604335528249251</v>
      </c>
      <c r="H217" s="10">
        <v>26.881838794869825</v>
      </c>
      <c r="I217" s="10">
        <v>19.807776211561738</v>
      </c>
      <c r="J217" s="10">
        <v>20.378575587378794</v>
      </c>
      <c r="K217" s="10">
        <v>14.265002911165155</v>
      </c>
    </row>
    <row r="218" spans="1:11" x14ac:dyDescent="0.25">
      <c r="A218" s="9">
        <v>49583</v>
      </c>
      <c r="B218">
        <f t="shared" si="28"/>
        <v>10</v>
      </c>
      <c r="C218">
        <f t="shared" si="29"/>
        <v>1</v>
      </c>
      <c r="D218">
        <f t="shared" si="30"/>
        <v>2035</v>
      </c>
      <c r="E218" s="10">
        <v>17.459679837005233</v>
      </c>
      <c r="F218" s="10">
        <v>22.248682788334996</v>
      </c>
      <c r="G218" s="10">
        <v>19.656758035332885</v>
      </c>
      <c r="H218" s="10">
        <v>26.953817730341033</v>
      </c>
      <c r="I218" s="10">
        <v>19.860742724365267</v>
      </c>
      <c r="J218" s="10">
        <v>20.433068432675405</v>
      </c>
      <c r="K218" s="10">
        <v>14.303147902872782</v>
      </c>
    </row>
    <row r="219" spans="1:11" x14ac:dyDescent="0.25">
      <c r="A219" s="9">
        <v>49614</v>
      </c>
      <c r="B219">
        <f t="shared" si="28"/>
        <v>11</v>
      </c>
      <c r="C219">
        <f t="shared" si="29"/>
        <v>1</v>
      </c>
      <c r="D219">
        <f t="shared" si="30"/>
        <v>2035</v>
      </c>
      <c r="E219" s="10">
        <v>17.506429956218639</v>
      </c>
      <c r="F219" s="10">
        <v>22.308255963926189</v>
      </c>
      <c r="G219" s="10">
        <v>19.709320721574592</v>
      </c>
      <c r="H219" s="10">
        <v>27.02598939694165</v>
      </c>
      <c r="I219" s="10">
        <v>19.913850871012421</v>
      </c>
      <c r="J219" s="10">
        <v>20.487706993268745</v>
      </c>
      <c r="K219" s="10">
        <v>14.34139489528812</v>
      </c>
    </row>
    <row r="220" spans="1:11" x14ac:dyDescent="0.25">
      <c r="A220" s="9">
        <v>49644</v>
      </c>
      <c r="B220">
        <f t="shared" si="28"/>
        <v>12</v>
      </c>
      <c r="C220">
        <f t="shared" si="29"/>
        <v>1</v>
      </c>
      <c r="D220">
        <f t="shared" si="30"/>
        <v>2035</v>
      </c>
      <c r="E220" s="10">
        <v>17.553305253766752</v>
      </c>
      <c r="F220" s="10">
        <v>22.367988652926954</v>
      </c>
      <c r="G220" s="10">
        <v>19.762023961817118</v>
      </c>
      <c r="H220" s="10">
        <v>27.098354310729441</v>
      </c>
      <c r="I220" s="10">
        <v>19.967101030235821</v>
      </c>
      <c r="J220" s="10">
        <v>20.542491658805329</v>
      </c>
      <c r="K220" s="10">
        <v>14.379744161163728</v>
      </c>
    </row>
    <row r="221" spans="1:11" x14ac:dyDescent="0.25">
      <c r="A221" s="9">
        <v>49675</v>
      </c>
      <c r="B221">
        <f t="shared" si="28"/>
        <v>1</v>
      </c>
      <c r="C221">
        <f t="shared" si="29"/>
        <v>1</v>
      </c>
      <c r="D221">
        <f t="shared" si="30"/>
        <v>2036</v>
      </c>
      <c r="E221" s="10">
        <v>17.600306064827652</v>
      </c>
      <c r="F221" s="10">
        <v>22.427881282451128</v>
      </c>
      <c r="G221" s="10">
        <v>19.814868131905541</v>
      </c>
      <c r="H221" s="10">
        <v>27.170912989143961</v>
      </c>
      <c r="I221" s="10">
        <v>20.020493581780801</v>
      </c>
      <c r="J221" s="10">
        <v>20.597422819973605</v>
      </c>
      <c r="K221" s="10">
        <v>14.418195973981522</v>
      </c>
    </row>
    <row r="222" spans="1:11" x14ac:dyDescent="0.25">
      <c r="A222" s="9">
        <v>49706</v>
      </c>
      <c r="B222">
        <f t="shared" si="28"/>
        <v>2</v>
      </c>
      <c r="C222">
        <f t="shared" si="29"/>
        <v>1</v>
      </c>
      <c r="D222">
        <f t="shared" si="30"/>
        <v>2036</v>
      </c>
      <c r="E222" s="10">
        <v>17.647432725476904</v>
      </c>
      <c r="F222" s="10">
        <v>22.487934280756196</v>
      </c>
      <c r="G222" s="10">
        <v>19.86785360868997</v>
      </c>
      <c r="H222" s="10">
        <v>27.243665951010268</v>
      </c>
      <c r="I222" s="10">
        <v>20.074028906408181</v>
      </c>
      <c r="J222" s="10">
        <v>20.652500868506742</v>
      </c>
      <c r="K222" s="10">
        <v>14.456750607954719</v>
      </c>
    </row>
    <row r="223" spans="1:11" x14ac:dyDescent="0.25">
      <c r="A223" s="9">
        <v>49735</v>
      </c>
      <c r="B223">
        <f t="shared" si="28"/>
        <v>3</v>
      </c>
      <c r="C223">
        <f t="shared" si="29"/>
        <v>1</v>
      </c>
      <c r="D223">
        <f t="shared" si="30"/>
        <v>2036</v>
      </c>
      <c r="E223" s="10">
        <v>17.694685572689945</v>
      </c>
      <c r="F223" s="10">
        <v>22.548148077246346</v>
      </c>
      <c r="G223" s="10">
        <v>19.920980770028201</v>
      </c>
      <c r="H223" s="10">
        <v>27.31661371654263</v>
      </c>
      <c r="I223" s="10">
        <v>20.127707385896912</v>
      </c>
      <c r="J223" s="10">
        <v>20.707726197185394</v>
      </c>
      <c r="K223" s="10">
        <v>14.495408338029774</v>
      </c>
    </row>
    <row r="224" spans="1:11" x14ac:dyDescent="0.25">
      <c r="A224" s="9">
        <v>49766</v>
      </c>
      <c r="B224">
        <f t="shared" si="28"/>
        <v>4</v>
      </c>
      <c r="C224">
        <f t="shared" si="29"/>
        <v>1</v>
      </c>
      <c r="D224">
        <f t="shared" si="30"/>
        <v>2036</v>
      </c>
      <c r="E224" s="10">
        <v>17.742064944344499</v>
      </c>
      <c r="F224" s="10">
        <v>22.608523102475537</v>
      </c>
      <c r="G224" s="10">
        <v>19.974249994788458</v>
      </c>
      <c r="H224" s="10">
        <v>27.389756807348238</v>
      </c>
      <c r="I224" s="10">
        <v>20.181529403046852</v>
      </c>
      <c r="J224" s="10">
        <v>20.763099199840529</v>
      </c>
      <c r="K224" s="10">
        <v>14.53416943988837</v>
      </c>
    </row>
    <row r="225" spans="1:11" x14ac:dyDescent="0.25">
      <c r="A225" s="9">
        <v>49796</v>
      </c>
      <c r="B225">
        <f t="shared" si="28"/>
        <v>5</v>
      </c>
      <c r="C225">
        <f t="shared" si="29"/>
        <v>1</v>
      </c>
      <c r="D225">
        <f t="shared" si="30"/>
        <v>2036</v>
      </c>
      <c r="E225" s="10">
        <v>17.789571179222996</v>
      </c>
      <c r="F225" s="10">
        <v>22.669059788150587</v>
      </c>
      <c r="G225" s="10">
        <v>20.027661662852051</v>
      </c>
      <c r="H225" s="10">
        <v>27.463095746430948</v>
      </c>
      <c r="I225" s="10">
        <v>20.235495341681467</v>
      </c>
      <c r="J225" s="10">
        <v>20.818620271356242</v>
      </c>
      <c r="K225" s="10">
        <v>14.573034189949368</v>
      </c>
    </row>
    <row r="226" spans="1:11" x14ac:dyDescent="0.25">
      <c r="A226" s="9">
        <v>49827</v>
      </c>
      <c r="B226">
        <f t="shared" si="28"/>
        <v>6</v>
      </c>
      <c r="C226">
        <f t="shared" si="29"/>
        <v>1</v>
      </c>
      <c r="D226">
        <f t="shared" si="30"/>
        <v>2036</v>
      </c>
      <c r="E226" s="10">
        <v>17.837204617014986</v>
      </c>
      <c r="F226" s="10">
        <v>22.729758567134251</v>
      </c>
      <c r="G226" s="10">
        <v>20.081216155116106</v>
      </c>
      <c r="H226" s="10">
        <v>27.536631058195006</v>
      </c>
      <c r="I226" s="10">
        <v>20.289605586650577</v>
      </c>
      <c r="J226" s="10">
        <v>20.874289807672533</v>
      </c>
      <c r="K226" s="10">
        <v>14.612002865370771</v>
      </c>
    </row>
    <row r="227" spans="1:11" x14ac:dyDescent="0.25">
      <c r="A227" s="9">
        <v>49857</v>
      </c>
      <c r="B227">
        <f t="shared" si="28"/>
        <v>7</v>
      </c>
      <c r="C227">
        <f t="shared" si="29"/>
        <v>1</v>
      </c>
      <c r="D227">
        <f t="shared" si="30"/>
        <v>2036</v>
      </c>
      <c r="E227" s="10">
        <v>17.884965598319578</v>
      </c>
      <c r="F227" s="10">
        <v>22.790619873448314</v>
      </c>
      <c r="G227" s="10">
        <v>20.134913853496279</v>
      </c>
      <c r="H227" s="10">
        <v>27.610363268448811</v>
      </c>
      <c r="I227" s="10">
        <v>20.343860523833108</v>
      </c>
      <c r="J227" s="10">
        <v>20.930108205788184</v>
      </c>
      <c r="K227" s="10">
        <v>14.651075744051727</v>
      </c>
    </row>
    <row r="228" spans="1:11" x14ac:dyDescent="0.25">
      <c r="A228" s="9">
        <v>49888</v>
      </c>
      <c r="B228">
        <f t="shared" si="28"/>
        <v>8</v>
      </c>
      <c r="C228">
        <f t="shared" si="29"/>
        <v>1</v>
      </c>
      <c r="D228">
        <f t="shared" si="30"/>
        <v>2036</v>
      </c>
      <c r="E228" s="10">
        <v>17.932854464647871</v>
      </c>
      <c r="F228" s="10">
        <v>22.851644142276712</v>
      </c>
      <c r="G228" s="10">
        <v>20.18875514092948</v>
      </c>
      <c r="H228" s="10">
        <v>27.684292904408668</v>
      </c>
      <c r="I228" s="10">
        <v>20.398260540139827</v>
      </c>
      <c r="J228" s="10">
        <v>20.986075863763542</v>
      </c>
      <c r="K228" s="10">
        <v>14.690253104634479</v>
      </c>
    </row>
    <row r="229" spans="1:11" x14ac:dyDescent="0.25">
      <c r="A229" s="9">
        <v>49919</v>
      </c>
      <c r="B229">
        <f t="shared" si="28"/>
        <v>9</v>
      </c>
      <c r="C229">
        <f t="shared" si="29"/>
        <v>1</v>
      </c>
      <c r="D229">
        <f t="shared" si="30"/>
        <v>2036</v>
      </c>
      <c r="E229" s="10">
        <v>17.980871558425392</v>
      </c>
      <c r="F229" s="10">
        <v>22.912831809968619</v>
      </c>
      <c r="G229" s="10">
        <v>20.242740401376597</v>
      </c>
      <c r="H229" s="10">
        <v>27.758420494702552</v>
      </c>
      <c r="I229" s="10">
        <v>20.452806023516118</v>
      </c>
      <c r="J229" s="10">
        <v>21.04219318072338</v>
      </c>
      <c r="K229" s="10">
        <v>14.729535226506366</v>
      </c>
    </row>
    <row r="230" spans="1:11" x14ac:dyDescent="0.25">
      <c r="A230" s="9">
        <v>49949</v>
      </c>
      <c r="B230">
        <f t="shared" si="28"/>
        <v>10</v>
      </c>
      <c r="C230">
        <f t="shared" si="29"/>
        <v>1</v>
      </c>
      <c r="D230">
        <f t="shared" si="30"/>
        <v>2036</v>
      </c>
      <c r="E230" s="10">
        <v>18.02901722299455</v>
      </c>
      <c r="F230" s="10">
        <v>22.974183314041589</v>
      </c>
      <c r="G230" s="10">
        <v>20.296870019825242</v>
      </c>
      <c r="H230" s="10">
        <v>27.83274656937391</v>
      </c>
      <c r="I230" s="10">
        <v>20.507497362944736</v>
      </c>
      <c r="J230" s="10">
        <v>21.098460556859763</v>
      </c>
      <c r="K230" s="10">
        <v>14.768922389801833</v>
      </c>
    </row>
    <row r="231" spans="1:11" x14ac:dyDescent="0.25">
      <c r="A231" s="9">
        <v>49980</v>
      </c>
      <c r="B231">
        <f t="shared" si="28"/>
        <v>11</v>
      </c>
      <c r="C231">
        <f t="shared" si="29"/>
        <v>1</v>
      </c>
      <c r="D231">
        <f t="shared" si="30"/>
        <v>2036</v>
      </c>
      <c r="E231" s="10">
        <v>18.07729180261709</v>
      </c>
      <c r="F231" s="10">
        <v>23.035699093184668</v>
      </c>
      <c r="G231" s="10">
        <v>20.351144382292496</v>
      </c>
      <c r="H231" s="10">
        <v>27.907271659885417</v>
      </c>
      <c r="I231" s="10">
        <v>20.562334948448594</v>
      </c>
      <c r="J231" s="10">
        <v>21.154878393434842</v>
      </c>
      <c r="K231" s="10">
        <v>14.808414875404388</v>
      </c>
    </row>
    <row r="232" spans="1:11" x14ac:dyDescent="0.25">
      <c r="A232" s="9">
        <v>50010</v>
      </c>
      <c r="B232">
        <f t="shared" si="28"/>
        <v>12</v>
      </c>
      <c r="C232">
        <f t="shared" si="29"/>
        <v>1</v>
      </c>
      <c r="D232">
        <f t="shared" si="30"/>
        <v>2036</v>
      </c>
      <c r="E232" s="10">
        <v>18.125695642476554</v>
      </c>
      <c r="F232" s="10">
        <v>23.097379587261543</v>
      </c>
      <c r="G232" s="10">
        <v>20.405563875827667</v>
      </c>
      <c r="H232" s="10">
        <v>27.981996299122809</v>
      </c>
      <c r="I232" s="10">
        <v>20.61731917109352</v>
      </c>
      <c r="J232" s="10">
        <v>21.211447092783782</v>
      </c>
      <c r="K232" s="10">
        <v>14.848012964948646</v>
      </c>
    </row>
    <row r="233" spans="1:11" x14ac:dyDescent="0.25">
      <c r="A233" s="9">
        <v>50041</v>
      </c>
      <c r="B233">
        <f t="shared" si="28"/>
        <v>1</v>
      </c>
      <c r="C233">
        <f t="shared" si="29"/>
        <v>1</v>
      </c>
      <c r="D233">
        <f t="shared" si="30"/>
        <v>2037</v>
      </c>
      <c r="E233" s="10">
        <v>18.174229088680747</v>
      </c>
      <c r="F233" s="10">
        <v>23.159225237313681</v>
      </c>
      <c r="G233" s="10">
        <v>20.46012888851503</v>
      </c>
      <c r="H233" s="10">
        <v>28.056921021398669</v>
      </c>
      <c r="I233" s="10">
        <v>20.672450422991087</v>
      </c>
      <c r="J233" s="10">
        <v>21.268167058317601</v>
      </c>
      <c r="K233" s="10">
        <v>14.887716940822321</v>
      </c>
    </row>
    <row r="234" spans="1:11" x14ac:dyDescent="0.25">
      <c r="A234" s="9">
        <v>50072</v>
      </c>
      <c r="B234">
        <f t="shared" si="28"/>
        <v>2</v>
      </c>
      <c r="C234">
        <f t="shared" si="29"/>
        <v>1</v>
      </c>
      <c r="D234">
        <f t="shared" si="30"/>
        <v>2037</v>
      </c>
      <c r="E234" s="10">
        <v>18.222892488264215</v>
      </c>
      <c r="F234" s="10">
        <v>23.22123648556348</v>
      </c>
      <c r="G234" s="10">
        <v>20.514839809476612</v>
      </c>
      <c r="H234" s="10">
        <v>28.132046362456272</v>
      </c>
      <c r="I234" s="10">
        <v>20.727729097301353</v>
      </c>
      <c r="J234" s="10">
        <v>21.325038694526029</v>
      </c>
      <c r="K234" s="10">
        <v>14.927527086168219</v>
      </c>
    </row>
    <row r="235" spans="1:11" x14ac:dyDescent="0.25">
      <c r="A235" s="9">
        <v>50100</v>
      </c>
      <c r="B235">
        <f t="shared" si="28"/>
        <v>3</v>
      </c>
      <c r="C235">
        <f t="shared" si="29"/>
        <v>1</v>
      </c>
      <c r="D235">
        <f t="shared" si="30"/>
        <v>2037</v>
      </c>
      <c r="E235" s="10">
        <v>18.271686189190724</v>
      </c>
      <c r="F235" s="10">
        <v>23.28341377541744</v>
      </c>
      <c r="G235" s="10">
        <v>20.569697028874952</v>
      </c>
      <c r="H235" s="10">
        <v>28.207372859473381</v>
      </c>
      <c r="I235" s="10">
        <v>20.783155588235733</v>
      </c>
      <c r="J235" s="10">
        <v>21.382062406980442</v>
      </c>
      <c r="K235" s="10">
        <v>14.967443684886309</v>
      </c>
    </row>
    <row r="236" spans="1:11" x14ac:dyDescent="0.25">
      <c r="A236" s="9">
        <v>50131</v>
      </c>
      <c r="B236">
        <f t="shared" si="28"/>
        <v>4</v>
      </c>
      <c r="C236">
        <f t="shared" si="29"/>
        <v>1</v>
      </c>
      <c r="D236">
        <f t="shared" si="30"/>
        <v>2037</v>
      </c>
      <c r="E236" s="10">
        <v>18.320610540355752</v>
      </c>
      <c r="F236" s="10">
        <v>23.345757551469323</v>
      </c>
      <c r="G236" s="10">
        <v>20.624700937915918</v>
      </c>
      <c r="H236" s="10">
        <v>28.28290105106613</v>
      </c>
      <c r="I236" s="10">
        <v>20.838730291059747</v>
      </c>
      <c r="J236" s="10">
        <v>21.439238602336697</v>
      </c>
      <c r="K236" s="10">
        <v>15.007467021635687</v>
      </c>
    </row>
    <row r="237" spans="1:11" x14ac:dyDescent="0.25">
      <c r="A237" s="9">
        <v>50161</v>
      </c>
      <c r="B237">
        <f t="shared" si="28"/>
        <v>5</v>
      </c>
      <c r="C237">
        <f t="shared" si="29"/>
        <v>1</v>
      </c>
      <c r="D237">
        <f t="shared" si="30"/>
        <v>2037</v>
      </c>
      <c r="E237" s="10">
        <v>18.36966589158898</v>
      </c>
      <c r="F237" s="10">
        <v>23.408268259503341</v>
      </c>
      <c r="G237" s="10">
        <v>20.679851928851466</v>
      </c>
      <c r="H237" s="10">
        <v>28.358631477292843</v>
      </c>
      <c r="I237" s="10">
        <v>20.894453602095869</v>
      </c>
      <c r="J237" s="10">
        <v>21.496567688338068</v>
      </c>
      <c r="K237" s="10">
        <v>15.047597381836647</v>
      </c>
    </row>
    <row r="238" spans="1:11" x14ac:dyDescent="0.25">
      <c r="A238" s="9">
        <v>50192</v>
      </c>
      <c r="B238">
        <f t="shared" si="28"/>
        <v>6</v>
      </c>
      <c r="C238">
        <f t="shared" si="29"/>
        <v>1</v>
      </c>
      <c r="D238">
        <f t="shared" si="30"/>
        <v>2037</v>
      </c>
      <c r="E238" s="10">
        <v>18.418852593656798</v>
      </c>
      <c r="F238" s="10">
        <v>23.470946346497339</v>
      </c>
      <c r="G238" s="10">
        <v>20.735150394982419</v>
      </c>
      <c r="H238" s="10">
        <v>28.434564679657903</v>
      </c>
      <c r="I238" s="10">
        <v>20.950325918726357</v>
      </c>
      <c r="J238" s="10">
        <v>21.554050073818157</v>
      </c>
      <c r="K238" s="10">
        <v>15.087835051672709</v>
      </c>
    </row>
    <row r="239" spans="1:11" x14ac:dyDescent="0.25">
      <c r="A239" s="9">
        <v>50222</v>
      </c>
      <c r="B239">
        <f t="shared" si="28"/>
        <v>7</v>
      </c>
      <c r="C239">
        <f t="shared" si="29"/>
        <v>1</v>
      </c>
      <c r="D239">
        <f t="shared" si="30"/>
        <v>2037</v>
      </c>
      <c r="E239" s="10">
        <v>18.468170998264799</v>
      </c>
      <c r="F239" s="10">
        <v>23.533792260625994</v>
      </c>
      <c r="G239" s="10">
        <v>20.790596730661324</v>
      </c>
      <c r="H239" s="10">
        <v>28.510701201115637</v>
      </c>
      <c r="I239" s="10">
        <v>21.006347639396072</v>
      </c>
      <c r="J239" s="10">
        <v>21.61168616870378</v>
      </c>
      <c r="K239" s="10">
        <v>15.128180318092646</v>
      </c>
    </row>
    <row r="240" spans="1:11" x14ac:dyDescent="0.25">
      <c r="A240" s="9">
        <v>50253</v>
      </c>
      <c r="B240">
        <f t="shared" si="28"/>
        <v>8</v>
      </c>
      <c r="C240">
        <f t="shared" si="29"/>
        <v>1</v>
      </c>
      <c r="D240">
        <f t="shared" si="30"/>
        <v>2037</v>
      </c>
      <c r="E240" s="10">
        <v>18.517621458060319</v>
      </c>
      <c r="F240" s="10">
        <v>23.596806451264012</v>
      </c>
      <c r="G240" s="10">
        <v>20.84619133129523</v>
      </c>
      <c r="H240" s="10">
        <v>28.587041586074186</v>
      </c>
      <c r="I240" s="10">
        <v>21.062519163615338</v>
      </c>
      <c r="J240" s="10">
        <v>21.669476384017926</v>
      </c>
      <c r="K240" s="10">
        <v>15.168633468812548</v>
      </c>
    </row>
    <row r="241" spans="1:11" x14ac:dyDescent="0.25">
      <c r="A241" s="9">
        <v>50284</v>
      </c>
      <c r="B241">
        <f t="shared" si="28"/>
        <v>9</v>
      </c>
      <c r="C241">
        <f t="shared" si="29"/>
        <v>1</v>
      </c>
      <c r="D241">
        <f t="shared" si="30"/>
        <v>2037</v>
      </c>
      <c r="E241" s="10">
        <v>18.567204326634933</v>
      </c>
      <c r="F241" s="10">
        <v>23.659989368989351</v>
      </c>
      <c r="G241" s="10">
        <v>20.901934593348514</v>
      </c>
      <c r="H241" s="10">
        <v>28.663586380399394</v>
      </c>
      <c r="I241" s="10">
        <v>21.118840891962762</v>
      </c>
      <c r="J241" s="10">
        <v>21.727421131882647</v>
      </c>
      <c r="K241" s="10">
        <v>15.209194792317852</v>
      </c>
    </row>
    <row r="242" spans="1:11" x14ac:dyDescent="0.25">
      <c r="A242" s="9">
        <v>50314</v>
      </c>
      <c r="B242">
        <f t="shared" si="28"/>
        <v>10</v>
      </c>
      <c r="C242">
        <f t="shared" si="29"/>
        <v>1</v>
      </c>
      <c r="D242">
        <f t="shared" si="30"/>
        <v>2037</v>
      </c>
      <c r="E242" s="10">
        <v>18.616919958526999</v>
      </c>
      <c r="F242" s="10">
        <v>23.72334146558644</v>
      </c>
      <c r="G242" s="10">
        <v>20.957826914345702</v>
      </c>
      <c r="H242" s="10">
        <v>28.740336131418729</v>
      </c>
      <c r="I242" s="10">
        <v>21.175313226088132</v>
      </c>
      <c r="J242" s="10">
        <v>21.785520825522049</v>
      </c>
      <c r="K242" s="10">
        <v>15.249864577865432</v>
      </c>
    </row>
    <row r="243" spans="1:11" x14ac:dyDescent="0.25">
      <c r="A243" s="9">
        <v>50345</v>
      </c>
      <c r="B243">
        <f t="shared" si="28"/>
        <v>11</v>
      </c>
      <c r="C243">
        <f t="shared" si="29"/>
        <v>1</v>
      </c>
      <c r="D243">
        <f t="shared" si="30"/>
        <v>2037</v>
      </c>
      <c r="E243" s="10">
        <v>18.666768709224186</v>
      </c>
      <c r="F243" s="10">
        <v>23.786863194049403</v>
      </c>
      <c r="G243" s="10">
        <v>21.013868692874325</v>
      </c>
      <c r="H243" s="10">
        <v>28.817291387925177</v>
      </c>
      <c r="I243" s="10">
        <v>21.231936568715238</v>
      </c>
      <c r="J243" s="10">
        <v>21.843775879265181</v>
      </c>
      <c r="K243" s="10">
        <v>15.290643115485626</v>
      </c>
    </row>
    <row r="244" spans="1:11" x14ac:dyDescent="0.25">
      <c r="A244" s="9">
        <v>50375</v>
      </c>
      <c r="B244">
        <f t="shared" si="28"/>
        <v>12</v>
      </c>
      <c r="C244">
        <f t="shared" si="29"/>
        <v>1</v>
      </c>
      <c r="D244">
        <f t="shared" si="30"/>
        <v>2037</v>
      </c>
      <c r="E244" s="10">
        <v>18.716750935166022</v>
      </c>
      <c r="F244" s="10">
        <v>23.850555008585307</v>
      </c>
      <c r="G244" s="10">
        <v>21.070060328587736</v>
      </c>
      <c r="H244" s="10">
        <v>28.89445270018118</v>
      </c>
      <c r="I244" s="10">
        <v>21.288711323644776</v>
      </c>
      <c r="J244" s="10">
        <v>21.902186708549046</v>
      </c>
      <c r="K244" s="10">
        <v>15.33153069598433</v>
      </c>
    </row>
    <row r="245" spans="1:11" x14ac:dyDescent="0.25">
      <c r="A245" s="9">
        <v>50406</v>
      </c>
      <c r="B245">
        <f t="shared" si="28"/>
        <v>1</v>
      </c>
      <c r="C245">
        <f t="shared" si="29"/>
        <v>1</v>
      </c>
      <c r="D245">
        <f t="shared" si="30"/>
        <v>2038</v>
      </c>
      <c r="E245" s="10">
        <v>18.766866993746437</v>
      </c>
      <c r="F245" s="10">
        <v>23.914417364617403</v>
      </c>
      <c r="G245" s="10">
        <v>21.126402222207972</v>
      </c>
      <c r="H245" s="10">
        <v>28.971820619922561</v>
      </c>
      <c r="I245" s="10">
        <v>21.345637895757211</v>
      </c>
      <c r="J245" s="10">
        <v>21.96075372992151</v>
      </c>
      <c r="K245" s="10">
        <v>15.372527610945056</v>
      </c>
    </row>
    <row r="246" spans="1:11" x14ac:dyDescent="0.25">
      <c r="A246" s="9">
        <v>50437</v>
      </c>
      <c r="B246">
        <f t="shared" si="28"/>
        <v>2</v>
      </c>
      <c r="C246">
        <f t="shared" si="29"/>
        <v>1</v>
      </c>
      <c r="D246">
        <f t="shared" si="30"/>
        <v>2038</v>
      </c>
      <c r="E246" s="10">
        <v>18.817117243316321</v>
      </c>
      <c r="F246" s="10">
        <v>23.978450718788391</v>
      </c>
      <c r="G246" s="10">
        <v>21.182894775528624</v>
      </c>
      <c r="H246" s="10">
        <v>29.049395700362471</v>
      </c>
      <c r="I246" s="10">
        <v>21.402716691015669</v>
      </c>
      <c r="J246" s="10">
        <v>22.019477361044327</v>
      </c>
      <c r="K246" s="10">
        <v>15.413634152731028</v>
      </c>
    </row>
    <row r="247" spans="1:11" x14ac:dyDescent="0.25">
      <c r="A247" s="9">
        <v>50465</v>
      </c>
      <c r="B247">
        <f t="shared" si="28"/>
        <v>3</v>
      </c>
      <c r="C247">
        <f t="shared" si="29"/>
        <v>1</v>
      </c>
      <c r="D247">
        <f t="shared" si="30"/>
        <v>2038</v>
      </c>
      <c r="E247" s="10">
        <v>18.867502043186086</v>
      </c>
      <c r="F247" s="10">
        <v>24.042655528963675</v>
      </c>
      <c r="G247" s="10">
        <v>21.239538391417664</v>
      </c>
      <c r="H247" s="10">
        <v>29.127178496195359</v>
      </c>
      <c r="I247" s="10">
        <v>21.459948116468837</v>
      </c>
      <c r="J247" s="10">
        <v>22.078358020696065</v>
      </c>
      <c r="K247" s="10">
        <v>15.454850614487244</v>
      </c>
    </row>
    <row r="248" spans="1:11" x14ac:dyDescent="0.25">
      <c r="A248" s="9">
        <v>50496</v>
      </c>
      <c r="B248">
        <f t="shared" si="28"/>
        <v>4</v>
      </c>
      <c r="C248">
        <f t="shared" si="29"/>
        <v>1</v>
      </c>
      <c r="D248">
        <f t="shared" si="30"/>
        <v>2038</v>
      </c>
      <c r="E248" s="10">
        <v>18.918021753628235</v>
      </c>
      <c r="F248" s="10">
        <v>24.107032254234642</v>
      </c>
      <c r="G248" s="10">
        <v>21.296333473820376</v>
      </c>
      <c r="H248" s="10">
        <v>29.205169563600919</v>
      </c>
      <c r="I248" s="10">
        <v>21.51733258025385</v>
      </c>
      <c r="J248" s="10">
        <v>22.137396128775123</v>
      </c>
      <c r="K248" s="10">
        <v>15.496177290142585</v>
      </c>
    </row>
    <row r="249" spans="1:11" x14ac:dyDescent="0.25">
      <c r="A249" s="9">
        <v>50526</v>
      </c>
      <c r="B249">
        <f t="shared" si="28"/>
        <v>5</v>
      </c>
      <c r="C249">
        <f t="shared" si="29"/>
        <v>1</v>
      </c>
      <c r="D249">
        <f t="shared" si="30"/>
        <v>2038</v>
      </c>
      <c r="E249" s="10">
        <v>18.968676735879939</v>
      </c>
      <c r="F249" s="10">
        <v>24.171581354921944</v>
      </c>
      <c r="G249" s="10">
        <v>21.353280427762176</v>
      </c>
      <c r="H249" s="10">
        <v>29.283369460248068</v>
      </c>
      <c r="I249" s="10">
        <v>21.574870491599224</v>
      </c>
      <c r="J249" s="10">
        <v>22.196592106302731</v>
      </c>
      <c r="K249" s="10">
        <v>15.53761447441191</v>
      </c>
    </row>
    <row r="250" spans="1:11" x14ac:dyDescent="0.25">
      <c r="A250" s="9">
        <v>50557</v>
      </c>
      <c r="B250">
        <f t="shared" si="28"/>
        <v>6</v>
      </c>
      <c r="C250">
        <f t="shared" si="29"/>
        <v>1</v>
      </c>
      <c r="D250">
        <f t="shared" si="30"/>
        <v>2038</v>
      </c>
      <c r="E250" s="10">
        <v>19.019467352145618</v>
      </c>
      <c r="F250" s="10">
        <v>24.236303292578789</v>
      </c>
      <c r="G250" s="10">
        <v>21.410379659351548</v>
      </c>
      <c r="H250" s="10">
        <v>29.361778745298945</v>
      </c>
      <c r="I250" s="10">
        <v>21.632562260827751</v>
      </c>
      <c r="J250" s="10">
        <v>22.255946375425935</v>
      </c>
      <c r="K250" s="10">
        <v>15.579162462798154</v>
      </c>
    </row>
    <row r="251" spans="1:11" x14ac:dyDescent="0.25">
      <c r="A251" s="9">
        <v>50587</v>
      </c>
      <c r="B251">
        <f t="shared" si="28"/>
        <v>7</v>
      </c>
      <c r="C251">
        <f t="shared" si="29"/>
        <v>1</v>
      </c>
      <c r="D251">
        <f t="shared" si="30"/>
        <v>2038</v>
      </c>
      <c r="E251" s="10">
        <v>19.070393965599536</v>
      </c>
      <c r="F251" s="10">
        <v>24.301198529994245</v>
      </c>
      <c r="G251" s="10">
        <v>21.467631575782914</v>
      </c>
      <c r="H251" s="10">
        <v>29.440397979412911</v>
      </c>
      <c r="I251" s="10">
        <v>21.690408299359451</v>
      </c>
      <c r="J251" s="10">
        <v>22.315459359420601</v>
      </c>
      <c r="K251" s="10">
        <v>15.620821551594419</v>
      </c>
    </row>
    <row r="252" spans="1:11" x14ac:dyDescent="0.25">
      <c r="A252" s="9">
        <v>50618</v>
      </c>
      <c r="B252">
        <f t="shared" si="28"/>
        <v>8</v>
      </c>
      <c r="C252">
        <f t="shared" si="29"/>
        <v>1</v>
      </c>
      <c r="D252">
        <f t="shared" si="30"/>
        <v>2038</v>
      </c>
      <c r="E252" s="10">
        <v>19.121456940388388</v>
      </c>
      <c r="F252" s="10">
        <v>24.366267531196545</v>
      </c>
      <c r="G252" s="10">
        <v>21.525036585339532</v>
      </c>
      <c r="H252" s="10">
        <v>29.519227724750543</v>
      </c>
      <c r="I252" s="10">
        <v>21.748409019714479</v>
      </c>
      <c r="J252" s="10">
        <v>22.375131482694464</v>
      </c>
      <c r="K252" s="10">
        <v>15.662592037886123</v>
      </c>
    </row>
    <row r="253" spans="1:11" x14ac:dyDescent="0.25">
      <c r="A253" s="9">
        <v>50649</v>
      </c>
      <c r="B253">
        <f t="shared" si="28"/>
        <v>9</v>
      </c>
      <c r="C253">
        <f t="shared" si="29"/>
        <v>1</v>
      </c>
      <c r="D253">
        <f t="shared" si="30"/>
        <v>2038</v>
      </c>
      <c r="E253" s="10">
        <v>19.172656641633914</v>
      </c>
      <c r="F253" s="10">
        <v>24.431510761456408</v>
      </c>
      <c r="G253" s="10">
        <v>21.582595097396442</v>
      </c>
      <c r="H253" s="10">
        <v>29.59826854497766</v>
      </c>
      <c r="I253" s="10">
        <v>21.806564835516092</v>
      </c>
      <c r="J253" s="10">
        <v>22.434963170790127</v>
      </c>
      <c r="K253" s="10">
        <v>15.704474219553088</v>
      </c>
    </row>
    <row r="254" spans="1:11" x14ac:dyDescent="0.25">
      <c r="A254" s="9">
        <v>50679</v>
      </c>
      <c r="B254">
        <f t="shared" si="28"/>
        <v>10</v>
      </c>
      <c r="C254">
        <f t="shared" si="29"/>
        <v>1</v>
      </c>
      <c r="D254">
        <f t="shared" si="30"/>
        <v>2038</v>
      </c>
      <c r="E254" s="10">
        <v>19.223993435435503</v>
      </c>
      <c r="F254" s="10">
        <v>24.496928687290357</v>
      </c>
      <c r="G254" s="10">
        <v>21.64030752242336</v>
      </c>
      <c r="H254" s="10">
        <v>29.677521005269362</v>
      </c>
      <c r="I254" s="10">
        <v>21.864876161493573</v>
      </c>
      <c r="J254" s="10">
        <v>22.494954850388098</v>
      </c>
      <c r="K254" s="10">
        <v>15.746468395271668</v>
      </c>
    </row>
    <row r="255" spans="1:11" x14ac:dyDescent="0.25">
      <c r="A255" s="9">
        <v>50710</v>
      </c>
      <c r="B255">
        <f t="shared" si="28"/>
        <v>11</v>
      </c>
      <c r="C255">
        <f t="shared" si="29"/>
        <v>1</v>
      </c>
      <c r="D255">
        <f t="shared" si="30"/>
        <v>2038</v>
      </c>
      <c r="E255" s="10">
        <v>19.275467688872816</v>
      </c>
      <c r="F255" s="10">
        <v>24.56252177646407</v>
      </c>
      <c r="G255" s="10">
        <v>21.698174271987586</v>
      </c>
      <c r="H255" s="10">
        <v>29.756985672314062</v>
      </c>
      <c r="I255" s="10">
        <v>21.923343413485206</v>
      </c>
      <c r="J255" s="10">
        <v>22.555106949309856</v>
      </c>
      <c r="K255" s="10">
        <v>15.788574864516898</v>
      </c>
    </row>
    <row r="256" spans="1:11" x14ac:dyDescent="0.25">
      <c r="A256" s="9">
        <v>50740</v>
      </c>
      <c r="B256">
        <f t="shared" si="28"/>
        <v>12</v>
      </c>
      <c r="C256">
        <f t="shared" si="29"/>
        <v>1</v>
      </c>
      <c r="D256">
        <f t="shared" si="30"/>
        <v>2038</v>
      </c>
      <c r="E256" s="10">
        <v>19.327079770008407</v>
      </c>
      <c r="F256" s="10">
        <v>24.62829049799571</v>
      </c>
      <c r="G256" s="10">
        <v>21.756195758756984</v>
      </c>
      <c r="H256" s="10">
        <v>29.836663114317542</v>
      </c>
      <c r="I256" s="10">
        <v>21.981967008441245</v>
      </c>
      <c r="J256" s="10">
        <v>22.615419896520876</v>
      </c>
      <c r="K256" s="10">
        <v>15.830793927564612</v>
      </c>
    </row>
    <row r="257" spans="1:11" x14ac:dyDescent="0.25">
      <c r="A257" s="9">
        <v>50771</v>
      </c>
      <c r="B257">
        <f t="shared" si="28"/>
        <v>1</v>
      </c>
      <c r="C257">
        <f t="shared" si="29"/>
        <v>1</v>
      </c>
      <c r="D257">
        <f t="shared" si="30"/>
        <v>2039</v>
      </c>
      <c r="E257" s="10">
        <v>19.378830047890357</v>
      </c>
      <c r="F257" s="10">
        <v>24.69423532215929</v>
      </c>
      <c r="G257" s="10">
        <v>21.814372396502904</v>
      </c>
      <c r="H257" s="10">
        <v>29.91655390100701</v>
      </c>
      <c r="I257" s="10">
        <v>22.040747364426878</v>
      </c>
      <c r="J257" s="10">
        <v>22.675894122133695</v>
      </c>
      <c r="K257" s="10">
        <v>15.873125885493586</v>
      </c>
    </row>
    <row r="258" spans="1:11" x14ac:dyDescent="0.25">
      <c r="A258" s="9">
        <v>50802</v>
      </c>
      <c r="B258">
        <f t="shared" si="28"/>
        <v>2</v>
      </c>
      <c r="C258">
        <f t="shared" si="29"/>
        <v>1</v>
      </c>
      <c r="D258">
        <f t="shared" si="30"/>
        <v>2039</v>
      </c>
      <c r="E258" s="10">
        <v>19.430718892554911</v>
      </c>
      <c r="F258" s="10">
        <v>24.76035672048803</v>
      </c>
      <c r="G258" s="10">
        <v>21.872704600103116</v>
      </c>
      <c r="H258" s="10">
        <v>29.996658603635179</v>
      </c>
      <c r="I258" s="10">
        <v>22.099684900625199</v>
      </c>
      <c r="J258" s="10">
        <v>22.736530057410995</v>
      </c>
      <c r="K258" s="10">
        <v>15.915571040187695</v>
      </c>
    </row>
    <row r="259" spans="1:11" x14ac:dyDescent="0.25">
      <c r="A259" s="9">
        <v>50830</v>
      </c>
      <c r="B259">
        <f t="shared" si="28"/>
        <v>3</v>
      </c>
      <c r="C259">
        <f t="shared" si="29"/>
        <v>1</v>
      </c>
      <c r="D259">
        <f t="shared" si="30"/>
        <v>2039</v>
      </c>
      <c r="E259" s="10">
        <v>19.482746675029126</v>
      </c>
      <c r="F259" s="10">
        <v>24.826655165777726</v>
      </c>
      <c r="G259" s="10">
        <v>21.931192785544798</v>
      </c>
      <c r="H259" s="10">
        <v>30.076977794984359</v>
      </c>
      <c r="I259" s="10">
        <v>22.158780037340229</v>
      </c>
      <c r="J259" s="10">
        <v>22.797328134768655</v>
      </c>
      <c r="K259" s="10">
        <v>15.958129694338057</v>
      </c>
    </row>
    <row r="260" spans="1:11" x14ac:dyDescent="0.25">
      <c r="A260" s="9">
        <v>50861</v>
      </c>
      <c r="B260">
        <f t="shared" si="28"/>
        <v>4</v>
      </c>
      <c r="C260">
        <f t="shared" si="29"/>
        <v>1</v>
      </c>
      <c r="D260">
        <f t="shared" si="30"/>
        <v>2039</v>
      </c>
      <c r="E260" s="10">
        <v>19.534913767333521</v>
      </c>
      <c r="F260" s="10">
        <v>24.893131132090137</v>
      </c>
      <c r="G260" s="10">
        <v>21.989837369927475</v>
      </c>
      <c r="H260" s="10">
        <v>30.157512049370531</v>
      </c>
      <c r="I260" s="10">
        <v>22.218033195999869</v>
      </c>
      <c r="J260" s="10">
        <v>22.858288787778843</v>
      </c>
      <c r="K260" s="10">
        <v>16.000802151445189</v>
      </c>
    </row>
    <row r="261" spans="1:11" x14ac:dyDescent="0.25">
      <c r="A261" s="9">
        <v>50891</v>
      </c>
      <c r="B261">
        <f t="shared" si="28"/>
        <v>5</v>
      </c>
      <c r="C261">
        <f t="shared" si="29"/>
        <v>1</v>
      </c>
      <c r="D261">
        <f t="shared" si="30"/>
        <v>2039</v>
      </c>
      <c r="E261" s="10">
        <v>19.587220542484737</v>
      </c>
      <c r="F261" s="10">
        <v>24.959785094756374</v>
      </c>
      <c r="G261" s="10">
        <v>22.048638771466024</v>
      </c>
      <c r="H261" s="10">
        <v>30.238261942647476</v>
      </c>
      <c r="I261" s="10">
        <v>22.277444799158946</v>
      </c>
      <c r="J261" s="10">
        <v>22.91941245117312</v>
      </c>
      <c r="K261" s="10">
        <v>16.043588715821183</v>
      </c>
    </row>
    <row r="262" spans="1:11" x14ac:dyDescent="0.25">
      <c r="A262" s="9">
        <v>50922</v>
      </c>
      <c r="B262">
        <f t="shared" ref="B262:B292" si="31">+MONTH(A262)</f>
        <v>6</v>
      </c>
      <c r="C262">
        <f t="shared" si="29"/>
        <v>1</v>
      </c>
      <c r="D262">
        <f t="shared" si="30"/>
        <v>2039</v>
      </c>
      <c r="E262" s="10">
        <v>19.63966737449821</v>
      </c>
      <c r="F262" s="10">
        <v>25.026617530380292</v>
      </c>
      <c r="G262" s="10">
        <v>22.107597409493629</v>
      </c>
      <c r="H262" s="10">
        <v>30.319228052210885</v>
      </c>
      <c r="I262" s="10">
        <v>22.33701527050221</v>
      </c>
      <c r="J262" s="10">
        <v>22.980699560845522</v>
      </c>
      <c r="K262" s="10">
        <v>16.086489692591865</v>
      </c>
    </row>
    <row r="263" spans="1:11" x14ac:dyDescent="0.25">
      <c r="A263" s="9">
        <v>50952</v>
      </c>
      <c r="B263">
        <f t="shared" si="31"/>
        <v>7</v>
      </c>
      <c r="C263">
        <f t="shared" si="29"/>
        <v>1</v>
      </c>
      <c r="D263">
        <f t="shared" si="30"/>
        <v>2039</v>
      </c>
      <c r="E263" s="10">
        <v>19.692254638390839</v>
      </c>
      <c r="F263" s="10">
        <v>25.093628916841908</v>
      </c>
      <c r="G263" s="10">
        <v>22.166713704464776</v>
      </c>
      <c r="H263" s="10">
        <v>30.400410957002475</v>
      </c>
      <c r="I263" s="10">
        <v>22.396745034847338</v>
      </c>
      <c r="J263" s="10">
        <v>23.042150553855681</v>
      </c>
      <c r="K263" s="10">
        <v>16.129505387698977</v>
      </c>
    </row>
    <row r="264" spans="1:11" x14ac:dyDescent="0.25">
      <c r="A264" s="9">
        <v>50983</v>
      </c>
      <c r="B264">
        <f t="shared" si="31"/>
        <v>8</v>
      </c>
      <c r="C264">
        <f t="shared" si="29"/>
        <v>1</v>
      </c>
      <c r="D264">
        <f t="shared" si="30"/>
        <v>2039</v>
      </c>
      <c r="E264" s="10">
        <v>19.744982710183674</v>
      </c>
      <c r="F264" s="10">
        <v>25.160819733300805</v>
      </c>
      <c r="G264" s="10">
        <v>22.22598807795827</v>
      </c>
      <c r="H264" s="10">
        <v>30.481811237514158</v>
      </c>
      <c r="I264" s="10">
        <v>22.456634518148</v>
      </c>
      <c r="J264" s="10">
        <v>23.10376586843195</v>
      </c>
      <c r="K264" s="10">
        <v>16.172636107902363</v>
      </c>
    </row>
    <row r="265" spans="1:11" x14ac:dyDescent="0.25">
      <c r="A265" s="9">
        <v>51014</v>
      </c>
      <c r="B265">
        <f t="shared" si="31"/>
        <v>9</v>
      </c>
      <c r="C265">
        <f t="shared" si="29"/>
        <v>1</v>
      </c>
      <c r="D265">
        <f t="shared" si="30"/>
        <v>2039</v>
      </c>
      <c r="E265" s="10">
        <v>19.797851966904595</v>
      </c>
      <c r="F265" s="10">
        <v>25.228190460199574</v>
      </c>
      <c r="G265" s="10">
        <v>22.285420952680219</v>
      </c>
      <c r="H265" s="10">
        <v>30.563429475792166</v>
      </c>
      <c r="I265" s="10">
        <v>22.516684147496871</v>
      </c>
      <c r="J265" s="10">
        <v>23.165545943974486</v>
      </c>
      <c r="K265" s="10">
        <v>16.21588216078214</v>
      </c>
    </row>
    <row r="266" spans="1:11" x14ac:dyDescent="0.25">
      <c r="A266" s="9">
        <v>51044</v>
      </c>
      <c r="B266">
        <f t="shared" si="31"/>
        <v>10</v>
      </c>
      <c r="C266">
        <f t="shared" si="29"/>
        <v>1</v>
      </c>
      <c r="D266">
        <f t="shared" si="30"/>
        <v>2039</v>
      </c>
      <c r="E266" s="10">
        <v>19.850862786591019</v>
      </c>
      <c r="F266" s="10">
        <v>25.29574157926724</v>
      </c>
      <c r="G266" s="10">
        <v>22.345012752467078</v>
      </c>
      <c r="H266" s="10">
        <v>30.645266255441207</v>
      </c>
      <c r="I266" s="10">
        <v>22.576894351128679</v>
      </c>
      <c r="J266" s="10">
        <v>23.227491221058443</v>
      </c>
      <c r="K266" s="10">
        <v>16.259243854740909</v>
      </c>
    </row>
    <row r="267" spans="1:11" x14ac:dyDescent="0.25">
      <c r="A267" s="9">
        <v>51075</v>
      </c>
      <c r="B267">
        <f t="shared" si="31"/>
        <v>11</v>
      </c>
      <c r="C267">
        <f t="shared" si="29"/>
        <v>1</v>
      </c>
      <c r="D267">
        <f t="shared" si="30"/>
        <v>2039</v>
      </c>
      <c r="E267" s="10">
        <v>19.904015548292591</v>
      </c>
      <c r="F267" s="10">
        <v>25.363473573522704</v>
      </c>
      <c r="G267" s="10">
        <v>22.404763902288614</v>
      </c>
      <c r="H267" s="10">
        <v>30.72732216162867</v>
      </c>
      <c r="I267" s="10">
        <v>22.637265558423262</v>
      </c>
      <c r="J267" s="10">
        <v>23.289602141437079</v>
      </c>
      <c r="K267" s="10">
        <v>16.302721499005955</v>
      </c>
    </row>
    <row r="268" spans="1:11" x14ac:dyDescent="0.25">
      <c r="A268" s="9">
        <v>51105</v>
      </c>
      <c r="B268">
        <f t="shared" si="31"/>
        <v>12</v>
      </c>
      <c r="C268">
        <f t="shared" si="29"/>
        <v>1</v>
      </c>
      <c r="D268">
        <f t="shared" si="30"/>
        <v>2039</v>
      </c>
      <c r="E268" s="10">
        <v>19.957310632073909</v>
      </c>
      <c r="F268" s="10">
        <v>25.431386927278201</v>
      </c>
      <c r="G268" s="10">
        <v>22.464674828251013</v>
      </c>
      <c r="H268" s="10">
        <v>30.809597781088787</v>
      </c>
      <c r="I268" s="10">
        <v>22.69779819990864</v>
      </c>
      <c r="J268" s="10">
        <v>23.351879148044894</v>
      </c>
      <c r="K268" s="10">
        <v>16.346315403631426</v>
      </c>
    </row>
    <row r="269" spans="1:11" x14ac:dyDescent="0.25">
      <c r="A269" s="9">
        <v>51136</v>
      </c>
      <c r="B269">
        <f t="shared" si="31"/>
        <v>1</v>
      </c>
      <c r="C269">
        <f t="shared" si="29"/>
        <v>1</v>
      </c>
      <c r="D269">
        <f t="shared" si="30"/>
        <v>2040</v>
      </c>
      <c r="E269" s="10">
        <v>20.010748419017229</v>
      </c>
      <c r="F269" s="10">
        <v>25.499482126142766</v>
      </c>
      <c r="G269" s="10">
        <v>22.524745957599855</v>
      </c>
      <c r="H269" s="10">
        <v>30.892093702126822</v>
      </c>
      <c r="I269" s="10">
        <v>22.758492707264068</v>
      </c>
      <c r="J269" s="10">
        <v>23.414322685000819</v>
      </c>
      <c r="K269" s="10">
        <v>16.390025879500573</v>
      </c>
    </row>
    <row r="270" spans="1:11" x14ac:dyDescent="0.25">
      <c r="A270" s="9">
        <v>51167</v>
      </c>
      <c r="B270">
        <f t="shared" si="31"/>
        <v>2</v>
      </c>
      <c r="C270">
        <f t="shared" si="29"/>
        <v>1</v>
      </c>
      <c r="D270">
        <f t="shared" si="30"/>
        <v>2040</v>
      </c>
      <c r="E270" s="10">
        <v>20.064329291225192</v>
      </c>
      <c r="F270" s="10">
        <v>25.567759657025704</v>
      </c>
      <c r="G270" s="10">
        <v>22.584977718723195</v>
      </c>
      <c r="H270" s="10">
        <v>30.974810514623304</v>
      </c>
      <c r="I270" s="10">
        <v>22.819349513323136</v>
      </c>
      <c r="J270" s="10">
        <v>23.47693319761137</v>
      </c>
      <c r="K270" s="10">
        <v>16.433853238327959</v>
      </c>
    </row>
    <row r="271" spans="1:11" x14ac:dyDescent="0.25">
      <c r="A271" s="9">
        <v>51196</v>
      </c>
      <c r="B271">
        <f t="shared" si="31"/>
        <v>3</v>
      </c>
      <c r="C271">
        <f t="shared" si="29"/>
        <v>1</v>
      </c>
      <c r="D271">
        <f t="shared" si="30"/>
        <v>2040</v>
      </c>
      <c r="E271" s="10">
        <v>20.118053631823567</v>
      </c>
      <c r="F271" s="10">
        <v>25.636220008140064</v>
      </c>
      <c r="G271" s="10">
        <v>22.645370541154616</v>
      </c>
      <c r="H271" s="10">
        <v>31.057748810038213</v>
      </c>
      <c r="I271" s="10">
        <v>22.880369052076812</v>
      </c>
      <c r="J271" s="10">
        <v>23.539711132373835</v>
      </c>
      <c r="K271" s="10">
        <v>16.477797792661683</v>
      </c>
    </row>
    <row r="272" spans="1:11" x14ac:dyDescent="0.25">
      <c r="A272" s="9">
        <v>51227</v>
      </c>
      <c r="B272">
        <f t="shared" si="31"/>
        <v>4</v>
      </c>
      <c r="C272">
        <f t="shared" si="29"/>
        <v>1</v>
      </c>
      <c r="D272">
        <f t="shared" si="30"/>
        <v>2040</v>
      </c>
      <c r="E272" s="10">
        <v>20.171921824963974</v>
      </c>
      <c r="F272" s="10">
        <v>25.704863669006141</v>
      </c>
      <c r="G272" s="10">
        <v>22.705924855576274</v>
      </c>
      <c r="H272" s="10">
        <v>31.140909181415235</v>
      </c>
      <c r="I272" s="10">
        <v>22.941551758676606</v>
      </c>
      <c r="J272" s="10">
        <v>23.602656936979422</v>
      </c>
      <c r="K272" s="10">
        <v>16.521859855885594</v>
      </c>
    </row>
    <row r="273" spans="1:11" x14ac:dyDescent="0.25">
      <c r="A273" s="9">
        <v>51257</v>
      </c>
      <c r="B273">
        <f t="shared" si="31"/>
        <v>5</v>
      </c>
      <c r="C273">
        <f t="shared" si="29"/>
        <v>1</v>
      </c>
      <c r="D273">
        <f t="shared" si="30"/>
        <v>2040</v>
      </c>
      <c r="E273" s="10">
        <v>20.225934255826644</v>
      </c>
      <c r="F273" s="10">
        <v>25.773691130454971</v>
      </c>
      <c r="G273" s="10">
        <v>22.766641093821978</v>
      </c>
      <c r="H273" s="10">
        <v>31.224292223385998</v>
      </c>
      <c r="I273" s="10">
        <v>23.002898069437599</v>
      </c>
      <c r="J273" s="10">
        <v>23.665771060316501</v>
      </c>
      <c r="K273" s="10">
        <v>16.566039742221552</v>
      </c>
    </row>
    <row r="274" spans="1:11" x14ac:dyDescent="0.25">
      <c r="A274" s="9">
        <v>51288</v>
      </c>
      <c r="B274">
        <f t="shared" si="31"/>
        <v>6</v>
      </c>
      <c r="C274">
        <f t="shared" si="29"/>
        <v>1</v>
      </c>
      <c r="D274">
        <f t="shared" si="30"/>
        <v>2040</v>
      </c>
      <c r="E274" s="10">
        <v>20.280091310623167</v>
      </c>
      <c r="F274" s="10">
        <v>25.842702884631841</v>
      </c>
      <c r="G274" s="10">
        <v>22.82751968888029</v>
      </c>
      <c r="H274" s="10">
        <v>31.307898532174303</v>
      </c>
      <c r="I274" s="10">
        <v>23.064408421841616</v>
      </c>
      <c r="J274" s="10">
        <v>23.729053952473773</v>
      </c>
      <c r="K274" s="10">
        <v>16.610337766731639</v>
      </c>
    </row>
    <row r="275" spans="1:11" x14ac:dyDescent="0.25">
      <c r="A275" s="9">
        <v>51318</v>
      </c>
      <c r="B275">
        <f t="shared" si="31"/>
        <v>7</v>
      </c>
      <c r="C275">
        <f t="shared" si="29"/>
        <v>1</v>
      </c>
      <c r="D275">
        <f t="shared" si="30"/>
        <v>2040</v>
      </c>
      <c r="E275" s="10">
        <v>20.334393376599252</v>
      </c>
      <c r="F275" s="10">
        <v>25.911899424999813</v>
      </c>
      <c r="G275" s="10">
        <v>22.88856107489757</v>
      </c>
      <c r="H275" s="10">
        <v>31.391728705600404</v>
      </c>
      <c r="I275" s="10">
        <v>23.126083254540315</v>
      </c>
      <c r="J275" s="10">
        <v>23.792506064743481</v>
      </c>
      <c r="K275" s="10">
        <v>16.654754245320436</v>
      </c>
    </row>
    <row r="276" spans="1:11" x14ac:dyDescent="0.25">
      <c r="A276" s="9">
        <v>51349</v>
      </c>
      <c r="B276">
        <f t="shared" si="31"/>
        <v>8</v>
      </c>
      <c r="C276">
        <f t="shared" si="29"/>
        <v>1</v>
      </c>
      <c r="D276">
        <f t="shared" si="30"/>
        <v>2040</v>
      </c>
      <c r="E276" s="10">
        <v>20.388840842037506</v>
      </c>
      <c r="F276" s="10">
        <v>25.98128124634324</v>
      </c>
      <c r="G276" s="10">
        <v>22.94976568718112</v>
      </c>
      <c r="H276" s="10">
        <v>31.475783343085297</v>
      </c>
      <c r="I276" s="10">
        <v>23.187923007358307</v>
      </c>
      <c r="J276" s="10">
        <v>23.856127849624645</v>
      </c>
      <c r="K276" s="10">
        <v>16.699289494737251</v>
      </c>
    </row>
    <row r="277" spans="1:11" x14ac:dyDescent="0.25">
      <c r="A277" s="9">
        <v>51380</v>
      </c>
      <c r="B277">
        <f t="shared" si="31"/>
        <v>9</v>
      </c>
      <c r="C277">
        <f t="shared" ref="C277:C292" si="32">+DAY(A277)</f>
        <v>1</v>
      </c>
      <c r="D277">
        <f t="shared" ref="D277:D292" si="33">+YEAR(A277)</f>
        <v>2040</v>
      </c>
      <c r="E277" s="10">
        <v>20.443434096260198</v>
      </c>
      <c r="F277" s="10">
        <v>26.05084884477132</v>
      </c>
      <c r="G277" s="10">
        <v>23.011133962202244</v>
      </c>
      <c r="H277" s="10">
        <v>31.560063045654974</v>
      </c>
      <c r="I277" s="10">
        <v>23.249928121296318</v>
      </c>
      <c r="J277" s="10">
        <v>23.919919760826279</v>
      </c>
      <c r="K277" s="10">
        <v>16.743943832578395</v>
      </c>
    </row>
    <row r="278" spans="1:11" x14ac:dyDescent="0.25">
      <c r="A278" s="9">
        <v>51410</v>
      </c>
      <c r="B278">
        <f t="shared" si="31"/>
        <v>10</v>
      </c>
      <c r="C278">
        <f t="shared" si="32"/>
        <v>1</v>
      </c>
      <c r="D278">
        <f t="shared" si="33"/>
        <v>2040</v>
      </c>
      <c r="E278" s="10">
        <v>20.498173529632048</v>
      </c>
      <c r="F278" s="10">
        <v>26.120602717721628</v>
      </c>
      <c r="G278" s="10">
        <v>23.072666337599397</v>
      </c>
      <c r="H278" s="10">
        <v>31.644568415944747</v>
      </c>
      <c r="I278" s="10">
        <v>23.31209903853431</v>
      </c>
      <c r="J278" s="10">
        <v>23.983882253270615</v>
      </c>
      <c r="K278" s="10">
        <v>16.788717577289429</v>
      </c>
    </row>
    <row r="279" spans="1:11" x14ac:dyDescent="0.25">
      <c r="A279" s="9">
        <v>51441</v>
      </c>
      <c r="B279">
        <f t="shared" si="31"/>
        <v>11</v>
      </c>
      <c r="C279">
        <f t="shared" si="32"/>
        <v>1</v>
      </c>
      <c r="D279">
        <f t="shared" si="33"/>
        <v>2040</v>
      </c>
      <c r="E279" s="10">
        <v>20.553059533563019</v>
      </c>
      <c r="F279" s="10">
        <v>26.190543363963684</v>
      </c>
      <c r="G279" s="10">
        <v>23.134363252181288</v>
      </c>
      <c r="H279" s="10">
        <v>31.729300058203542</v>
      </c>
      <c r="I279" s="10">
        <v>23.374436202434662</v>
      </c>
      <c r="J279" s="10">
        <v>24.048015783096375</v>
      </c>
      <c r="K279" s="10">
        <v>16.833611048167462</v>
      </c>
    </row>
    <row r="280" spans="1:11" x14ac:dyDescent="0.25">
      <c r="A280" s="9">
        <v>51471</v>
      </c>
      <c r="B280">
        <f t="shared" si="31"/>
        <v>12</v>
      </c>
      <c r="C280">
        <f t="shared" si="32"/>
        <v>1</v>
      </c>
      <c r="D280">
        <f t="shared" si="33"/>
        <v>2040</v>
      </c>
      <c r="E280" s="10">
        <v>20.60809250051112</v>
      </c>
      <c r="F280" s="10">
        <v>26.260671283602512</v>
      </c>
      <c r="G280" s="10">
        <v>23.196225145930018</v>
      </c>
      <c r="H280" s="10">
        <v>31.814258578298226</v>
      </c>
      <c r="I280" s="10">
        <v>23.436940057545311</v>
      </c>
      <c r="J280" s="10">
        <v>24.112320807662002</v>
      </c>
      <c r="K280" s="10">
        <v>16.878624565363399</v>
      </c>
    </row>
    <row r="281" spans="1:11" x14ac:dyDescent="0.25">
      <c r="A281" s="9">
        <v>51502</v>
      </c>
      <c r="B281">
        <f t="shared" si="31"/>
        <v>1</v>
      </c>
      <c r="C281">
        <f t="shared" si="32"/>
        <v>1</v>
      </c>
      <c r="D281">
        <f t="shared" si="33"/>
        <v>2041</v>
      </c>
      <c r="E281" s="10">
        <v>20.663272823985199</v>
      </c>
      <c r="F281" s="10">
        <v>26.330986978082226</v>
      </c>
      <c r="G281" s="10">
        <v>23.25825246000419</v>
      </c>
      <c r="H281" s="10">
        <v>31.899444583717937</v>
      </c>
      <c r="I281" s="10">
        <v>23.499611049602908</v>
      </c>
      <c r="J281" s="10">
        <v>24.176797785548914</v>
      </c>
      <c r="K281" s="10">
        <v>16.923758449884239</v>
      </c>
    </row>
    <row r="282" spans="1:11" x14ac:dyDescent="0.25">
      <c r="A282" s="9">
        <v>51533</v>
      </c>
      <c r="B282">
        <f t="shared" si="31"/>
        <v>2</v>
      </c>
      <c r="C282">
        <f t="shared" si="32"/>
        <v>1</v>
      </c>
      <c r="D282">
        <f t="shared" si="33"/>
        <v>2041</v>
      </c>
      <c r="E282" s="10">
        <v>20.71860089854777</v>
      </c>
      <c r="F282" s="10">
        <v>26.401490950189604</v>
      </c>
      <c r="G282" s="10">
        <v>23.320445636742093</v>
      </c>
      <c r="H282" s="10">
        <v>31.984858683578434</v>
      </c>
      <c r="I282" s="10">
        <v>23.56244962553604</v>
      </c>
      <c r="J282" s="10">
        <v>24.241447176564808</v>
      </c>
      <c r="K282" s="10">
        <v>16.969013023595366</v>
      </c>
    </row>
    <row r="283" spans="1:11" x14ac:dyDescent="0.25">
      <c r="A283" s="9">
        <v>51561</v>
      </c>
      <c r="B283">
        <f t="shared" si="31"/>
        <v>3</v>
      </c>
      <c r="C283">
        <f t="shared" si="32"/>
        <v>1</v>
      </c>
      <c r="D283">
        <f t="shared" si="33"/>
        <v>2041</v>
      </c>
      <c r="E283" s="10">
        <v>20.774077119817829</v>
      </c>
      <c r="F283" s="10">
        <v>26.472183704057692</v>
      </c>
      <c r="G283" s="10">
        <v>23.382805119664837</v>
      </c>
      <c r="H283" s="10">
        <v>32.070501488626441</v>
      </c>
      <c r="I283" s="10">
        <v>23.625456233468388</v>
      </c>
      <c r="J283" s="10">
        <v>24.306269441746903</v>
      </c>
      <c r="K283" s="10">
        <v>17.014388609222831</v>
      </c>
    </row>
    <row r="284" spans="1:11" x14ac:dyDescent="0.25">
      <c r="A284" s="9">
        <v>51592</v>
      </c>
      <c r="B284">
        <f t="shared" si="31"/>
        <v>4</v>
      </c>
      <c r="C284">
        <f t="shared" si="32"/>
        <v>1</v>
      </c>
      <c r="D284">
        <f t="shared" si="33"/>
        <v>2041</v>
      </c>
      <c r="E284" s="10">
        <v>20.829701884473682</v>
      </c>
      <c r="F284" s="10">
        <v>26.5430657451694</v>
      </c>
      <c r="G284" s="10">
        <v>23.445331353479531</v>
      </c>
      <c r="H284" s="10">
        <v>32.156373611244021</v>
      </c>
      <c r="I284" s="10">
        <v>23.688631322721907</v>
      </c>
      <c r="J284" s="10">
        <v>24.371265043365263</v>
      </c>
      <c r="K284" s="10">
        <v>17.059885530355682</v>
      </c>
    </row>
    <row r="285" spans="1:11" x14ac:dyDescent="0.25">
      <c r="A285" s="9">
        <v>51622</v>
      </c>
      <c r="B285">
        <f t="shared" si="31"/>
        <v>5</v>
      </c>
      <c r="C285">
        <f t="shared" si="32"/>
        <v>1</v>
      </c>
      <c r="D285">
        <f t="shared" si="33"/>
        <v>2041</v>
      </c>
      <c r="E285" s="10">
        <v>20.885475590255787</v>
      </c>
      <c r="F285" s="10">
        <v>26.614137580361128</v>
      </c>
      <c r="G285" s="10">
        <v>23.508024784082412</v>
      </c>
      <c r="H285" s="10">
        <v>32.242475665452957</v>
      </c>
      <c r="I285" s="10">
        <v>23.751975343820078</v>
      </c>
      <c r="J285" s="10">
        <v>24.436434444926057</v>
      </c>
      <c r="K285" s="10">
        <v>17.105504111448237</v>
      </c>
    </row>
    <row r="286" spans="1:11" x14ac:dyDescent="0.25">
      <c r="A286" s="9">
        <v>51653</v>
      </c>
      <c r="B286">
        <f t="shared" si="31"/>
        <v>6</v>
      </c>
      <c r="C286">
        <f t="shared" si="32"/>
        <v>1</v>
      </c>
      <c r="D286">
        <f t="shared" si="33"/>
        <v>2041</v>
      </c>
      <c r="E286" s="10">
        <v>20.941398635969588</v>
      </c>
      <c r="F286" s="10">
        <v>26.685399717826375</v>
      </c>
      <c r="G286" s="10">
        <v>23.570885858562086</v>
      </c>
      <c r="H286" s="10">
        <v>32.328808266919133</v>
      </c>
      <c r="I286" s="10">
        <v>23.815488748491081</v>
      </c>
      <c r="J286" s="10">
        <v>24.501778111174882</v>
      </c>
      <c r="K286" s="10">
        <v>17.151244677822415</v>
      </c>
    </row>
    <row r="287" spans="1:11" x14ac:dyDescent="0.25">
      <c r="A287" s="9">
        <v>51683</v>
      </c>
      <c r="B287">
        <f t="shared" si="31"/>
        <v>7</v>
      </c>
      <c r="C287">
        <f t="shared" si="32"/>
        <v>1</v>
      </c>
      <c r="D287">
        <f t="shared" si="33"/>
        <v>2041</v>
      </c>
      <c r="E287" s="10">
        <v>20.997471421488374</v>
      </c>
      <c r="F287" s="10">
        <v>26.756852667119389</v>
      </c>
      <c r="G287" s="10">
        <v>23.633915025202679</v>
      </c>
      <c r="H287" s="10">
        <v>32.415372032956959</v>
      </c>
      <c r="I287" s="10">
        <v>23.879171989671022</v>
      </c>
      <c r="J287" s="10">
        <v>24.567296508100085</v>
      </c>
      <c r="K287" s="10">
        <v>17.197107555670058</v>
      </c>
    </row>
    <row r="288" spans="1:11" x14ac:dyDescent="0.25">
      <c r="A288" s="9">
        <v>51714</v>
      </c>
      <c r="B288">
        <f t="shared" si="31"/>
        <v>8</v>
      </c>
      <c r="C288">
        <f t="shared" si="32"/>
        <v>1</v>
      </c>
      <c r="D288">
        <f t="shared" si="33"/>
        <v>2041</v>
      </c>
      <c r="E288" s="10">
        <v>21.053694347756135</v>
      </c>
      <c r="F288" s="10">
        <v>26.8284969391588</v>
      </c>
      <c r="G288" s="10">
        <v>23.697112733487025</v>
      </c>
      <c r="H288" s="10">
        <v>32.502167582533751</v>
      </c>
      <c r="I288" s="10">
        <v>23.943025521507185</v>
      </c>
      <c r="J288" s="10">
        <v>24.63299010293608</v>
      </c>
      <c r="K288" s="10">
        <v>17.243093072055256</v>
      </c>
    </row>
    <row r="289" spans="1:11" x14ac:dyDescent="0.25">
      <c r="A289" s="9">
        <v>51745</v>
      </c>
      <c r="B289">
        <f t="shared" si="31"/>
        <v>9</v>
      </c>
      <c r="C289">
        <f t="shared" si="32"/>
        <v>1</v>
      </c>
      <c r="D289">
        <f t="shared" si="33"/>
        <v>2041</v>
      </c>
      <c r="E289" s="10">
        <v>21.110067816790437</v>
      </c>
      <c r="F289" s="10">
        <v>26.900333046231271</v>
      </c>
      <c r="G289" s="10">
        <v>23.760479434099903</v>
      </c>
      <c r="H289" s="10">
        <v>32.589195536274175</v>
      </c>
      <c r="I289" s="10">
        <v>24.007049799361251</v>
      </c>
      <c r="J289" s="10">
        <v>24.698859364166665</v>
      </c>
      <c r="K289" s="10">
        <v>17.289201554916666</v>
      </c>
    </row>
    <row r="290" spans="1:11" x14ac:dyDescent="0.25">
      <c r="A290" s="9">
        <v>51775</v>
      </c>
      <c r="B290">
        <f t="shared" si="31"/>
        <v>10</v>
      </c>
      <c r="C290">
        <f t="shared" si="32"/>
        <v>1</v>
      </c>
      <c r="D290">
        <f t="shared" si="33"/>
        <v>2041</v>
      </c>
      <c r="E290" s="10">
        <v>21.166592231685282</v>
      </c>
      <c r="F290" s="10">
        <v>26.972361501995174</v>
      </c>
      <c r="G290" s="10">
        <v>23.824015578931224</v>
      </c>
      <c r="H290" s="10">
        <v>32.676456516464704</v>
      </c>
      <c r="I290" s="10">
        <v>24.07124527981254</v>
      </c>
      <c r="J290" s="10">
        <v>24.764904761528388</v>
      </c>
      <c r="K290" s="10">
        <v>17.335433333069872</v>
      </c>
    </row>
    <row r="291" spans="1:11" x14ac:dyDescent="0.25">
      <c r="A291" s="9">
        <v>51806</v>
      </c>
      <c r="B291">
        <f t="shared" si="31"/>
        <v>11</v>
      </c>
      <c r="C291">
        <f t="shared" si="32"/>
        <v>1</v>
      </c>
      <c r="D291">
        <f t="shared" si="33"/>
        <v>2041</v>
      </c>
      <c r="E291" s="10">
        <v>21.223267996614005</v>
      </c>
      <c r="F291" s="10">
        <v>27.044582821484251</v>
      </c>
      <c r="G291" s="10">
        <v>23.887721621079272</v>
      </c>
      <c r="H291" s="10">
        <v>32.763951147058023</v>
      </c>
      <c r="I291" s="10">
        <v>24.135612420661282</v>
      </c>
      <c r="J291" s="10">
        <v>24.831126766013881</v>
      </c>
      <c r="K291" s="10">
        <v>17.381788736209714</v>
      </c>
    </row>
    <row r="292" spans="1:11" x14ac:dyDescent="0.25">
      <c r="A292" s="11">
        <v>51836</v>
      </c>
      <c r="B292">
        <f t="shared" si="31"/>
        <v>12</v>
      </c>
      <c r="C292">
        <f t="shared" si="32"/>
        <v>1</v>
      </c>
      <c r="D292">
        <f t="shared" si="33"/>
        <v>2041</v>
      </c>
      <c r="E292" s="12">
        <v>21.280095516832152</v>
      </c>
      <c r="F292" s="12">
        <v>27.116997521111305</v>
      </c>
      <c r="G292" s="12">
        <v>23.951598014853925</v>
      </c>
      <c r="H292" s="12">
        <v>32.851680053677541</v>
      </c>
      <c r="I292" s="12">
        <v>24.200151680931896</v>
      </c>
      <c r="J292" s="12">
        <v>24.897525849875219</v>
      </c>
      <c r="K292" s="12">
        <v>17.428268094912653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CC7E6-2EF0-4B72-BA19-8CAF4B63BE3D}">
  <dimension ref="A1:CR13"/>
  <sheetViews>
    <sheetView zoomScale="70" zoomScaleNormal="70" workbookViewId="0">
      <selection activeCell="B3" sqref="B3:I13"/>
    </sheetView>
  </sheetViews>
  <sheetFormatPr baseColWidth="10" defaultRowHeight="15" x14ac:dyDescent="0.25"/>
  <cols>
    <col min="1" max="1" width="15.140625" style="13" customWidth="1"/>
    <col min="2" max="2" width="13.42578125" style="13" customWidth="1"/>
    <col min="3" max="3" width="22.7109375" style="13" customWidth="1"/>
    <col min="4" max="4" width="7.85546875" style="13" hidden="1" customWidth="1"/>
    <col min="5" max="5" width="4.7109375" style="13" hidden="1" customWidth="1"/>
    <col min="6" max="13" width="11.42578125" style="13"/>
    <col min="14" max="14" width="22" style="13" customWidth="1"/>
    <col min="15" max="96" width="11.42578125" style="13"/>
  </cols>
  <sheetData>
    <row r="1" spans="1:18" x14ac:dyDescent="0.25">
      <c r="A1" s="13">
        <v>2015</v>
      </c>
      <c r="N1" s="13">
        <f>42/1000</f>
        <v>4.2000000000000003E-2</v>
      </c>
      <c r="O1" s="13" t="s">
        <v>39</v>
      </c>
    </row>
    <row r="2" spans="1:18" x14ac:dyDescent="0.25">
      <c r="A2" s="13">
        <v>2050</v>
      </c>
    </row>
    <row r="3" spans="1:18" x14ac:dyDescent="0.25">
      <c r="C3" s="85" t="s">
        <v>35</v>
      </c>
      <c r="D3" s="86"/>
      <c r="E3" s="86"/>
      <c r="F3" s="86"/>
      <c r="G3" s="86"/>
      <c r="H3" s="86"/>
      <c r="I3" s="87"/>
      <c r="N3" s="85" t="s">
        <v>35</v>
      </c>
      <c r="O3" s="86"/>
      <c r="P3" s="86"/>
      <c r="Q3" s="86"/>
      <c r="R3" s="87"/>
    </row>
    <row r="4" spans="1:18" x14ac:dyDescent="0.25">
      <c r="B4" s="88" t="s">
        <v>30</v>
      </c>
      <c r="C4" s="88" t="s">
        <v>34</v>
      </c>
      <c r="D4" s="24">
        <v>2015</v>
      </c>
      <c r="E4" s="24">
        <v>2015</v>
      </c>
      <c r="F4" s="88">
        <v>2015</v>
      </c>
      <c r="G4" s="86">
        <v>2050</v>
      </c>
      <c r="H4" s="86"/>
      <c r="I4" s="87"/>
      <c r="M4" s="88" t="s">
        <v>30</v>
      </c>
      <c r="N4" s="88" t="s">
        <v>34</v>
      </c>
      <c r="O4" s="88">
        <v>2015</v>
      </c>
      <c r="P4" s="86">
        <v>2050</v>
      </c>
      <c r="Q4" s="86"/>
      <c r="R4" s="87"/>
    </row>
    <row r="5" spans="1:18" x14ac:dyDescent="0.25">
      <c r="A5" s="13" t="s">
        <v>36</v>
      </c>
      <c r="B5" s="89"/>
      <c r="C5" s="89"/>
      <c r="D5" s="25"/>
      <c r="E5" s="25"/>
      <c r="F5" s="89"/>
      <c r="G5" s="14" t="s">
        <v>31</v>
      </c>
      <c r="H5" s="14" t="s">
        <v>32</v>
      </c>
      <c r="I5" s="15" t="s">
        <v>33</v>
      </c>
      <c r="M5" s="89"/>
      <c r="N5" s="89"/>
      <c r="O5" s="89"/>
      <c r="P5" s="14" t="s">
        <v>31</v>
      </c>
      <c r="Q5" s="14" t="s">
        <v>32</v>
      </c>
      <c r="R5" s="15" t="s">
        <v>33</v>
      </c>
    </row>
    <row r="6" spans="1:18" x14ac:dyDescent="0.25">
      <c r="A6" s="13" t="s">
        <v>37</v>
      </c>
      <c r="B6" s="21">
        <v>6.09</v>
      </c>
      <c r="C6" s="22" t="s">
        <v>22</v>
      </c>
      <c r="D6" s="13">
        <v>8.2100000000000009</v>
      </c>
      <c r="E6" s="13">
        <v>8.2100000000000009</v>
      </c>
      <c r="F6" s="27">
        <v>8.2100000000000009</v>
      </c>
      <c r="G6" s="16">
        <v>12.81</v>
      </c>
      <c r="H6" s="13">
        <v>22.2</v>
      </c>
      <c r="I6" s="17">
        <v>26.32</v>
      </c>
      <c r="M6" s="21">
        <v>6.09</v>
      </c>
      <c r="N6" s="22" t="s">
        <v>22</v>
      </c>
      <c r="O6" s="31">
        <f>+F6*1000/$B6</f>
        <v>1348.1116584564861</v>
      </c>
      <c r="P6" s="32">
        <f t="shared" ref="P6:R13" si="0">+G6*1000/$B6</f>
        <v>2103.4482758620688</v>
      </c>
      <c r="Q6" s="32">
        <f t="shared" si="0"/>
        <v>3645.3201970443351</v>
      </c>
      <c r="R6" s="33">
        <f t="shared" si="0"/>
        <v>4321.8390804597702</v>
      </c>
    </row>
    <row r="7" spans="1:18" x14ac:dyDescent="0.25">
      <c r="A7" s="13" t="s">
        <v>37</v>
      </c>
      <c r="B7" s="22">
        <v>6.09</v>
      </c>
      <c r="C7" s="22" t="s">
        <v>23</v>
      </c>
      <c r="D7" s="13">
        <v>7.35</v>
      </c>
      <c r="E7" s="13">
        <v>7.35</v>
      </c>
      <c r="F7" s="27">
        <v>7.35</v>
      </c>
      <c r="G7" s="16">
        <v>11.46</v>
      </c>
      <c r="H7" s="13">
        <v>19.850000000000001</v>
      </c>
      <c r="I7" s="17">
        <v>23.54</v>
      </c>
      <c r="M7" s="22">
        <v>6.09</v>
      </c>
      <c r="N7" s="22" t="s">
        <v>23</v>
      </c>
      <c r="O7" s="34">
        <f t="shared" ref="O7:O13" si="1">+F7*1000/$B7</f>
        <v>1206.8965517241379</v>
      </c>
      <c r="P7" s="30">
        <f t="shared" si="0"/>
        <v>1881.7733990147783</v>
      </c>
      <c r="Q7" s="30">
        <f t="shared" si="0"/>
        <v>3259.4417077175699</v>
      </c>
      <c r="R7" s="35">
        <f t="shared" si="0"/>
        <v>3865.3530377668308</v>
      </c>
    </row>
    <row r="8" spans="1:18" x14ac:dyDescent="0.25">
      <c r="A8" s="13" t="s">
        <v>38</v>
      </c>
      <c r="B8" s="22">
        <v>1.01</v>
      </c>
      <c r="C8" s="22" t="s">
        <v>24</v>
      </c>
      <c r="D8" s="13">
        <v>5.6</v>
      </c>
      <c r="E8" s="13">
        <v>5.6</v>
      </c>
      <c r="F8" s="27">
        <v>5.6</v>
      </c>
      <c r="G8" s="16">
        <v>8.85</v>
      </c>
      <c r="H8" s="13">
        <v>11.25</v>
      </c>
      <c r="I8" s="17">
        <v>12.54</v>
      </c>
      <c r="M8" s="22">
        <v>1.01</v>
      </c>
      <c r="N8" s="22" t="s">
        <v>24</v>
      </c>
      <c r="O8" s="39">
        <f t="shared" si="1"/>
        <v>5544.5544554455446</v>
      </c>
      <c r="P8" s="40">
        <f>+G8*1000/$B8</f>
        <v>8762.3762376237628</v>
      </c>
      <c r="Q8" s="40">
        <f t="shared" si="0"/>
        <v>11138.613861386139</v>
      </c>
      <c r="R8" s="41">
        <f t="shared" si="0"/>
        <v>12415.841584158416</v>
      </c>
    </row>
    <row r="9" spans="1:18" x14ac:dyDescent="0.25">
      <c r="A9" s="13" t="s">
        <v>37</v>
      </c>
      <c r="B9" s="22">
        <v>5.33</v>
      </c>
      <c r="C9" s="22" t="s">
        <v>25</v>
      </c>
      <c r="D9" s="13">
        <v>14.26</v>
      </c>
      <c r="E9" s="13">
        <v>14.26</v>
      </c>
      <c r="F9" s="27">
        <v>14.26</v>
      </c>
      <c r="G9" s="16">
        <v>22.25</v>
      </c>
      <c r="H9" s="13">
        <v>38.549999999999997</v>
      </c>
      <c r="I9" s="17">
        <v>45.7</v>
      </c>
      <c r="M9" s="22">
        <v>5.33</v>
      </c>
      <c r="N9" s="22" t="s">
        <v>25</v>
      </c>
      <c r="O9" s="34">
        <f t="shared" si="1"/>
        <v>2675.4221388367728</v>
      </c>
      <c r="P9" s="30">
        <f t="shared" si="0"/>
        <v>4174.4840525328327</v>
      </c>
      <c r="Q9" s="30">
        <f t="shared" si="0"/>
        <v>7232.6454033771106</v>
      </c>
      <c r="R9" s="35">
        <f t="shared" si="0"/>
        <v>8574.1088180112565</v>
      </c>
    </row>
    <row r="10" spans="1:18" x14ac:dyDescent="0.25">
      <c r="A10" s="13" t="s">
        <v>37</v>
      </c>
      <c r="B10" s="22">
        <v>5.67</v>
      </c>
      <c r="C10" s="22" t="s">
        <v>26</v>
      </c>
      <c r="D10" s="13">
        <v>16.96</v>
      </c>
      <c r="E10" s="13">
        <v>16.96</v>
      </c>
      <c r="F10" s="27">
        <v>16.96</v>
      </c>
      <c r="G10" s="16">
        <v>26.46</v>
      </c>
      <c r="H10" s="13">
        <v>45.84</v>
      </c>
      <c r="I10" s="17">
        <v>54.35</v>
      </c>
      <c r="M10" s="22">
        <v>5.67</v>
      </c>
      <c r="N10" s="22" t="s">
        <v>26</v>
      </c>
      <c r="O10" s="34">
        <f t="shared" si="1"/>
        <v>2991.1816578483244</v>
      </c>
      <c r="P10" s="30">
        <f t="shared" si="0"/>
        <v>4666.666666666667</v>
      </c>
      <c r="Q10" s="30">
        <f t="shared" si="0"/>
        <v>8084.6560846560851</v>
      </c>
      <c r="R10" s="35">
        <f t="shared" si="0"/>
        <v>9585.5379188712523</v>
      </c>
    </row>
    <row r="11" spans="1:18" x14ac:dyDescent="0.25">
      <c r="A11" s="13" t="s">
        <v>37</v>
      </c>
      <c r="B11" s="22">
        <v>4.71</v>
      </c>
      <c r="C11" s="22" t="s">
        <v>27</v>
      </c>
      <c r="D11" s="13">
        <v>11.91</v>
      </c>
      <c r="E11" s="13">
        <v>11.91</v>
      </c>
      <c r="F11" s="27">
        <v>11.91</v>
      </c>
      <c r="G11" s="16">
        <v>18.57</v>
      </c>
      <c r="H11" s="13">
        <v>32.18</v>
      </c>
      <c r="I11" s="17">
        <v>38.15</v>
      </c>
      <c r="M11" s="22">
        <v>4.71</v>
      </c>
      <c r="N11" s="22" t="s">
        <v>27</v>
      </c>
      <c r="O11" s="34">
        <f t="shared" si="1"/>
        <v>2528.6624203821657</v>
      </c>
      <c r="P11" s="30">
        <f t="shared" si="0"/>
        <v>3942.6751592356686</v>
      </c>
      <c r="Q11" s="30">
        <f t="shared" si="0"/>
        <v>6832.2717622080681</v>
      </c>
      <c r="R11" s="35">
        <f t="shared" si="0"/>
        <v>8099.787685774947</v>
      </c>
    </row>
    <row r="12" spans="1:18" x14ac:dyDescent="0.25">
      <c r="A12" s="13" t="s">
        <v>37</v>
      </c>
      <c r="B12" s="22">
        <v>4.0599999999999996</v>
      </c>
      <c r="C12" s="22" t="s">
        <v>28</v>
      </c>
      <c r="D12" s="13">
        <v>7.8</v>
      </c>
      <c r="E12" s="13">
        <v>7.8</v>
      </c>
      <c r="F12" s="27">
        <v>7.8</v>
      </c>
      <c r="G12" s="16">
        <v>12.17</v>
      </c>
      <c r="H12" s="13">
        <v>21.08</v>
      </c>
      <c r="I12" s="17">
        <v>24.99</v>
      </c>
      <c r="M12" s="22">
        <v>4.0599999999999996</v>
      </c>
      <c r="N12" s="22" t="s">
        <v>28</v>
      </c>
      <c r="O12" s="34">
        <f t="shared" si="1"/>
        <v>1921.1822660098524</v>
      </c>
      <c r="P12" s="30">
        <f t="shared" si="0"/>
        <v>2997.536945812808</v>
      </c>
      <c r="Q12" s="30">
        <f t="shared" si="0"/>
        <v>5192.1182266009855</v>
      </c>
      <c r="R12" s="35">
        <f t="shared" si="0"/>
        <v>6155.1724137931042</v>
      </c>
    </row>
    <row r="13" spans="1:18" x14ac:dyDescent="0.25">
      <c r="A13" s="13" t="s">
        <v>37</v>
      </c>
      <c r="B13" s="23">
        <v>5.46</v>
      </c>
      <c r="C13" s="23" t="s">
        <v>29</v>
      </c>
      <c r="D13" s="19">
        <v>10.1</v>
      </c>
      <c r="E13" s="19">
        <v>10.1</v>
      </c>
      <c r="F13" s="28">
        <v>10.1</v>
      </c>
      <c r="G13" s="18">
        <v>15.75</v>
      </c>
      <c r="H13" s="19">
        <v>27.29</v>
      </c>
      <c r="I13" s="20">
        <v>32.35</v>
      </c>
      <c r="M13" s="23">
        <v>5.46</v>
      </c>
      <c r="N13" s="23" t="s">
        <v>29</v>
      </c>
      <c r="O13" s="36">
        <f t="shared" si="1"/>
        <v>1849.8168498168498</v>
      </c>
      <c r="P13" s="37">
        <f t="shared" si="0"/>
        <v>2884.6153846153848</v>
      </c>
      <c r="Q13" s="37">
        <f t="shared" si="0"/>
        <v>4998.1684981684984</v>
      </c>
      <c r="R13" s="38">
        <f t="shared" si="0"/>
        <v>5924.9084249084253</v>
      </c>
    </row>
  </sheetData>
  <mergeCells count="10">
    <mergeCell ref="N3:R3"/>
    <mergeCell ref="M4:M5"/>
    <mergeCell ref="N4:N5"/>
    <mergeCell ref="O4:O5"/>
    <mergeCell ref="P4:R4"/>
    <mergeCell ref="C3:I3"/>
    <mergeCell ref="G4:I4"/>
    <mergeCell ref="F4:F5"/>
    <mergeCell ref="C4:C5"/>
    <mergeCell ref="B4:B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6CB40-51A7-4287-9917-4C9388263037}">
  <dimension ref="A1:CT13"/>
  <sheetViews>
    <sheetView zoomScale="70" zoomScaleNormal="70" workbookViewId="0">
      <selection activeCell="L11" sqref="L11"/>
    </sheetView>
  </sheetViews>
  <sheetFormatPr baseColWidth="10" defaultRowHeight="15" x14ac:dyDescent="0.25"/>
  <cols>
    <col min="1" max="1" width="11.42578125" style="13"/>
    <col min="2" max="2" width="13.42578125" style="13" customWidth="1"/>
    <col min="3" max="3" width="22.7109375" style="13" customWidth="1"/>
    <col min="4" max="4" width="7.85546875" style="13" hidden="1" customWidth="1"/>
    <col min="5" max="5" width="4.7109375" style="13" hidden="1" customWidth="1"/>
    <col min="6" max="98" width="11.42578125" style="13"/>
  </cols>
  <sheetData>
    <row r="1" spans="1:9" x14ac:dyDescent="0.25">
      <c r="A1" s="13">
        <v>2015</v>
      </c>
    </row>
    <row r="2" spans="1:9" x14ac:dyDescent="0.25">
      <c r="A2" s="13">
        <v>2050</v>
      </c>
    </row>
    <row r="3" spans="1:9" x14ac:dyDescent="0.25">
      <c r="C3" s="85" t="s">
        <v>35</v>
      </c>
      <c r="D3" s="86"/>
      <c r="E3" s="86"/>
      <c r="F3" s="86"/>
      <c r="G3" s="86"/>
      <c r="H3" s="86"/>
      <c r="I3" s="87"/>
    </row>
    <row r="4" spans="1:9" x14ac:dyDescent="0.25">
      <c r="B4" s="88" t="s">
        <v>30</v>
      </c>
      <c r="C4" s="88" t="s">
        <v>34</v>
      </c>
      <c r="D4" s="24">
        <v>2015</v>
      </c>
      <c r="E4" s="24">
        <v>2015</v>
      </c>
      <c r="F4" s="88">
        <v>2015</v>
      </c>
      <c r="G4" s="86">
        <v>2050</v>
      </c>
      <c r="H4" s="86"/>
      <c r="I4" s="87"/>
    </row>
    <row r="5" spans="1:9" x14ac:dyDescent="0.25">
      <c r="B5" s="89"/>
      <c r="C5" s="89"/>
      <c r="D5" s="25"/>
      <c r="E5" s="25"/>
      <c r="F5" s="89"/>
      <c r="G5" s="14" t="s">
        <v>31</v>
      </c>
      <c r="H5" s="14" t="s">
        <v>32</v>
      </c>
      <c r="I5" s="15" t="s">
        <v>33</v>
      </c>
    </row>
    <row r="6" spans="1:9" x14ac:dyDescent="0.25">
      <c r="A6" s="13">
        <v>1</v>
      </c>
      <c r="B6" s="21"/>
      <c r="C6" s="22" t="s">
        <v>22</v>
      </c>
      <c r="D6" s="13">
        <v>8.2100000000000009</v>
      </c>
      <c r="E6" s="13">
        <v>8.2100000000000009</v>
      </c>
      <c r="F6" s="27">
        <v>8.2100000000000009</v>
      </c>
      <c r="G6" s="16">
        <v>12.81</v>
      </c>
      <c r="H6" s="13">
        <v>22.2</v>
      </c>
      <c r="I6" s="17">
        <v>26.32</v>
      </c>
    </row>
    <row r="7" spans="1:9" x14ac:dyDescent="0.25">
      <c r="A7" s="13">
        <v>2</v>
      </c>
      <c r="B7" s="22"/>
      <c r="C7" s="22" t="s">
        <v>23</v>
      </c>
      <c r="D7" s="13">
        <v>7.35</v>
      </c>
      <c r="E7" s="13">
        <v>7.35</v>
      </c>
      <c r="F7" s="27">
        <v>7.35</v>
      </c>
      <c r="G7" s="16">
        <v>11.46</v>
      </c>
      <c r="H7" s="13">
        <v>19.850000000000001</v>
      </c>
      <c r="I7" s="17">
        <v>23.54</v>
      </c>
    </row>
    <row r="8" spans="1:9" x14ac:dyDescent="0.25">
      <c r="A8" s="13">
        <v>3</v>
      </c>
      <c r="B8" s="22"/>
      <c r="C8" s="22" t="s">
        <v>24</v>
      </c>
      <c r="D8" s="13">
        <v>5.6</v>
      </c>
      <c r="E8" s="13">
        <v>5.6</v>
      </c>
      <c r="F8" s="27">
        <v>5.6</v>
      </c>
      <c r="G8" s="16">
        <v>8.85</v>
      </c>
      <c r="H8" s="13">
        <v>11.25</v>
      </c>
      <c r="I8" s="17">
        <v>12.54</v>
      </c>
    </row>
    <row r="9" spans="1:9" x14ac:dyDescent="0.25">
      <c r="A9" s="13">
        <v>4</v>
      </c>
      <c r="B9" s="22"/>
      <c r="C9" s="22" t="s">
        <v>25</v>
      </c>
      <c r="D9" s="13">
        <v>14.26</v>
      </c>
      <c r="E9" s="13">
        <v>14.26</v>
      </c>
      <c r="F9" s="27">
        <v>14.26</v>
      </c>
      <c r="G9" s="16">
        <v>22.25</v>
      </c>
      <c r="H9" s="13">
        <v>38.549999999999997</v>
      </c>
      <c r="I9" s="17">
        <v>45.7</v>
      </c>
    </row>
    <row r="10" spans="1:9" x14ac:dyDescent="0.25">
      <c r="A10" s="13">
        <v>5</v>
      </c>
      <c r="B10" s="22"/>
      <c r="C10" s="22" t="s">
        <v>26</v>
      </c>
      <c r="D10" s="13">
        <v>16.96</v>
      </c>
      <c r="E10" s="13">
        <v>16.96</v>
      </c>
      <c r="F10" s="27">
        <v>16.96</v>
      </c>
      <c r="G10" s="16">
        <v>26.46</v>
      </c>
      <c r="H10" s="13">
        <v>45.84</v>
      </c>
      <c r="I10" s="17">
        <v>54.35</v>
      </c>
    </row>
    <row r="11" spans="1:9" x14ac:dyDescent="0.25">
      <c r="A11" s="13">
        <v>6</v>
      </c>
      <c r="B11" s="22"/>
      <c r="C11" s="22" t="s">
        <v>27</v>
      </c>
      <c r="D11" s="13">
        <v>11.91</v>
      </c>
      <c r="E11" s="13">
        <v>11.91</v>
      </c>
      <c r="F11" s="27">
        <v>11.91</v>
      </c>
      <c r="G11" s="16">
        <v>18.57</v>
      </c>
      <c r="H11" s="13">
        <v>32.18</v>
      </c>
      <c r="I11" s="17">
        <v>38.15</v>
      </c>
    </row>
    <row r="12" spans="1:9" x14ac:dyDescent="0.25">
      <c r="A12" s="13">
        <v>7</v>
      </c>
      <c r="B12" s="22"/>
      <c r="C12" s="22" t="s">
        <v>28</v>
      </c>
      <c r="D12" s="13">
        <v>7.8</v>
      </c>
      <c r="E12" s="13">
        <v>7.8</v>
      </c>
      <c r="F12" s="27">
        <v>7.8</v>
      </c>
      <c r="G12" s="16">
        <v>12.17</v>
      </c>
      <c r="H12" s="13">
        <v>21.08</v>
      </c>
      <c r="I12" s="17">
        <v>24.99</v>
      </c>
    </row>
    <row r="13" spans="1:9" x14ac:dyDescent="0.25">
      <c r="A13" s="13">
        <v>8</v>
      </c>
      <c r="B13" s="23"/>
      <c r="C13" s="23" t="s">
        <v>29</v>
      </c>
      <c r="D13" s="19">
        <v>10.1</v>
      </c>
      <c r="E13" s="19">
        <v>10.1</v>
      </c>
      <c r="F13" s="28">
        <v>10.1</v>
      </c>
      <c r="G13" s="18">
        <v>15.75</v>
      </c>
      <c r="H13" s="19">
        <v>27.29</v>
      </c>
      <c r="I13" s="20">
        <v>32.35</v>
      </c>
    </row>
  </sheetData>
  <mergeCells count="5">
    <mergeCell ref="C3:I3"/>
    <mergeCell ref="B4:B5"/>
    <mergeCell ref="C4:C5"/>
    <mergeCell ref="F4:F5"/>
    <mergeCell ref="G4:I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D338A-8E1A-4BDB-9D81-0909879EA66C}">
  <dimension ref="A1:CT13"/>
  <sheetViews>
    <sheetView topLeftCell="C1" zoomScale="70" zoomScaleNormal="70" workbookViewId="0">
      <selection activeCell="H28" sqref="H28"/>
    </sheetView>
  </sheetViews>
  <sheetFormatPr baseColWidth="10" defaultRowHeight="15" x14ac:dyDescent="0.25"/>
  <cols>
    <col min="1" max="1" width="11.42578125" style="13"/>
    <col min="2" max="2" width="13.42578125" style="13" customWidth="1"/>
    <col min="3" max="3" width="22.7109375" style="13" customWidth="1"/>
    <col min="4" max="4" width="7.85546875" style="13" hidden="1" customWidth="1"/>
    <col min="5" max="5" width="4.7109375" style="13" hidden="1" customWidth="1"/>
    <col min="6" max="98" width="11.42578125" style="13"/>
  </cols>
  <sheetData>
    <row r="1" spans="1:9" x14ac:dyDescent="0.25">
      <c r="A1" s="13">
        <v>2015</v>
      </c>
    </row>
    <row r="2" spans="1:9" x14ac:dyDescent="0.25">
      <c r="A2" s="13">
        <v>2050</v>
      </c>
    </row>
    <row r="3" spans="1:9" x14ac:dyDescent="0.25">
      <c r="C3" s="85" t="s">
        <v>35</v>
      </c>
      <c r="D3" s="86"/>
      <c r="E3" s="86"/>
      <c r="F3" s="86"/>
      <c r="G3" s="86"/>
      <c r="H3" s="86"/>
      <c r="I3" s="87"/>
    </row>
    <row r="4" spans="1:9" x14ac:dyDescent="0.25">
      <c r="B4" s="88" t="s">
        <v>30</v>
      </c>
      <c r="C4" s="88" t="s">
        <v>34</v>
      </c>
      <c r="D4" s="24">
        <v>2015</v>
      </c>
      <c r="E4" s="24">
        <v>2015</v>
      </c>
      <c r="F4" s="88">
        <v>2015</v>
      </c>
      <c r="G4" s="86">
        <v>2050</v>
      </c>
      <c r="H4" s="86"/>
      <c r="I4" s="87"/>
    </row>
    <row r="5" spans="1:9" x14ac:dyDescent="0.25">
      <c r="B5" s="89"/>
      <c r="C5" s="89"/>
      <c r="D5" s="25"/>
      <c r="E5" s="25"/>
      <c r="F5" s="89"/>
      <c r="G5" s="14" t="s">
        <v>31</v>
      </c>
      <c r="H5" s="14" t="s">
        <v>32</v>
      </c>
      <c r="I5" s="15" t="s">
        <v>33</v>
      </c>
    </row>
    <row r="6" spans="1:9" x14ac:dyDescent="0.25">
      <c r="A6" s="13">
        <v>1</v>
      </c>
      <c r="B6" s="21"/>
      <c r="C6" s="22" t="s">
        <v>22</v>
      </c>
      <c r="D6" s="13">
        <v>8.2100000000000009</v>
      </c>
      <c r="E6" s="13">
        <v>8.2100000000000009</v>
      </c>
      <c r="F6" s="27">
        <v>8.2100000000000009</v>
      </c>
      <c r="G6" s="16">
        <v>12.81</v>
      </c>
      <c r="H6" s="13">
        <v>22.2</v>
      </c>
      <c r="I6" s="17">
        <v>26.32</v>
      </c>
    </row>
    <row r="7" spans="1:9" x14ac:dyDescent="0.25">
      <c r="A7" s="13">
        <v>2</v>
      </c>
      <c r="B7" s="22"/>
      <c r="C7" s="22" t="s">
        <v>23</v>
      </c>
      <c r="D7" s="13">
        <v>7.35</v>
      </c>
      <c r="E7" s="13">
        <v>7.35</v>
      </c>
      <c r="F7" s="27">
        <v>7.35</v>
      </c>
      <c r="G7" s="16">
        <v>11.46</v>
      </c>
      <c r="H7" s="13">
        <v>19.850000000000001</v>
      </c>
      <c r="I7" s="17">
        <v>23.54</v>
      </c>
    </row>
    <row r="8" spans="1:9" x14ac:dyDescent="0.25">
      <c r="A8" s="13">
        <v>3</v>
      </c>
      <c r="B8" s="22"/>
      <c r="C8" s="22" t="s">
        <v>24</v>
      </c>
      <c r="D8" s="13">
        <v>5.6</v>
      </c>
      <c r="E8" s="13">
        <v>5.6</v>
      </c>
      <c r="F8" s="27">
        <v>5.6</v>
      </c>
      <c r="G8" s="16">
        <v>8.85</v>
      </c>
      <c r="H8" s="13">
        <v>11.25</v>
      </c>
      <c r="I8" s="17">
        <v>12.54</v>
      </c>
    </row>
    <row r="9" spans="1:9" x14ac:dyDescent="0.25">
      <c r="A9" s="13">
        <v>4</v>
      </c>
      <c r="B9" s="22"/>
      <c r="C9" s="22" t="s">
        <v>25</v>
      </c>
      <c r="D9" s="13">
        <v>14.26</v>
      </c>
      <c r="E9" s="13">
        <v>14.26</v>
      </c>
      <c r="F9" s="27">
        <v>14.26</v>
      </c>
      <c r="G9" s="16">
        <v>22.25</v>
      </c>
      <c r="H9" s="13">
        <v>38.549999999999997</v>
      </c>
      <c r="I9" s="17">
        <v>45.7</v>
      </c>
    </row>
    <row r="10" spans="1:9" x14ac:dyDescent="0.25">
      <c r="A10" s="13">
        <v>5</v>
      </c>
      <c r="B10" s="22"/>
      <c r="C10" s="22" t="s">
        <v>26</v>
      </c>
      <c r="D10" s="13">
        <v>16.96</v>
      </c>
      <c r="E10" s="13">
        <v>16.96</v>
      </c>
      <c r="F10" s="27">
        <v>16.96</v>
      </c>
      <c r="G10" s="16">
        <v>26.46</v>
      </c>
      <c r="H10" s="13">
        <v>45.84</v>
      </c>
      <c r="I10" s="17">
        <v>54.35</v>
      </c>
    </row>
    <row r="11" spans="1:9" x14ac:dyDescent="0.25">
      <c r="A11" s="13">
        <v>6</v>
      </c>
      <c r="B11" s="22"/>
      <c r="C11" s="22" t="s">
        <v>27</v>
      </c>
      <c r="D11" s="13">
        <v>11.91</v>
      </c>
      <c r="E11" s="13">
        <v>11.91</v>
      </c>
      <c r="F11" s="27">
        <v>11.91</v>
      </c>
      <c r="G11" s="16">
        <v>18.57</v>
      </c>
      <c r="H11" s="13">
        <v>32.18</v>
      </c>
      <c r="I11" s="17">
        <v>38.15</v>
      </c>
    </row>
    <row r="12" spans="1:9" x14ac:dyDescent="0.25">
      <c r="A12" s="13">
        <v>7</v>
      </c>
      <c r="B12" s="22"/>
      <c r="C12" s="22" t="s">
        <v>28</v>
      </c>
      <c r="D12" s="13">
        <v>7.8</v>
      </c>
      <c r="E12" s="13">
        <v>7.8</v>
      </c>
      <c r="F12" s="27">
        <v>7.8</v>
      </c>
      <c r="G12" s="16">
        <v>12.17</v>
      </c>
      <c r="H12" s="13">
        <v>21.08</v>
      </c>
      <c r="I12" s="17">
        <v>24.99</v>
      </c>
    </row>
    <row r="13" spans="1:9" x14ac:dyDescent="0.25">
      <c r="A13" s="13">
        <v>8</v>
      </c>
      <c r="B13" s="23"/>
      <c r="C13" s="23" t="s">
        <v>29</v>
      </c>
      <c r="D13" s="19">
        <v>10.1</v>
      </c>
      <c r="E13" s="19">
        <v>10.1</v>
      </c>
      <c r="F13" s="28">
        <v>10.1</v>
      </c>
      <c r="G13" s="18">
        <v>15.75</v>
      </c>
      <c r="H13" s="19">
        <v>27.29</v>
      </c>
      <c r="I13" s="20">
        <v>32.35</v>
      </c>
    </row>
  </sheetData>
  <mergeCells count="5">
    <mergeCell ref="C3:I3"/>
    <mergeCell ref="B4:B5"/>
    <mergeCell ref="C4:C5"/>
    <mergeCell ref="F4:F5"/>
    <mergeCell ref="G4:I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9D172-24B6-4210-8BB8-7D87DE49CDB9}">
  <sheetPr>
    <tabColor rgb="FFFF0000"/>
  </sheetPr>
  <dimension ref="A2:DV46"/>
  <sheetViews>
    <sheetView topLeftCell="C27" zoomScaleNormal="100" workbookViewId="0">
      <selection activeCell="J46" sqref="J45:J46"/>
    </sheetView>
  </sheetViews>
  <sheetFormatPr baseColWidth="10" defaultRowHeight="15" x14ac:dyDescent="0.25"/>
  <cols>
    <col min="1" max="1" width="11.42578125" style="13"/>
    <col min="2" max="2" width="36" style="13" customWidth="1"/>
    <col min="3" max="3" width="29.5703125" style="13" customWidth="1"/>
    <col min="4" max="4" width="24.42578125" style="13" customWidth="1"/>
    <col min="5" max="6" width="11.42578125" style="13"/>
    <col min="7" max="7" width="14" style="13" bestFit="1" customWidth="1"/>
    <col min="8" max="18" width="11.42578125" style="13"/>
    <col min="19" max="19" width="17.42578125" style="13" customWidth="1"/>
    <col min="20" max="20" width="17.140625" style="13" customWidth="1"/>
    <col min="21" max="21" width="13.28515625" style="13" customWidth="1"/>
    <col min="22" max="38" width="11.42578125" style="13"/>
    <col min="39" max="39" width="14.140625" style="13" customWidth="1"/>
    <col min="40" max="40" width="11.7109375" style="13" customWidth="1"/>
    <col min="41" max="48" width="11.42578125" style="13"/>
    <col min="49" max="49" width="14.140625" style="13" customWidth="1"/>
    <col min="50" max="50" width="11.7109375" style="13" customWidth="1"/>
    <col min="51" max="126" width="11.42578125" style="13"/>
  </cols>
  <sheetData>
    <row r="2" spans="3:96" x14ac:dyDescent="0.25">
      <c r="S2" s="53" t="s">
        <v>51</v>
      </c>
      <c r="T2" s="53"/>
      <c r="U2" s="53"/>
      <c r="V2" s="53"/>
      <c r="W2" s="53"/>
      <c r="X2" s="53"/>
      <c r="Y2" s="53"/>
      <c r="Z2" s="53"/>
      <c r="AC2" s="53" t="s">
        <v>52</v>
      </c>
      <c r="AD2" s="53"/>
      <c r="AE2" s="53"/>
      <c r="AF2" s="53"/>
      <c r="AG2" s="53"/>
      <c r="AH2" s="53"/>
      <c r="AI2" s="53"/>
      <c r="AJ2" s="53"/>
      <c r="AK2" s="66"/>
      <c r="AL2" s="57"/>
      <c r="AM2" s="69" t="s">
        <v>63</v>
      </c>
      <c r="AN2" s="69"/>
      <c r="AO2" s="69"/>
      <c r="AP2" s="69"/>
      <c r="AQ2" s="69"/>
      <c r="AR2" s="69"/>
      <c r="AS2" s="69"/>
      <c r="AT2" s="69"/>
      <c r="AW2" s="53" t="s">
        <v>53</v>
      </c>
      <c r="AX2" s="53"/>
      <c r="AY2" s="53"/>
      <c r="AZ2" s="53"/>
      <c r="BA2" s="53"/>
      <c r="BB2" s="53"/>
      <c r="BC2" s="53"/>
      <c r="BD2" s="53"/>
      <c r="BG2" s="53" t="s">
        <v>54</v>
      </c>
      <c r="BH2" s="53"/>
      <c r="BI2" s="53"/>
      <c r="BJ2" s="53"/>
      <c r="BK2" s="53"/>
      <c r="BL2" s="53"/>
      <c r="BM2" s="53"/>
      <c r="BN2" s="53"/>
      <c r="BQ2" s="53" t="s">
        <v>55</v>
      </c>
      <c r="BR2" s="53"/>
      <c r="BS2" s="53"/>
      <c r="BT2" s="53"/>
      <c r="BU2" s="53"/>
      <c r="BV2" s="53"/>
      <c r="BW2" s="53"/>
      <c r="BX2" s="53"/>
      <c r="CA2" s="53" t="s">
        <v>56</v>
      </c>
      <c r="CB2" s="53"/>
      <c r="CC2" s="53"/>
      <c r="CD2" s="53"/>
      <c r="CE2" s="53"/>
      <c r="CF2" s="53"/>
      <c r="CG2" s="53"/>
      <c r="CH2" s="53"/>
      <c r="CK2" s="53" t="s">
        <v>57</v>
      </c>
      <c r="CL2" s="53"/>
      <c r="CM2" s="53"/>
      <c r="CN2" s="53"/>
      <c r="CO2" s="53"/>
      <c r="CP2" s="53"/>
      <c r="CQ2" s="53"/>
      <c r="CR2" s="53"/>
    </row>
    <row r="3" spans="3:96" x14ac:dyDescent="0.25">
      <c r="S3" s="51" t="s">
        <v>46</v>
      </c>
      <c r="T3" s="51" t="s">
        <v>48</v>
      </c>
      <c r="U3" s="51" t="s">
        <v>47</v>
      </c>
      <c r="V3" s="51" t="s">
        <v>70</v>
      </c>
      <c r="W3" s="51" t="s">
        <v>71</v>
      </c>
      <c r="X3" s="51" t="s">
        <v>72</v>
      </c>
      <c r="Y3" s="51"/>
      <c r="Z3" s="51"/>
      <c r="AC3" s="51" t="s">
        <v>46</v>
      </c>
      <c r="AD3" s="51" t="s">
        <v>48</v>
      </c>
      <c r="AE3" s="51" t="s">
        <v>47</v>
      </c>
      <c r="AF3" s="51" t="s">
        <v>70</v>
      </c>
      <c r="AG3" s="51" t="s">
        <v>71</v>
      </c>
      <c r="AH3" s="51" t="s">
        <v>72</v>
      </c>
      <c r="AI3" s="51"/>
      <c r="AJ3" s="51"/>
      <c r="AK3" s="67"/>
      <c r="AL3" s="57"/>
      <c r="AM3" s="70" t="s">
        <v>46</v>
      </c>
      <c r="AN3" s="70" t="s">
        <v>48</v>
      </c>
      <c r="AO3" s="70" t="s">
        <v>47</v>
      </c>
      <c r="AP3" s="71" t="s">
        <v>64</v>
      </c>
      <c r="AQ3" s="70" t="s">
        <v>66</v>
      </c>
      <c r="AR3" s="70" t="s">
        <v>76</v>
      </c>
      <c r="AS3" s="70"/>
      <c r="AT3" s="70"/>
      <c r="AW3" s="51" t="s">
        <v>46</v>
      </c>
      <c r="AX3" s="51" t="s">
        <v>48</v>
      </c>
      <c r="AY3" s="51" t="s">
        <v>47</v>
      </c>
      <c r="AZ3" s="51"/>
      <c r="BA3" s="51"/>
      <c r="BB3" s="51"/>
      <c r="BC3" s="51"/>
      <c r="BD3" s="51"/>
      <c r="BG3" s="51" t="s">
        <v>46</v>
      </c>
      <c r="BH3" s="51" t="s">
        <v>48</v>
      </c>
      <c r="BI3" s="51" t="s">
        <v>47</v>
      </c>
      <c r="BJ3" s="51"/>
      <c r="BK3" s="51"/>
      <c r="BL3" s="51"/>
      <c r="BM3" s="51"/>
      <c r="BN3" s="51"/>
      <c r="BQ3" s="51" t="s">
        <v>46</v>
      </c>
      <c r="BR3" s="51" t="s">
        <v>48</v>
      </c>
      <c r="BS3" s="51" t="s">
        <v>47</v>
      </c>
      <c r="BT3" s="51"/>
      <c r="BU3" s="51"/>
      <c r="BV3" s="51"/>
      <c r="BW3" s="51"/>
      <c r="BX3" s="51"/>
      <c r="CA3" s="51" t="s">
        <v>46</v>
      </c>
      <c r="CB3" s="51" t="s">
        <v>48</v>
      </c>
      <c r="CC3" s="51" t="s">
        <v>47</v>
      </c>
      <c r="CD3" s="51"/>
      <c r="CE3" s="51"/>
      <c r="CF3" s="51"/>
      <c r="CG3" s="51"/>
      <c r="CH3" s="51"/>
      <c r="CK3" s="51" t="s">
        <v>46</v>
      </c>
      <c r="CL3" s="51" t="s">
        <v>48</v>
      </c>
      <c r="CM3" s="51" t="s">
        <v>47</v>
      </c>
      <c r="CN3" s="51"/>
      <c r="CO3" s="51"/>
      <c r="CP3" s="51"/>
      <c r="CQ3" s="51"/>
      <c r="CR3" s="51"/>
    </row>
    <row r="4" spans="3:96" x14ac:dyDescent="0.25">
      <c r="D4" s="85" t="s">
        <v>35</v>
      </c>
      <c r="E4" s="86"/>
      <c r="F4" s="86"/>
      <c r="G4" s="86"/>
      <c r="H4" s="86"/>
      <c r="I4" s="86"/>
      <c r="J4" s="87"/>
      <c r="R4" s="50">
        <v>2015</v>
      </c>
      <c r="S4" s="63">
        <f>+$K$22*R4+$L$22</f>
        <v>8.6620097599999895</v>
      </c>
      <c r="T4" s="63">
        <f>+R4*$M$22+$N$22</f>
        <v>8.6620097599999326</v>
      </c>
      <c r="U4" s="13">
        <f>+R4*$O$22+$P$22</f>
        <v>8.6620097600000463</v>
      </c>
      <c r="AB4" s="50">
        <v>2015</v>
      </c>
      <c r="AC4" s="63">
        <f>+$K$23*AB4+$L$23</f>
        <v>7.7546615999999915</v>
      </c>
      <c r="AD4" s="63">
        <f>+AB4*$M$23+$N$23</f>
        <v>7.7546615999999631</v>
      </c>
      <c r="AE4" s="13">
        <f>+AB4*$O$23+$P$23</f>
        <v>7.7546615999999631</v>
      </c>
      <c r="AL4" s="72">
        <v>2015</v>
      </c>
      <c r="AM4" s="73">
        <f>+$K$24*AL4+$L$24</f>
        <v>5.9083136000000138</v>
      </c>
      <c r="AN4" s="73">
        <f>+AL4*$M$24+$N$24</f>
        <v>5.9083135999999854</v>
      </c>
      <c r="AO4" s="73">
        <f>+AL4*$O$24+$P$24</f>
        <v>5.9083135999999854</v>
      </c>
      <c r="AP4" s="74"/>
      <c r="AQ4" s="75">
        <f>+'1, precios_GN'!N6</f>
        <v>4.2905422192895717</v>
      </c>
      <c r="AR4" s="57"/>
      <c r="AS4" s="57"/>
      <c r="AT4" s="57"/>
      <c r="AV4" s="50">
        <v>2015</v>
      </c>
      <c r="AW4" s="65">
        <f>+$K$25*AV4+$L$25</f>
        <v>15.045098559999985</v>
      </c>
      <c r="AX4" s="65">
        <f>+AV4*$M$25+$N$25</f>
        <v>15.045098560000042</v>
      </c>
      <c r="AY4" s="65">
        <f>+AV4*$O$25+$P$25</f>
        <v>15.045098560000042</v>
      </c>
      <c r="BF4" s="50">
        <v>2015</v>
      </c>
      <c r="BG4" s="65">
        <f>+$K$26*BF4+$L$26</f>
        <v>17.893749760000105</v>
      </c>
      <c r="BH4" s="65">
        <f>+BF4*$M$26+$N$26</f>
        <v>17.893749759999992</v>
      </c>
      <c r="BI4" s="65">
        <f>+BF4*$O$26+$P$26</f>
        <v>17.893749759999992</v>
      </c>
      <c r="BP4" s="50">
        <v>2015</v>
      </c>
      <c r="BQ4" s="65">
        <f>+$K$27*BP4+$L$27</f>
        <v>12.565716959999975</v>
      </c>
      <c r="BR4" s="65">
        <f>+BP4*$M$27+$N$27</f>
        <v>12.565716959999918</v>
      </c>
      <c r="BS4" s="65">
        <f>+BP4*$O$27+$P$27</f>
        <v>12.565716959999918</v>
      </c>
      <c r="BZ4" s="50">
        <v>2015</v>
      </c>
      <c r="CA4" s="65">
        <f>+$K$28*BZ4+$L$28</f>
        <v>8.2294367999999736</v>
      </c>
      <c r="CB4" s="65">
        <f>+BZ4*$M$28+$N$28</f>
        <v>8.2294368000000304</v>
      </c>
      <c r="CC4" s="65">
        <f>+BZ4*$O$28+$P$28</f>
        <v>8.2294368000000304</v>
      </c>
      <c r="CJ4" s="50">
        <v>2015</v>
      </c>
      <c r="CK4" s="65">
        <f>+$K$29*CJ4+$L$29</f>
        <v>10.656065599999977</v>
      </c>
      <c r="CL4" s="65">
        <f>+CJ4*$M$29+$N$29</f>
        <v>10.656065600000147</v>
      </c>
      <c r="CM4" s="65">
        <f>+CJ4*$O$29+$P$29</f>
        <v>10.65606559999992</v>
      </c>
    </row>
    <row r="5" spans="3:96" x14ac:dyDescent="0.25">
      <c r="C5" s="88" t="s">
        <v>30</v>
      </c>
      <c r="D5" s="88" t="s">
        <v>34</v>
      </c>
      <c r="E5" s="88">
        <v>2015</v>
      </c>
      <c r="F5" s="86">
        <v>2050</v>
      </c>
      <c r="G5" s="86"/>
      <c r="H5" s="86"/>
      <c r="I5" s="86"/>
      <c r="J5" s="87"/>
      <c r="R5" s="50">
        <v>2016</v>
      </c>
      <c r="S5" s="63">
        <f t="shared" ref="S5:S39" si="0">+$K$22*R5+$L$22</f>
        <v>8.8006742628571146</v>
      </c>
      <c r="T5" s="63">
        <f t="shared" ref="T5:T39" si="1">+R5*$M$22+$N$22</f>
        <v>9.0837307154284872</v>
      </c>
      <c r="U5" s="13">
        <f t="shared" ref="U5:U39" si="2">+R5*$O$22+$P$22</f>
        <v>9.2079258788571678</v>
      </c>
      <c r="AB5" s="50">
        <v>2016</v>
      </c>
      <c r="AC5" s="63">
        <f t="shared" ref="AC5:AC39" si="3">+$K$23*AB5+$L$23</f>
        <v>7.8785553188571384</v>
      </c>
      <c r="AD5" s="63">
        <f t="shared" ref="AD5:AD39" si="4">+AB5*$M$23+$N$23</f>
        <v>8.1314673142856009</v>
      </c>
      <c r="AE5" s="13">
        <f t="shared" ref="AE5:AE39" si="5">+AB5*$O$23+$P$23</f>
        <v>8.2427003611428518</v>
      </c>
      <c r="AL5" s="72">
        <v>2016</v>
      </c>
      <c r="AM5" s="73">
        <f t="shared" ref="AM5:AM39" si="6">+$K$24*AL5+$L$24</f>
        <v>6.0062830857143013</v>
      </c>
      <c r="AN5" s="73">
        <f t="shared" ref="AN5:AN39" si="7">+AL5*$M$24+$N$24</f>
        <v>6.0786297828571492</v>
      </c>
      <c r="AO5" s="73">
        <f t="shared" ref="AO5:AO39" si="8">+AL5*$O$24+$P$24</f>
        <v>6.1175161325714384</v>
      </c>
      <c r="AP5" s="74"/>
      <c r="AQ5" s="75">
        <f>+'1, precios_GN'!N7</f>
        <v>4.2660197526566801</v>
      </c>
      <c r="AR5" s="57"/>
      <c r="AS5" s="57"/>
      <c r="AT5" s="57"/>
      <c r="AV5" s="50">
        <v>2016</v>
      </c>
      <c r="AW5" s="65">
        <f t="shared" ref="AW5:AW39" si="9">+$K$25*AV5+$L$25</f>
        <v>15.28595277257142</v>
      </c>
      <c r="AX5" s="65">
        <f t="shared" ref="AX5:AX39" si="10">+AV5*$M$25+$N$25</f>
        <v>15.777307424000128</v>
      </c>
      <c r="AY5" s="65">
        <f t="shared" ref="AY5:AY39" si="11">+AV5*$O$25+$P$25</f>
        <v>15.992840292571373</v>
      </c>
      <c r="BF5" s="50">
        <v>2016</v>
      </c>
      <c r="BG5" s="65">
        <f t="shared" ref="BG5:BG39" si="12">+$K$26*BF5+$L$26</f>
        <v>18.18012210285724</v>
      </c>
      <c r="BH5" s="65">
        <f t="shared" ref="BH5:BH39" si="13">+BF5*$M$26+$N$26</f>
        <v>18.764321682285754</v>
      </c>
      <c r="BI5" s="65">
        <f t="shared" ref="BI5:BI39" si="14">+BF5*$O$26+$P$26</f>
        <v>19.020851012571256</v>
      </c>
      <c r="BP5" s="50">
        <v>2016</v>
      </c>
      <c r="BQ5" s="65">
        <f t="shared" ref="BQ5:BQ39" si="15">+$K$27*BP5+$L$27</f>
        <v>12.76647904457144</v>
      </c>
      <c r="BR5" s="65">
        <f t="shared" ref="BR5:BR39" si="16">+BP5*$M$27+$N$27</f>
        <v>13.176745106285807</v>
      </c>
      <c r="BS5" s="65">
        <f t="shared" ref="BS5:BS39" si="17">+BP5*$O$27+$P$27</f>
        <v>13.356707515428525</v>
      </c>
      <c r="BZ5" s="50">
        <v>2016</v>
      </c>
      <c r="CA5" s="65">
        <f t="shared" ref="CA5:CA39" si="18">+$K$28*BZ5+$L$28</f>
        <v>8.3611680777142396</v>
      </c>
      <c r="CB5" s="65">
        <f t="shared" ref="CB5:CB39" si="19">+BZ5*$M$28+$N$28</f>
        <v>8.6297551908571677</v>
      </c>
      <c r="CC5" s="65">
        <f t="shared" ref="CC5:CC39" si="20">+BZ5*$O$28+$P$28</f>
        <v>8.7476200182857156</v>
      </c>
      <c r="CJ5" s="50">
        <v>2016</v>
      </c>
      <c r="CK5" s="65">
        <f t="shared" ref="CK5:CK39" si="21">+$K$29*CJ5+$L$29</f>
        <v>10.82638178285714</v>
      </c>
      <c r="CL5" s="65">
        <f t="shared" ref="CL5:CL39" si="22">+CJ5*$M$29+$N$29</f>
        <v>11.174248818285832</v>
      </c>
      <c r="CM5" s="65">
        <f t="shared" ref="CM5:CM39" si="23">+CJ5*$O$29+$P$29</f>
        <v>11.326779771428392</v>
      </c>
    </row>
    <row r="6" spans="3:96" x14ac:dyDescent="0.25">
      <c r="C6" s="89"/>
      <c r="D6" s="89"/>
      <c r="E6" s="89"/>
      <c r="F6" s="14" t="s">
        <v>31</v>
      </c>
      <c r="G6" s="14"/>
      <c r="H6" s="14" t="s">
        <v>32</v>
      </c>
      <c r="I6" s="14"/>
      <c r="J6" s="15" t="s">
        <v>33</v>
      </c>
      <c r="R6" s="50">
        <v>2017</v>
      </c>
      <c r="S6" s="63">
        <f t="shared" si="0"/>
        <v>8.9393387657142398</v>
      </c>
      <c r="T6" s="63">
        <f t="shared" si="1"/>
        <v>9.5054516708570418</v>
      </c>
      <c r="U6" s="13">
        <f t="shared" si="2"/>
        <v>9.7538419977142894</v>
      </c>
      <c r="V6" s="13">
        <v>8.8193248057522968</v>
      </c>
      <c r="W6" s="13">
        <v>8.8193248057522968</v>
      </c>
      <c r="X6" s="13">
        <v>8.8193248057522968</v>
      </c>
      <c r="AB6" s="50">
        <v>2017</v>
      </c>
      <c r="AC6" s="63">
        <f t="shared" si="3"/>
        <v>8.0024490377142854</v>
      </c>
      <c r="AD6" s="63">
        <f t="shared" si="4"/>
        <v>8.5082730285713524</v>
      </c>
      <c r="AE6" s="13">
        <f t="shared" si="5"/>
        <v>8.7307391222857405</v>
      </c>
      <c r="AF6" s="13">
        <v>8.8193248057522968</v>
      </c>
      <c r="AG6" s="13">
        <v>8.8193248057522968</v>
      </c>
      <c r="AH6" s="13">
        <v>8.8193248057522968</v>
      </c>
      <c r="AL6" s="72">
        <v>2017</v>
      </c>
      <c r="AM6" s="73">
        <f t="shared" si="6"/>
        <v>6.1042525714285887</v>
      </c>
      <c r="AN6" s="73">
        <f t="shared" si="7"/>
        <v>6.2489459657142561</v>
      </c>
      <c r="AO6" s="73">
        <f t="shared" si="8"/>
        <v>6.3267186651428347</v>
      </c>
      <c r="AP6" s="74"/>
      <c r="AQ6" s="75">
        <f>+'1, precios_GN'!N8</f>
        <v>4.3436511604530335</v>
      </c>
      <c r="AR6" s="57"/>
      <c r="AS6" s="57"/>
      <c r="AT6" s="57"/>
      <c r="AV6" s="50">
        <v>2017</v>
      </c>
      <c r="AW6" s="65">
        <f t="shared" si="9"/>
        <v>15.526806985142798</v>
      </c>
      <c r="AX6" s="65">
        <f t="shared" si="10"/>
        <v>16.509516288000214</v>
      </c>
      <c r="AY6" s="65">
        <f t="shared" si="11"/>
        <v>16.94058202514293</v>
      </c>
      <c r="BF6" s="50">
        <v>2017</v>
      </c>
      <c r="BG6" s="65">
        <f t="shared" si="12"/>
        <v>18.466494445714375</v>
      </c>
      <c r="BH6" s="65">
        <f t="shared" si="13"/>
        <v>19.634893604571516</v>
      </c>
      <c r="BI6" s="65">
        <f t="shared" si="14"/>
        <v>20.147952265142976</v>
      </c>
      <c r="BP6" s="50">
        <v>2017</v>
      </c>
      <c r="BQ6" s="65">
        <f t="shared" si="15"/>
        <v>12.967241129142849</v>
      </c>
      <c r="BR6" s="65">
        <f t="shared" si="16"/>
        <v>13.787773252571469</v>
      </c>
      <c r="BS6" s="65">
        <f t="shared" si="17"/>
        <v>14.147698070857132</v>
      </c>
      <c r="BZ6" s="50">
        <v>2017</v>
      </c>
      <c r="CA6" s="65">
        <f t="shared" si="18"/>
        <v>8.4928993554285057</v>
      </c>
      <c r="CB6" s="65">
        <f t="shared" si="19"/>
        <v>9.0300735817144187</v>
      </c>
      <c r="CC6" s="65">
        <f t="shared" si="20"/>
        <v>9.2658032365714007</v>
      </c>
      <c r="CJ6" s="50">
        <v>2017</v>
      </c>
      <c r="CK6" s="65">
        <f t="shared" si="21"/>
        <v>10.996697965714247</v>
      </c>
      <c r="CL6" s="65">
        <f t="shared" si="22"/>
        <v>11.692432036571518</v>
      </c>
      <c r="CM6" s="65">
        <f t="shared" si="23"/>
        <v>11.997493942856863</v>
      </c>
    </row>
    <row r="7" spans="3:96" x14ac:dyDescent="0.25">
      <c r="C7" s="21">
        <v>6.09</v>
      </c>
      <c r="D7" s="22" t="s">
        <v>22</v>
      </c>
      <c r="E7" s="27">
        <v>8.2100000000000009</v>
      </c>
      <c r="F7" s="16">
        <v>12.81</v>
      </c>
      <c r="H7" s="13">
        <v>22.2</v>
      </c>
      <c r="J7" s="17">
        <v>26.32</v>
      </c>
      <c r="R7" s="50">
        <v>2018</v>
      </c>
      <c r="S7" s="63">
        <f t="shared" si="0"/>
        <v>9.0780032685714218</v>
      </c>
      <c r="T7" s="63">
        <f t="shared" si="1"/>
        <v>9.9271726262857101</v>
      </c>
      <c r="U7" s="13">
        <f t="shared" si="2"/>
        <v>10.299758116571411</v>
      </c>
      <c r="V7" s="13">
        <v>8.4823545562571496</v>
      </c>
      <c r="W7" s="13">
        <v>12.826005235858993</v>
      </c>
      <c r="X7" s="13">
        <v>4.3578843192668559</v>
      </c>
      <c r="AB7" s="50">
        <v>2018</v>
      </c>
      <c r="AC7" s="63">
        <f t="shared" si="3"/>
        <v>8.1263427565714039</v>
      </c>
      <c r="AD7" s="63">
        <f t="shared" si="4"/>
        <v>8.8850787428571039</v>
      </c>
      <c r="AE7" s="13">
        <f t="shared" si="5"/>
        <v>9.2187778834285155</v>
      </c>
      <c r="AF7" s="13">
        <v>8.4823545562571496</v>
      </c>
      <c r="AG7" s="13">
        <v>12.826005235858993</v>
      </c>
      <c r="AH7" s="13">
        <v>4.3578843192668559</v>
      </c>
      <c r="AL7" s="72">
        <v>2018</v>
      </c>
      <c r="AM7" s="73">
        <f t="shared" si="6"/>
        <v>6.2022220571428761</v>
      </c>
      <c r="AN7" s="73">
        <f t="shared" si="7"/>
        <v>6.4192621485714199</v>
      </c>
      <c r="AO7" s="73">
        <f t="shared" si="8"/>
        <v>6.5359211977142877</v>
      </c>
      <c r="AP7" s="74"/>
      <c r="AQ7" s="75">
        <f>+'1, precios_GN'!N9</f>
        <v>4.4074981745573254</v>
      </c>
      <c r="AR7" s="81">
        <v>9.2356777045161103</v>
      </c>
      <c r="AS7" s="57"/>
      <c r="AT7" s="57"/>
      <c r="AV7" s="50">
        <v>2018</v>
      </c>
      <c r="AW7" s="65">
        <f t="shared" si="9"/>
        <v>15.767661197714233</v>
      </c>
      <c r="AX7" s="65">
        <f t="shared" si="10"/>
        <v>17.241725152000072</v>
      </c>
      <c r="AY7" s="65">
        <f t="shared" si="11"/>
        <v>17.888323757714261</v>
      </c>
      <c r="BF7" s="50">
        <v>2018</v>
      </c>
      <c r="BG7" s="65">
        <f t="shared" si="12"/>
        <v>18.752866788571509</v>
      </c>
      <c r="BH7" s="65">
        <f t="shared" si="13"/>
        <v>20.505465526857051</v>
      </c>
      <c r="BI7" s="65">
        <f t="shared" si="14"/>
        <v>21.275053517714241</v>
      </c>
      <c r="BP7" s="50">
        <v>2018</v>
      </c>
      <c r="BQ7" s="65">
        <f t="shared" si="15"/>
        <v>13.168003213714258</v>
      </c>
      <c r="BR7" s="65">
        <f t="shared" si="16"/>
        <v>14.398801398857131</v>
      </c>
      <c r="BS7" s="65">
        <f t="shared" si="17"/>
        <v>14.938688626285739</v>
      </c>
      <c r="BZ7" s="50">
        <v>2018</v>
      </c>
      <c r="CA7" s="65">
        <f t="shared" si="18"/>
        <v>8.6246306331428286</v>
      </c>
      <c r="CB7" s="65">
        <f t="shared" si="19"/>
        <v>9.4303919725715559</v>
      </c>
      <c r="CC7" s="65">
        <f t="shared" si="20"/>
        <v>9.7839864548570858</v>
      </c>
      <c r="CJ7" s="50">
        <v>2018</v>
      </c>
      <c r="CK7" s="65">
        <f t="shared" si="21"/>
        <v>11.167014148571411</v>
      </c>
      <c r="CL7" s="65">
        <f t="shared" si="22"/>
        <v>12.210615254857203</v>
      </c>
      <c r="CM7" s="65">
        <f t="shared" si="23"/>
        <v>12.668208114285562</v>
      </c>
    </row>
    <row r="8" spans="3:96" x14ac:dyDescent="0.25">
      <c r="C8" s="22">
        <v>6.09</v>
      </c>
      <c r="D8" s="22" t="s">
        <v>23</v>
      </c>
      <c r="E8" s="27">
        <v>7.35</v>
      </c>
      <c r="F8" s="16">
        <v>11.46</v>
      </c>
      <c r="H8" s="13">
        <v>19.850000000000001</v>
      </c>
      <c r="J8" s="17">
        <v>23.54</v>
      </c>
      <c r="R8" s="50">
        <v>2019</v>
      </c>
      <c r="S8" s="63">
        <f t="shared" si="0"/>
        <v>9.216667771428547</v>
      </c>
      <c r="T8" s="63">
        <f t="shared" si="1"/>
        <v>10.348893581714265</v>
      </c>
      <c r="U8" s="13">
        <f t="shared" si="2"/>
        <v>10.845674235428532</v>
      </c>
      <c r="V8" s="13">
        <v>8.7977454301688631</v>
      </c>
      <c r="W8" s="13">
        <v>16.756694714270878</v>
      </c>
      <c r="X8" s="13">
        <v>4.6061653519730585</v>
      </c>
      <c r="AB8" s="50">
        <v>2019</v>
      </c>
      <c r="AC8" s="63">
        <f t="shared" si="3"/>
        <v>8.2502364754285509</v>
      </c>
      <c r="AD8" s="63">
        <f t="shared" si="4"/>
        <v>9.2618844571428554</v>
      </c>
      <c r="AE8" s="13">
        <f t="shared" si="5"/>
        <v>9.7068166445714041</v>
      </c>
      <c r="AF8" s="13">
        <v>8.7977454301688631</v>
      </c>
      <c r="AG8" s="13">
        <v>16.756694714270878</v>
      </c>
      <c r="AH8" s="13">
        <v>4.6061653519730585</v>
      </c>
      <c r="AL8" s="72">
        <v>2019</v>
      </c>
      <c r="AM8" s="73">
        <f t="shared" si="6"/>
        <v>6.3001915428571635</v>
      </c>
      <c r="AN8" s="73">
        <f t="shared" si="7"/>
        <v>6.5895783314285836</v>
      </c>
      <c r="AO8" s="73">
        <f t="shared" si="8"/>
        <v>6.7451237302857407</v>
      </c>
      <c r="AP8" s="74">
        <f>+'1, precios_GN'!I10</f>
        <v>2.6829433178431366</v>
      </c>
      <c r="AQ8" s="75">
        <f>+'1, precios_GN'!N10</f>
        <v>6.9593932664296139</v>
      </c>
      <c r="AR8" s="81">
        <v>8.4403665651600353</v>
      </c>
      <c r="AS8" s="57"/>
      <c r="AT8" s="57"/>
      <c r="AV8" s="50">
        <v>2019</v>
      </c>
      <c r="AW8" s="65">
        <f t="shared" si="9"/>
        <v>16.008515410285668</v>
      </c>
      <c r="AX8" s="65">
        <f t="shared" si="10"/>
        <v>17.973934016000157</v>
      </c>
      <c r="AY8" s="65">
        <f t="shared" si="11"/>
        <v>18.836065490285819</v>
      </c>
      <c r="BF8" s="50">
        <v>2019</v>
      </c>
      <c r="BG8" s="65">
        <f t="shared" si="12"/>
        <v>19.039239131428644</v>
      </c>
      <c r="BH8" s="65">
        <f t="shared" si="13"/>
        <v>21.376037449142814</v>
      </c>
      <c r="BI8" s="65">
        <f t="shared" si="14"/>
        <v>22.402154770285961</v>
      </c>
      <c r="BP8" s="50">
        <v>2019</v>
      </c>
      <c r="BQ8" s="65">
        <f t="shared" si="15"/>
        <v>13.368765298285723</v>
      </c>
      <c r="BR8" s="65">
        <f t="shared" si="16"/>
        <v>15.009829545142793</v>
      </c>
      <c r="BS8" s="65">
        <f t="shared" si="17"/>
        <v>15.729679181714346</v>
      </c>
      <c r="BZ8" s="50">
        <v>2019</v>
      </c>
      <c r="CA8" s="65">
        <f t="shared" si="18"/>
        <v>8.7563619108570947</v>
      </c>
      <c r="CB8" s="65">
        <f t="shared" si="19"/>
        <v>9.8307103634286932</v>
      </c>
      <c r="CC8" s="65">
        <f t="shared" si="20"/>
        <v>10.302169673142771</v>
      </c>
      <c r="CJ8" s="50">
        <v>2019</v>
      </c>
      <c r="CK8" s="65">
        <f t="shared" si="21"/>
        <v>11.337330331428575</v>
      </c>
      <c r="CL8" s="65">
        <f t="shared" si="22"/>
        <v>12.728798473142888</v>
      </c>
      <c r="CM8" s="65">
        <f t="shared" si="23"/>
        <v>13.338922285714034</v>
      </c>
    </row>
    <row r="9" spans="3:96" x14ac:dyDescent="0.25">
      <c r="C9" s="22">
        <v>1.01</v>
      </c>
      <c r="D9" s="22" t="s">
        <v>24</v>
      </c>
      <c r="E9" s="27">
        <v>5.6</v>
      </c>
      <c r="F9" s="16">
        <v>8.85</v>
      </c>
      <c r="H9" s="13">
        <v>11.25</v>
      </c>
      <c r="J9" s="17">
        <v>12.54</v>
      </c>
      <c r="R9" s="50">
        <v>2020</v>
      </c>
      <c r="S9" s="63">
        <f t="shared" si="0"/>
        <v>9.3553322742856722</v>
      </c>
      <c r="T9" s="63">
        <f t="shared" si="1"/>
        <v>10.770614537142819</v>
      </c>
      <c r="U9" s="13">
        <f t="shared" si="2"/>
        <v>11.391590354285654</v>
      </c>
      <c r="V9" s="13">
        <v>10.457697398125253</v>
      </c>
      <c r="W9" s="13">
        <v>18.333363993137851</v>
      </c>
      <c r="X9" s="13">
        <v>4.6755061270927056</v>
      </c>
      <c r="AB9" s="50">
        <v>2020</v>
      </c>
      <c r="AC9" s="63">
        <f t="shared" si="3"/>
        <v>8.3741301942856978</v>
      </c>
      <c r="AD9" s="63">
        <f t="shared" si="4"/>
        <v>9.6386901714284932</v>
      </c>
      <c r="AE9" s="13">
        <f t="shared" si="5"/>
        <v>10.194855405714293</v>
      </c>
      <c r="AF9" s="13">
        <v>10.457697398125253</v>
      </c>
      <c r="AG9" s="13">
        <v>18.333363993137851</v>
      </c>
      <c r="AH9" s="13">
        <v>4.6755061270927056</v>
      </c>
      <c r="AL9" s="72">
        <v>2020</v>
      </c>
      <c r="AM9" s="73">
        <f t="shared" si="6"/>
        <v>6.398161028571451</v>
      </c>
      <c r="AN9" s="73">
        <f t="shared" si="7"/>
        <v>6.7598945142856905</v>
      </c>
      <c r="AO9" s="73">
        <f t="shared" si="8"/>
        <v>6.954326262857137</v>
      </c>
      <c r="AP9" s="74">
        <f>+'1, precios_GN'!I11</f>
        <v>2.5449995769355933</v>
      </c>
      <c r="AQ9" s="75">
        <f>+'1, precios_GN'!N11</f>
        <v>6.8007579643859399</v>
      </c>
      <c r="AR9" s="81">
        <v>8.7367761956619923</v>
      </c>
      <c r="AS9" s="57"/>
      <c r="AT9" s="57"/>
      <c r="AV9" s="50">
        <v>2020</v>
      </c>
      <c r="AW9" s="65">
        <f t="shared" si="9"/>
        <v>16.249369622857103</v>
      </c>
      <c r="AX9" s="65">
        <f t="shared" si="10"/>
        <v>18.706142880000243</v>
      </c>
      <c r="AY9" s="65">
        <f t="shared" si="11"/>
        <v>19.783807222857149</v>
      </c>
      <c r="BF9" s="50">
        <v>2020</v>
      </c>
      <c r="BG9" s="65">
        <f t="shared" si="12"/>
        <v>19.325611474285779</v>
      </c>
      <c r="BH9" s="65">
        <f t="shared" si="13"/>
        <v>22.246609371428576</v>
      </c>
      <c r="BI9" s="65">
        <f t="shared" si="14"/>
        <v>23.529256022857226</v>
      </c>
      <c r="BP9" s="50">
        <v>2020</v>
      </c>
      <c r="BQ9" s="65">
        <f t="shared" si="15"/>
        <v>13.569527382857132</v>
      </c>
      <c r="BR9" s="65">
        <f t="shared" si="16"/>
        <v>15.620857691428682</v>
      </c>
      <c r="BS9" s="65">
        <f t="shared" si="17"/>
        <v>16.520669737142725</v>
      </c>
      <c r="BZ9" s="50">
        <v>2020</v>
      </c>
      <c r="CA9" s="65">
        <f t="shared" si="18"/>
        <v>8.8880931885713608</v>
      </c>
      <c r="CB9" s="65">
        <f t="shared" si="19"/>
        <v>10.23102875428583</v>
      </c>
      <c r="CC9" s="65">
        <f t="shared" si="20"/>
        <v>10.820352891428456</v>
      </c>
      <c r="CJ9" s="50">
        <v>2020</v>
      </c>
      <c r="CK9" s="65">
        <f t="shared" si="21"/>
        <v>11.507646514285682</v>
      </c>
      <c r="CL9" s="65">
        <f t="shared" si="22"/>
        <v>13.246981691428573</v>
      </c>
      <c r="CM9" s="65">
        <f t="shared" si="23"/>
        <v>14.009636457142733</v>
      </c>
    </row>
    <row r="10" spans="3:96" x14ac:dyDescent="0.25">
      <c r="C10" s="22">
        <v>5.33</v>
      </c>
      <c r="D10" s="22" t="s">
        <v>25</v>
      </c>
      <c r="E10" s="27">
        <v>14.26</v>
      </c>
      <c r="F10" s="16">
        <v>22.25</v>
      </c>
      <c r="H10" s="13">
        <v>38.549999999999997</v>
      </c>
      <c r="J10" s="17">
        <v>45.7</v>
      </c>
      <c r="R10" s="50">
        <v>2021</v>
      </c>
      <c r="S10" s="63">
        <f t="shared" si="0"/>
        <v>9.4939967771428542</v>
      </c>
      <c r="T10" s="63">
        <f t="shared" si="1"/>
        <v>11.192335492571374</v>
      </c>
      <c r="U10" s="13">
        <f t="shared" si="2"/>
        <v>11.937506473142776</v>
      </c>
      <c r="V10" s="13">
        <v>11.619663775694727</v>
      </c>
      <c r="W10" s="13">
        <v>21.132993472470631</v>
      </c>
      <c r="X10" s="13">
        <v>5.1164534106193233</v>
      </c>
      <c r="AB10" s="50">
        <v>2021</v>
      </c>
      <c r="AC10" s="63">
        <f t="shared" si="3"/>
        <v>8.4980239131428448</v>
      </c>
      <c r="AD10" s="63">
        <f t="shared" si="4"/>
        <v>10.015495885714245</v>
      </c>
      <c r="AE10" s="13">
        <f t="shared" si="5"/>
        <v>10.682894166857182</v>
      </c>
      <c r="AF10" s="13">
        <v>11.619663775694727</v>
      </c>
      <c r="AG10" s="13">
        <v>21.132993472470631</v>
      </c>
      <c r="AH10" s="13">
        <v>5.1164534106193233</v>
      </c>
      <c r="AL10" s="72">
        <v>2021</v>
      </c>
      <c r="AM10" s="73">
        <f t="shared" si="6"/>
        <v>6.4961305142857384</v>
      </c>
      <c r="AN10" s="73">
        <f t="shared" si="7"/>
        <v>6.9302106971428543</v>
      </c>
      <c r="AO10" s="73">
        <f t="shared" si="8"/>
        <v>7.16352879542859</v>
      </c>
      <c r="AP10" s="74">
        <f>+'1, precios_GN'!I12</f>
        <v>2.6054682522085306</v>
      </c>
      <c r="AQ10" s="75">
        <f>+'1, precios_GN'!N12</f>
        <v>6.8702969409498174</v>
      </c>
      <c r="AR10" s="81">
        <v>10.052416992604767</v>
      </c>
      <c r="AS10" s="57"/>
      <c r="AT10" s="57"/>
      <c r="AV10" s="50">
        <v>2021</v>
      </c>
      <c r="AW10" s="65">
        <f t="shared" si="9"/>
        <v>16.490223835428537</v>
      </c>
      <c r="AX10" s="65">
        <f t="shared" si="10"/>
        <v>19.438351744000101</v>
      </c>
      <c r="AY10" s="65">
        <f t="shared" si="11"/>
        <v>20.73154895542848</v>
      </c>
      <c r="BF10" s="50">
        <v>2021</v>
      </c>
      <c r="BG10" s="65">
        <f t="shared" si="12"/>
        <v>19.611983817142914</v>
      </c>
      <c r="BH10" s="65">
        <f t="shared" si="13"/>
        <v>23.117181293714339</v>
      </c>
      <c r="BI10" s="65">
        <f t="shared" si="14"/>
        <v>24.656357275428491</v>
      </c>
      <c r="BP10" s="50">
        <v>2021</v>
      </c>
      <c r="BQ10" s="65">
        <f t="shared" si="15"/>
        <v>13.770289467428597</v>
      </c>
      <c r="BR10" s="65">
        <f t="shared" si="16"/>
        <v>16.231885837714344</v>
      </c>
      <c r="BS10" s="65">
        <f t="shared" si="17"/>
        <v>17.311660292571332</v>
      </c>
      <c r="BZ10" s="50">
        <v>2021</v>
      </c>
      <c r="CA10" s="65">
        <f t="shared" si="18"/>
        <v>9.0198244662856837</v>
      </c>
      <c r="CB10" s="65">
        <f t="shared" si="19"/>
        <v>10.631347145142968</v>
      </c>
      <c r="CC10" s="65">
        <f t="shared" si="20"/>
        <v>11.338536109714369</v>
      </c>
      <c r="CJ10" s="50">
        <v>2021</v>
      </c>
      <c r="CK10" s="65">
        <f t="shared" si="21"/>
        <v>11.677962697142846</v>
      </c>
      <c r="CL10" s="65">
        <f t="shared" si="22"/>
        <v>13.765164909714485</v>
      </c>
      <c r="CM10" s="65">
        <f t="shared" si="23"/>
        <v>14.680350628571205</v>
      </c>
    </row>
    <row r="11" spans="3:96" x14ac:dyDescent="0.25">
      <c r="C11" s="22">
        <v>5.67</v>
      </c>
      <c r="D11" s="22" t="s">
        <v>26</v>
      </c>
      <c r="E11" s="27">
        <v>16.96</v>
      </c>
      <c r="F11" s="16">
        <v>26.46</v>
      </c>
      <c r="H11" s="13">
        <v>45.84</v>
      </c>
      <c r="J11" s="17">
        <v>54.35</v>
      </c>
      <c r="R11" s="50">
        <v>2022</v>
      </c>
      <c r="S11" s="63">
        <f t="shared" si="0"/>
        <v>9.6326612799999793</v>
      </c>
      <c r="T11" s="63">
        <f t="shared" si="1"/>
        <v>11.614056447999928</v>
      </c>
      <c r="U11" s="13">
        <f t="shared" si="2"/>
        <v>12.483422592000124</v>
      </c>
      <c r="V11" s="13">
        <v>12.117649366081645</v>
      </c>
      <c r="W11" s="13">
        <v>22.349079105461943</v>
      </c>
      <c r="X11" s="13">
        <v>5.1629160898399444</v>
      </c>
      <c r="AB11" s="50">
        <v>2022</v>
      </c>
      <c r="AC11" s="63">
        <f t="shared" si="3"/>
        <v>8.6219176319999917</v>
      </c>
      <c r="AD11" s="63">
        <f t="shared" si="4"/>
        <v>10.392301599999996</v>
      </c>
      <c r="AE11" s="13">
        <f t="shared" si="5"/>
        <v>11.170932927999957</v>
      </c>
      <c r="AF11" s="13">
        <v>12.117649366081645</v>
      </c>
      <c r="AG11" s="13">
        <v>22.349079105461943</v>
      </c>
      <c r="AH11" s="13">
        <v>5.1629160898399444</v>
      </c>
      <c r="AL11" s="72">
        <v>2022</v>
      </c>
      <c r="AM11" s="73">
        <f t="shared" si="6"/>
        <v>6.5941000000000258</v>
      </c>
      <c r="AN11" s="73">
        <f t="shared" si="7"/>
        <v>7.1005268800000181</v>
      </c>
      <c r="AO11" s="73">
        <f t="shared" si="8"/>
        <v>7.3727313279999862</v>
      </c>
      <c r="AP11" s="74">
        <f>+'1, precios_GN'!I13</f>
        <v>2.6030018919028994</v>
      </c>
      <c r="AQ11" s="75">
        <f>+'1, precios_GN'!N13</f>
        <v>6.8674606265983416</v>
      </c>
      <c r="AR11" s="81">
        <v>10.842262242175764</v>
      </c>
      <c r="AS11" s="57"/>
      <c r="AT11" s="57"/>
      <c r="AV11" s="50">
        <v>2022</v>
      </c>
      <c r="AW11" s="65">
        <f t="shared" si="9"/>
        <v>16.731078047999972</v>
      </c>
      <c r="AX11" s="65">
        <f t="shared" si="10"/>
        <v>20.170560608000187</v>
      </c>
      <c r="AY11" s="65">
        <f t="shared" si="11"/>
        <v>21.679290688000037</v>
      </c>
      <c r="BF11" s="50">
        <v>2022</v>
      </c>
      <c r="BG11" s="65">
        <f t="shared" si="12"/>
        <v>19.898356160000048</v>
      </c>
      <c r="BH11" s="65">
        <f t="shared" si="13"/>
        <v>23.987753216000101</v>
      </c>
      <c r="BI11" s="65">
        <f t="shared" si="14"/>
        <v>25.78345852800021</v>
      </c>
      <c r="BP11" s="50">
        <v>2022</v>
      </c>
      <c r="BQ11" s="65">
        <f t="shared" si="15"/>
        <v>13.971051552000006</v>
      </c>
      <c r="BR11" s="65">
        <f t="shared" si="16"/>
        <v>16.842913984000006</v>
      </c>
      <c r="BS11" s="65">
        <f t="shared" si="17"/>
        <v>18.102650847999939</v>
      </c>
      <c r="BZ11" s="50">
        <v>2022</v>
      </c>
      <c r="CA11" s="65">
        <f t="shared" si="18"/>
        <v>9.1515557439999498</v>
      </c>
      <c r="CB11" s="65">
        <f t="shared" si="19"/>
        <v>11.031665536000105</v>
      </c>
      <c r="CC11" s="65">
        <f t="shared" si="20"/>
        <v>11.856719328000054</v>
      </c>
      <c r="CJ11" s="50">
        <v>2022</v>
      </c>
      <c r="CK11" s="65">
        <f t="shared" si="21"/>
        <v>11.848278880000009</v>
      </c>
      <c r="CL11" s="65">
        <f t="shared" si="22"/>
        <v>14.283348128000171</v>
      </c>
      <c r="CM11" s="65">
        <f t="shared" si="23"/>
        <v>15.351064799999904</v>
      </c>
    </row>
    <row r="12" spans="3:96" x14ac:dyDescent="0.25">
      <c r="C12" s="22">
        <v>4.71</v>
      </c>
      <c r="D12" s="22" t="s">
        <v>27</v>
      </c>
      <c r="E12" s="27">
        <v>11.91</v>
      </c>
      <c r="F12" s="16">
        <v>18.57</v>
      </c>
      <c r="H12" s="13">
        <v>32.18</v>
      </c>
      <c r="J12" s="17">
        <v>38.15</v>
      </c>
      <c r="R12" s="50">
        <v>2023</v>
      </c>
      <c r="S12" s="63">
        <f t="shared" si="0"/>
        <v>9.7713257828571045</v>
      </c>
      <c r="T12" s="63">
        <f t="shared" si="1"/>
        <v>12.035777403428483</v>
      </c>
      <c r="U12" s="13">
        <f t="shared" si="2"/>
        <v>13.029338710857246</v>
      </c>
      <c r="V12" s="13">
        <v>12.449639759672923</v>
      </c>
      <c r="W12" s="13">
        <v>23.211440926701378</v>
      </c>
      <c r="X12" s="13">
        <v>5.21631626136117</v>
      </c>
      <c r="AB12" s="50">
        <v>2023</v>
      </c>
      <c r="AC12" s="63">
        <f t="shared" si="3"/>
        <v>8.7458113508571387</v>
      </c>
      <c r="AD12" s="63">
        <f t="shared" si="4"/>
        <v>10.769107314285634</v>
      </c>
      <c r="AE12" s="13">
        <f t="shared" si="5"/>
        <v>11.658971689142845</v>
      </c>
      <c r="AF12" s="13">
        <v>12.449639759672923</v>
      </c>
      <c r="AG12" s="13">
        <v>23.211440926701378</v>
      </c>
      <c r="AH12" s="13">
        <v>5.21631626136117</v>
      </c>
      <c r="AL12" s="72">
        <v>2023</v>
      </c>
      <c r="AM12" s="73">
        <f t="shared" si="6"/>
        <v>6.6920694857143133</v>
      </c>
      <c r="AN12" s="73">
        <f t="shared" si="7"/>
        <v>7.270843062857125</v>
      </c>
      <c r="AO12" s="73">
        <f t="shared" si="8"/>
        <v>7.5819338605714393</v>
      </c>
      <c r="AP12" s="74">
        <f>+'1, precios_GN'!I14</f>
        <v>2.6367408648295942</v>
      </c>
      <c r="AQ12" s="75">
        <f>+'1, precios_GN'!N14</f>
        <v>6.9062604454640413</v>
      </c>
      <c r="AR12" s="81">
        <v>11.228715539799841</v>
      </c>
      <c r="AS12" s="57"/>
      <c r="AT12" s="57"/>
      <c r="AV12" s="50">
        <v>2023</v>
      </c>
      <c r="AW12" s="65">
        <f t="shared" si="9"/>
        <v>16.971932260571407</v>
      </c>
      <c r="AX12" s="65">
        <f t="shared" si="10"/>
        <v>20.902769472000045</v>
      </c>
      <c r="AY12" s="65">
        <f t="shared" si="11"/>
        <v>22.627032420571368</v>
      </c>
      <c r="BF12" s="50">
        <v>2023</v>
      </c>
      <c r="BG12" s="65">
        <f t="shared" si="12"/>
        <v>20.184728502857183</v>
      </c>
      <c r="BH12" s="65">
        <f t="shared" si="13"/>
        <v>24.858325138285636</v>
      </c>
      <c r="BI12" s="65">
        <f t="shared" si="14"/>
        <v>26.910559780571475</v>
      </c>
      <c r="BP12" s="50">
        <v>2023</v>
      </c>
      <c r="BQ12" s="65">
        <f t="shared" si="15"/>
        <v>14.171813636571414</v>
      </c>
      <c r="BR12" s="65">
        <f t="shared" si="16"/>
        <v>17.453942130285668</v>
      </c>
      <c r="BS12" s="65">
        <f t="shared" si="17"/>
        <v>18.893641403428546</v>
      </c>
      <c r="BZ12" s="50">
        <v>2023</v>
      </c>
      <c r="CA12" s="65">
        <f t="shared" si="18"/>
        <v>9.2832870217142158</v>
      </c>
      <c r="CB12" s="65">
        <f t="shared" si="19"/>
        <v>11.431983926857242</v>
      </c>
      <c r="CC12" s="65">
        <f t="shared" si="20"/>
        <v>12.374902546285739</v>
      </c>
      <c r="CJ12" s="50">
        <v>2023</v>
      </c>
      <c r="CK12" s="65">
        <f t="shared" si="21"/>
        <v>12.018595062857116</v>
      </c>
      <c r="CL12" s="65">
        <f t="shared" si="22"/>
        <v>14.801531346285856</v>
      </c>
      <c r="CM12" s="65">
        <f t="shared" si="23"/>
        <v>16.021778971428375</v>
      </c>
    </row>
    <row r="13" spans="3:96" x14ac:dyDescent="0.25">
      <c r="C13" s="22">
        <v>4.0599999999999996</v>
      </c>
      <c r="D13" s="22" t="s">
        <v>28</v>
      </c>
      <c r="E13" s="27">
        <v>7.8</v>
      </c>
      <c r="F13" s="16">
        <v>12.17</v>
      </c>
      <c r="H13" s="13">
        <v>21.08</v>
      </c>
      <c r="J13" s="17">
        <v>24.99</v>
      </c>
      <c r="R13" s="50">
        <v>2024</v>
      </c>
      <c r="S13" s="63">
        <f t="shared" si="0"/>
        <v>9.9099902857142865</v>
      </c>
      <c r="T13" s="63">
        <f t="shared" si="1"/>
        <v>12.457498358857038</v>
      </c>
      <c r="U13" s="13">
        <f t="shared" si="2"/>
        <v>13.575254829714368</v>
      </c>
      <c r="V13" s="13">
        <v>11.619663775694727</v>
      </c>
      <c r="W13" s="13">
        <v>22.013270478088803</v>
      </c>
      <c r="X13" s="13">
        <v>4.8212119039149846</v>
      </c>
      <c r="AB13" s="50">
        <v>2024</v>
      </c>
      <c r="AC13" s="63">
        <f t="shared" si="3"/>
        <v>8.8697050697142572</v>
      </c>
      <c r="AD13" s="63">
        <f t="shared" si="4"/>
        <v>11.145913028571385</v>
      </c>
      <c r="AE13" s="13">
        <f t="shared" si="5"/>
        <v>12.147010450285734</v>
      </c>
      <c r="AF13" s="13">
        <v>11.619663775694727</v>
      </c>
      <c r="AG13" s="13">
        <v>22.013270478088803</v>
      </c>
      <c r="AH13" s="13">
        <v>4.8212119039149846</v>
      </c>
      <c r="AL13" s="72">
        <v>2024</v>
      </c>
      <c r="AM13" s="73">
        <f t="shared" si="6"/>
        <v>6.7900389714285723</v>
      </c>
      <c r="AN13" s="73">
        <f t="shared" si="7"/>
        <v>7.4411592457142888</v>
      </c>
      <c r="AO13" s="73">
        <f t="shared" si="8"/>
        <v>7.7911363931428355</v>
      </c>
      <c r="AP13" s="74">
        <f>+'1, precios_GN'!I15</f>
        <v>2.7357140227723118</v>
      </c>
      <c r="AQ13" s="75">
        <f>+'1, precios_GN'!N15</f>
        <v>7.0200795770981657</v>
      </c>
      <c r="AR13" s="81">
        <v>11.040313016983411</v>
      </c>
      <c r="AS13" s="57"/>
      <c r="AT13" s="57"/>
      <c r="AV13" s="50">
        <v>2024</v>
      </c>
      <c r="AW13" s="65">
        <f t="shared" si="9"/>
        <v>17.212786473142842</v>
      </c>
      <c r="AX13" s="65">
        <f t="shared" si="10"/>
        <v>21.634978336000131</v>
      </c>
      <c r="AY13" s="65">
        <f t="shared" si="11"/>
        <v>23.574774153142926</v>
      </c>
      <c r="BF13" s="50">
        <v>2024</v>
      </c>
      <c r="BG13" s="65">
        <f t="shared" si="12"/>
        <v>20.471100845714318</v>
      </c>
      <c r="BH13" s="65">
        <f t="shared" si="13"/>
        <v>25.728897060571398</v>
      </c>
      <c r="BI13" s="65">
        <f t="shared" si="14"/>
        <v>28.03766103314274</v>
      </c>
      <c r="BP13" s="50">
        <v>2024</v>
      </c>
      <c r="BQ13" s="65">
        <f t="shared" si="15"/>
        <v>14.37257572114288</v>
      </c>
      <c r="BR13" s="65">
        <f t="shared" si="16"/>
        <v>18.06497027657133</v>
      </c>
      <c r="BS13" s="65">
        <f t="shared" si="17"/>
        <v>19.684631958857153</v>
      </c>
      <c r="BZ13" s="50">
        <v>2024</v>
      </c>
      <c r="CA13" s="65">
        <f t="shared" si="18"/>
        <v>9.4150182994285387</v>
      </c>
      <c r="CB13" s="65">
        <f t="shared" si="19"/>
        <v>11.83230231771438</v>
      </c>
      <c r="CC13" s="65">
        <f t="shared" si="20"/>
        <v>12.893085764571424</v>
      </c>
      <c r="CJ13" s="50">
        <v>2024</v>
      </c>
      <c r="CK13" s="65">
        <f t="shared" si="21"/>
        <v>12.18891124571428</v>
      </c>
      <c r="CL13" s="65">
        <f t="shared" si="22"/>
        <v>15.319714564571541</v>
      </c>
      <c r="CM13" s="65">
        <f t="shared" si="23"/>
        <v>16.692493142857074</v>
      </c>
    </row>
    <row r="14" spans="3:96" x14ac:dyDescent="0.25">
      <c r="C14" s="23">
        <v>5.46</v>
      </c>
      <c r="D14" s="23" t="s">
        <v>29</v>
      </c>
      <c r="E14" s="28">
        <v>10.1</v>
      </c>
      <c r="F14" s="18">
        <v>15.75</v>
      </c>
      <c r="G14" s="19"/>
      <c r="H14" s="19">
        <v>27.29</v>
      </c>
      <c r="I14" s="19"/>
      <c r="J14" s="20">
        <v>32.35</v>
      </c>
      <c r="R14" s="50">
        <v>2025</v>
      </c>
      <c r="S14" s="63">
        <f t="shared" si="0"/>
        <v>10.048654788571412</v>
      </c>
      <c r="T14" s="63">
        <f t="shared" si="1"/>
        <v>12.879219314285706</v>
      </c>
      <c r="U14" s="13">
        <f t="shared" si="2"/>
        <v>14.121170948571489</v>
      </c>
      <c r="V14" s="13">
        <v>11.287673382103449</v>
      </c>
      <c r="W14" s="13">
        <v>21.713787594612029</v>
      </c>
      <c r="X14" s="13">
        <v>4.6459735621184493</v>
      </c>
      <c r="AB14" s="50">
        <v>2025</v>
      </c>
      <c r="AC14" s="63">
        <f t="shared" si="3"/>
        <v>8.9935987885714042</v>
      </c>
      <c r="AD14" s="63">
        <f t="shared" si="4"/>
        <v>11.522718742857137</v>
      </c>
      <c r="AE14" s="13">
        <f t="shared" si="5"/>
        <v>12.635049211428509</v>
      </c>
      <c r="AF14" s="13">
        <v>11.287673382103449</v>
      </c>
      <c r="AG14" s="13">
        <v>21.713787594612029</v>
      </c>
      <c r="AH14" s="13">
        <v>4.6459735621184493</v>
      </c>
      <c r="AL14" s="72">
        <v>2025</v>
      </c>
      <c r="AM14" s="73">
        <f t="shared" si="6"/>
        <v>6.8880084571428597</v>
      </c>
      <c r="AN14" s="73">
        <f t="shared" si="7"/>
        <v>7.6114754285713957</v>
      </c>
      <c r="AO14" s="73">
        <f t="shared" si="8"/>
        <v>8.0003389257142885</v>
      </c>
      <c r="AP14" s="74">
        <f>+'1, precios_GN'!I16</f>
        <v>2.9679646933324686</v>
      </c>
      <c r="AQ14" s="75">
        <f>+'1, precios_GN'!N16</f>
        <v>7.2871678482423459</v>
      </c>
      <c r="AR14" s="81">
        <v>10.49195893647911</v>
      </c>
      <c r="AS14" s="57"/>
      <c r="AT14" s="57"/>
      <c r="AV14" s="50">
        <v>2025</v>
      </c>
      <c r="AW14" s="65">
        <f t="shared" si="9"/>
        <v>17.453640685714277</v>
      </c>
      <c r="AX14" s="65">
        <f t="shared" si="10"/>
        <v>22.367187200000217</v>
      </c>
      <c r="AY14" s="65">
        <f t="shared" si="11"/>
        <v>24.522515885714256</v>
      </c>
      <c r="BF14" s="50">
        <v>2025</v>
      </c>
      <c r="BG14" s="65">
        <f t="shared" si="12"/>
        <v>20.757473188571453</v>
      </c>
      <c r="BH14" s="65">
        <f t="shared" si="13"/>
        <v>26.599468982857161</v>
      </c>
      <c r="BI14" s="65">
        <f t="shared" si="14"/>
        <v>29.16476228571446</v>
      </c>
      <c r="BP14" s="50">
        <v>2025</v>
      </c>
      <c r="BQ14" s="65">
        <f t="shared" si="15"/>
        <v>14.573337805714289</v>
      </c>
      <c r="BR14" s="65">
        <f t="shared" si="16"/>
        <v>18.675998422857219</v>
      </c>
      <c r="BS14" s="65">
        <f t="shared" si="17"/>
        <v>20.47562251428576</v>
      </c>
      <c r="BZ14" s="50">
        <v>2025</v>
      </c>
      <c r="CA14" s="65">
        <f t="shared" si="18"/>
        <v>9.5467495771428048</v>
      </c>
      <c r="CB14" s="65">
        <f t="shared" si="19"/>
        <v>12.232620708571517</v>
      </c>
      <c r="CC14" s="65">
        <f t="shared" si="20"/>
        <v>13.411268982857109</v>
      </c>
      <c r="CJ14" s="50">
        <v>2025</v>
      </c>
      <c r="CK14" s="65">
        <f t="shared" si="21"/>
        <v>12.359227428571387</v>
      </c>
      <c r="CL14" s="65">
        <f t="shared" si="22"/>
        <v>15.837897782857226</v>
      </c>
      <c r="CM14" s="65">
        <f t="shared" si="23"/>
        <v>17.363207314285546</v>
      </c>
    </row>
    <row r="15" spans="3:96" x14ac:dyDescent="0.25">
      <c r="R15" s="50">
        <v>2026</v>
      </c>
      <c r="S15" s="63">
        <f t="shared" si="0"/>
        <v>10.187319291428537</v>
      </c>
      <c r="T15" s="63">
        <f t="shared" si="1"/>
        <v>13.30094026971426</v>
      </c>
      <c r="U15" s="13">
        <f t="shared" si="2"/>
        <v>14.667087067428611</v>
      </c>
      <c r="V15" s="13">
        <v>10.955682988512171</v>
      </c>
      <c r="W15" s="13">
        <v>21.088228395520122</v>
      </c>
      <c r="X15" s="13">
        <v>4.4225955007388009</v>
      </c>
      <c r="AB15" s="50">
        <v>2026</v>
      </c>
      <c r="AC15" s="63">
        <f t="shared" si="3"/>
        <v>9.1174925074285511</v>
      </c>
      <c r="AD15" s="63">
        <f t="shared" si="4"/>
        <v>11.899524457142775</v>
      </c>
      <c r="AE15" s="13">
        <f t="shared" si="5"/>
        <v>13.123087972571398</v>
      </c>
      <c r="AF15" s="13">
        <v>10.955682988512171</v>
      </c>
      <c r="AG15" s="13">
        <v>21.088228395520122</v>
      </c>
      <c r="AH15" s="13">
        <v>4.4225955007388009</v>
      </c>
      <c r="AL15" s="72">
        <v>2026</v>
      </c>
      <c r="AM15" s="73">
        <f t="shared" si="6"/>
        <v>6.9859779428571471</v>
      </c>
      <c r="AN15" s="73">
        <f t="shared" si="7"/>
        <v>7.7817916114285595</v>
      </c>
      <c r="AO15" s="73">
        <f t="shared" si="8"/>
        <v>8.2095414582856847</v>
      </c>
      <c r="AP15" s="74">
        <f>+'1, precios_GN'!I17</f>
        <v>3.2199337055225628</v>
      </c>
      <c r="AQ15" s="75">
        <f>+'1, precios_GN'!N17</f>
        <v>7.5769322122609539</v>
      </c>
      <c r="AR15" s="81">
        <v>10.187801054390825</v>
      </c>
      <c r="AS15" s="57"/>
      <c r="AT15" s="57"/>
      <c r="AV15" s="50">
        <v>2026</v>
      </c>
      <c r="AW15" s="65">
        <f t="shared" si="9"/>
        <v>17.694494898285654</v>
      </c>
      <c r="AX15" s="65">
        <f t="shared" si="10"/>
        <v>23.099396064000075</v>
      </c>
      <c r="AY15" s="65">
        <f t="shared" si="11"/>
        <v>25.470257618285814</v>
      </c>
      <c r="BF15" s="50">
        <v>2026</v>
      </c>
      <c r="BG15" s="65">
        <f t="shared" si="12"/>
        <v>21.043845531428587</v>
      </c>
      <c r="BH15" s="65">
        <f t="shared" si="13"/>
        <v>27.470040905142923</v>
      </c>
      <c r="BI15" s="65">
        <f t="shared" si="14"/>
        <v>30.291863538285725</v>
      </c>
      <c r="BP15" s="50">
        <v>2026</v>
      </c>
      <c r="BQ15" s="65">
        <f t="shared" si="15"/>
        <v>14.774099890285697</v>
      </c>
      <c r="BR15" s="65">
        <f t="shared" si="16"/>
        <v>19.287026569142881</v>
      </c>
      <c r="BS15" s="65">
        <f t="shared" si="17"/>
        <v>21.26661306971414</v>
      </c>
      <c r="BZ15" s="50">
        <v>2026</v>
      </c>
      <c r="CA15" s="65">
        <f t="shared" si="18"/>
        <v>9.6784808548570709</v>
      </c>
      <c r="CB15" s="65">
        <f t="shared" si="19"/>
        <v>12.632939099428654</v>
      </c>
      <c r="CC15" s="65">
        <f t="shared" si="20"/>
        <v>13.929452201142794</v>
      </c>
      <c r="CJ15" s="50">
        <v>2026</v>
      </c>
      <c r="CK15" s="65">
        <f t="shared" si="21"/>
        <v>12.529543611428551</v>
      </c>
      <c r="CL15" s="65">
        <f t="shared" si="22"/>
        <v>16.356081001142911</v>
      </c>
      <c r="CM15" s="65">
        <f t="shared" si="23"/>
        <v>18.033921485714018</v>
      </c>
    </row>
    <row r="16" spans="3:96" x14ac:dyDescent="0.25">
      <c r="R16" s="50">
        <v>2027</v>
      </c>
      <c r="S16" s="63">
        <f t="shared" si="0"/>
        <v>10.325983794285662</v>
      </c>
      <c r="T16" s="63">
        <f t="shared" si="1"/>
        <v>13.722661225142815</v>
      </c>
      <c r="U16" s="13">
        <f t="shared" si="2"/>
        <v>15.213003186285732</v>
      </c>
      <c r="V16" s="13">
        <v>11.287673382103449</v>
      </c>
      <c r="W16" s="13">
        <v>22.20904459637423</v>
      </c>
      <c r="X16" s="13">
        <v>4.624412531785917</v>
      </c>
      <c r="AB16" s="50">
        <v>2027</v>
      </c>
      <c r="AC16" s="63">
        <f t="shared" si="3"/>
        <v>9.2413862262856981</v>
      </c>
      <c r="AD16" s="63">
        <f t="shared" si="4"/>
        <v>12.276330171428526</v>
      </c>
      <c r="AE16" s="13">
        <f t="shared" si="5"/>
        <v>13.611126733714286</v>
      </c>
      <c r="AF16" s="13">
        <v>11.287673382103449</v>
      </c>
      <c r="AG16" s="13">
        <v>22.20904459637423</v>
      </c>
      <c r="AH16" s="13">
        <v>4.624412531785917</v>
      </c>
      <c r="AL16" s="72">
        <v>2027</v>
      </c>
      <c r="AM16" s="73">
        <f t="shared" si="6"/>
        <v>7.0839474285714346</v>
      </c>
      <c r="AN16" s="73">
        <f t="shared" si="7"/>
        <v>7.9521077942857232</v>
      </c>
      <c r="AO16" s="73">
        <f t="shared" si="8"/>
        <v>8.4187439908571378</v>
      </c>
      <c r="AP16" s="74">
        <f>+'1, precios_GN'!I18</f>
        <v>3.377703430056433</v>
      </c>
      <c r="AQ16" s="75">
        <f>+'1, precios_GN'!N18</f>
        <v>7.7583673954749051</v>
      </c>
      <c r="AR16" s="81">
        <v>10.162108605466026</v>
      </c>
      <c r="AS16" s="57"/>
      <c r="AT16" s="57"/>
      <c r="AV16" s="50">
        <v>2027</v>
      </c>
      <c r="AW16" s="65">
        <f t="shared" si="9"/>
        <v>17.935349110857089</v>
      </c>
      <c r="AX16" s="65">
        <f t="shared" si="10"/>
        <v>23.831604928000161</v>
      </c>
      <c r="AY16" s="65">
        <f t="shared" si="11"/>
        <v>26.417999350857144</v>
      </c>
      <c r="BF16" s="50">
        <v>2027</v>
      </c>
      <c r="BG16" s="65">
        <f t="shared" si="12"/>
        <v>21.330217874285836</v>
      </c>
      <c r="BH16" s="65">
        <f t="shared" si="13"/>
        <v>28.340612827428458</v>
      </c>
      <c r="BI16" s="65">
        <f t="shared" si="14"/>
        <v>31.41896479085699</v>
      </c>
      <c r="BP16" s="50">
        <v>2027</v>
      </c>
      <c r="BQ16" s="65">
        <f t="shared" si="15"/>
        <v>14.974861974857163</v>
      </c>
      <c r="BR16" s="65">
        <f t="shared" si="16"/>
        <v>19.898054715428543</v>
      </c>
      <c r="BS16" s="65">
        <f t="shared" si="17"/>
        <v>22.057603625142747</v>
      </c>
      <c r="BZ16" s="50">
        <v>2027</v>
      </c>
      <c r="CA16" s="65">
        <f t="shared" si="18"/>
        <v>9.8102121325713938</v>
      </c>
      <c r="CB16" s="65">
        <f t="shared" si="19"/>
        <v>13.033257490285791</v>
      </c>
      <c r="CC16" s="65">
        <f t="shared" si="20"/>
        <v>14.44763541942848</v>
      </c>
      <c r="CJ16" s="50">
        <v>2027</v>
      </c>
      <c r="CK16" s="65">
        <f t="shared" si="21"/>
        <v>12.699859794285715</v>
      </c>
      <c r="CL16" s="65">
        <f t="shared" si="22"/>
        <v>16.874264219428596</v>
      </c>
      <c r="CM16" s="65">
        <f t="shared" si="23"/>
        <v>18.704635657142717</v>
      </c>
    </row>
    <row r="17" spans="2:91" x14ac:dyDescent="0.25">
      <c r="C17" s="13">
        <f>0.947816987913438*1000</f>
        <v>947.81698791343808</v>
      </c>
      <c r="D17" s="13" t="s">
        <v>40</v>
      </c>
      <c r="R17" s="50">
        <v>2028</v>
      </c>
      <c r="S17" s="63">
        <f t="shared" si="0"/>
        <v>10.464648297142844</v>
      </c>
      <c r="T17" s="63">
        <f t="shared" si="1"/>
        <v>14.14438218057137</v>
      </c>
      <c r="U17" s="13">
        <f t="shared" si="2"/>
        <v>15.758919305142854</v>
      </c>
      <c r="V17" s="13">
        <v>11.619663775694725</v>
      </c>
      <c r="W17" s="13">
        <v>22.79106420874243</v>
      </c>
      <c r="X17" s="13">
        <v>4.7227728945429188</v>
      </c>
      <c r="AB17" s="50">
        <v>2028</v>
      </c>
      <c r="AC17" s="63">
        <f t="shared" si="3"/>
        <v>9.365279945142845</v>
      </c>
      <c r="AD17" s="63">
        <f t="shared" si="4"/>
        <v>12.653135885714278</v>
      </c>
      <c r="AE17" s="13">
        <f t="shared" si="5"/>
        <v>14.099165494857175</v>
      </c>
      <c r="AF17" s="13">
        <v>11.619663775694725</v>
      </c>
      <c r="AG17" s="13">
        <v>22.79106420874243</v>
      </c>
      <c r="AH17" s="13">
        <v>4.7227728945429188</v>
      </c>
      <c r="AL17" s="72">
        <v>2028</v>
      </c>
      <c r="AM17" s="73">
        <f t="shared" si="6"/>
        <v>7.181916914285722</v>
      </c>
      <c r="AN17" s="73">
        <f t="shared" si="7"/>
        <v>8.1224239771428302</v>
      </c>
      <c r="AO17" s="73">
        <f t="shared" si="8"/>
        <v>8.6279465234285908</v>
      </c>
      <c r="AP17" s="74">
        <f>+'1, precios_GN'!I19</f>
        <v>3.4689556261610126</v>
      </c>
      <c r="AQ17" s="75">
        <f>+'1, precios_GN'!N19</f>
        <v>7.8633074209951719</v>
      </c>
      <c r="AR17" s="81">
        <v>10.465499329056774</v>
      </c>
      <c r="AS17" s="57"/>
      <c r="AT17" s="57"/>
      <c r="AV17" s="50">
        <v>2028</v>
      </c>
      <c r="AW17" s="65">
        <f t="shared" si="9"/>
        <v>18.176203323428524</v>
      </c>
      <c r="AX17" s="65">
        <f t="shared" si="10"/>
        <v>24.563813792000246</v>
      </c>
      <c r="AY17" s="65">
        <f t="shared" si="11"/>
        <v>27.365741083428475</v>
      </c>
      <c r="BF17" s="50">
        <v>2028</v>
      </c>
      <c r="BG17" s="65">
        <f t="shared" si="12"/>
        <v>21.616590217142971</v>
      </c>
      <c r="BH17" s="65">
        <f t="shared" si="13"/>
        <v>29.211184749714221</v>
      </c>
      <c r="BI17" s="65">
        <f t="shared" si="14"/>
        <v>32.546066043428709</v>
      </c>
      <c r="BP17" s="50">
        <v>2028</v>
      </c>
      <c r="BQ17" s="65">
        <f t="shared" si="15"/>
        <v>15.175624059428571</v>
      </c>
      <c r="BR17" s="65">
        <f t="shared" si="16"/>
        <v>20.509082861714205</v>
      </c>
      <c r="BS17" s="65">
        <f t="shared" si="17"/>
        <v>22.848594180571354</v>
      </c>
      <c r="BZ17" s="50">
        <v>2028</v>
      </c>
      <c r="CA17" s="65">
        <f t="shared" si="18"/>
        <v>9.9419434102856599</v>
      </c>
      <c r="CB17" s="65">
        <f t="shared" si="19"/>
        <v>13.433575881142929</v>
      </c>
      <c r="CC17" s="65">
        <f t="shared" si="20"/>
        <v>14.965818637714165</v>
      </c>
      <c r="CJ17" s="50">
        <v>2028</v>
      </c>
      <c r="CK17" s="65">
        <f t="shared" si="21"/>
        <v>12.870175977142821</v>
      </c>
      <c r="CL17" s="65">
        <f t="shared" si="22"/>
        <v>17.392447437714281</v>
      </c>
      <c r="CM17" s="65">
        <f t="shared" si="23"/>
        <v>19.375349828571188</v>
      </c>
    </row>
    <row r="18" spans="2:91" x14ac:dyDescent="0.25">
      <c r="R18" s="50">
        <v>2029</v>
      </c>
      <c r="S18" s="63">
        <f t="shared" si="0"/>
        <v>10.603312799999969</v>
      </c>
      <c r="T18" s="63">
        <f t="shared" si="1"/>
        <v>14.566103135999924</v>
      </c>
      <c r="U18" s="13">
        <f t="shared" si="2"/>
        <v>16.304835423999975</v>
      </c>
      <c r="V18" s="13">
        <v>12.117649366081642</v>
      </c>
      <c r="W18" s="13">
        <v>24.271201626934531</v>
      </c>
      <c r="X18" s="13">
        <v>4.9060322877617812</v>
      </c>
      <c r="AB18" s="50">
        <v>2029</v>
      </c>
      <c r="AC18" s="63">
        <f t="shared" si="3"/>
        <v>9.489173663999992</v>
      </c>
      <c r="AD18" s="63">
        <f t="shared" si="4"/>
        <v>13.029941599999916</v>
      </c>
      <c r="AE18" s="13">
        <f t="shared" si="5"/>
        <v>14.58720425599995</v>
      </c>
      <c r="AF18" s="13">
        <v>12.117649366081642</v>
      </c>
      <c r="AG18" s="13">
        <v>24.271201626934531</v>
      </c>
      <c r="AH18" s="13">
        <v>4.9060322877617812</v>
      </c>
      <c r="AL18" s="72">
        <v>2029</v>
      </c>
      <c r="AM18" s="73">
        <f t="shared" si="6"/>
        <v>7.2798864000000094</v>
      </c>
      <c r="AN18" s="73">
        <f t="shared" si="7"/>
        <v>8.2927401599999939</v>
      </c>
      <c r="AO18" s="73">
        <f t="shared" si="8"/>
        <v>8.837149055999987</v>
      </c>
      <c r="AP18" s="74">
        <f>+'1, precios_GN'!I20</f>
        <v>3.481795330701261</v>
      </c>
      <c r="AQ18" s="75">
        <f>+'1, precios_GN'!N20</f>
        <v>7.8780730812164572</v>
      </c>
      <c r="AR18" s="81">
        <v>10.837416988743669</v>
      </c>
      <c r="AS18" s="57"/>
      <c r="AT18" s="57"/>
      <c r="AV18" s="50">
        <v>2029</v>
      </c>
      <c r="AW18" s="65">
        <f t="shared" si="9"/>
        <v>18.417057535999959</v>
      </c>
      <c r="AX18" s="65">
        <f t="shared" si="10"/>
        <v>25.296022656000105</v>
      </c>
      <c r="AY18" s="65">
        <f t="shared" si="11"/>
        <v>28.313482816000032</v>
      </c>
      <c r="BF18" s="50">
        <v>2029</v>
      </c>
      <c r="BG18" s="65">
        <f t="shared" si="12"/>
        <v>21.902962560000105</v>
      </c>
      <c r="BH18" s="65">
        <f t="shared" si="13"/>
        <v>30.081756671999983</v>
      </c>
      <c r="BI18" s="65">
        <f t="shared" si="14"/>
        <v>33.673167295999974</v>
      </c>
      <c r="BP18" s="50">
        <v>2029</v>
      </c>
      <c r="BQ18" s="65">
        <f t="shared" si="15"/>
        <v>15.37638614399998</v>
      </c>
      <c r="BR18" s="65">
        <f t="shared" si="16"/>
        <v>21.120111008000094</v>
      </c>
      <c r="BS18" s="65">
        <f t="shared" si="17"/>
        <v>23.639584735999961</v>
      </c>
      <c r="BZ18" s="50">
        <v>2029</v>
      </c>
      <c r="CA18" s="65">
        <f t="shared" si="18"/>
        <v>10.073674687999926</v>
      </c>
      <c r="CB18" s="65">
        <f t="shared" si="19"/>
        <v>13.833894272000066</v>
      </c>
      <c r="CC18" s="65">
        <f t="shared" si="20"/>
        <v>15.484001856000077</v>
      </c>
      <c r="CJ18" s="50">
        <v>2029</v>
      </c>
      <c r="CK18" s="65">
        <f t="shared" si="21"/>
        <v>13.040492159999985</v>
      </c>
      <c r="CL18" s="65">
        <f t="shared" si="22"/>
        <v>17.910630656000194</v>
      </c>
      <c r="CM18" s="65">
        <f t="shared" si="23"/>
        <v>20.046063999999888</v>
      </c>
    </row>
    <row r="19" spans="2:91" x14ac:dyDescent="0.25">
      <c r="D19" s="85" t="s">
        <v>45</v>
      </c>
      <c r="E19" s="86"/>
      <c r="F19" s="86"/>
      <c r="G19" s="86"/>
      <c r="H19" s="86"/>
      <c r="I19" s="86"/>
      <c r="J19" s="87"/>
      <c r="R19" s="50">
        <v>2030</v>
      </c>
      <c r="S19" s="63">
        <f t="shared" si="0"/>
        <v>10.741977302857094</v>
      </c>
      <c r="T19" s="63">
        <f t="shared" si="1"/>
        <v>14.987824091428479</v>
      </c>
      <c r="U19" s="13">
        <f t="shared" si="2"/>
        <v>16.850751542857097</v>
      </c>
      <c r="V19" s="13">
        <v>12.449639759672921</v>
      </c>
      <c r="W19" s="13">
        <v>24.884613683080449</v>
      </c>
      <c r="X19" s="13">
        <v>5.0401652776378789</v>
      </c>
      <c r="AB19" s="50">
        <v>2030</v>
      </c>
      <c r="AC19" s="63">
        <f t="shared" si="3"/>
        <v>9.6130673828571389</v>
      </c>
      <c r="AD19" s="63">
        <f t="shared" si="4"/>
        <v>13.406747314285667</v>
      </c>
      <c r="AE19" s="13">
        <f t="shared" si="5"/>
        <v>15.075243017142839</v>
      </c>
      <c r="AF19" s="13">
        <v>12.449639759672921</v>
      </c>
      <c r="AG19" s="13">
        <v>24.884613683080449</v>
      </c>
      <c r="AH19" s="13">
        <v>5.0401652776378789</v>
      </c>
      <c r="AL19" s="72">
        <v>2030</v>
      </c>
      <c r="AM19" s="73">
        <f t="shared" si="6"/>
        <v>7.3778558857142968</v>
      </c>
      <c r="AN19" s="73">
        <f t="shared" si="7"/>
        <v>8.4630563428571577</v>
      </c>
      <c r="AO19" s="73">
        <f t="shared" si="8"/>
        <v>9.0463515885714401</v>
      </c>
      <c r="AP19" s="74">
        <f>+'1, precios_GN'!I21</f>
        <v>3.4339416703644576</v>
      </c>
      <c r="AQ19" s="75">
        <f>+'1, precios_GN'!N21</f>
        <v>7.8230413718291336</v>
      </c>
      <c r="AR19" s="81">
        <v>11.223697585862558</v>
      </c>
      <c r="AS19" s="57"/>
      <c r="AT19" s="57"/>
      <c r="AV19" s="50">
        <v>2030</v>
      </c>
      <c r="AW19" s="65">
        <f t="shared" si="9"/>
        <v>18.657911748571394</v>
      </c>
      <c r="AX19" s="65">
        <f t="shared" si="10"/>
        <v>26.02823152000019</v>
      </c>
      <c r="AY19" s="65">
        <f t="shared" si="11"/>
        <v>29.261224548571363</v>
      </c>
      <c r="BF19" s="50">
        <v>2030</v>
      </c>
      <c r="BG19" s="65">
        <f t="shared" si="12"/>
        <v>22.18933490285724</v>
      </c>
      <c r="BH19" s="65">
        <f t="shared" si="13"/>
        <v>30.952328594285746</v>
      </c>
      <c r="BI19" s="65">
        <f t="shared" si="14"/>
        <v>34.800268548571694</v>
      </c>
      <c r="BP19" s="50">
        <v>2030</v>
      </c>
      <c r="BQ19" s="65">
        <f t="shared" si="15"/>
        <v>15.577148228571446</v>
      </c>
      <c r="BR19" s="65">
        <f t="shared" si="16"/>
        <v>21.731139154285756</v>
      </c>
      <c r="BS19" s="65">
        <f t="shared" si="17"/>
        <v>24.430575291428568</v>
      </c>
      <c r="BZ19" s="50">
        <v>2030</v>
      </c>
      <c r="CA19" s="65">
        <f t="shared" si="18"/>
        <v>10.205405965714249</v>
      </c>
      <c r="CB19" s="65">
        <f t="shared" si="19"/>
        <v>14.234212662857203</v>
      </c>
      <c r="CC19" s="65">
        <f t="shared" si="20"/>
        <v>16.002185074285762</v>
      </c>
      <c r="CJ19" s="50">
        <v>2030</v>
      </c>
      <c r="CK19" s="65">
        <f t="shared" si="21"/>
        <v>13.210808342857149</v>
      </c>
      <c r="CL19" s="65">
        <f t="shared" si="22"/>
        <v>18.428813874285879</v>
      </c>
      <c r="CM19" s="65">
        <f t="shared" si="23"/>
        <v>20.716778171428359</v>
      </c>
    </row>
    <row r="20" spans="2:91" x14ac:dyDescent="0.25">
      <c r="B20" s="95"/>
      <c r="C20" s="95"/>
      <c r="D20" s="55"/>
      <c r="E20" s="93" t="s">
        <v>31</v>
      </c>
      <c r="F20" s="94"/>
      <c r="G20" s="93" t="s">
        <v>32</v>
      </c>
      <c r="H20" s="94"/>
      <c r="I20" s="93" t="s">
        <v>33</v>
      </c>
      <c r="J20" s="94"/>
      <c r="K20" s="90" t="s">
        <v>31</v>
      </c>
      <c r="L20" s="90"/>
      <c r="M20" s="91" t="s">
        <v>32</v>
      </c>
      <c r="N20" s="91"/>
      <c r="O20" s="92" t="s">
        <v>33</v>
      </c>
      <c r="P20" s="92"/>
      <c r="R20" s="50">
        <v>2031</v>
      </c>
      <c r="S20" s="63">
        <f t="shared" si="0"/>
        <v>10.880641805714276</v>
      </c>
      <c r="T20" s="63">
        <f t="shared" si="1"/>
        <v>15.409545046857147</v>
      </c>
      <c r="U20" s="13">
        <f t="shared" si="2"/>
        <v>17.396667661714218</v>
      </c>
      <c r="V20" s="13">
        <v>12.781630153264199</v>
      </c>
      <c r="W20" s="13">
        <v>25.311569194042509</v>
      </c>
      <c r="X20" s="13">
        <v>5.1913397306252795</v>
      </c>
      <c r="AB20" s="50">
        <v>2031</v>
      </c>
      <c r="AC20" s="63">
        <f t="shared" si="3"/>
        <v>9.7369611017142574</v>
      </c>
      <c r="AD20" s="63">
        <f t="shared" si="4"/>
        <v>13.783553028571419</v>
      </c>
      <c r="AE20" s="13">
        <f t="shared" si="5"/>
        <v>15.563281778285727</v>
      </c>
      <c r="AF20" s="13">
        <v>12.781630153264199</v>
      </c>
      <c r="AG20" s="13">
        <v>25.311569194042509</v>
      </c>
      <c r="AH20" s="13">
        <v>5.1913397306252795</v>
      </c>
      <c r="AL20" s="72">
        <v>2031</v>
      </c>
      <c r="AM20" s="73">
        <f t="shared" si="6"/>
        <v>7.4758253714285843</v>
      </c>
      <c r="AN20" s="73">
        <f t="shared" si="7"/>
        <v>8.6333725257142646</v>
      </c>
      <c r="AO20" s="73">
        <f t="shared" si="8"/>
        <v>9.2555541211428363</v>
      </c>
      <c r="AP20" s="74">
        <f>+'1, precios_GN'!I22</f>
        <v>3.3856532617703894</v>
      </c>
      <c r="AQ20" s="75">
        <f>+'1, precios_GN'!N22</f>
        <v>7.7675097019459551</v>
      </c>
      <c r="AR20" s="81">
        <v>11.527077047146092</v>
      </c>
      <c r="AS20" s="57"/>
      <c r="AT20" s="57"/>
      <c r="AV20" s="50">
        <v>2031</v>
      </c>
      <c r="AW20" s="65">
        <f t="shared" si="9"/>
        <v>18.898765961142828</v>
      </c>
      <c r="AX20" s="65">
        <f t="shared" si="10"/>
        <v>26.760440384000049</v>
      </c>
      <c r="AY20" s="65">
        <f t="shared" si="11"/>
        <v>30.208966281142921</v>
      </c>
      <c r="BF20" s="50">
        <v>2031</v>
      </c>
      <c r="BG20" s="65">
        <f t="shared" si="12"/>
        <v>22.475707245714375</v>
      </c>
      <c r="BH20" s="65">
        <f t="shared" si="13"/>
        <v>31.822900516571508</v>
      </c>
      <c r="BI20" s="65">
        <f t="shared" si="14"/>
        <v>35.927369801142959</v>
      </c>
      <c r="BP20" s="50">
        <v>2031</v>
      </c>
      <c r="BQ20" s="65">
        <f t="shared" si="15"/>
        <v>15.777910313142854</v>
      </c>
      <c r="BR20" s="65">
        <f t="shared" si="16"/>
        <v>22.342167300571418</v>
      </c>
      <c r="BS20" s="65">
        <f t="shared" si="17"/>
        <v>25.221565846857175</v>
      </c>
      <c r="BZ20" s="50">
        <v>2031</v>
      </c>
      <c r="CA20" s="65">
        <f t="shared" si="18"/>
        <v>10.337137243428515</v>
      </c>
      <c r="CB20" s="65">
        <f t="shared" si="19"/>
        <v>14.63453105371434</v>
      </c>
      <c r="CC20" s="65">
        <f t="shared" si="20"/>
        <v>16.520368292571447</v>
      </c>
      <c r="CJ20" s="50">
        <v>2031</v>
      </c>
      <c r="CK20" s="65">
        <f t="shared" si="21"/>
        <v>13.381124525714256</v>
      </c>
      <c r="CL20" s="65">
        <f t="shared" si="22"/>
        <v>18.946997092571564</v>
      </c>
      <c r="CM20" s="65">
        <f t="shared" si="23"/>
        <v>21.387492342857058</v>
      </c>
    </row>
    <row r="21" spans="2:91" x14ac:dyDescent="0.25">
      <c r="B21" s="89"/>
      <c r="C21" s="89"/>
      <c r="D21" s="54" t="s">
        <v>34</v>
      </c>
      <c r="E21" s="52">
        <v>2015</v>
      </c>
      <c r="F21" s="52">
        <v>2050</v>
      </c>
      <c r="G21" s="52">
        <v>2015</v>
      </c>
      <c r="H21" s="52">
        <v>2050</v>
      </c>
      <c r="I21" s="52">
        <v>2015</v>
      </c>
      <c r="J21" s="52">
        <v>2050</v>
      </c>
      <c r="K21" s="62" t="s">
        <v>49</v>
      </c>
      <c r="L21" s="62" t="s">
        <v>50</v>
      </c>
      <c r="M21" s="58" t="s">
        <v>49</v>
      </c>
      <c r="N21" s="58" t="s">
        <v>50</v>
      </c>
      <c r="O21" s="60" t="s">
        <v>49</v>
      </c>
      <c r="P21" s="60" t="s">
        <v>50</v>
      </c>
      <c r="R21" s="50">
        <v>2032</v>
      </c>
      <c r="S21" s="63">
        <f t="shared" si="0"/>
        <v>11.019306308571402</v>
      </c>
      <c r="T21" s="63">
        <f t="shared" si="1"/>
        <v>15.831266002285702</v>
      </c>
      <c r="U21" s="13">
        <f t="shared" si="2"/>
        <v>17.942583780571567</v>
      </c>
      <c r="V21" s="13">
        <v>13.611606137242392</v>
      </c>
      <c r="W21" s="13">
        <v>27.095309956328705</v>
      </c>
      <c r="X21" s="13">
        <v>5.5427847379430188</v>
      </c>
      <c r="AB21" s="50">
        <v>2032</v>
      </c>
      <c r="AC21" s="63">
        <f t="shared" si="3"/>
        <v>9.8608548205714044</v>
      </c>
      <c r="AD21" s="63">
        <f t="shared" si="4"/>
        <v>14.160358742857056</v>
      </c>
      <c r="AE21" s="13">
        <f t="shared" si="5"/>
        <v>16.051320539428502</v>
      </c>
      <c r="AF21" s="13">
        <v>13.611606137242392</v>
      </c>
      <c r="AG21" s="13">
        <v>27.095309956328705</v>
      </c>
      <c r="AH21" s="13">
        <v>5.5427847379430188</v>
      </c>
      <c r="AL21" s="72">
        <v>2032</v>
      </c>
      <c r="AM21" s="73">
        <f t="shared" si="6"/>
        <v>7.5737948571428717</v>
      </c>
      <c r="AN21" s="73">
        <f t="shared" si="7"/>
        <v>8.8036887085714284</v>
      </c>
      <c r="AO21" s="73">
        <f t="shared" si="8"/>
        <v>9.4647566537142893</v>
      </c>
      <c r="AP21" s="74">
        <f>+'1, precios_GN'!I23</f>
        <v>3.4050633083621227</v>
      </c>
      <c r="AQ21" s="75">
        <f>+'1, precios_GN'!N23</f>
        <v>7.7898312555264484</v>
      </c>
      <c r="AR21" s="81">
        <v>12.035166345454975</v>
      </c>
      <c r="AS21" s="57"/>
      <c r="AT21" s="57"/>
      <c r="AV21" s="50">
        <v>2032</v>
      </c>
      <c r="AW21" s="65">
        <f t="shared" si="9"/>
        <v>19.139620173714263</v>
      </c>
      <c r="AX21" s="65">
        <f t="shared" si="10"/>
        <v>27.492649248000134</v>
      </c>
      <c r="AY21" s="65">
        <f t="shared" si="11"/>
        <v>31.156708013714251</v>
      </c>
      <c r="BF21" s="50">
        <v>2032</v>
      </c>
      <c r="BG21" s="65">
        <f t="shared" si="12"/>
        <v>22.76207958857151</v>
      </c>
      <c r="BH21" s="65">
        <f t="shared" si="13"/>
        <v>32.693472438857043</v>
      </c>
      <c r="BI21" s="65">
        <f t="shared" si="14"/>
        <v>37.054471053714224</v>
      </c>
      <c r="BP21" s="50">
        <v>2032</v>
      </c>
      <c r="BQ21" s="65">
        <f t="shared" si="15"/>
        <v>15.978672397714263</v>
      </c>
      <c r="BR21" s="65">
        <f t="shared" si="16"/>
        <v>22.95319544685708</v>
      </c>
      <c r="BS21" s="65">
        <f t="shared" si="17"/>
        <v>26.012556402285782</v>
      </c>
      <c r="BZ21" s="50">
        <v>2032</v>
      </c>
      <c r="CA21" s="65">
        <f t="shared" si="18"/>
        <v>10.468868521142781</v>
      </c>
      <c r="CB21" s="65">
        <f t="shared" si="19"/>
        <v>15.034849444571478</v>
      </c>
      <c r="CC21" s="65">
        <f t="shared" si="20"/>
        <v>17.038551510857133</v>
      </c>
      <c r="CJ21" s="50">
        <v>2032</v>
      </c>
      <c r="CK21" s="65">
        <f t="shared" si="21"/>
        <v>13.55144070857142</v>
      </c>
      <c r="CL21" s="65">
        <f t="shared" si="22"/>
        <v>19.465180310857249</v>
      </c>
      <c r="CM21" s="65">
        <f t="shared" si="23"/>
        <v>22.05820651428553</v>
      </c>
    </row>
    <row r="22" spans="2:91" x14ac:dyDescent="0.25">
      <c r="B22" s="21"/>
      <c r="C22" s="21"/>
      <c r="D22" s="16" t="s">
        <v>22</v>
      </c>
      <c r="E22" s="42">
        <f>+E7*1000/$C$17</f>
        <v>8.6620097599999966</v>
      </c>
      <c r="F22" s="43">
        <f t="shared" ref="F22:J22" si="24">+F7*1000/$C$17</f>
        <v>13.515267359999996</v>
      </c>
      <c r="G22" s="42">
        <v>8.6620097599999966</v>
      </c>
      <c r="H22" s="43">
        <f t="shared" si="24"/>
        <v>23.422243199999993</v>
      </c>
      <c r="I22" s="43">
        <v>8.6620097599999966</v>
      </c>
      <c r="J22" s="44">
        <f t="shared" si="24"/>
        <v>27.76907391999999</v>
      </c>
      <c r="K22" s="57">
        <f t="shared" ref="K22:K29" si="25">+SLOPE(E22:F22,$E$21:$F$21)</f>
        <v>0.13866450285714282</v>
      </c>
      <c r="L22" s="57">
        <f>+INTERCEPT(E22:F22,$E$21:$F$21)</f>
        <v>-270.74696349714281</v>
      </c>
      <c r="M22" s="59">
        <f>+SLOPE(G22:H22,$G$21:$H$21)</f>
        <v>0.4217209554285713</v>
      </c>
      <c r="N22" s="59">
        <f>+INTERCEPT(G22:H22,$G$21:$H$21)</f>
        <v>-841.10571542857122</v>
      </c>
      <c r="O22" s="61">
        <f>+SLOPE(I22:J22,$I$21:$J$21)</f>
        <v>0.54591611885714275</v>
      </c>
      <c r="P22" s="61">
        <f>+INTERCEPT(I22:J22,$I$21:$J$21)</f>
        <v>-1091.3589697371426</v>
      </c>
      <c r="R22" s="50">
        <v>2033</v>
      </c>
      <c r="S22" s="63">
        <f t="shared" si="0"/>
        <v>11.157970811428527</v>
      </c>
      <c r="T22" s="63">
        <f t="shared" si="1"/>
        <v>16.252986957714256</v>
      </c>
      <c r="U22" s="13">
        <f t="shared" si="2"/>
        <v>18.488499899428689</v>
      </c>
      <c r="V22" s="13">
        <v>14.27558692442495</v>
      </c>
      <c r="W22" s="13">
        <v>28.28939503129892</v>
      </c>
      <c r="X22" s="13">
        <v>5.8352402267107131</v>
      </c>
      <c r="AB22" s="50">
        <v>2033</v>
      </c>
      <c r="AC22" s="63">
        <f t="shared" si="3"/>
        <v>9.9847485394285513</v>
      </c>
      <c r="AD22" s="63">
        <f t="shared" si="4"/>
        <v>14.537164457142808</v>
      </c>
      <c r="AE22" s="13">
        <f t="shared" si="5"/>
        <v>16.539359300571391</v>
      </c>
      <c r="AF22" s="13">
        <v>14.27558692442495</v>
      </c>
      <c r="AG22" s="13">
        <v>28.28939503129892</v>
      </c>
      <c r="AH22" s="13">
        <v>5.8352402267107131</v>
      </c>
      <c r="AL22" s="72">
        <v>2033</v>
      </c>
      <c r="AM22" s="73">
        <f t="shared" si="6"/>
        <v>7.6717643428571591</v>
      </c>
      <c r="AN22" s="73">
        <f t="shared" si="7"/>
        <v>8.9740048914285921</v>
      </c>
      <c r="AO22" s="73">
        <f t="shared" si="8"/>
        <v>9.6739591862856855</v>
      </c>
      <c r="AP22" s="74">
        <f>+'1, precios_GN'!I24</f>
        <v>3.4698052663849439</v>
      </c>
      <c r="AQ22" s="75">
        <f>+'1, precios_GN'!N24</f>
        <v>7.8642845072526919</v>
      </c>
      <c r="AR22" s="81">
        <v>12.724624838964386</v>
      </c>
      <c r="AS22" s="57"/>
      <c r="AT22" s="57"/>
      <c r="AV22" s="50">
        <v>2033</v>
      </c>
      <c r="AW22" s="65">
        <f t="shared" si="9"/>
        <v>19.380474386285698</v>
      </c>
      <c r="AX22" s="65">
        <f t="shared" si="10"/>
        <v>28.22485811200022</v>
      </c>
      <c r="AY22" s="65">
        <f t="shared" si="11"/>
        <v>32.104449746285809</v>
      </c>
      <c r="BF22" s="50">
        <v>2033</v>
      </c>
      <c r="BG22" s="65">
        <f t="shared" si="12"/>
        <v>23.048451931428644</v>
      </c>
      <c r="BH22" s="65">
        <f t="shared" si="13"/>
        <v>33.564044361142805</v>
      </c>
      <c r="BI22" s="65">
        <f t="shared" si="14"/>
        <v>38.181572306285943</v>
      </c>
      <c r="BP22" s="50">
        <v>2033</v>
      </c>
      <c r="BQ22" s="65">
        <f t="shared" si="15"/>
        <v>16.179434482285728</v>
      </c>
      <c r="BR22" s="65">
        <f t="shared" si="16"/>
        <v>23.56422359314297</v>
      </c>
      <c r="BS22" s="65">
        <f t="shared" si="17"/>
        <v>26.803546957714161</v>
      </c>
      <c r="BZ22" s="50">
        <v>2033</v>
      </c>
      <c r="CA22" s="65">
        <f t="shared" si="18"/>
        <v>10.600599798857104</v>
      </c>
      <c r="CB22" s="65">
        <f t="shared" si="19"/>
        <v>15.435167835428615</v>
      </c>
      <c r="CC22" s="65">
        <f t="shared" si="20"/>
        <v>17.556734729142818</v>
      </c>
      <c r="CJ22" s="50">
        <v>2033</v>
      </c>
      <c r="CK22" s="65">
        <f t="shared" si="21"/>
        <v>13.721756891428583</v>
      </c>
      <c r="CL22" s="65">
        <f t="shared" si="22"/>
        <v>19.983363529142935</v>
      </c>
      <c r="CM22" s="65">
        <f t="shared" si="23"/>
        <v>22.728920685714002</v>
      </c>
    </row>
    <row r="23" spans="2:91" x14ac:dyDescent="0.25">
      <c r="B23" s="22"/>
      <c r="C23" s="22"/>
      <c r="D23" s="16" t="s">
        <v>23</v>
      </c>
      <c r="E23" s="45">
        <f t="shared" ref="E23:J29" si="26">+E8*1000/$C$17</f>
        <v>7.7546615999999977</v>
      </c>
      <c r="F23" s="29">
        <f t="shared" si="26"/>
        <v>12.090941759999996</v>
      </c>
      <c r="G23" s="45">
        <v>7.7546615999999977</v>
      </c>
      <c r="H23" s="29">
        <f t="shared" si="26"/>
        <v>20.942861599999993</v>
      </c>
      <c r="I23" s="29">
        <v>7.7546615999999977</v>
      </c>
      <c r="J23" s="46">
        <f t="shared" si="26"/>
        <v>24.836018239999991</v>
      </c>
      <c r="K23" s="57">
        <f t="shared" si="25"/>
        <v>0.12389371885714281</v>
      </c>
      <c r="L23" s="57">
        <f t="shared" ref="L23:L29" si="27">+INTERCEPT(E23:F23,$E$21:$F$21)</f>
        <v>-241.89118189714279</v>
      </c>
      <c r="M23" s="59">
        <f t="shared" ref="M23:M29" si="28">+SLOPE(G23:H23,$G$21:$H$21)</f>
        <v>0.37680571428571419</v>
      </c>
      <c r="N23" s="59">
        <f t="shared" ref="N23:N29" si="29">+INTERCEPT(G23:H23,$G$21:$H$21)</f>
        <v>-751.50885268571415</v>
      </c>
      <c r="O23" s="61">
        <f t="shared" ref="O23:O29" si="30">+SLOPE(I23:J23,$I$21:$J$21)</f>
        <v>0.48803876114285694</v>
      </c>
      <c r="P23" s="61">
        <f t="shared" ref="P23:P29" si="31">+INTERCEPT(I23:J23,$I$21:$J$21)</f>
        <v>-975.64344210285674</v>
      </c>
      <c r="R23" s="50">
        <v>2034</v>
      </c>
      <c r="S23" s="63">
        <f t="shared" si="0"/>
        <v>11.296635314285709</v>
      </c>
      <c r="T23" s="63">
        <f t="shared" si="1"/>
        <v>16.674707913142811</v>
      </c>
      <c r="U23" s="13">
        <f t="shared" si="2"/>
        <v>19.03441601828581</v>
      </c>
      <c r="V23" s="13">
        <v>15.271558105198782</v>
      </c>
      <c r="W23" s="13">
        <v>30.398631482592165</v>
      </c>
      <c r="X23" s="13">
        <v>6.2537634131266824</v>
      </c>
      <c r="AB23" s="50">
        <v>2034</v>
      </c>
      <c r="AC23" s="63">
        <f t="shared" si="3"/>
        <v>10.108642258285698</v>
      </c>
      <c r="AD23" s="63">
        <f t="shared" si="4"/>
        <v>14.913970171428559</v>
      </c>
      <c r="AE23" s="13">
        <f t="shared" si="5"/>
        <v>17.02739806171428</v>
      </c>
      <c r="AF23" s="13">
        <v>15.271558105198782</v>
      </c>
      <c r="AG23" s="13">
        <v>30.398631482592165</v>
      </c>
      <c r="AH23" s="13">
        <v>6.2537634131266824</v>
      </c>
      <c r="AL23" s="72">
        <v>2034</v>
      </c>
      <c r="AM23" s="73">
        <f t="shared" si="6"/>
        <v>7.7697338285714466</v>
      </c>
      <c r="AN23" s="73">
        <f t="shared" si="7"/>
        <v>9.1443210742856991</v>
      </c>
      <c r="AO23" s="73">
        <f t="shared" si="8"/>
        <v>9.8831617188571386</v>
      </c>
      <c r="AP23" s="74">
        <f>+'1, precios_GN'!I25</f>
        <v>3.5194961561358578</v>
      </c>
      <c r="AQ23" s="75">
        <f>+'1, precios_GN'!N25</f>
        <v>7.9214290304662436</v>
      </c>
      <c r="AR23" s="81">
        <v>13.466488209150405</v>
      </c>
      <c r="AS23" s="57"/>
      <c r="AT23" s="57"/>
      <c r="AV23" s="50">
        <v>2034</v>
      </c>
      <c r="AW23" s="65">
        <f t="shared" si="9"/>
        <v>19.621328598857133</v>
      </c>
      <c r="AX23" s="65">
        <f t="shared" si="10"/>
        <v>28.957066976000078</v>
      </c>
      <c r="AY23" s="65">
        <f t="shared" si="11"/>
        <v>33.052191478857139</v>
      </c>
      <c r="BF23" s="50">
        <v>2034</v>
      </c>
      <c r="BG23" s="65">
        <f t="shared" si="12"/>
        <v>23.334824274285779</v>
      </c>
      <c r="BH23" s="65">
        <f t="shared" si="13"/>
        <v>34.434616283428568</v>
      </c>
      <c r="BI23" s="65">
        <f t="shared" si="14"/>
        <v>39.308673558857208</v>
      </c>
      <c r="BP23" s="50">
        <v>2034</v>
      </c>
      <c r="BQ23" s="65">
        <f t="shared" si="15"/>
        <v>16.380196566857137</v>
      </c>
      <c r="BR23" s="65">
        <f t="shared" si="16"/>
        <v>24.175251739428631</v>
      </c>
      <c r="BS23" s="65">
        <f t="shared" si="17"/>
        <v>27.594537513142768</v>
      </c>
      <c r="BZ23" s="50">
        <v>2034</v>
      </c>
      <c r="CA23" s="65">
        <f t="shared" si="18"/>
        <v>10.73233107657137</v>
      </c>
      <c r="CB23" s="65">
        <f t="shared" si="19"/>
        <v>15.835486226285752</v>
      </c>
      <c r="CC23" s="65">
        <f t="shared" si="20"/>
        <v>18.074917947428503</v>
      </c>
      <c r="CJ23" s="50">
        <v>2034</v>
      </c>
      <c r="CK23" s="65">
        <f t="shared" si="21"/>
        <v>13.89207307428569</v>
      </c>
      <c r="CL23" s="65">
        <f t="shared" si="22"/>
        <v>20.50154674742862</v>
      </c>
      <c r="CM23" s="65">
        <f t="shared" si="23"/>
        <v>23.399634857142701</v>
      </c>
    </row>
    <row r="24" spans="2:91" x14ac:dyDescent="0.25">
      <c r="B24" s="26" t="s">
        <v>41</v>
      </c>
      <c r="C24" s="22"/>
      <c r="D24" s="16" t="s">
        <v>24</v>
      </c>
      <c r="E24" s="45">
        <f t="shared" si="26"/>
        <v>5.9083135999999978</v>
      </c>
      <c r="F24" s="29">
        <f t="shared" si="26"/>
        <v>9.3372455999999975</v>
      </c>
      <c r="G24" s="45">
        <v>5.9083135999999978</v>
      </c>
      <c r="H24" s="29">
        <f t="shared" si="26"/>
        <v>11.869379999999996</v>
      </c>
      <c r="I24" s="29">
        <v>5.9083135999999978</v>
      </c>
      <c r="J24" s="46">
        <f t="shared" si="26"/>
        <v>13.230402239999995</v>
      </c>
      <c r="K24" s="57">
        <f t="shared" si="25"/>
        <v>9.7969485714285695E-2</v>
      </c>
      <c r="L24" s="57">
        <f t="shared" si="27"/>
        <v>-191.50020011428566</v>
      </c>
      <c r="M24" s="59">
        <f t="shared" si="28"/>
        <v>0.17031618285714278</v>
      </c>
      <c r="N24" s="59">
        <f t="shared" si="29"/>
        <v>-337.27879485714271</v>
      </c>
      <c r="O24" s="61">
        <f t="shared" si="30"/>
        <v>0.20920253257142851</v>
      </c>
      <c r="P24" s="61">
        <f t="shared" si="31"/>
        <v>-415.63478953142845</v>
      </c>
      <c r="R24" s="50">
        <v>2035</v>
      </c>
      <c r="S24" s="63">
        <f t="shared" si="0"/>
        <v>11.435299817142834</v>
      </c>
      <c r="T24" s="63">
        <f t="shared" si="1"/>
        <v>17.096428868571365</v>
      </c>
      <c r="U24" s="13">
        <f t="shared" si="2"/>
        <v>19.580332137142932</v>
      </c>
      <c r="V24" s="13">
        <v>15.769543695585696</v>
      </c>
      <c r="W24" s="13">
        <v>31.54020537657658</v>
      </c>
      <c r="X24" s="13">
        <v>6.4938584924305252</v>
      </c>
      <c r="AB24" s="50">
        <v>2035</v>
      </c>
      <c r="AC24" s="63">
        <f t="shared" si="3"/>
        <v>10.232535977142845</v>
      </c>
      <c r="AD24" s="63">
        <f t="shared" si="4"/>
        <v>15.290775885714197</v>
      </c>
      <c r="AE24" s="13">
        <f t="shared" si="5"/>
        <v>17.515436822857168</v>
      </c>
      <c r="AF24" s="13">
        <v>15.769543695585696</v>
      </c>
      <c r="AG24" s="13">
        <v>31.54020537657658</v>
      </c>
      <c r="AH24" s="13">
        <v>6.4938584924305252</v>
      </c>
      <c r="AL24" s="72">
        <v>2035</v>
      </c>
      <c r="AM24" s="73">
        <f t="shared" si="6"/>
        <v>7.867703314285734</v>
      </c>
      <c r="AN24" s="73">
        <f t="shared" si="7"/>
        <v>9.3146372571428628</v>
      </c>
      <c r="AO24" s="73">
        <f t="shared" si="8"/>
        <v>10.092364251428592</v>
      </c>
      <c r="AP24" s="74">
        <f>+'1, precios_GN'!I26</f>
        <v>3.514051352240799</v>
      </c>
      <c r="AQ24" s="75">
        <f>+'1, precios_GN'!N26</f>
        <v>7.9151675059869264</v>
      </c>
      <c r="AR24" s="81">
        <v>14.170687009102382</v>
      </c>
      <c r="AS24" s="57"/>
      <c r="AT24" s="57"/>
      <c r="AV24" s="50">
        <v>2035</v>
      </c>
      <c r="AW24" s="65">
        <f t="shared" si="9"/>
        <v>19.862182811428511</v>
      </c>
      <c r="AX24" s="65">
        <f t="shared" si="10"/>
        <v>29.689275840000164</v>
      </c>
      <c r="AY24" s="65">
        <f t="shared" si="11"/>
        <v>33.99993321142847</v>
      </c>
      <c r="BF24" s="50">
        <v>2035</v>
      </c>
      <c r="BG24" s="65">
        <f t="shared" si="12"/>
        <v>23.621196617142914</v>
      </c>
      <c r="BH24" s="65">
        <f t="shared" si="13"/>
        <v>35.30518820571433</v>
      </c>
      <c r="BI24" s="65">
        <f t="shared" si="14"/>
        <v>40.435774811428473</v>
      </c>
      <c r="BP24" s="50">
        <v>2035</v>
      </c>
      <c r="BQ24" s="65">
        <f t="shared" si="15"/>
        <v>16.580958651428546</v>
      </c>
      <c r="BR24" s="65">
        <f t="shared" si="16"/>
        <v>24.786279885714293</v>
      </c>
      <c r="BS24" s="65">
        <f t="shared" si="17"/>
        <v>28.385528068571375</v>
      </c>
      <c r="BZ24" s="50">
        <v>2035</v>
      </c>
      <c r="CA24" s="65">
        <f t="shared" si="18"/>
        <v>10.864062354285693</v>
      </c>
      <c r="CB24" s="65">
        <f t="shared" si="19"/>
        <v>16.23580461714289</v>
      </c>
      <c r="CC24" s="65">
        <f t="shared" si="20"/>
        <v>18.593101165714188</v>
      </c>
      <c r="CJ24" s="50">
        <v>2035</v>
      </c>
      <c r="CK24" s="65">
        <f t="shared" si="21"/>
        <v>14.062389257142854</v>
      </c>
      <c r="CL24" s="65">
        <f t="shared" si="22"/>
        <v>21.019729965714305</v>
      </c>
      <c r="CM24" s="65">
        <f t="shared" si="23"/>
        <v>24.070349028571172</v>
      </c>
    </row>
    <row r="25" spans="2:91" x14ac:dyDescent="0.25">
      <c r="B25" s="26"/>
      <c r="C25" s="22"/>
      <c r="D25" s="16" t="s">
        <v>25</v>
      </c>
      <c r="E25" s="45">
        <f t="shared" si="26"/>
        <v>15.045098559999994</v>
      </c>
      <c r="F25" s="29">
        <f t="shared" si="26"/>
        <v>23.474995999999994</v>
      </c>
      <c r="G25" s="45">
        <v>15.045098559999994</v>
      </c>
      <c r="H25" s="29">
        <f t="shared" si="26"/>
        <v>40.672408799999985</v>
      </c>
      <c r="I25" s="29">
        <v>15.045098559999994</v>
      </c>
      <c r="J25" s="46">
        <f t="shared" si="26"/>
        <v>48.216059199999982</v>
      </c>
      <c r="K25" s="57">
        <f t="shared" si="25"/>
        <v>0.24085421257142858</v>
      </c>
      <c r="L25" s="57">
        <f t="shared" si="27"/>
        <v>-470.27613977142863</v>
      </c>
      <c r="M25" s="59">
        <f t="shared" si="28"/>
        <v>0.73220886399999974</v>
      </c>
      <c r="N25" s="59">
        <f t="shared" si="29"/>
        <v>-1460.3557623999993</v>
      </c>
      <c r="O25" s="61">
        <f t="shared" si="30"/>
        <v>0.94774173257142824</v>
      </c>
      <c r="P25" s="61">
        <f t="shared" si="31"/>
        <v>-1894.6544925714279</v>
      </c>
      <c r="R25" s="50">
        <v>2036</v>
      </c>
      <c r="S25" s="63">
        <f t="shared" si="0"/>
        <v>11.573964319999959</v>
      </c>
      <c r="T25" s="63">
        <f t="shared" si="1"/>
        <v>17.51814982399992</v>
      </c>
      <c r="U25" s="13">
        <f t="shared" si="2"/>
        <v>20.126248256000054</v>
      </c>
      <c r="V25" s="13">
        <v>16.283767946528705</v>
      </c>
      <c r="W25" s="13">
        <v>32.826812555086363</v>
      </c>
      <c r="X25" s="13">
        <v>6.786287410396544</v>
      </c>
      <c r="AB25" s="50">
        <v>2036</v>
      </c>
      <c r="AC25" s="63">
        <f t="shared" si="3"/>
        <v>10.356429695999992</v>
      </c>
      <c r="AD25" s="63">
        <f t="shared" si="4"/>
        <v>15.667581599999949</v>
      </c>
      <c r="AE25" s="13">
        <f t="shared" si="5"/>
        <v>18.003475583999943</v>
      </c>
      <c r="AF25" s="13">
        <v>16.283767946528705</v>
      </c>
      <c r="AG25" s="13">
        <v>32.826812555086363</v>
      </c>
      <c r="AH25" s="13">
        <v>6.786287410396544</v>
      </c>
      <c r="AL25" s="72">
        <v>2036</v>
      </c>
      <c r="AM25" s="73">
        <f t="shared" si="6"/>
        <v>7.9656728000000214</v>
      </c>
      <c r="AN25" s="73">
        <f t="shared" si="7"/>
        <v>9.4849534399999698</v>
      </c>
      <c r="AO25" s="73">
        <f t="shared" si="8"/>
        <v>10.301566783999988</v>
      </c>
      <c r="AP25" s="74">
        <f>+'1, precios_GN'!I27</f>
        <v>3.5096766979020821</v>
      </c>
      <c r="AQ25" s="75">
        <f>+'1, precios_GN'!N27</f>
        <v>7.9101366534974007</v>
      </c>
      <c r="AR25" s="81">
        <v>14.632147976710165</v>
      </c>
      <c r="AS25" s="57"/>
      <c r="AT25" s="57"/>
      <c r="AV25" s="50">
        <v>2036</v>
      </c>
      <c r="AW25" s="65">
        <f t="shared" si="9"/>
        <v>20.103037023999946</v>
      </c>
      <c r="AX25" s="65">
        <f t="shared" si="10"/>
        <v>30.42148470400025</v>
      </c>
      <c r="AY25" s="65">
        <f t="shared" si="11"/>
        <v>34.947674944000028</v>
      </c>
      <c r="BF25" s="50">
        <v>2036</v>
      </c>
      <c r="BG25" s="65">
        <f t="shared" si="12"/>
        <v>23.907568960000049</v>
      </c>
      <c r="BH25" s="65">
        <f t="shared" si="13"/>
        <v>36.175760128000093</v>
      </c>
      <c r="BI25" s="65">
        <f t="shared" si="14"/>
        <v>41.562876064000193</v>
      </c>
      <c r="BP25" s="50">
        <v>2036</v>
      </c>
      <c r="BQ25" s="65">
        <f t="shared" si="15"/>
        <v>16.781720736000011</v>
      </c>
      <c r="BR25" s="65">
        <f t="shared" si="16"/>
        <v>25.397308031999955</v>
      </c>
      <c r="BS25" s="65">
        <f t="shared" si="17"/>
        <v>29.176518623999982</v>
      </c>
      <c r="BZ25" s="50">
        <v>2036</v>
      </c>
      <c r="CA25" s="65">
        <f t="shared" si="18"/>
        <v>10.995793631999959</v>
      </c>
      <c r="CB25" s="65">
        <f t="shared" si="19"/>
        <v>16.636123008000027</v>
      </c>
      <c r="CC25" s="65">
        <f t="shared" si="20"/>
        <v>19.111284383999873</v>
      </c>
      <c r="CJ25" s="50">
        <v>2036</v>
      </c>
      <c r="CK25" s="65">
        <f t="shared" si="21"/>
        <v>14.232705439999961</v>
      </c>
      <c r="CL25" s="65">
        <f t="shared" si="22"/>
        <v>21.53791318399999</v>
      </c>
      <c r="CM25" s="65">
        <f t="shared" si="23"/>
        <v>24.741063199999871</v>
      </c>
    </row>
    <row r="26" spans="2:91" x14ac:dyDescent="0.25">
      <c r="B26" s="26" t="s">
        <v>42</v>
      </c>
      <c r="C26" s="22"/>
      <c r="D26" s="16" t="s">
        <v>26</v>
      </c>
      <c r="E26" s="45">
        <f t="shared" si="26"/>
        <v>17.893749759999995</v>
      </c>
      <c r="F26" s="29">
        <f t="shared" si="26"/>
        <v>27.916781759999992</v>
      </c>
      <c r="G26" s="45">
        <v>17.893749759999995</v>
      </c>
      <c r="H26" s="29">
        <f t="shared" si="26"/>
        <v>48.363767039999985</v>
      </c>
      <c r="I26" s="29">
        <v>17.893749759999995</v>
      </c>
      <c r="J26" s="46">
        <f t="shared" si="26"/>
        <v>57.342293599999984</v>
      </c>
      <c r="K26" s="57">
        <f t="shared" si="25"/>
        <v>0.2863723428571428</v>
      </c>
      <c r="L26" s="57">
        <f t="shared" si="27"/>
        <v>-559.14652109714268</v>
      </c>
      <c r="M26" s="59">
        <f t="shared" si="28"/>
        <v>0.87057192228571412</v>
      </c>
      <c r="N26" s="59">
        <f t="shared" si="29"/>
        <v>-1736.308673645714</v>
      </c>
      <c r="O26" s="61">
        <f t="shared" si="30"/>
        <v>1.1271012525714283</v>
      </c>
      <c r="P26" s="61">
        <f t="shared" si="31"/>
        <v>-2253.2152741714281</v>
      </c>
      <c r="R26" s="50">
        <v>2037</v>
      </c>
      <c r="S26" s="63">
        <f t="shared" si="0"/>
        <v>11.712628822857141</v>
      </c>
      <c r="T26" s="63">
        <f t="shared" si="1"/>
        <v>17.939870779428475</v>
      </c>
      <c r="U26" s="13">
        <f t="shared" si="2"/>
        <v>20.672164374857175</v>
      </c>
      <c r="V26" s="13">
        <v>16.814760379567687</v>
      </c>
      <c r="W26" s="13">
        <v>33.327620148107457</v>
      </c>
      <c r="X26" s="13">
        <v>7.0128992319910211</v>
      </c>
      <c r="AB26" s="50">
        <v>2037</v>
      </c>
      <c r="AC26" s="63">
        <f t="shared" si="3"/>
        <v>10.480323414857139</v>
      </c>
      <c r="AD26" s="63">
        <f t="shared" si="4"/>
        <v>16.0443873142857</v>
      </c>
      <c r="AE26" s="13">
        <f t="shared" si="5"/>
        <v>18.491514345142832</v>
      </c>
      <c r="AF26" s="13">
        <v>16.814760379567687</v>
      </c>
      <c r="AG26" s="13">
        <v>33.327620148107457</v>
      </c>
      <c r="AH26" s="13">
        <v>7.0128992319910211</v>
      </c>
      <c r="AL26" s="72">
        <v>2037</v>
      </c>
      <c r="AM26" s="73">
        <f t="shared" si="6"/>
        <v>8.0636422857143089</v>
      </c>
      <c r="AN26" s="73">
        <f t="shared" si="7"/>
        <v>9.6552696228571335</v>
      </c>
      <c r="AO26" s="73">
        <f t="shared" si="8"/>
        <v>10.510769316571441</v>
      </c>
      <c r="AP26" s="74">
        <f>+'1, precios_GN'!I28</f>
        <v>3.5570203650909415</v>
      </c>
      <c r="AQ26" s="75">
        <f>+'1, precios_GN'!N28</f>
        <v>7.9645818707645901</v>
      </c>
      <c r="AR26" s="81">
        <v>15.108636177965026</v>
      </c>
      <c r="AS26" s="57"/>
      <c r="AT26" s="57"/>
      <c r="AV26" s="50">
        <v>2037</v>
      </c>
      <c r="AW26" s="65">
        <f t="shared" si="9"/>
        <v>20.34389123657138</v>
      </c>
      <c r="AX26" s="65">
        <f t="shared" si="10"/>
        <v>31.153693568000108</v>
      </c>
      <c r="AY26" s="65">
        <f t="shared" si="11"/>
        <v>35.895416676571358</v>
      </c>
      <c r="BF26" s="50">
        <v>2037</v>
      </c>
      <c r="BG26" s="65">
        <f t="shared" si="12"/>
        <v>24.193941302857183</v>
      </c>
      <c r="BH26" s="65">
        <f t="shared" si="13"/>
        <v>37.046332050285628</v>
      </c>
      <c r="BI26" s="65">
        <f t="shared" si="14"/>
        <v>42.689977316571458</v>
      </c>
      <c r="BP26" s="50">
        <v>2037</v>
      </c>
      <c r="BQ26" s="65">
        <f t="shared" si="15"/>
        <v>16.98248282057142</v>
      </c>
      <c r="BR26" s="65">
        <f t="shared" si="16"/>
        <v>26.008336178285617</v>
      </c>
      <c r="BS26" s="65">
        <f t="shared" si="17"/>
        <v>29.967509179428589</v>
      </c>
      <c r="BZ26" s="50">
        <v>2037</v>
      </c>
      <c r="CA26" s="65">
        <f t="shared" si="18"/>
        <v>11.127524909714225</v>
      </c>
      <c r="CB26" s="65">
        <f t="shared" si="19"/>
        <v>17.036441398857164</v>
      </c>
      <c r="CC26" s="65">
        <f t="shared" si="20"/>
        <v>19.629467602285786</v>
      </c>
      <c r="CJ26" s="50">
        <v>2037</v>
      </c>
      <c r="CK26" s="65">
        <f t="shared" si="21"/>
        <v>14.403021622857125</v>
      </c>
      <c r="CL26" s="65">
        <f t="shared" si="22"/>
        <v>22.056096402285903</v>
      </c>
      <c r="CM26" s="65">
        <f t="shared" si="23"/>
        <v>25.411777371428343</v>
      </c>
    </row>
    <row r="27" spans="2:91" x14ac:dyDescent="0.25">
      <c r="B27" s="26" t="s">
        <v>43</v>
      </c>
      <c r="C27" s="22"/>
      <c r="D27" s="16" t="s">
        <v>27</v>
      </c>
      <c r="E27" s="45">
        <f t="shared" si="26"/>
        <v>12.565716959999996</v>
      </c>
      <c r="F27" s="29">
        <f t="shared" si="26"/>
        <v>19.592389919999995</v>
      </c>
      <c r="G27" s="45">
        <v>12.565716959999996</v>
      </c>
      <c r="H27" s="29">
        <f t="shared" si="26"/>
        <v>33.95170207999999</v>
      </c>
      <c r="I27" s="29">
        <v>12.565716959999996</v>
      </c>
      <c r="J27" s="46">
        <f t="shared" si="26"/>
        <v>40.250386399999989</v>
      </c>
      <c r="K27" s="57">
        <f t="shared" si="25"/>
        <v>0.20076208457142855</v>
      </c>
      <c r="L27" s="57">
        <f t="shared" si="27"/>
        <v>-391.96988345142853</v>
      </c>
      <c r="M27" s="59">
        <f t="shared" si="28"/>
        <v>0.61102814628571411</v>
      </c>
      <c r="N27" s="59">
        <f t="shared" si="29"/>
        <v>-1218.6559978057139</v>
      </c>
      <c r="O27" s="61">
        <f t="shared" si="30"/>
        <v>0.79099055542857122</v>
      </c>
      <c r="P27" s="61">
        <f t="shared" si="31"/>
        <v>-1581.280252228571</v>
      </c>
      <c r="R27" s="50">
        <v>2038</v>
      </c>
      <c r="S27" s="63">
        <f t="shared" si="0"/>
        <v>11.851293325714266</v>
      </c>
      <c r="T27" s="63">
        <f t="shared" si="1"/>
        <v>18.361591734857143</v>
      </c>
      <c r="U27" s="13">
        <f t="shared" si="2"/>
        <v>21.218080493714297</v>
      </c>
      <c r="V27" s="13">
        <v>17.363067783249239</v>
      </c>
      <c r="W27" s="13">
        <v>34.468941958778707</v>
      </c>
      <c r="X27" s="13">
        <v>7.2581679172510283</v>
      </c>
      <c r="AB27" s="50">
        <v>2038</v>
      </c>
      <c r="AC27" s="63">
        <f t="shared" si="3"/>
        <v>10.604217133714258</v>
      </c>
      <c r="AD27" s="63">
        <f t="shared" si="4"/>
        <v>16.421193028571338</v>
      </c>
      <c r="AE27" s="13">
        <f t="shared" si="5"/>
        <v>18.979553106285721</v>
      </c>
      <c r="AF27" s="13">
        <v>17.363067783249239</v>
      </c>
      <c r="AG27" s="13">
        <v>34.468941958778707</v>
      </c>
      <c r="AH27" s="13">
        <v>7.2581679172510283</v>
      </c>
      <c r="AL27" s="72">
        <v>2038</v>
      </c>
      <c r="AM27" s="73">
        <f t="shared" si="6"/>
        <v>8.1616117714285963</v>
      </c>
      <c r="AN27" s="73">
        <f t="shared" si="7"/>
        <v>9.8255858057142973</v>
      </c>
      <c r="AO27" s="73">
        <f t="shared" si="8"/>
        <v>10.719971849142837</v>
      </c>
      <c r="AP27" s="74">
        <f>+'1, precios_GN'!I29</f>
        <v>3.5862519600523033</v>
      </c>
      <c r="AQ27" s="75">
        <f>+'1, precios_GN'!N29</f>
        <v>7.9981982049701559</v>
      </c>
      <c r="AR27" s="81">
        <v>15.600640966825232</v>
      </c>
      <c r="AS27" s="57"/>
      <c r="AT27" s="57"/>
      <c r="AV27" s="50">
        <v>2038</v>
      </c>
      <c r="AW27" s="65">
        <f t="shared" si="9"/>
        <v>20.584745449142815</v>
      </c>
      <c r="AX27" s="65">
        <f t="shared" si="10"/>
        <v>31.885902432000194</v>
      </c>
      <c r="AY27" s="65">
        <f t="shared" si="11"/>
        <v>36.843158409142916</v>
      </c>
      <c r="BF27" s="50">
        <v>2038</v>
      </c>
      <c r="BG27" s="65">
        <f t="shared" si="12"/>
        <v>24.480313645714318</v>
      </c>
      <c r="BH27" s="65">
        <f t="shared" si="13"/>
        <v>37.91690397257139</v>
      </c>
      <c r="BI27" s="65">
        <f t="shared" si="14"/>
        <v>43.817078569142723</v>
      </c>
      <c r="BP27" s="50">
        <v>2038</v>
      </c>
      <c r="BQ27" s="65">
        <f t="shared" si="15"/>
        <v>17.183244905142828</v>
      </c>
      <c r="BR27" s="65">
        <f t="shared" si="16"/>
        <v>26.619364324571507</v>
      </c>
      <c r="BS27" s="65">
        <f t="shared" si="17"/>
        <v>30.758499734857196</v>
      </c>
      <c r="BZ27" s="50">
        <v>2038</v>
      </c>
      <c r="CA27" s="65">
        <f t="shared" si="18"/>
        <v>11.259256187428548</v>
      </c>
      <c r="CB27" s="65">
        <f t="shared" si="19"/>
        <v>17.436759789714415</v>
      </c>
      <c r="CC27" s="65">
        <f t="shared" si="20"/>
        <v>20.147650820571471</v>
      </c>
      <c r="CJ27" s="50">
        <v>2038</v>
      </c>
      <c r="CK27" s="65">
        <f t="shared" si="21"/>
        <v>14.573337805714289</v>
      </c>
      <c r="CL27" s="65">
        <f t="shared" si="22"/>
        <v>22.574279620571588</v>
      </c>
      <c r="CM27" s="65">
        <f t="shared" si="23"/>
        <v>26.082491542857042</v>
      </c>
    </row>
    <row r="28" spans="2:91" x14ac:dyDescent="0.25">
      <c r="B28" s="22"/>
      <c r="C28" s="22"/>
      <c r="D28" s="16" t="s">
        <v>28</v>
      </c>
      <c r="E28" s="45">
        <f t="shared" si="26"/>
        <v>8.2294367999999967</v>
      </c>
      <c r="F28" s="29">
        <f t="shared" si="26"/>
        <v>12.840031519999997</v>
      </c>
      <c r="G28" s="45">
        <v>8.2294367999999967</v>
      </c>
      <c r="H28" s="29">
        <f t="shared" si="26"/>
        <v>22.240580479999991</v>
      </c>
      <c r="I28" s="29">
        <v>8.2294367999999967</v>
      </c>
      <c r="J28" s="46">
        <f t="shared" si="26"/>
        <v>26.365849439999991</v>
      </c>
      <c r="K28" s="57">
        <f t="shared" si="25"/>
        <v>0.13173127771428569</v>
      </c>
      <c r="L28" s="57">
        <f t="shared" si="27"/>
        <v>-257.20908779428572</v>
      </c>
      <c r="M28" s="59">
        <f t="shared" si="28"/>
        <v>0.40031839085714271</v>
      </c>
      <c r="N28" s="59">
        <f t="shared" si="29"/>
        <v>-798.41212077714249</v>
      </c>
      <c r="O28" s="61">
        <f t="shared" si="30"/>
        <v>0.51818321828571412</v>
      </c>
      <c r="P28" s="61">
        <f t="shared" si="31"/>
        <v>-1035.909748045714</v>
      </c>
      <c r="R28" s="50">
        <v>2039</v>
      </c>
      <c r="S28" s="63">
        <f t="shared" si="0"/>
        <v>11.989957828571391</v>
      </c>
      <c r="T28" s="63">
        <f t="shared" si="1"/>
        <v>18.783312690285697</v>
      </c>
      <c r="U28" s="13">
        <f t="shared" si="2"/>
        <v>21.763996612571418</v>
      </c>
      <c r="V28" s="13">
        <v>17.929254776181278</v>
      </c>
      <c r="W28" s="13">
        <v>35.854494576024244</v>
      </c>
      <c r="X28" s="13">
        <v>7.5644857308614375</v>
      </c>
      <c r="AB28" s="50">
        <v>2039</v>
      </c>
      <c r="AC28" s="63">
        <f t="shared" si="3"/>
        <v>10.728110852571405</v>
      </c>
      <c r="AD28" s="63">
        <f t="shared" si="4"/>
        <v>16.797998742857089</v>
      </c>
      <c r="AE28" s="13">
        <f t="shared" si="5"/>
        <v>19.467591867428609</v>
      </c>
      <c r="AF28" s="13">
        <v>17.929254776181278</v>
      </c>
      <c r="AG28" s="13">
        <v>35.854494576024244</v>
      </c>
      <c r="AH28" s="13">
        <v>7.5644857308614375</v>
      </c>
      <c r="AL28" s="72">
        <v>2039</v>
      </c>
      <c r="AM28" s="73">
        <f t="shared" si="6"/>
        <v>8.2595812571428837</v>
      </c>
      <c r="AN28" s="73">
        <f t="shared" si="7"/>
        <v>9.9959019885714042</v>
      </c>
      <c r="AO28" s="73">
        <f t="shared" si="8"/>
        <v>10.92917438171429</v>
      </c>
      <c r="AP28" s="74">
        <f>+'1, precios_GN'!I30</f>
        <v>3.5960714182860793</v>
      </c>
      <c r="AQ28" s="75">
        <f>+'1, precios_GN'!N30</f>
        <v>8.0094905819389979</v>
      </c>
      <c r="AR28" s="81">
        <v>16.108667632803279</v>
      </c>
      <c r="AS28" s="57"/>
      <c r="AT28" s="57"/>
      <c r="AV28" s="50">
        <v>2039</v>
      </c>
      <c r="AW28" s="65">
        <f t="shared" si="9"/>
        <v>20.82559966171425</v>
      </c>
      <c r="AX28" s="65">
        <f t="shared" si="10"/>
        <v>32.618111296000052</v>
      </c>
      <c r="AY28" s="65">
        <f t="shared" si="11"/>
        <v>37.790900141714246</v>
      </c>
      <c r="BF28" s="50">
        <v>2039</v>
      </c>
      <c r="BG28" s="65">
        <f t="shared" si="12"/>
        <v>24.766685988571453</v>
      </c>
      <c r="BH28" s="65">
        <f t="shared" si="13"/>
        <v>38.787475894857153</v>
      </c>
      <c r="BI28" s="65">
        <f t="shared" si="14"/>
        <v>44.944179821714442</v>
      </c>
      <c r="BP28" s="50">
        <v>2039</v>
      </c>
      <c r="BQ28" s="65">
        <f t="shared" si="15"/>
        <v>17.384006989714294</v>
      </c>
      <c r="BR28" s="65">
        <f t="shared" si="16"/>
        <v>27.230392470857169</v>
      </c>
      <c r="BS28" s="65">
        <f t="shared" si="17"/>
        <v>31.549490290285576</v>
      </c>
      <c r="BZ28" s="50">
        <v>2039</v>
      </c>
      <c r="CA28" s="65">
        <f t="shared" si="18"/>
        <v>11.390987465142814</v>
      </c>
      <c r="CB28" s="65">
        <f t="shared" si="19"/>
        <v>17.837078180571552</v>
      </c>
      <c r="CC28" s="65">
        <f t="shared" si="20"/>
        <v>20.665834038857156</v>
      </c>
      <c r="CJ28" s="50">
        <v>2039</v>
      </c>
      <c r="CK28" s="65">
        <f t="shared" si="21"/>
        <v>14.743653988571396</v>
      </c>
      <c r="CL28" s="65">
        <f t="shared" si="22"/>
        <v>23.092462838857273</v>
      </c>
      <c r="CM28" s="65">
        <f t="shared" si="23"/>
        <v>26.753205714285514</v>
      </c>
    </row>
    <row r="29" spans="2:91" x14ac:dyDescent="0.25">
      <c r="B29" s="23"/>
      <c r="C29" s="23"/>
      <c r="D29" s="18" t="s">
        <v>29</v>
      </c>
      <c r="E29" s="47">
        <f t="shared" si="26"/>
        <v>10.656065599999996</v>
      </c>
      <c r="F29" s="48">
        <f t="shared" si="26"/>
        <v>16.617131999999994</v>
      </c>
      <c r="G29" s="47">
        <v>10.656065599999996</v>
      </c>
      <c r="H29" s="48">
        <f t="shared" si="26"/>
        <v>28.792478239999991</v>
      </c>
      <c r="I29" s="48">
        <v>10.656065599999996</v>
      </c>
      <c r="J29" s="49">
        <f t="shared" si="26"/>
        <v>34.131061599999988</v>
      </c>
      <c r="K29" s="57">
        <f t="shared" si="25"/>
        <v>0.17031618285714278</v>
      </c>
      <c r="L29" s="57">
        <f t="shared" si="27"/>
        <v>-332.53104285714272</v>
      </c>
      <c r="M29" s="59">
        <f t="shared" si="28"/>
        <v>0.51818321828571412</v>
      </c>
      <c r="N29" s="59">
        <f t="shared" si="29"/>
        <v>-1033.4831192457139</v>
      </c>
      <c r="O29" s="61">
        <f t="shared" si="30"/>
        <v>0.67071417142857115</v>
      </c>
      <c r="P29" s="61">
        <f t="shared" si="31"/>
        <v>-1340.832989828571</v>
      </c>
      <c r="R29" s="50">
        <v>2040</v>
      </c>
      <c r="S29" s="63">
        <f t="shared" si="0"/>
        <v>12.128622331428573</v>
      </c>
      <c r="T29" s="63">
        <f t="shared" si="1"/>
        <v>19.205033645714252</v>
      </c>
      <c r="U29" s="13">
        <f t="shared" si="2"/>
        <v>22.30991273142854</v>
      </c>
      <c r="V29" s="13">
        <v>18.513904388448058</v>
      </c>
      <c r="W29" s="13">
        <v>36.927888701747214</v>
      </c>
      <c r="X29" s="13">
        <v>7.8331098417096374</v>
      </c>
      <c r="AB29" s="50">
        <v>2040</v>
      </c>
      <c r="AC29" s="63">
        <f t="shared" si="3"/>
        <v>10.852004571428552</v>
      </c>
      <c r="AD29" s="63">
        <f t="shared" si="4"/>
        <v>17.174804457142841</v>
      </c>
      <c r="AE29" s="13">
        <f t="shared" si="5"/>
        <v>19.955630628571384</v>
      </c>
      <c r="AF29" s="13">
        <v>18.513904388448058</v>
      </c>
      <c r="AG29" s="13">
        <v>36.927888701747214</v>
      </c>
      <c r="AH29" s="13">
        <v>7.8331098417096374</v>
      </c>
      <c r="AL29" s="72">
        <v>2040</v>
      </c>
      <c r="AM29" s="73">
        <f t="shared" si="6"/>
        <v>8.3575507428571427</v>
      </c>
      <c r="AN29" s="73">
        <f t="shared" si="7"/>
        <v>10.166218171428568</v>
      </c>
      <c r="AO29" s="73">
        <f t="shared" si="8"/>
        <v>11.138376914285686</v>
      </c>
      <c r="AP29" s="74">
        <f>+'1, precios_GN'!I31</f>
        <v>3.6001492733337797</v>
      </c>
      <c r="AQ29" s="75">
        <f>+'1, precios_GN'!N31</f>
        <v>8.0141801152438532</v>
      </c>
      <c r="AR29" s="81">
        <v>16.633237919898779</v>
      </c>
      <c r="AS29" s="57"/>
      <c r="AT29" s="57"/>
      <c r="AV29" s="50">
        <v>2040</v>
      </c>
      <c r="AW29" s="65">
        <f t="shared" si="9"/>
        <v>21.066453874285685</v>
      </c>
      <c r="AX29" s="65">
        <f t="shared" si="10"/>
        <v>33.350320160000138</v>
      </c>
      <c r="AY29" s="65">
        <f t="shared" si="11"/>
        <v>38.738641874285804</v>
      </c>
      <c r="BF29" s="50">
        <v>2040</v>
      </c>
      <c r="BG29" s="65">
        <f t="shared" si="12"/>
        <v>25.053058331428588</v>
      </c>
      <c r="BH29" s="65">
        <f t="shared" si="13"/>
        <v>39.658047817142915</v>
      </c>
      <c r="BI29" s="65">
        <f t="shared" si="14"/>
        <v>46.071281074285707</v>
      </c>
      <c r="BP29" s="50">
        <v>2040</v>
      </c>
      <c r="BQ29" s="65">
        <f t="shared" si="15"/>
        <v>17.584769074285703</v>
      </c>
      <c r="BR29" s="65">
        <f t="shared" si="16"/>
        <v>27.84142061714283</v>
      </c>
      <c r="BS29" s="65">
        <f t="shared" si="17"/>
        <v>32.340480845714183</v>
      </c>
      <c r="BZ29" s="50">
        <v>2040</v>
      </c>
      <c r="CA29" s="65">
        <f t="shared" si="18"/>
        <v>11.52271874285708</v>
      </c>
      <c r="CB29" s="65">
        <f t="shared" si="19"/>
        <v>18.23739657142869</v>
      </c>
      <c r="CC29" s="65">
        <f t="shared" si="20"/>
        <v>21.184017257142841</v>
      </c>
      <c r="CJ29" s="50">
        <v>2040</v>
      </c>
      <c r="CK29" s="65">
        <f t="shared" si="21"/>
        <v>14.913970171428559</v>
      </c>
      <c r="CL29" s="65">
        <f t="shared" si="22"/>
        <v>23.610646057142958</v>
      </c>
      <c r="CM29" s="65">
        <f t="shared" si="23"/>
        <v>27.423919885713985</v>
      </c>
    </row>
    <row r="30" spans="2:91" x14ac:dyDescent="0.25">
      <c r="R30" s="50">
        <v>2041</v>
      </c>
      <c r="S30" s="63">
        <f t="shared" si="0"/>
        <v>12.267286834285699</v>
      </c>
      <c r="T30" s="63">
        <f t="shared" si="1"/>
        <v>19.626754601142807</v>
      </c>
      <c r="U30" s="13">
        <f t="shared" si="2"/>
        <v>22.855828850285661</v>
      </c>
      <c r="AB30" s="50">
        <v>2041</v>
      </c>
      <c r="AC30" s="63">
        <f t="shared" si="3"/>
        <v>10.975898290285699</v>
      </c>
      <c r="AD30" s="63">
        <f t="shared" si="4"/>
        <v>17.551610171428479</v>
      </c>
      <c r="AE30" s="13">
        <f t="shared" si="5"/>
        <v>20.443669389714273</v>
      </c>
      <c r="AL30" s="72">
        <v>2041</v>
      </c>
      <c r="AM30" s="73">
        <f t="shared" si="6"/>
        <v>8.4555202285714302</v>
      </c>
      <c r="AN30" s="73">
        <f t="shared" si="7"/>
        <v>10.336534354285732</v>
      </c>
      <c r="AO30" s="73">
        <f t="shared" si="8"/>
        <v>11.347579446857139</v>
      </c>
      <c r="AP30" s="74">
        <f>+'1, precios_GN'!I32</f>
        <v>3.5982953228328518</v>
      </c>
      <c r="AQ30" s="75">
        <f>+'1, precios_GN'!N32</f>
        <v>8.0120480721677865</v>
      </c>
      <c r="AR30" s="81">
        <v>17.174890562430249</v>
      </c>
      <c r="AS30" s="57"/>
      <c r="AT30" s="57"/>
      <c r="AV30" s="50">
        <v>2041</v>
      </c>
      <c r="AW30" s="65">
        <f t="shared" si="9"/>
        <v>21.30730808685712</v>
      </c>
      <c r="AX30" s="65">
        <f t="shared" si="10"/>
        <v>34.082529024000223</v>
      </c>
      <c r="AY30" s="65">
        <f t="shared" si="11"/>
        <v>39.686383606857135</v>
      </c>
      <c r="BF30" s="50">
        <v>2041</v>
      </c>
      <c r="BG30" s="65">
        <f t="shared" si="12"/>
        <v>25.339430674285836</v>
      </c>
      <c r="BH30" s="65">
        <f t="shared" si="13"/>
        <v>40.52861973942845</v>
      </c>
      <c r="BI30" s="65">
        <f t="shared" si="14"/>
        <v>47.198382326856972</v>
      </c>
      <c r="BP30" s="50">
        <v>2041</v>
      </c>
      <c r="BQ30" s="65">
        <f t="shared" si="15"/>
        <v>17.785531158857168</v>
      </c>
      <c r="BR30" s="65">
        <f t="shared" si="16"/>
        <v>28.452448763428492</v>
      </c>
      <c r="BS30" s="65">
        <f t="shared" si="17"/>
        <v>33.13147140114279</v>
      </c>
      <c r="BZ30" s="50">
        <v>2041</v>
      </c>
      <c r="CA30" s="65">
        <f t="shared" si="18"/>
        <v>11.654450020571403</v>
      </c>
      <c r="CB30" s="65">
        <f t="shared" si="19"/>
        <v>18.637714962285827</v>
      </c>
      <c r="CC30" s="65">
        <f t="shared" si="20"/>
        <v>21.702200475428526</v>
      </c>
      <c r="CJ30" s="50">
        <v>2041</v>
      </c>
      <c r="CK30" s="65">
        <f t="shared" si="21"/>
        <v>15.084286354285723</v>
      </c>
      <c r="CL30" s="65">
        <f t="shared" si="22"/>
        <v>24.128829275428643</v>
      </c>
      <c r="CM30" s="65">
        <f t="shared" si="23"/>
        <v>28.094634057142684</v>
      </c>
    </row>
    <row r="31" spans="2:91" x14ac:dyDescent="0.25">
      <c r="R31" s="50">
        <v>2042</v>
      </c>
      <c r="S31" s="63">
        <f t="shared" si="0"/>
        <v>12.405951337142824</v>
      </c>
      <c r="T31" s="63">
        <f t="shared" si="1"/>
        <v>20.048475556571361</v>
      </c>
      <c r="U31" s="13">
        <f t="shared" si="2"/>
        <v>23.401744969142783</v>
      </c>
      <c r="AB31" s="50">
        <v>2042</v>
      </c>
      <c r="AC31" s="63">
        <f t="shared" si="3"/>
        <v>11.099792009142845</v>
      </c>
      <c r="AD31" s="63">
        <f t="shared" si="4"/>
        <v>17.92841588571423</v>
      </c>
      <c r="AE31" s="13">
        <f t="shared" si="5"/>
        <v>20.931708150857162</v>
      </c>
      <c r="AL31" s="72">
        <v>2042</v>
      </c>
      <c r="AM31" s="73">
        <f t="shared" si="6"/>
        <v>8.5534897142857176</v>
      </c>
      <c r="AN31" s="73">
        <f t="shared" si="7"/>
        <v>10.506850537142839</v>
      </c>
      <c r="AO31" s="73">
        <f t="shared" si="8"/>
        <v>11.556781979428592</v>
      </c>
      <c r="AP31" s="74">
        <f>+'1, precios_GN'!I33</f>
        <v>3.6218699651101534</v>
      </c>
      <c r="AQ31" s="75">
        <f>+'1, precios_GN'!N33</f>
        <v>8.0391589107866839</v>
      </c>
      <c r="AR31" s="57"/>
      <c r="AS31" s="57"/>
      <c r="AT31" s="57"/>
      <c r="AV31" s="50">
        <v>2042</v>
      </c>
      <c r="AW31" s="65">
        <f t="shared" si="9"/>
        <v>21.548162299428554</v>
      </c>
      <c r="AX31" s="65">
        <f t="shared" si="10"/>
        <v>34.814737888000082</v>
      </c>
      <c r="AY31" s="65">
        <f t="shared" si="11"/>
        <v>40.634125339428465</v>
      </c>
      <c r="BF31" s="50">
        <v>2042</v>
      </c>
      <c r="BG31" s="65">
        <f t="shared" si="12"/>
        <v>25.625803017142971</v>
      </c>
      <c r="BH31" s="65">
        <f t="shared" si="13"/>
        <v>41.399191661714212</v>
      </c>
      <c r="BI31" s="65">
        <f t="shared" si="14"/>
        <v>48.325483579428692</v>
      </c>
      <c r="BP31" s="50">
        <v>2042</v>
      </c>
      <c r="BQ31" s="65">
        <f t="shared" si="15"/>
        <v>17.986293243428577</v>
      </c>
      <c r="BR31" s="65">
        <f t="shared" si="16"/>
        <v>29.063476909714382</v>
      </c>
      <c r="BS31" s="65">
        <f t="shared" si="17"/>
        <v>33.922461956571397</v>
      </c>
      <c r="BZ31" s="50">
        <v>2042</v>
      </c>
      <c r="CA31" s="65">
        <f t="shared" si="18"/>
        <v>11.786181298285669</v>
      </c>
      <c r="CB31" s="65">
        <f t="shared" si="19"/>
        <v>19.038033353142964</v>
      </c>
      <c r="CC31" s="65">
        <f t="shared" si="20"/>
        <v>22.220383693714211</v>
      </c>
      <c r="CJ31" s="50">
        <v>2042</v>
      </c>
      <c r="CK31" s="65">
        <f t="shared" si="21"/>
        <v>15.25460253714283</v>
      </c>
      <c r="CL31" s="65">
        <f t="shared" si="22"/>
        <v>24.647012493714328</v>
      </c>
      <c r="CM31" s="65">
        <f t="shared" si="23"/>
        <v>28.765348228571156</v>
      </c>
    </row>
    <row r="32" spans="2:91" x14ac:dyDescent="0.25">
      <c r="R32" s="50">
        <v>2043</v>
      </c>
      <c r="S32" s="63">
        <f t="shared" si="0"/>
        <v>12.544615839999949</v>
      </c>
      <c r="T32" s="63">
        <f t="shared" si="1"/>
        <v>20.470196511999916</v>
      </c>
      <c r="U32" s="13">
        <f t="shared" si="2"/>
        <v>23.947661088000132</v>
      </c>
      <c r="AB32" s="50">
        <v>2043</v>
      </c>
      <c r="AC32" s="63">
        <f t="shared" si="3"/>
        <v>11.223685727999992</v>
      </c>
      <c r="AD32" s="63">
        <f t="shared" si="4"/>
        <v>18.305221599999982</v>
      </c>
      <c r="AE32" s="13">
        <f t="shared" si="5"/>
        <v>21.419746911999937</v>
      </c>
      <c r="AL32" s="72">
        <v>2043</v>
      </c>
      <c r="AM32" s="73">
        <f t="shared" si="6"/>
        <v>8.651459200000005</v>
      </c>
      <c r="AN32" s="73">
        <f t="shared" si="7"/>
        <v>10.677166720000002</v>
      </c>
      <c r="AO32" s="73">
        <f t="shared" si="8"/>
        <v>11.765984511999989</v>
      </c>
      <c r="AP32" s="74">
        <f>+'1, precios_GN'!I34</f>
        <v>3.6392922925064153</v>
      </c>
      <c r="AQ32" s="75">
        <f>+'1, precios_GN'!N34</f>
        <v>8.0591945872923851</v>
      </c>
      <c r="AR32" s="57"/>
      <c r="AS32" s="57"/>
      <c r="AT32" s="57"/>
      <c r="AV32" s="50">
        <v>2043</v>
      </c>
      <c r="AW32" s="65">
        <f t="shared" si="9"/>
        <v>21.789016511999989</v>
      </c>
      <c r="AX32" s="65">
        <f t="shared" si="10"/>
        <v>35.546946752000167</v>
      </c>
      <c r="AY32" s="65">
        <f t="shared" si="11"/>
        <v>41.581867072000023</v>
      </c>
      <c r="BF32" s="50">
        <v>2043</v>
      </c>
      <c r="BG32" s="65">
        <f t="shared" si="12"/>
        <v>25.912175360000106</v>
      </c>
      <c r="BH32" s="65">
        <f t="shared" si="13"/>
        <v>42.269763583999975</v>
      </c>
      <c r="BI32" s="65">
        <f t="shared" si="14"/>
        <v>49.452584831999957</v>
      </c>
      <c r="BP32" s="50">
        <v>2043</v>
      </c>
      <c r="BQ32" s="65">
        <f t="shared" si="15"/>
        <v>18.187055327999985</v>
      </c>
      <c r="BR32" s="65">
        <f t="shared" si="16"/>
        <v>29.674505056000044</v>
      </c>
      <c r="BS32" s="65">
        <f t="shared" si="17"/>
        <v>34.713452512000003</v>
      </c>
      <c r="BZ32" s="50">
        <v>2043</v>
      </c>
      <c r="CA32" s="65">
        <f t="shared" si="18"/>
        <v>11.917912575999935</v>
      </c>
      <c r="CB32" s="65">
        <f t="shared" si="19"/>
        <v>19.438351744000101</v>
      </c>
      <c r="CC32" s="65">
        <f t="shared" si="20"/>
        <v>22.738566911999897</v>
      </c>
      <c r="CJ32" s="50">
        <v>2043</v>
      </c>
      <c r="CK32" s="65">
        <f t="shared" si="21"/>
        <v>15.424918719999994</v>
      </c>
      <c r="CL32" s="65">
        <f t="shared" si="22"/>
        <v>25.165195712000013</v>
      </c>
      <c r="CM32" s="65">
        <f t="shared" si="23"/>
        <v>29.436062399999855</v>
      </c>
    </row>
    <row r="33" spans="5:91" x14ac:dyDescent="0.25">
      <c r="R33" s="50">
        <v>2044</v>
      </c>
      <c r="S33" s="63">
        <f t="shared" si="0"/>
        <v>12.683280342857131</v>
      </c>
      <c r="T33" s="63">
        <f t="shared" si="1"/>
        <v>20.89191746742847</v>
      </c>
      <c r="U33" s="13">
        <f t="shared" si="2"/>
        <v>24.493577206857253</v>
      </c>
      <c r="AB33" s="50">
        <v>2044</v>
      </c>
      <c r="AC33" s="63">
        <f t="shared" si="3"/>
        <v>11.347579446857139</v>
      </c>
      <c r="AD33" s="63">
        <f t="shared" si="4"/>
        <v>18.682027314285619</v>
      </c>
      <c r="AE33" s="13">
        <f t="shared" si="5"/>
        <v>21.907785673142826</v>
      </c>
      <c r="AL33" s="72">
        <v>2044</v>
      </c>
      <c r="AM33" s="73">
        <f t="shared" si="6"/>
        <v>8.7494286857142924</v>
      </c>
      <c r="AN33" s="73">
        <f t="shared" si="7"/>
        <v>10.847482902857109</v>
      </c>
      <c r="AO33" s="73">
        <f t="shared" si="8"/>
        <v>11.975187044571442</v>
      </c>
      <c r="AP33" s="74">
        <f>+'1, precios_GN'!I35</f>
        <v>3.6533557715881444</v>
      </c>
      <c r="AQ33" s="75">
        <f>+'1, precios_GN'!N35</f>
        <v>8.0753675882363734</v>
      </c>
      <c r="AR33" s="57"/>
      <c r="AS33" s="57"/>
      <c r="AT33" s="57"/>
      <c r="AV33" s="50">
        <v>2044</v>
      </c>
      <c r="AW33" s="65">
        <f t="shared" si="9"/>
        <v>22.029870724571367</v>
      </c>
      <c r="AX33" s="65">
        <f t="shared" si="10"/>
        <v>36.279155616000253</v>
      </c>
      <c r="AY33" s="65">
        <f t="shared" si="11"/>
        <v>42.529608804571353</v>
      </c>
      <c r="BF33" s="50">
        <v>2044</v>
      </c>
      <c r="BG33" s="65">
        <f t="shared" si="12"/>
        <v>26.19854770285724</v>
      </c>
      <c r="BH33" s="65">
        <f t="shared" si="13"/>
        <v>43.140335506285737</v>
      </c>
      <c r="BI33" s="65">
        <f t="shared" si="14"/>
        <v>50.579686084571676</v>
      </c>
      <c r="BP33" s="50">
        <v>2044</v>
      </c>
      <c r="BQ33" s="65">
        <f t="shared" si="15"/>
        <v>18.387817412571451</v>
      </c>
      <c r="BR33" s="65">
        <f t="shared" si="16"/>
        <v>30.285533202285706</v>
      </c>
      <c r="BS33" s="65">
        <f t="shared" si="17"/>
        <v>35.50444306742861</v>
      </c>
      <c r="BZ33" s="50">
        <v>2044</v>
      </c>
      <c r="CA33" s="65">
        <f t="shared" si="18"/>
        <v>12.049643853714258</v>
      </c>
      <c r="CB33" s="65">
        <f t="shared" si="19"/>
        <v>19.838670134857239</v>
      </c>
      <c r="CC33" s="65">
        <f t="shared" si="20"/>
        <v>23.256750130285582</v>
      </c>
      <c r="CJ33" s="50">
        <v>2044</v>
      </c>
      <c r="CK33" s="65">
        <f t="shared" si="21"/>
        <v>15.595234902857101</v>
      </c>
      <c r="CL33" s="65">
        <f t="shared" si="22"/>
        <v>25.683378930285699</v>
      </c>
      <c r="CM33" s="65">
        <f t="shared" si="23"/>
        <v>30.106776571428327</v>
      </c>
    </row>
    <row r="34" spans="5:91" x14ac:dyDescent="0.25">
      <c r="R34" s="50">
        <v>2045</v>
      </c>
      <c r="S34" s="63">
        <f t="shared" si="0"/>
        <v>12.821944845714256</v>
      </c>
      <c r="T34" s="63">
        <f t="shared" si="1"/>
        <v>21.313638422857139</v>
      </c>
      <c r="U34" s="13">
        <f t="shared" si="2"/>
        <v>25.039493325714375</v>
      </c>
      <c r="AB34" s="50">
        <v>2045</v>
      </c>
      <c r="AC34" s="63">
        <f t="shared" si="3"/>
        <v>11.471473165714258</v>
      </c>
      <c r="AD34" s="63">
        <f t="shared" si="4"/>
        <v>19.058833028571371</v>
      </c>
      <c r="AE34" s="13">
        <f t="shared" si="5"/>
        <v>22.395824434285714</v>
      </c>
      <c r="AL34" s="72">
        <v>2045</v>
      </c>
      <c r="AM34" s="73">
        <f t="shared" si="6"/>
        <v>8.8473981714285799</v>
      </c>
      <c r="AN34" s="73">
        <f t="shared" si="7"/>
        <v>11.017799085714273</v>
      </c>
      <c r="AO34" s="73">
        <f t="shared" si="8"/>
        <v>12.184389577142838</v>
      </c>
      <c r="AP34" s="74">
        <f>+'1, precios_GN'!I36</f>
        <v>3.6760473314678785</v>
      </c>
      <c r="AQ34" s="75">
        <f>+'1, precios_GN'!N36</f>
        <v>8.1014628820980672</v>
      </c>
      <c r="AR34" s="57"/>
      <c r="AS34" s="57"/>
      <c r="AT34" s="57"/>
      <c r="AV34" s="50">
        <v>2045</v>
      </c>
      <c r="AW34" s="65">
        <f t="shared" si="9"/>
        <v>22.270724937142802</v>
      </c>
      <c r="AX34" s="65">
        <f t="shared" si="10"/>
        <v>37.011364480000111</v>
      </c>
      <c r="AY34" s="65">
        <f t="shared" si="11"/>
        <v>43.477350537142911</v>
      </c>
      <c r="BF34" s="50">
        <v>2045</v>
      </c>
      <c r="BG34" s="65">
        <f t="shared" si="12"/>
        <v>26.484920045714375</v>
      </c>
      <c r="BH34" s="65">
        <f t="shared" si="13"/>
        <v>44.0109074285715</v>
      </c>
      <c r="BI34" s="65">
        <f t="shared" si="14"/>
        <v>51.706787337142941</v>
      </c>
      <c r="BP34" s="50">
        <v>2045</v>
      </c>
      <c r="BQ34" s="65">
        <f t="shared" si="15"/>
        <v>18.58857949714286</v>
      </c>
      <c r="BR34" s="65">
        <f t="shared" si="16"/>
        <v>30.896561348571367</v>
      </c>
      <c r="BS34" s="65">
        <f t="shared" si="17"/>
        <v>36.29543362285699</v>
      </c>
      <c r="BZ34" s="50">
        <v>2045</v>
      </c>
      <c r="CA34" s="65">
        <f t="shared" si="18"/>
        <v>12.181375131428524</v>
      </c>
      <c r="CB34" s="65">
        <f t="shared" si="19"/>
        <v>20.238988525714376</v>
      </c>
      <c r="CC34" s="65">
        <f t="shared" si="20"/>
        <v>23.774933348571494</v>
      </c>
      <c r="CJ34" s="50">
        <v>2045</v>
      </c>
      <c r="CK34" s="65">
        <f t="shared" si="21"/>
        <v>15.765551085714264</v>
      </c>
      <c r="CL34" s="65">
        <f t="shared" si="22"/>
        <v>26.201562148571611</v>
      </c>
      <c r="CM34" s="65">
        <f t="shared" si="23"/>
        <v>30.777490742857026</v>
      </c>
    </row>
    <row r="35" spans="5:91" x14ac:dyDescent="0.25">
      <c r="R35" s="50">
        <v>2046</v>
      </c>
      <c r="S35" s="63">
        <f t="shared" si="0"/>
        <v>12.960609348571381</v>
      </c>
      <c r="T35" s="63">
        <f t="shared" si="1"/>
        <v>21.735359378285693</v>
      </c>
      <c r="U35" s="13">
        <f t="shared" si="2"/>
        <v>25.585409444571496</v>
      </c>
      <c r="AB35" s="50">
        <v>2046</v>
      </c>
      <c r="AC35" s="63">
        <f t="shared" si="3"/>
        <v>11.595366884571405</v>
      </c>
      <c r="AD35" s="63">
        <f t="shared" si="4"/>
        <v>19.435638742857122</v>
      </c>
      <c r="AE35" s="13">
        <f t="shared" si="5"/>
        <v>22.883863195428603</v>
      </c>
      <c r="AL35" s="72">
        <v>2046</v>
      </c>
      <c r="AM35" s="73">
        <f t="shared" si="6"/>
        <v>8.9453676571428673</v>
      </c>
      <c r="AN35" s="73">
        <f t="shared" si="7"/>
        <v>11.188115268571437</v>
      </c>
      <c r="AO35" s="73">
        <f t="shared" si="8"/>
        <v>12.393592109714291</v>
      </c>
      <c r="AP35" s="74">
        <f>+'1, precios_GN'!I37</f>
        <v>3.7123331349305158</v>
      </c>
      <c r="AQ35" s="75">
        <f>+'1, precios_GN'!N37</f>
        <v>8.1431915560800991</v>
      </c>
      <c r="AR35" s="57"/>
      <c r="AS35" s="57"/>
      <c r="AT35" s="57"/>
      <c r="AV35" s="50">
        <v>2046</v>
      </c>
      <c r="AW35" s="65">
        <f t="shared" si="9"/>
        <v>22.511579149714237</v>
      </c>
      <c r="AX35" s="65">
        <f t="shared" si="10"/>
        <v>37.743573344000197</v>
      </c>
      <c r="AY35" s="65">
        <f t="shared" si="11"/>
        <v>44.425092269714241</v>
      </c>
      <c r="BF35" s="50">
        <v>2046</v>
      </c>
      <c r="BG35" s="65">
        <f t="shared" si="12"/>
        <v>26.77129238857151</v>
      </c>
      <c r="BH35" s="65">
        <f t="shared" si="13"/>
        <v>44.881479350857035</v>
      </c>
      <c r="BI35" s="65">
        <f t="shared" si="14"/>
        <v>52.833888589714206</v>
      </c>
      <c r="BP35" s="50">
        <v>2046</v>
      </c>
      <c r="BQ35" s="65">
        <f t="shared" si="15"/>
        <v>18.789341581714268</v>
      </c>
      <c r="BR35" s="65">
        <f t="shared" si="16"/>
        <v>31.507589494857257</v>
      </c>
      <c r="BS35" s="65">
        <f t="shared" si="17"/>
        <v>37.086424178285597</v>
      </c>
      <c r="BZ35" s="50">
        <v>2046</v>
      </c>
      <c r="CA35" s="65">
        <f t="shared" si="18"/>
        <v>12.31310640914279</v>
      </c>
      <c r="CB35" s="65">
        <f t="shared" si="19"/>
        <v>20.639306916571513</v>
      </c>
      <c r="CC35" s="65">
        <f t="shared" si="20"/>
        <v>24.293116566857179</v>
      </c>
      <c r="CJ35" s="50">
        <v>2046</v>
      </c>
      <c r="CK35" s="65">
        <f t="shared" si="21"/>
        <v>15.935867268571428</v>
      </c>
      <c r="CL35" s="65">
        <f t="shared" si="22"/>
        <v>26.719745366857296</v>
      </c>
      <c r="CM35" s="65">
        <f t="shared" si="23"/>
        <v>31.448204914285498</v>
      </c>
    </row>
    <row r="36" spans="5:91" x14ac:dyDescent="0.25">
      <c r="E36" s="13" t="s">
        <v>77</v>
      </c>
      <c r="K36" s="13">
        <v>2041</v>
      </c>
      <c r="L36" s="13" t="s">
        <v>78</v>
      </c>
      <c r="O36" s="13" t="s">
        <v>85</v>
      </c>
      <c r="R36" s="50">
        <v>2047</v>
      </c>
      <c r="S36" s="63">
        <f t="shared" si="0"/>
        <v>13.099273851428563</v>
      </c>
      <c r="T36" s="63">
        <f t="shared" si="1"/>
        <v>22.157080333714248</v>
      </c>
      <c r="U36" s="13">
        <f t="shared" si="2"/>
        <v>26.131325563428618</v>
      </c>
      <c r="AB36" s="50">
        <v>2047</v>
      </c>
      <c r="AC36" s="63">
        <f t="shared" si="3"/>
        <v>11.719260603428552</v>
      </c>
      <c r="AD36" s="63">
        <f t="shared" si="4"/>
        <v>19.81244445714276</v>
      </c>
      <c r="AE36" s="13">
        <f t="shared" si="5"/>
        <v>23.371901956571378</v>
      </c>
      <c r="AL36" s="72">
        <v>2047</v>
      </c>
      <c r="AM36" s="73">
        <f t="shared" si="6"/>
        <v>9.0433371428571547</v>
      </c>
      <c r="AN36" s="73">
        <f t="shared" si="7"/>
        <v>11.358431451428544</v>
      </c>
      <c r="AO36" s="73">
        <f t="shared" si="8"/>
        <v>12.602794642285687</v>
      </c>
      <c r="AP36" s="74">
        <f>+'1, precios_GN'!I38</f>
        <v>3.7587425113934287</v>
      </c>
      <c r="AQ36" s="75">
        <f>+'1, precios_GN'!N38</f>
        <v>8.1965623390124502</v>
      </c>
      <c r="AR36" s="57"/>
      <c r="AS36" s="57"/>
      <c r="AT36" s="57"/>
      <c r="AV36" s="50">
        <v>2047</v>
      </c>
      <c r="AW36" s="65">
        <f t="shared" si="9"/>
        <v>22.752433362285672</v>
      </c>
      <c r="AX36" s="65">
        <f t="shared" si="10"/>
        <v>38.475782208000055</v>
      </c>
      <c r="AY36" s="65">
        <f t="shared" si="11"/>
        <v>45.372834002285799</v>
      </c>
      <c r="BF36" s="50">
        <v>2047</v>
      </c>
      <c r="BG36" s="65">
        <f t="shared" si="12"/>
        <v>27.057664731428645</v>
      </c>
      <c r="BH36" s="65">
        <f t="shared" si="13"/>
        <v>45.752051273142797</v>
      </c>
      <c r="BI36" s="65">
        <f t="shared" si="14"/>
        <v>53.960989842285926</v>
      </c>
      <c r="BP36" s="50">
        <v>2047</v>
      </c>
      <c r="BQ36" s="65">
        <f t="shared" si="15"/>
        <v>18.990103666285734</v>
      </c>
      <c r="BR36" s="65">
        <f t="shared" si="16"/>
        <v>32.118617641142919</v>
      </c>
      <c r="BS36" s="65">
        <f t="shared" si="17"/>
        <v>37.877414733714204</v>
      </c>
      <c r="BZ36" s="50">
        <v>2047</v>
      </c>
      <c r="CA36" s="65">
        <f t="shared" si="18"/>
        <v>12.444837686857113</v>
      </c>
      <c r="CB36" s="65">
        <f t="shared" si="19"/>
        <v>21.039625307428651</v>
      </c>
      <c r="CC36" s="65">
        <f t="shared" si="20"/>
        <v>24.811299785142864</v>
      </c>
      <c r="CJ36" s="50">
        <v>2047</v>
      </c>
      <c r="CK36" s="65">
        <f t="shared" si="21"/>
        <v>16.106183451428535</v>
      </c>
      <c r="CL36" s="65">
        <f t="shared" si="22"/>
        <v>27.237928585142981</v>
      </c>
      <c r="CM36" s="65">
        <f t="shared" si="23"/>
        <v>32.118919085714197</v>
      </c>
    </row>
    <row r="37" spans="5:91" x14ac:dyDescent="0.25">
      <c r="E37" s="13" t="s">
        <v>79</v>
      </c>
      <c r="G37" s="82">
        <f>3162936846*1000</f>
        <v>3162936846000</v>
      </c>
      <c r="H37" s="13" t="s">
        <v>80</v>
      </c>
      <c r="I37" s="13">
        <f>+G37/5800</f>
        <v>545333938.96551728</v>
      </c>
      <c r="J37" s="13" t="s">
        <v>81</v>
      </c>
      <c r="K37" s="64">
        <f>+I37/1000000</f>
        <v>545.33393896551729</v>
      </c>
      <c r="L37" s="13" t="s">
        <v>78</v>
      </c>
      <c r="R37" s="50">
        <v>2048</v>
      </c>
      <c r="S37" s="63">
        <f t="shared" si="0"/>
        <v>13.237938354285689</v>
      </c>
      <c r="T37" s="63">
        <f t="shared" si="1"/>
        <v>22.578801289142802</v>
      </c>
      <c r="U37" s="13">
        <f t="shared" si="2"/>
        <v>26.677241682285739</v>
      </c>
      <c r="AB37" s="50">
        <v>2048</v>
      </c>
      <c r="AC37" s="63">
        <f t="shared" si="3"/>
        <v>11.843154322285699</v>
      </c>
      <c r="AD37" s="63">
        <f t="shared" si="4"/>
        <v>20.189250171428512</v>
      </c>
      <c r="AE37" s="13">
        <f t="shared" si="5"/>
        <v>23.859940717714267</v>
      </c>
      <c r="AL37" s="72">
        <v>2048</v>
      </c>
      <c r="AM37" s="73">
        <f t="shared" si="6"/>
        <v>9.1413066285714422</v>
      </c>
      <c r="AN37" s="73">
        <f t="shared" si="7"/>
        <v>11.528747634285708</v>
      </c>
      <c r="AO37" s="73">
        <f t="shared" si="8"/>
        <v>12.81199717485714</v>
      </c>
      <c r="AP37" s="74">
        <f>+'1, precios_GN'!I39</f>
        <v>3.7910058484084499</v>
      </c>
      <c r="AQ37" s="75">
        <f>+'1, precios_GN'!N39</f>
        <v>8.2336651765797235</v>
      </c>
      <c r="AR37" s="57"/>
      <c r="AS37" s="57"/>
      <c r="AT37" s="57"/>
      <c r="AV37" s="50">
        <v>2048</v>
      </c>
      <c r="AW37" s="65">
        <f t="shared" si="9"/>
        <v>22.993287574857106</v>
      </c>
      <c r="AX37" s="65">
        <f t="shared" si="10"/>
        <v>39.207991072000141</v>
      </c>
      <c r="AY37" s="65">
        <f t="shared" si="11"/>
        <v>46.32057573485713</v>
      </c>
      <c r="BF37" s="50">
        <v>2048</v>
      </c>
      <c r="BG37" s="65">
        <f t="shared" si="12"/>
        <v>27.344037074285779</v>
      </c>
      <c r="BH37" s="65">
        <f t="shared" si="13"/>
        <v>46.622623195428559</v>
      </c>
      <c r="BI37" s="65">
        <f t="shared" si="14"/>
        <v>55.088091094857191</v>
      </c>
      <c r="BP37" s="50">
        <v>2048</v>
      </c>
      <c r="BQ37" s="65">
        <f t="shared" si="15"/>
        <v>19.190865750857142</v>
      </c>
      <c r="BR37" s="65">
        <f t="shared" si="16"/>
        <v>32.729645787428581</v>
      </c>
      <c r="BS37" s="65">
        <f t="shared" si="17"/>
        <v>38.668405289142811</v>
      </c>
      <c r="BZ37" s="50">
        <v>2048</v>
      </c>
      <c r="CA37" s="65">
        <f t="shared" si="18"/>
        <v>12.576568964571379</v>
      </c>
      <c r="CB37" s="65">
        <f t="shared" si="19"/>
        <v>21.439943698285788</v>
      </c>
      <c r="CC37" s="65">
        <f t="shared" si="20"/>
        <v>25.32948300342855</v>
      </c>
      <c r="CJ37" s="50">
        <v>2048</v>
      </c>
      <c r="CK37" s="65">
        <f t="shared" si="21"/>
        <v>16.276499634285699</v>
      </c>
      <c r="CL37" s="65">
        <f t="shared" si="22"/>
        <v>27.756111803428666</v>
      </c>
      <c r="CM37" s="65">
        <f t="shared" si="23"/>
        <v>32.789633257142668</v>
      </c>
    </row>
    <row r="38" spans="5:91" x14ac:dyDescent="0.25">
      <c r="K38" s="82">
        <f>+K37+K36</f>
        <v>2586.3339389655175</v>
      </c>
      <c r="R38" s="50">
        <v>2049</v>
      </c>
      <c r="S38" s="63">
        <f t="shared" si="0"/>
        <v>13.376602857142814</v>
      </c>
      <c r="T38" s="63">
        <f t="shared" si="1"/>
        <v>23.000522244571357</v>
      </c>
      <c r="U38" s="13">
        <f t="shared" si="2"/>
        <v>27.223157801142861</v>
      </c>
      <c r="AB38" s="50">
        <v>2049</v>
      </c>
      <c r="AC38" s="63">
        <f t="shared" si="3"/>
        <v>11.967048041142846</v>
      </c>
      <c r="AD38" s="63">
        <f t="shared" si="4"/>
        <v>20.566055885714263</v>
      </c>
      <c r="AE38" s="13">
        <f t="shared" si="5"/>
        <v>24.347979478857155</v>
      </c>
      <c r="AL38" s="72">
        <v>2049</v>
      </c>
      <c r="AM38" s="73">
        <f t="shared" si="6"/>
        <v>9.2392761142857296</v>
      </c>
      <c r="AN38" s="73">
        <f t="shared" si="7"/>
        <v>11.699063817142871</v>
      </c>
      <c r="AO38" s="73">
        <f t="shared" si="8"/>
        <v>13.021199707428593</v>
      </c>
      <c r="AP38" s="74">
        <f>+'1, precios_GN'!I40</f>
        <v>3.8116981933455256</v>
      </c>
      <c r="AQ38" s="75">
        <f>+'1, precios_GN'!N40</f>
        <v>8.2574613732573603</v>
      </c>
      <c r="AR38" s="57"/>
      <c r="AS38" s="57"/>
      <c r="AT38" s="57"/>
      <c r="AV38" s="50">
        <v>2049</v>
      </c>
      <c r="AW38" s="65">
        <f t="shared" si="9"/>
        <v>23.234141787428541</v>
      </c>
      <c r="AX38" s="65">
        <f t="shared" si="10"/>
        <v>39.940199936000226</v>
      </c>
      <c r="AY38" s="65">
        <f t="shared" si="11"/>
        <v>47.26831746742846</v>
      </c>
      <c r="BF38" s="50">
        <v>2049</v>
      </c>
      <c r="BG38" s="65">
        <f t="shared" si="12"/>
        <v>27.630409417142914</v>
      </c>
      <c r="BH38" s="65">
        <f t="shared" si="13"/>
        <v>47.493195117714322</v>
      </c>
      <c r="BI38" s="65">
        <f t="shared" si="14"/>
        <v>56.215192347428456</v>
      </c>
      <c r="BP38" s="50">
        <v>2049</v>
      </c>
      <c r="BQ38" s="65">
        <f t="shared" si="15"/>
        <v>19.391627835428551</v>
      </c>
      <c r="BR38" s="65">
        <f t="shared" si="16"/>
        <v>33.340673933714243</v>
      </c>
      <c r="BS38" s="65">
        <f t="shared" si="17"/>
        <v>39.459395844571418</v>
      </c>
      <c r="BZ38" s="50">
        <v>2049</v>
      </c>
      <c r="CA38" s="65">
        <f t="shared" si="18"/>
        <v>12.708300242285645</v>
      </c>
      <c r="CB38" s="65">
        <f t="shared" si="19"/>
        <v>21.840262089142925</v>
      </c>
      <c r="CC38" s="65">
        <f t="shared" si="20"/>
        <v>25.847666221714235</v>
      </c>
      <c r="CJ38" s="50">
        <v>2049</v>
      </c>
      <c r="CK38" s="65">
        <f t="shared" si="21"/>
        <v>16.446815817142863</v>
      </c>
      <c r="CL38" s="65">
        <f t="shared" si="22"/>
        <v>28.274295021714352</v>
      </c>
      <c r="CM38" s="65">
        <f t="shared" si="23"/>
        <v>33.46034742857114</v>
      </c>
    </row>
    <row r="39" spans="5:91" x14ac:dyDescent="0.25">
      <c r="R39" s="50">
        <v>2050</v>
      </c>
      <c r="S39" s="63">
        <f t="shared" si="0"/>
        <v>13.515267359999996</v>
      </c>
      <c r="T39" s="63">
        <f t="shared" si="1"/>
        <v>23.422243199999912</v>
      </c>
      <c r="U39" s="13">
        <f t="shared" si="2"/>
        <v>27.769073919999983</v>
      </c>
      <c r="AB39" s="50">
        <v>2050</v>
      </c>
      <c r="AC39" s="63">
        <f t="shared" si="3"/>
        <v>12.090941759999993</v>
      </c>
      <c r="AD39" s="63">
        <f t="shared" si="4"/>
        <v>20.942861599999901</v>
      </c>
      <c r="AE39" s="13">
        <f t="shared" si="5"/>
        <v>24.83601823999993</v>
      </c>
      <c r="AL39" s="72">
        <v>2050</v>
      </c>
      <c r="AM39" s="73">
        <f t="shared" si="6"/>
        <v>9.337245600000017</v>
      </c>
      <c r="AN39" s="73">
        <f t="shared" si="7"/>
        <v>11.869379999999978</v>
      </c>
      <c r="AO39" s="73">
        <f t="shared" si="8"/>
        <v>13.230402239999989</v>
      </c>
      <c r="AP39" s="74">
        <f>+'1, precios_GN'!I41</f>
        <v>3.8605990117442968</v>
      </c>
      <c r="AQ39" s="75">
        <f>+'1, precios_GN'!N41</f>
        <v>8.3136973144159469</v>
      </c>
      <c r="AR39" s="57"/>
      <c r="AS39" s="57"/>
      <c r="AT39" s="57"/>
      <c r="AV39" s="50">
        <v>2050</v>
      </c>
      <c r="AW39" s="65">
        <f t="shared" si="9"/>
        <v>23.474995999999976</v>
      </c>
      <c r="AX39" s="65">
        <f t="shared" si="10"/>
        <v>40.672408800000085</v>
      </c>
      <c r="AY39" s="65">
        <f t="shared" si="11"/>
        <v>48.216059200000018</v>
      </c>
      <c r="BF39" s="50">
        <v>2050</v>
      </c>
      <c r="BG39" s="65">
        <f t="shared" si="12"/>
        <v>27.916781760000049</v>
      </c>
      <c r="BH39" s="65">
        <f t="shared" si="13"/>
        <v>48.363767040000084</v>
      </c>
      <c r="BI39" s="65">
        <f t="shared" si="14"/>
        <v>57.342293600000176</v>
      </c>
      <c r="BP39" s="50">
        <v>2050</v>
      </c>
      <c r="BQ39" s="65">
        <f t="shared" si="15"/>
        <v>19.592389920000016</v>
      </c>
      <c r="BR39" s="65">
        <f t="shared" si="16"/>
        <v>33.951702079999905</v>
      </c>
      <c r="BS39" s="65">
        <f t="shared" si="17"/>
        <v>40.250386400000025</v>
      </c>
      <c r="BZ39" s="50">
        <v>2050</v>
      </c>
      <c r="CA39" s="65">
        <f t="shared" si="18"/>
        <v>12.840031519999968</v>
      </c>
      <c r="CB39" s="65">
        <f t="shared" si="19"/>
        <v>22.240580480000062</v>
      </c>
      <c r="CC39" s="65">
        <f t="shared" si="20"/>
        <v>26.36584943999992</v>
      </c>
      <c r="CJ39" s="50">
        <v>2050</v>
      </c>
      <c r="CK39" s="65">
        <f t="shared" si="21"/>
        <v>16.61713199999997</v>
      </c>
      <c r="CL39" s="65">
        <f t="shared" si="22"/>
        <v>28.792478240000037</v>
      </c>
      <c r="CM39" s="65">
        <f t="shared" si="23"/>
        <v>34.131061599999839</v>
      </c>
    </row>
    <row r="40" spans="5:91" x14ac:dyDescent="0.25">
      <c r="CK40" s="65"/>
      <c r="CL40" s="65"/>
      <c r="CM40" s="65"/>
    </row>
    <row r="41" spans="5:91" x14ac:dyDescent="0.25">
      <c r="E41" s="13" t="s">
        <v>82</v>
      </c>
      <c r="K41" s="13">
        <v>1770</v>
      </c>
      <c r="L41" s="13" t="s">
        <v>83</v>
      </c>
    </row>
    <row r="42" spans="5:91" x14ac:dyDescent="0.25">
      <c r="K42" s="83">
        <f>+K41/K38</f>
        <v>0.68436638182460108</v>
      </c>
    </row>
    <row r="45" spans="5:91" x14ac:dyDescent="0.25">
      <c r="E45" s="13" t="s">
        <v>84</v>
      </c>
      <c r="J45" s="56" t="s">
        <v>87</v>
      </c>
    </row>
    <row r="46" spans="5:91" x14ac:dyDescent="0.25">
      <c r="E46" s="13">
        <v>725000</v>
      </c>
      <c r="F46" s="13" t="s">
        <v>86</v>
      </c>
      <c r="G46" s="13">
        <f>(E46*365)/1000000</f>
        <v>264.625</v>
      </c>
      <c r="H46" s="13" t="s">
        <v>78</v>
      </c>
      <c r="J46" s="57">
        <f>+K41/G46</f>
        <v>6.6887104393008974</v>
      </c>
    </row>
  </sheetData>
  <mergeCells count="14">
    <mergeCell ref="C20:C21"/>
    <mergeCell ref="B20:B21"/>
    <mergeCell ref="D4:J4"/>
    <mergeCell ref="C5:C6"/>
    <mergeCell ref="D5:D6"/>
    <mergeCell ref="E5:E6"/>
    <mergeCell ref="F5:J5"/>
    <mergeCell ref="D19:J19"/>
    <mergeCell ref="K20:L20"/>
    <mergeCell ref="M20:N20"/>
    <mergeCell ref="O20:P20"/>
    <mergeCell ref="E20:F20"/>
    <mergeCell ref="G20:H20"/>
    <mergeCell ref="I20:J20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60AA6-5FD5-4A9A-BFAA-0DFFCFBA1157}">
  <dimension ref="A1:AB1"/>
  <sheetViews>
    <sheetView tabSelected="1" workbookViewId="0">
      <selection activeCell="D4" sqref="D4"/>
    </sheetView>
  </sheetViews>
  <sheetFormatPr baseColWidth="10" defaultRowHeight="15" x14ac:dyDescent="0.25"/>
  <cols>
    <col min="1" max="28" width="11.42578125" style="13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1, precios_GN</vt:lpstr>
      <vt:lpstr>precios_OIL</vt:lpstr>
      <vt:lpstr>oTROS</vt:lpstr>
      <vt:lpstr>YOUNIS  SPP1</vt:lpstr>
      <vt:lpstr>YOUNIS  SPP3</vt:lpstr>
      <vt:lpstr>YOUNIS  SPP2</vt:lpstr>
      <vt:lpstr>CONSOLIDADO</vt:lpstr>
      <vt:lpstr>precios PEN LEAP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2022-10-25T20:31:33Z</dcterms:created>
  <dcterms:modified xsi:type="dcterms:W3CDTF">2022-10-26T16:30:22Z</dcterms:modified>
</cp:coreProperties>
</file>