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ULIAN\Music\TIMES-UIS-v1-Nov\Exported_files\"/>
    </mc:Choice>
  </mc:AlternateContent>
  <xr:revisionPtr revIDLastSave="0" documentId="8_{791D1E3A-1CE2-4A1D-AE62-C6B356E8B30F}" xr6:coauthVersionLast="47" xr6:coauthVersionMax="47" xr10:uidLastSave="{00000000-0000-0000-0000-000000000000}"/>
  <bookViews>
    <workbookView xWindow="-120" yWindow="-120" windowWidth="29040" windowHeight="15840" xr2:uid="{471463A1-8AAE-43F5-BE25-C75BE75892F0}"/>
  </bookViews>
  <sheets>
    <sheet name="5. Produccion" sheetId="1" r:id="rId1"/>
  </sheets>
  <externalReferences>
    <externalReference r:id="rId2"/>
    <externalReference r:id="rId3"/>
    <externalReference r:id="rId4"/>
  </externalReferences>
  <definedNames>
    <definedName name="ADDITIVE">[2]Definitions!$C$35</definedName>
    <definedName name="AGRICULT">[2]Definitions!$C$167</definedName>
    <definedName name="ANTCOAL">[2]Definitions!$C$13</definedName>
    <definedName name="AUTOCHP">[2]Definitions!$C$103</definedName>
    <definedName name="AUTOELEC">[2]Definitions!$C$101</definedName>
    <definedName name="AUTOHEAT">[2]Definitions!$C$105</definedName>
    <definedName name="AVBUNK">[2]Definitions!$C$92</definedName>
    <definedName name="AVGAS">[2]Definitions!$C$42</definedName>
    <definedName name="BIODIESEL">[2]Definitions!$C$65</definedName>
    <definedName name="BIOGASES">[2]Definitions!$C$62</definedName>
    <definedName name="BIOGASOL">[2]Definitions!$C$63</definedName>
    <definedName name="BIOJETKERO">[2]Definitions!$C$64</definedName>
    <definedName name="BITCOAL">[2]Definitions!$C$15</definedName>
    <definedName name="BITUMEN">[2]Definitions!$C$51</definedName>
    <definedName name="BKB">[2]Definitions!$C$22</definedName>
    <definedName name="BLFURGS">[2]Definitions!$C$25</definedName>
    <definedName name="CFHeadings">'[2]Conversion factors'!$B$4:$Q$4</definedName>
    <definedName name="CHARCOAL">[2]Definitions!$C$68</definedName>
    <definedName name="CHEMICAL">[2]Definitions!$C$145</definedName>
    <definedName name="COALTAR">[2]Definitions!$C$21</definedName>
    <definedName name="COKCOAL">[2]Definitions!$C$14</definedName>
    <definedName name="COKEOVGS">[2]Definitions!$C$24</definedName>
    <definedName name="COMMPUB">[2]Definitions!$C$166</definedName>
    <definedName name="CONSTRUC">[2]Definitions!$C$154</definedName>
    <definedName name="ConversionFactors">OFFSET('[2]Conversion factors'!$B$5,0,0,100,16)</definedName>
    <definedName name="CountryName">'[2]Main Menu'!$D$10</definedName>
    <definedName name="CRUDEOIL">[2]Definitions!$C$32</definedName>
    <definedName name="DataYear">'[2]Main Menu'!$D$12</definedName>
    <definedName name="DISTLOSS">[2]Definitions!$C$140</definedName>
    <definedName name="DOMESAIR">[2]Definitions!$C$158</definedName>
    <definedName name="DOMESNAV">[2]Definitions!$C$162</definedName>
    <definedName name="DOMSUP">[2]Definitions!$C$94</definedName>
    <definedName name="EBIOGAS">[2]Definitions!$C$128</definedName>
    <definedName name="EBKB">[2]Definitions!$C$130</definedName>
    <definedName name="EBLASTFUR">[2]Definitions!$C$129</definedName>
    <definedName name="ECHARCOAL">[2]Definitions!$C$138</definedName>
    <definedName name="ECOALLIQ">[2]Definitions!$C$132</definedName>
    <definedName name="ECOKEOVS">[2]Definitions!$C$126</definedName>
    <definedName name="EGASWKS">[2]Definitions!$C$127</definedName>
    <definedName name="EGTL">[2]Definitions!$C$134</definedName>
    <definedName name="ELECTR">[2]Definitions!$C$81</definedName>
    <definedName name="ELNG">[2]Definitions!$C$133</definedName>
    <definedName name="ELOUTPUT">[2]Definitions!$C$176</definedName>
    <definedName name="EMINES">[2]Definitions!$C$123</definedName>
    <definedName name="ENONSPEC">[2]Definitions!$C$139</definedName>
    <definedName name="ENUC">[2]Definitions!$C$137</definedName>
    <definedName name="EOILGASEX">[2]Definitions!$C$124</definedName>
    <definedName name="EPATFUEL">[2]Definitions!$C$125</definedName>
    <definedName name="EPOWERPLT">[2]Definitions!$C$135</definedName>
    <definedName name="EPUMPST">[2]Definitions!$C$136</definedName>
    <definedName name="EREFINER">[2]Definitions!$C$131</definedName>
    <definedName name="ETHANE">[2]Definitions!$C$39</definedName>
    <definedName name="EXPORTS">[2]Definitions!$C$90</definedName>
    <definedName name="FID_1">[3]AGR_Fuels!$A$2</definedName>
    <definedName name="FINCONS">[2]Definitions!$C$142</definedName>
    <definedName name="FISHING">[2]Definitions!$C$168</definedName>
    <definedName name="FOODPRO">[2]Definitions!$C$151</definedName>
    <definedName name="GASCOKE">[2]Definitions!$C$20</definedName>
    <definedName name="GASWKSGS">[2]Definitions!$C$23</definedName>
    <definedName name="GEOTHERM">[2]Definitions!$C$72</definedName>
    <definedName name="GWh_to_ktoe">'[2]Conversion factors'!$C$58</definedName>
    <definedName name="HEAT">[2]Definitions!$C$82</definedName>
    <definedName name="HEATNS">[2]Definitions!$C$83</definedName>
    <definedName name="HEATOUT">[2]Definitions!$C$177</definedName>
    <definedName name="HEATPUMP">[2]Definitions!$C$77</definedName>
    <definedName name="HYDRO">[2]Definitions!$C$71</definedName>
    <definedName name="IMPORTS">[2]Definitions!$C$89</definedName>
    <definedName name="INDPROD">[2]Definitions!$C$87</definedName>
    <definedName name="INDWASTE">[2]Definitions!$C$58</definedName>
    <definedName name="INONSPEC">[2]Definitions!$C$156</definedName>
    <definedName name="IRONSTL">[2]Definitions!$C$144</definedName>
    <definedName name="JETGAS">[2]Definitions!$C$43</definedName>
    <definedName name="LangChoice">'[2]Main Menu'!$L$3</definedName>
    <definedName name="LIGNITE">[2]Definitions!$C$17</definedName>
    <definedName name="LPG">[2]Definitions!$C$40</definedName>
    <definedName name="LUBRIC">[2]Definitions!$C$50</definedName>
    <definedName name="MACHINE">[2]Definitions!$C$149</definedName>
    <definedName name="MAINCHP">[2]Definitions!$C$102</definedName>
    <definedName name="MAINELEC">[2]Definitions!$C$100</definedName>
    <definedName name="MAINHEAT">[2]Definitions!$C$104</definedName>
    <definedName name="MANGAS">[2]Definitions!$C$27</definedName>
    <definedName name="MARBUNK">[2]Definitions!$C$91</definedName>
    <definedName name="MINING">[2]Definitions!$C$150</definedName>
    <definedName name="MJ_per_toe">41868</definedName>
    <definedName name="MUNWASTEN">[2]Definitions!$C$60</definedName>
    <definedName name="MUNWASTER">[2]Definitions!$C$59</definedName>
    <definedName name="NAPHTHA">[2]Definitions!$C$48</definedName>
    <definedName name="NATGAS">[2]Definitions!$C$56</definedName>
    <definedName name="NECHEM">[2]Definitions!$C$174</definedName>
    <definedName name="NEINTREN">[2]Definitions!$C$171</definedName>
    <definedName name="NEOTHER">[2]Definitions!$C$173</definedName>
    <definedName name="NETRANS">[2]Definitions!$C$172</definedName>
    <definedName name="NGL">[2]Definitions!$C$33</definedName>
    <definedName name="NONBIODIES">[2]Definitions!$C$46</definedName>
    <definedName name="NONBIOGASO">[2]Definitions!$C$41</definedName>
    <definedName name="NONBIOJETK">[2]Definitions!$C$44</definedName>
    <definedName name="NONCRUDE">[2]Definitions!$C$36</definedName>
    <definedName name="NONENUSE">[2]Definitions!$C$170</definedName>
    <definedName name="NONFERR">[2]Definitions!$C$146</definedName>
    <definedName name="NONMET">[2]Definitions!$C$147</definedName>
    <definedName name="NUCLEAR">[2]Definitions!$C$70</definedName>
    <definedName name="OBIOLIQ">[2]Definitions!$C$66</definedName>
    <definedName name="OGASES">[2]Definitions!$C$26</definedName>
    <definedName name="OILSHALE">[2]Definitions!$C$30</definedName>
    <definedName name="ONONSPEC">[2]Definitions!$C$54</definedName>
    <definedName name="OTHER">[2]Definitions!$C$80</definedName>
    <definedName name="OTHKERO">[2]Definitions!$C$45</definedName>
    <definedName name="OTHNONSPEC">[2]Definitions!$C$169</definedName>
    <definedName name="OVENCOKE">[2]Definitions!$C$19</definedName>
    <definedName name="PAPERPRO">[2]Definitions!$C$152</definedName>
    <definedName name="PARWAX">[2]Definitions!$C$52</definedName>
    <definedName name="PATFUEL">[2]Definitions!$C$18</definedName>
    <definedName name="PEAT">[2]Definitions!$C$28</definedName>
    <definedName name="PEATPROD">[2]Definitions!$C$29</definedName>
    <definedName name="PETCOKE">[2]Definitions!$C$53</definedName>
    <definedName name="PIPELINE">[2]Definitions!$C$161</definedName>
    <definedName name="PRIMSBIO">[2]Definitions!$C$61</definedName>
    <definedName name="RAIL">[2]Definitions!$C$160</definedName>
    <definedName name="RawData">'[2]Data in physical units'!$B$5:$BP$106</definedName>
    <definedName name="RawDataHeadings">'[2]Data in physical units'!$B$4:$BP$4</definedName>
    <definedName name="REFFEEDS">[2]Definitions!$C$34</definedName>
    <definedName name="REFINGAS">[2]Definitions!$C$38</definedName>
    <definedName name="RENEWNS">[2]Definitions!$C$67</definedName>
    <definedName name="RESFUEL">[2]Definitions!$C$47</definedName>
    <definedName name="RESIDENT">[2]Definitions!$C$165</definedName>
    <definedName name="ROAD">[2]Definitions!$C$159</definedName>
    <definedName name="SOLARPV">[2]Definitions!$C$73</definedName>
    <definedName name="SOLARTH">[2]Definitions!$C$74</definedName>
    <definedName name="STATDIFF">[2]Definitions!$C$97</definedName>
    <definedName name="STOCKCHA">[2]Definitions!$C$93</definedName>
    <definedName name="SUBCOAL">[2]Definitions!$C$16</definedName>
    <definedName name="TBKB">[2]Definitions!$C$114</definedName>
    <definedName name="TBLASTFUR">[2]Definitions!$C$112</definedName>
    <definedName name="TBLENDGAS">[2]Definitions!$C$118</definedName>
    <definedName name="TBOILER">[2]Definitions!$C$107</definedName>
    <definedName name="TCHARCOAL">[2]Definitions!$C$119</definedName>
    <definedName name="TCOALLIQ">[2]Definitions!$C$116</definedName>
    <definedName name="TCOKEOVS">[2]Definitions!$C$110</definedName>
    <definedName name="TELE">[2]Definitions!$C$108</definedName>
    <definedName name="TEXTILES">[2]Definitions!$C$155</definedName>
    <definedName name="TGASWKS">[2]Definitions!$C$111</definedName>
    <definedName name="TGTL">[2]Definitions!$C$117</definedName>
    <definedName name="THEAT">[2]Definitions!$C$106</definedName>
    <definedName name="TIDE">[2]Definitions!$C$75</definedName>
    <definedName name="TJ_to_ktoe">'[2]Conversion factors'!$C$56</definedName>
    <definedName name="TNONSPEC">[2]Definitions!$C$120</definedName>
    <definedName name="TOTENGY">[2]Definitions!$C$122</definedName>
    <definedName name="TOTIND">[2]Definitions!$C$143</definedName>
    <definedName name="TOTOTHER">[2]Definitions!$C$164</definedName>
    <definedName name="TOTTRANF">[2]Definitions!$C$99</definedName>
    <definedName name="TOTTRANS">[2]Definitions!$C$157</definedName>
    <definedName name="TPATFUEL">[2]Definitions!$C$109</definedName>
    <definedName name="TPES">[2]Definitions!$C$95</definedName>
    <definedName name="TPETCHEM">[2]Definitions!$C$113</definedName>
    <definedName name="TRANSEQ">[2]Definitions!$C$148</definedName>
    <definedName name="TRANSFER">[2]Definitions!$C$96</definedName>
    <definedName name="TREFINER">[2]Definitions!$C$115</definedName>
    <definedName name="TRNONSPE">[2]Definitions!$C$163</definedName>
    <definedName name="WHITESP">[2]Definitions!$C$49</definedName>
    <definedName name="WIND">[2]Definitions!$C$76</definedName>
    <definedName name="WOODPRO">[2]Definitions!$C$153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34" i="1" l="1"/>
  <c r="R233" i="1"/>
  <c r="N233" i="1"/>
  <c r="N232" i="1"/>
  <c r="N231" i="1"/>
  <c r="N230" i="1"/>
  <c r="O218" i="1" a="1"/>
  <c r="O218" i="1" s="1"/>
  <c r="O212" i="1" a="1"/>
  <c r="O212" i="1" s="1"/>
  <c r="O206" i="1" a="1"/>
  <c r="O206" i="1" s="1"/>
  <c r="O200" i="1" a="1"/>
  <c r="O200" i="1" s="1"/>
  <c r="S197" i="1"/>
  <c r="S196" i="1"/>
  <c r="S195" i="1"/>
  <c r="O194" i="1"/>
  <c r="O194" i="1" a="1"/>
  <c r="O183" i="1"/>
  <c r="O181" i="1"/>
  <c r="P179" i="1"/>
  <c r="O179" i="1"/>
  <c r="P177" i="1"/>
  <c r="O177" i="1"/>
  <c r="O175" i="1"/>
  <c r="O173" i="1"/>
  <c r="O166" i="1"/>
  <c r="O163" i="1"/>
  <c r="O156" i="1"/>
  <c r="N153" i="1"/>
  <c r="N162" i="1" s="1" a="1"/>
  <c r="N162" i="1" s="1"/>
  <c r="N172" i="1" s="1"/>
  <c r="N153" i="1" a="1"/>
  <c r="O146" i="1"/>
  <c r="O145" i="1"/>
  <c r="O167" i="1" s="1"/>
  <c r="N145" i="1"/>
  <c r="O144" i="1"/>
  <c r="O143" i="1"/>
  <c r="O142" i="1"/>
  <c r="N142" i="1"/>
  <c r="O141" i="1"/>
  <c r="O140" i="1"/>
  <c r="O164" i="1" s="1"/>
  <c r="O139" i="1"/>
  <c r="O138" i="1"/>
  <c r="N138" i="1"/>
  <c r="O137" i="1"/>
  <c r="O230" i="1" s="1"/>
  <c r="N126" i="1"/>
  <c r="N137" i="1" s="1"/>
  <c r="N126" i="1" a="1"/>
  <c r="N143" i="1" s="1"/>
  <c r="O112" i="1" a="1"/>
  <c r="S104" i="1" s="1"/>
  <c r="T105" i="1"/>
  <c r="S105" i="1"/>
  <c r="R105" i="1"/>
  <c r="O105" i="1"/>
  <c r="N105" i="1"/>
  <c r="T104" i="1"/>
  <c r="R104" i="1"/>
  <c r="O104" i="1"/>
  <c r="N104" i="1"/>
  <c r="T103" i="1"/>
  <c r="S103" i="1"/>
  <c r="R103" i="1"/>
  <c r="O103" i="1"/>
  <c r="N103" i="1"/>
  <c r="T102" i="1"/>
  <c r="S102" i="1"/>
  <c r="R102" i="1"/>
  <c r="O102" i="1"/>
  <c r="N102" i="1"/>
  <c r="T101" i="1"/>
  <c r="S101" i="1"/>
  <c r="R101" i="1"/>
  <c r="O101" i="1"/>
  <c r="N101" i="1"/>
  <c r="P95" i="1"/>
  <c r="P94" i="1" s="1"/>
  <c r="O95" i="1"/>
  <c r="P105" i="1" s="1"/>
  <c r="P234" i="1" s="1"/>
  <c r="P93" i="1"/>
  <c r="P92" i="1" s="1"/>
  <c r="O93" i="1"/>
  <c r="P104" i="1" s="1"/>
  <c r="P233" i="1" s="1"/>
  <c r="P91" i="1"/>
  <c r="P90" i="1" s="1"/>
  <c r="O91" i="1"/>
  <c r="P103" i="1" s="1"/>
  <c r="P89" i="1"/>
  <c r="P88" i="1" s="1"/>
  <c r="O89" i="1"/>
  <c r="P102" i="1" s="1"/>
  <c r="P232" i="1" s="1"/>
  <c r="P87" i="1"/>
  <c r="P86" i="1" s="1"/>
  <c r="O87" i="1"/>
  <c r="P101" i="1" s="1"/>
  <c r="P231" i="1" s="1"/>
  <c r="P85" i="1"/>
  <c r="P84" i="1" s="1"/>
  <c r="O85" i="1"/>
  <c r="P230" i="1" s="1"/>
  <c r="P79" i="1"/>
  <c r="P78" i="1"/>
  <c r="P77" i="1"/>
  <c r="V70" i="1"/>
  <c r="J70" i="1"/>
  <c r="V69" i="1"/>
  <c r="J69" i="1"/>
  <c r="I59" i="1"/>
  <c r="O55" i="1" a="1"/>
  <c r="O55" i="1" s="1"/>
  <c r="O126" i="1" s="1" a="1"/>
  <c r="O126" i="1" s="1"/>
  <c r="N55" i="1" a="1"/>
  <c r="N79" i="1" s="1"/>
  <c r="I55" i="1"/>
  <c r="O43" i="1"/>
  <c r="O84" i="1" s="1"/>
  <c r="O43" i="1" a="1"/>
  <c r="O94" i="1" s="1"/>
  <c r="N43" i="1" a="1"/>
  <c r="N43" i="1" s="1"/>
  <c r="D42" i="1"/>
  <c r="D41" i="1"/>
  <c r="D43" i="1" s="1"/>
  <c r="Y36" i="1"/>
  <c r="V71" i="1" s="1"/>
  <c r="W36" i="1"/>
  <c r="W35" i="1"/>
  <c r="W34" i="1"/>
  <c r="K34" i="1"/>
  <c r="J34" i="1"/>
  <c r="I34" i="1"/>
  <c r="Y33" i="1"/>
  <c r="V68" i="1" s="1"/>
  <c r="W33" i="1"/>
  <c r="Y32" i="1"/>
  <c r="V67" i="1" s="1"/>
  <c r="W32" i="1"/>
  <c r="Y31" i="1"/>
  <c r="V66" i="1" s="1"/>
  <c r="W31" i="1"/>
  <c r="U25" i="1"/>
  <c r="T25" i="1"/>
  <c r="S25" i="1"/>
  <c r="Q25" i="1"/>
  <c r="P25" i="1"/>
  <c r="O25" i="1"/>
  <c r="N25" i="1"/>
  <c r="M25" i="1"/>
  <c r="L25" i="1"/>
  <c r="U24" i="1"/>
  <c r="T24" i="1"/>
  <c r="S24" i="1"/>
  <c r="Q24" i="1"/>
  <c r="P24" i="1"/>
  <c r="O24" i="1"/>
  <c r="N24" i="1"/>
  <c r="M24" i="1"/>
  <c r="L24" i="1"/>
  <c r="U23" i="1"/>
  <c r="P36" i="1" s="1"/>
  <c r="T23" i="1"/>
  <c r="S23" i="1"/>
  <c r="Q23" i="1"/>
  <c r="P23" i="1"/>
  <c r="O23" i="1"/>
  <c r="N23" i="1"/>
  <c r="M23" i="1"/>
  <c r="L23" i="1"/>
  <c r="U22" i="1"/>
  <c r="T22" i="1"/>
  <c r="S22" i="1"/>
  <c r="Q22" i="1"/>
  <c r="P22" i="1"/>
  <c r="O22" i="1"/>
  <c r="N22" i="1"/>
  <c r="M22" i="1"/>
  <c r="L22" i="1"/>
  <c r="U21" i="1"/>
  <c r="T21" i="1"/>
  <c r="S21" i="1"/>
  <c r="Q21" i="1"/>
  <c r="P21" i="1"/>
  <c r="O21" i="1"/>
  <c r="N21" i="1"/>
  <c r="M21" i="1"/>
  <c r="L21" i="1"/>
  <c r="U20" i="1"/>
  <c r="T20" i="1"/>
  <c r="S20" i="1"/>
  <c r="Q20" i="1"/>
  <c r="P20" i="1"/>
  <c r="O20" i="1"/>
  <c r="N20" i="1"/>
  <c r="M20" i="1"/>
  <c r="L20" i="1"/>
  <c r="U19" i="1"/>
  <c r="P35" i="1" s="1"/>
  <c r="T19" i="1"/>
  <c r="S19" i="1"/>
  <c r="Q19" i="1"/>
  <c r="P19" i="1"/>
  <c r="O19" i="1"/>
  <c r="N19" i="1"/>
  <c r="M19" i="1"/>
  <c r="L19" i="1"/>
  <c r="U18" i="1"/>
  <c r="P34" i="1" s="1"/>
  <c r="T18" i="1"/>
  <c r="S18" i="1"/>
  <c r="Q18" i="1"/>
  <c r="P18" i="1"/>
  <c r="O18" i="1"/>
  <c r="N18" i="1"/>
  <c r="M18" i="1"/>
  <c r="L18" i="1"/>
  <c r="U17" i="1"/>
  <c r="T17" i="1"/>
  <c r="S17" i="1"/>
  <c r="Q17" i="1"/>
  <c r="P17" i="1"/>
  <c r="O17" i="1"/>
  <c r="N17" i="1"/>
  <c r="M17" i="1"/>
  <c r="L17" i="1"/>
  <c r="F17" i="1"/>
  <c r="E17" i="1"/>
  <c r="D17" i="1"/>
  <c r="U16" i="1"/>
  <c r="T16" i="1"/>
  <c r="S16" i="1"/>
  <c r="Q16" i="1"/>
  <c r="P16" i="1"/>
  <c r="O16" i="1"/>
  <c r="N16" i="1"/>
  <c r="M16" i="1"/>
  <c r="L16" i="1"/>
  <c r="F16" i="1"/>
  <c r="E16" i="1"/>
  <c r="D16" i="1"/>
  <c r="U15" i="1"/>
  <c r="T15" i="1"/>
  <c r="S15" i="1"/>
  <c r="Q15" i="1"/>
  <c r="P15" i="1"/>
  <c r="O15" i="1"/>
  <c r="N15" i="1"/>
  <c r="M15" i="1"/>
  <c r="L15" i="1"/>
  <c r="F15" i="1"/>
  <c r="E15" i="1"/>
  <c r="D15" i="1"/>
  <c r="C15" i="1"/>
  <c r="U14" i="1"/>
  <c r="T14" i="1"/>
  <c r="S14" i="1"/>
  <c r="Q14" i="1"/>
  <c r="P14" i="1"/>
  <c r="O14" i="1"/>
  <c r="N14" i="1"/>
  <c r="M14" i="1"/>
  <c r="L14" i="1"/>
  <c r="F14" i="1"/>
  <c r="E14" i="1"/>
  <c r="D14" i="1"/>
  <c r="C14" i="1"/>
  <c r="U13" i="1"/>
  <c r="T13" i="1"/>
  <c r="S13" i="1"/>
  <c r="Q13" i="1"/>
  <c r="P13" i="1"/>
  <c r="O13" i="1"/>
  <c r="N13" i="1"/>
  <c r="M13" i="1"/>
  <c r="L13" i="1"/>
  <c r="F13" i="1"/>
  <c r="E13" i="1"/>
  <c r="Q48" i="1" s="1"/>
  <c r="D13" i="1"/>
  <c r="C13" i="1"/>
  <c r="U12" i="1"/>
  <c r="T12" i="1"/>
  <c r="S12" i="1"/>
  <c r="Q12" i="1"/>
  <c r="P12" i="1"/>
  <c r="O12" i="1"/>
  <c r="N12" i="1"/>
  <c r="M12" i="1"/>
  <c r="L12" i="1"/>
  <c r="F12" i="1"/>
  <c r="E12" i="1"/>
  <c r="Q47" i="1" s="1"/>
  <c r="D12" i="1"/>
  <c r="C12" i="1"/>
  <c r="U11" i="1"/>
  <c r="T11" i="1"/>
  <c r="S11" i="1"/>
  <c r="Q11" i="1"/>
  <c r="P11" i="1"/>
  <c r="O11" i="1"/>
  <c r="N11" i="1"/>
  <c r="M11" i="1"/>
  <c r="L11" i="1"/>
  <c r="F11" i="1"/>
  <c r="E11" i="1"/>
  <c r="Q46" i="1" s="1"/>
  <c r="D11" i="1"/>
  <c r="C11" i="1"/>
  <c r="U10" i="1"/>
  <c r="T10" i="1"/>
  <c r="S10" i="1"/>
  <c r="Q10" i="1"/>
  <c r="P10" i="1"/>
  <c r="O10" i="1"/>
  <c r="N10" i="1"/>
  <c r="M10" i="1"/>
  <c r="L10" i="1"/>
  <c r="D10" i="1"/>
  <c r="C10" i="1"/>
  <c r="U9" i="1"/>
  <c r="T9" i="1"/>
  <c r="S9" i="1"/>
  <c r="Q9" i="1"/>
  <c r="P9" i="1"/>
  <c r="O9" i="1"/>
  <c r="N9" i="1"/>
  <c r="M9" i="1"/>
  <c r="L9" i="1"/>
  <c r="D9" i="1"/>
  <c r="C9" i="1"/>
  <c r="U8" i="1"/>
  <c r="T8" i="1"/>
  <c r="S8" i="1"/>
  <c r="R8" i="1"/>
  <c r="Q8" i="1"/>
  <c r="P8" i="1"/>
  <c r="O8" i="1"/>
  <c r="N8" i="1"/>
  <c r="M8" i="1"/>
  <c r="L8" i="1"/>
  <c r="F8" i="1"/>
  <c r="F9" i="1" s="1"/>
  <c r="E8" i="1"/>
  <c r="Q31" i="1" s="1"/>
  <c r="D8" i="1"/>
  <c r="C8" i="1"/>
  <c r="U7" i="1"/>
  <c r="T7" i="1"/>
  <c r="S7" i="1"/>
  <c r="R7" i="1"/>
  <c r="Q7" i="1"/>
  <c r="P7" i="1"/>
  <c r="O7" i="1"/>
  <c r="N7" i="1"/>
  <c r="M7" i="1"/>
  <c r="L7" i="1"/>
  <c r="F7" i="1"/>
  <c r="E7" i="1"/>
  <c r="K36" i="1" s="1"/>
  <c r="D7" i="1"/>
  <c r="C7" i="1"/>
  <c r="U6" i="1"/>
  <c r="P31" i="1" s="1"/>
  <c r="T6" i="1"/>
  <c r="S6" i="1"/>
  <c r="R6" i="1"/>
  <c r="Q6" i="1"/>
  <c r="P6" i="1"/>
  <c r="O6" i="1"/>
  <c r="N6" i="1"/>
  <c r="M6" i="1"/>
  <c r="L6" i="1"/>
  <c r="F6" i="1"/>
  <c r="E6" i="1"/>
  <c r="D6" i="1"/>
  <c r="U5" i="1"/>
  <c r="T5" i="1"/>
  <c r="S5" i="1"/>
  <c r="R5" i="1"/>
  <c r="Q5" i="1"/>
  <c r="P5" i="1"/>
  <c r="O5" i="1"/>
  <c r="O30" i="1" s="1"/>
  <c r="N5" i="1"/>
  <c r="M5" i="1"/>
  <c r="L5" i="1"/>
  <c r="F5" i="1"/>
  <c r="F4" i="1"/>
  <c r="E4" i="1"/>
  <c r="AB31" i="1" l="1"/>
  <c r="S31" i="1"/>
  <c r="F10" i="1"/>
  <c r="K31" i="1"/>
  <c r="J32" i="1"/>
  <c r="O154" i="1" s="1"/>
  <c r="Q32" i="1"/>
  <c r="I33" i="1"/>
  <c r="R232" i="1" s="1"/>
  <c r="P33" i="1"/>
  <c r="L34" i="1"/>
  <c r="L35" i="1"/>
  <c r="L36" i="1"/>
  <c r="E9" i="1"/>
  <c r="L31" i="1"/>
  <c r="K32" i="1"/>
  <c r="J33" i="1"/>
  <c r="O155" i="1" s="1"/>
  <c r="Q33" i="1"/>
  <c r="I35" i="1"/>
  <c r="R234" i="1" s="1"/>
  <c r="I36" i="1"/>
  <c r="Q43" i="1"/>
  <c r="N78" i="1"/>
  <c r="O86" i="1"/>
  <c r="O88" i="1"/>
  <c r="O90" i="1"/>
  <c r="O92" i="1"/>
  <c r="N140" i="1"/>
  <c r="O162" i="1"/>
  <c r="I31" i="1"/>
  <c r="L32" i="1"/>
  <c r="K33" i="1"/>
  <c r="Q34" i="1"/>
  <c r="J35" i="1"/>
  <c r="Q35" i="1"/>
  <c r="J36" i="1"/>
  <c r="O158" i="1" s="1"/>
  <c r="Q36" i="1"/>
  <c r="O112" i="1"/>
  <c r="J31" i="1"/>
  <c r="I32" i="1"/>
  <c r="R231" i="1" s="1"/>
  <c r="P32" i="1"/>
  <c r="L33" i="1"/>
  <c r="K35" i="1"/>
  <c r="N55" i="1"/>
  <c r="N112" i="1" l="1" a="1"/>
  <c r="N112" i="1" s="1"/>
  <c r="N77" i="1"/>
  <c r="S55" i="1" a="1"/>
  <c r="S55" i="1" s="1"/>
  <c r="T66" i="1" a="1"/>
  <c r="T66" i="1" s="1"/>
  <c r="N66" i="1" s="1" a="1"/>
  <c r="N66" i="1" s="1"/>
  <c r="P180" i="1"/>
  <c r="P181" i="1" s="1"/>
  <c r="O157" i="1"/>
  <c r="S33" i="1"/>
  <c r="T33" i="1" s="1"/>
  <c r="V33" i="1" s="1"/>
  <c r="P141" i="1" s="1"/>
  <c r="P140" i="1" s="1"/>
  <c r="AB33" i="1"/>
  <c r="R230" i="1"/>
  <c r="I38" i="1"/>
  <c r="P172" i="1"/>
  <c r="P173" i="1" s="1"/>
  <c r="O153" i="1"/>
  <c r="S35" i="1"/>
  <c r="T35" i="1" s="1"/>
  <c r="Q44" i="1"/>
  <c r="E10" i="1"/>
  <c r="Q45" i="1" s="1"/>
  <c r="S32" i="1"/>
  <c r="T32" i="1" s="1"/>
  <c r="S36" i="1"/>
  <c r="T36" i="1" s="1"/>
  <c r="V36" i="1"/>
  <c r="P146" i="1" s="1"/>
  <c r="P145" i="1" s="1"/>
  <c r="S34" i="1"/>
  <c r="T34" i="1" s="1"/>
  <c r="V34" i="1"/>
  <c r="P142" i="1" s="1"/>
  <c r="AB34" i="1"/>
  <c r="P174" i="1"/>
  <c r="P175" i="1" s="1"/>
  <c r="T31" i="1"/>
  <c r="P182" i="1"/>
  <c r="P183" i="1" s="1"/>
  <c r="V59" i="1" l="1"/>
  <c r="P59" i="1"/>
  <c r="U35" i="1"/>
  <c r="P60" i="1"/>
  <c r="U36" i="1"/>
  <c r="P117" i="1" s="1"/>
  <c r="V60" i="1"/>
  <c r="D45" i="1"/>
  <c r="D46" i="1" s="1"/>
  <c r="V58" i="1"/>
  <c r="P58" i="1"/>
  <c r="U34" i="1"/>
  <c r="P115" i="1" s="1"/>
  <c r="V56" i="1"/>
  <c r="U32" i="1"/>
  <c r="P113" i="1" s="1"/>
  <c r="P56" i="1"/>
  <c r="AB35" i="1"/>
  <c r="V32" i="1"/>
  <c r="P139" i="1" s="1"/>
  <c r="P138" i="1" s="1"/>
  <c r="P55" i="1"/>
  <c r="U31" i="1"/>
  <c r="P112" i="1" s="1"/>
  <c r="V55" i="1"/>
  <c r="V31" i="1"/>
  <c r="P137" i="1" s="1"/>
  <c r="AB36" i="1"/>
  <c r="V35" i="1"/>
  <c r="I39" i="1"/>
  <c r="I42" i="1" s="1"/>
  <c r="I41" i="1"/>
  <c r="V57" i="1"/>
  <c r="P57" i="1"/>
  <c r="U33" i="1"/>
  <c r="P114" i="1" s="1"/>
  <c r="AB32" i="1"/>
  <c r="W67" i="1" l="1"/>
  <c r="J64" i="1"/>
  <c r="Q67" i="1"/>
  <c r="P144" i="1"/>
  <c r="P143" i="1" s="1"/>
  <c r="P116" i="1"/>
  <c r="W69" i="1"/>
  <c r="Q69" i="1"/>
  <c r="J66" i="1"/>
  <c r="W71" i="1"/>
  <c r="Q71" i="1"/>
  <c r="J68" i="1"/>
  <c r="W68" i="1"/>
  <c r="J65" i="1"/>
  <c r="Q68" i="1"/>
  <c r="W66" i="1"/>
  <c r="Q66" i="1"/>
  <c r="J63" i="1"/>
  <c r="W70" i="1"/>
  <c r="Q70" i="1"/>
  <c r="J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JULIAN</author>
  </authors>
  <commentList>
    <comment ref="Q16" authorId="0" shapeId="0" xr:uid="{72A175A8-89F4-40E2-A922-6C8B63101514}">
      <text>
        <r>
          <rPr>
            <b/>
            <sz val="9"/>
            <color indexed="81"/>
            <rFont val="Tahoma"/>
            <family val="2"/>
          </rPr>
          <t>JULIAN:</t>
        </r>
        <r>
          <rPr>
            <sz val="9"/>
            <color indexed="81"/>
            <rFont val="Tahoma"/>
            <family val="2"/>
          </rPr>
          <t xml:space="preserve">
spe-171080-ms</t>
        </r>
      </text>
    </comment>
    <comment ref="Q17" authorId="0" shapeId="0" xr:uid="{F8FF2039-144A-4228-B498-3786F44BE07E}">
      <text>
        <r>
          <rPr>
            <b/>
            <sz val="9"/>
            <color indexed="81"/>
            <rFont val="Tahoma"/>
            <family val="2"/>
          </rPr>
          <t>JULIAN:</t>
        </r>
        <r>
          <rPr>
            <sz val="9"/>
            <color indexed="81"/>
            <rFont val="Tahoma"/>
            <family val="2"/>
          </rPr>
          <t xml:space="preserve">
9-16 api</t>
        </r>
      </text>
    </comment>
    <comment ref="Q18" authorId="0" shapeId="0" xr:uid="{C0E964E1-6198-49F1-87AA-B4B62BF25E49}">
      <text>
        <r>
          <rPr>
            <b/>
            <sz val="9"/>
            <color indexed="81"/>
            <rFont val="Tahoma"/>
            <family val="2"/>
          </rPr>
          <t>JULIAN:</t>
        </r>
        <r>
          <rPr>
            <sz val="9"/>
            <color indexed="81"/>
            <rFont val="Tahoma"/>
            <family val="2"/>
          </rPr>
          <t xml:space="preserve">
http://www.scielo.org.co/scielo.php?script=sci_arttext&amp;pid=S0122-53832001000100009
Usa gas lift</t>
        </r>
      </text>
    </comment>
    <comment ref="Q20" authorId="0" shapeId="0" xr:uid="{C6B4F058-DEFC-4064-8001-819FB6A0F955}">
      <text>
        <r>
          <rPr>
            <b/>
            <sz val="9"/>
            <color indexed="81"/>
            <rFont val="Tahoma"/>
            <family val="2"/>
          </rPr>
          <t>JULIAN:</t>
        </r>
        <r>
          <rPr>
            <sz val="9"/>
            <color indexed="81"/>
            <rFont val="Tahoma"/>
            <family val="2"/>
          </rPr>
          <t xml:space="preserve">
Solo vapor.</t>
        </r>
      </text>
    </comment>
    <comment ref="Q23" authorId="0" shapeId="0" xr:uid="{43B1382C-477D-495C-9C09-B1501D7D642D}">
      <text>
        <r>
          <rPr>
            <b/>
            <sz val="9"/>
            <color indexed="81"/>
            <rFont val="Tahoma"/>
            <family val="2"/>
          </rPr>
          <t>JULIAN:</t>
        </r>
        <r>
          <rPr>
            <sz val="9"/>
            <color indexed="81"/>
            <rFont val="Tahoma"/>
            <family val="2"/>
          </rPr>
          <t xml:space="preserve">
spe-165273-ms</t>
        </r>
      </text>
    </comment>
    <comment ref="O24" authorId="0" shapeId="0" xr:uid="{D169B040-537D-4278-BF38-CDDBE7AD419B}">
      <text>
        <r>
          <rPr>
            <b/>
            <sz val="9"/>
            <color indexed="81"/>
            <rFont val="Tahoma"/>
            <family val="2"/>
          </rPr>
          <t>JULIAN:</t>
        </r>
        <r>
          <rPr>
            <sz val="9"/>
            <color indexed="81"/>
            <rFont val="Tahoma"/>
            <family val="2"/>
          </rPr>
          <t xml:space="preserve">
EVALUACIÓN DE LAS CUENCAS Y
ESTRUCTURACIÓN DE ESCENARIOS DE
OFERTA DE HIDROCARBUROS
CONVENCIONALES Y NO
CONVENCIONALES</t>
        </r>
      </text>
    </comment>
    <comment ref="Q24" authorId="0" shapeId="0" xr:uid="{10341282-A16B-45FB-A9D6-A65741CA87CB}">
      <text>
        <r>
          <rPr>
            <b/>
            <sz val="9"/>
            <color indexed="81"/>
            <rFont val="Tahoma"/>
            <family val="2"/>
          </rPr>
          <t>JULIAN:</t>
        </r>
        <r>
          <rPr>
            <sz val="9"/>
            <color indexed="81"/>
            <rFont val="Tahoma"/>
            <family val="2"/>
          </rPr>
          <t xml:space="preserve">
spe-138979-ms</t>
        </r>
      </text>
    </comment>
    <comment ref="Q25" authorId="0" shapeId="0" xr:uid="{2053DC03-63BB-4729-AD67-45EF4A22C313}">
      <text>
        <r>
          <rPr>
            <b/>
            <sz val="9"/>
            <color indexed="81"/>
            <rFont val="Tahoma"/>
            <family val="2"/>
          </rPr>
          <t>JULIAN:</t>
        </r>
        <r>
          <rPr>
            <sz val="9"/>
            <color indexed="81"/>
            <rFont val="Tahoma"/>
            <family val="2"/>
          </rPr>
          <t xml:space="preserve">
ACTIBILIDAD TECNICO ECONOMICA DE LA APLICACION DEL PROCESO WAG PARA EL CAMPO TELLO [RECURSO ELECTRONICO</t>
        </r>
      </text>
    </comment>
    <comment ref="R43" authorId="0" shapeId="0" xr:uid="{DCA24E29-6FE4-4487-B074-83A8FD29B6EB}">
      <text>
        <r>
          <rPr>
            <b/>
            <sz val="9"/>
            <color indexed="81"/>
            <rFont val="Tahoma"/>
            <family val="2"/>
          </rPr>
          <t>JULIAN
Valor ficticio, ayuda a que el modelo no produzca todas las reservas en el primer año.
Esto sucede porque es una commodity importante que no tendría ningún costo.</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11"/>
        </ext>
      </extLst>
    </bk>
    <bk>
      <extLst>
        <ext uri="{3e2802c4-a4d2-4d8b-9148-e3be6c30e623}">
          <xlrd:rvb i="19"/>
        </ext>
      </extLst>
    </bk>
    <bk>
      <extLst>
        <ext uri="{3e2802c4-a4d2-4d8b-9148-e3be6c30e623}">
          <xlrd:rvb i="28"/>
        </ext>
      </extLst>
    </bk>
    <bk>
      <extLst>
        <ext uri="{3e2802c4-a4d2-4d8b-9148-e3be6c30e623}">
          <xlrd:rvb i="36"/>
        </ext>
      </extLst>
    </bk>
    <bk>
      <extLst>
        <ext uri="{3e2802c4-a4d2-4d8b-9148-e3be6c30e623}">
          <xlrd:rvb i="46"/>
        </ext>
      </extLst>
    </bk>
    <bk>
      <extLst>
        <ext uri="{3e2802c4-a4d2-4d8b-9148-e3be6c30e623}">
          <xlrd:rvb i="55"/>
        </ext>
      </extLst>
    </bk>
    <bk>
      <extLst>
        <ext uri="{3e2802c4-a4d2-4d8b-9148-e3be6c30e623}">
          <xlrd:rvb i="63"/>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<sst xmlns="http://schemas.openxmlformats.org/spreadsheetml/2006/main" count="208" uniqueCount="97">
  <si>
    <t>MPC/d</t>
  </si>
  <si>
    <t>bpd</t>
  </si>
  <si>
    <t>OFISCA</t>
  </si>
  <si>
    <r>
      <t>G</t>
    </r>
    <r>
      <rPr>
        <b/>
        <vertAlign val="subscript"/>
        <sz val="14"/>
        <color theme="1"/>
        <rFont val="Calibri"/>
        <family val="2"/>
        <scheme val="minor"/>
      </rPr>
      <t>FLA</t>
    </r>
  </si>
  <si>
    <r>
      <t>G</t>
    </r>
    <r>
      <rPr>
        <b/>
        <vertAlign val="subscript"/>
        <sz val="14"/>
        <color theme="1"/>
        <rFont val="Calibri"/>
        <family val="2"/>
        <scheme val="minor"/>
      </rPr>
      <t>CONS</t>
    </r>
  </si>
  <si>
    <r>
      <t>G</t>
    </r>
    <r>
      <rPr>
        <b/>
        <vertAlign val="subscript"/>
        <sz val="14"/>
        <color theme="1"/>
        <rFont val="Calibri"/>
        <family val="2"/>
        <scheme val="minor"/>
      </rPr>
      <t>PLANT</t>
    </r>
  </si>
  <si>
    <r>
      <t>G</t>
    </r>
    <r>
      <rPr>
        <b/>
        <vertAlign val="subscript"/>
        <sz val="14"/>
        <color theme="1"/>
        <rFont val="Calibri"/>
        <family val="2"/>
        <scheme val="minor"/>
      </rPr>
      <t>TRANS</t>
    </r>
  </si>
  <si>
    <r>
      <t>G</t>
    </r>
    <r>
      <rPr>
        <b/>
        <vertAlign val="subscript"/>
        <sz val="14"/>
        <color theme="1"/>
        <rFont val="Calibri"/>
        <family val="2"/>
        <scheme val="minor"/>
      </rPr>
      <t>PIPE</t>
    </r>
  </si>
  <si>
    <t>AVG</t>
  </si>
  <si>
    <t>RFG</t>
  </si>
  <si>
    <t>*Para todos, menos gas natural, las unidades son TJ/Mpc; PJ/kpc</t>
  </si>
  <si>
    <t>PJ/año</t>
  </si>
  <si>
    <t>%</t>
  </si>
  <si>
    <t>Gas usado</t>
  </si>
  <si>
    <t>Gas planta</t>
  </si>
  <si>
    <t>Gas transformado</t>
  </si>
  <si>
    <t>Gas quemado</t>
  </si>
  <si>
    <t>CAM</t>
  </si>
  <si>
    <t>Gas fiscalizado - Reinyección</t>
  </si>
  <si>
    <t>O fiscalizado</t>
  </si>
  <si>
    <t>Total</t>
  </si>
  <si>
    <t>Subtotal</t>
  </si>
  <si>
    <t>Eficiencia</t>
  </si>
  <si>
    <t>Petroleo sobre salida</t>
  </si>
  <si>
    <t>Potencial (PJ/año)/año</t>
  </si>
  <si>
    <t>EL</t>
  </si>
  <si>
    <t>Petroleo con mejora eficiencia</t>
  </si>
  <si>
    <t>CAM1</t>
  </si>
  <si>
    <t xml:space="preserve">GU </t>
  </si>
  <si>
    <t>CAM2</t>
  </si>
  <si>
    <t>LLO - Liviano</t>
  </si>
  <si>
    <t>CAM3</t>
  </si>
  <si>
    <t>LLO - Pesado</t>
  </si>
  <si>
    <t>CAM4</t>
  </si>
  <si>
    <t>PU - Liviano</t>
  </si>
  <si>
    <t>CAM5</t>
  </si>
  <si>
    <t>VMM - Medio</t>
  </si>
  <si>
    <t>CAM6</t>
  </si>
  <si>
    <t>VSM - Medio</t>
  </si>
  <si>
    <t>Consumo de ECP en produccion</t>
  </si>
  <si>
    <t>PJ</t>
  </si>
  <si>
    <t>Generada</t>
  </si>
  <si>
    <t>Gwh</t>
  </si>
  <si>
    <t>GWh</t>
  </si>
  <si>
    <t>Comprada</t>
  </si>
  <si>
    <t>MUSD19/PJ</t>
  </si>
  <si>
    <t>TechName</t>
  </si>
  <si>
    <t>Comm-OUT</t>
  </si>
  <si>
    <t>LimType</t>
  </si>
  <si>
    <t>CUM</t>
  </si>
  <si>
    <t>COST</t>
  </si>
  <si>
    <t>EFF</t>
  </si>
  <si>
    <t>UP</t>
  </si>
  <si>
    <t>PRO T</t>
  </si>
  <si>
    <t>Yañez et al. (2019)</t>
  </si>
  <si>
    <t>Upstream</t>
  </si>
  <si>
    <t>PJ de electricidad/PJ de petróleo</t>
  </si>
  <si>
    <t>Attribute</t>
  </si>
  <si>
    <t>Year</t>
  </si>
  <si>
    <t>ELC-CAM1</t>
  </si>
  <si>
    <t>PROF-CAM1</t>
  </si>
  <si>
    <t>ACT_BND</t>
  </si>
  <si>
    <t>ELC-CAM2</t>
  </si>
  <si>
    <t>PROF-CAM2</t>
  </si>
  <si>
    <t>ELC-CAM3</t>
  </si>
  <si>
    <t>PROF-CAM3</t>
  </si>
  <si>
    <t>ELC-CAM4</t>
  </si>
  <si>
    <t>PROF-CAM4</t>
  </si>
  <si>
    <t>ELC-CAM5</t>
  </si>
  <si>
    <t>PROF-CAM5</t>
  </si>
  <si>
    <t>ELC-CAM6</t>
  </si>
  <si>
    <t>PROF-CAM6</t>
  </si>
  <si>
    <t>FX</t>
  </si>
  <si>
    <t>Comm-IN</t>
  </si>
  <si>
    <t>Share-I~UP</t>
  </si>
  <si>
    <t>ENV_ACT</t>
  </si>
  <si>
    <t>kt/PJ</t>
  </si>
  <si>
    <t>Share-O~UP</t>
  </si>
  <si>
    <t>GAS</t>
  </si>
  <si>
    <t>LOIL</t>
  </si>
  <si>
    <t>HOIL</t>
  </si>
  <si>
    <t>MOIL</t>
  </si>
  <si>
    <t>GAS-CAM4</t>
  </si>
  <si>
    <t>LPG</t>
  </si>
  <si>
    <t>PLT-CAM2</t>
  </si>
  <si>
    <t>PLT-CAM3</t>
  </si>
  <si>
    <t>PLT-CAM4</t>
  </si>
  <si>
    <t>PLT-CAM5</t>
  </si>
  <si>
    <t>PLT-CAM6</t>
  </si>
  <si>
    <t>COL-GAS</t>
  </si>
  <si>
    <t>COL-LOIL</t>
  </si>
  <si>
    <t>COL-MOIL</t>
  </si>
  <si>
    <t>COL-HOIL</t>
  </si>
  <si>
    <t>GAS-CAM2</t>
  </si>
  <si>
    <t>GAS-CAM3</t>
  </si>
  <si>
    <t>GAS-CAM5</t>
  </si>
  <si>
    <t>GAS-CAM6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</si>
</sst>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000%"/>
    <numFmt numFmtId="166" formatCode="0.0000%"/>
    <numFmt numFmtId="167" formatCode="0.000"/>
    <numFmt numFmtId="168" formatCode="0.000000"/>
    <numFmt numFmtId="169" formatCode="0.00000%"/>
    <numFmt numFmtId="170" formatCode="\Te\x\t"/>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vertAlign val="subscript"/>
      <sz val="14"/>
      <color theme="1"/>
      <name val="Calibri"/>
      <family val="2"/>
      <scheme val="minor"/>
    </font>
    <font>
      <sz val="10"/>
      <color theme="1"/>
      <name val="Calibri"/>
      <family val="2"/>
      <scheme val="minor"/>
    </font>
    <font>
      <sz val="8"/>
      <color theme="1"/>
      <name val="Calibri"/>
      <family val="2"/>
      <scheme val="minor"/>
    </font>
    <font>
      <b/>
      <sz val="12"/>
      <color theme="1"/>
      <name val="Calibri"/>
      <family val="2"/>
      <scheme val="minor"/>
    </font>
    <font>
      <sz val="12"/>
      <color theme="1"/>
      <name val="Calibri"/>
      <family val="2"/>
      <scheme val="minor"/>
    </font>
    <font>
      <b/>
      <sz val="11"/>
      <color rgb="FF0000FF"/>
      <name val="Calibri"/>
      <family val="2"/>
    </font>
    <font>
      <sz val="10"/>
      <name val="Arial"/>
      <family val="2"/>
    </font>
    <font>
      <b/>
      <sz val="10"/>
      <name val="Arial"/>
      <family val="2"/>
    </font>
    <font>
      <b/>
      <sz val="10"/>
      <color indexed="12"/>
      <name val="Arial"/>
      <family val="2"/>
    </font>
    <font>
      <b/>
      <sz val="11"/>
      <name val="Calibri"/>
      <family val="2"/>
      <scheme val="minor"/>
    </font>
    <font>
      <b/>
      <sz val="9"/>
      <color indexed="81"/>
      <name val="Tahoma"/>
      <family val="2"/>
    </font>
    <font>
      <sz val="9"/>
      <color indexed="81"/>
      <name val="Tahoma"/>
      <family val="2"/>
    </font>
  </fonts>
  <fills count="9">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indexed="43"/>
        <bgColor indexed="64"/>
      </patternFill>
    </fill>
    <fill>
      <patternFill patternType="solid">
        <fgColor theme="9" tint="0.59999389629810485"/>
        <bgColor indexed="64"/>
      </patternFill>
    </fill>
    <fill>
      <patternFill patternType="solid">
        <fgColor theme="0" tint="-4.9989318521683403E-2"/>
        <bgColor indexed="64"/>
      </patternFill>
    </fill>
  </fills>
  <borders count="12">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10" fillId="0" borderId="0"/>
    <xf numFmtId="0" fontId="10" fillId="0" borderId="0"/>
    <xf numFmtId="0" fontId="10" fillId="0" borderId="0"/>
  </cellStyleXfs>
  <cellXfs count="80">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3" borderId="0" xfId="0" applyFont="1" applyFill="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164" fontId="5" fillId="3" borderId="1" xfId="0" applyNumberFormat="1" applyFont="1" applyFill="1" applyBorder="1" applyAlignment="1">
      <alignment horizontal="center" vertical="center" wrapText="1"/>
    </xf>
    <xf numFmtId="1" fontId="5" fillId="3" borderId="1" xfId="0" applyNumberFormat="1"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0" fontId="0" fillId="0" borderId="2" xfId="0" applyBorder="1"/>
    <xf numFmtId="2" fontId="0" fillId="0" borderId="1" xfId="0" applyNumberFormat="1" applyBorder="1"/>
    <xf numFmtId="2" fontId="0" fillId="0" borderId="3" xfId="0" applyNumberFormat="1" applyBorder="1"/>
    <xf numFmtId="0" fontId="0" fillId="0" borderId="4" xfId="0" applyBorder="1"/>
    <xf numFmtId="2" fontId="0" fillId="0" borderId="0" xfId="0" applyNumberFormat="1"/>
    <xf numFmtId="2" fontId="0" fillId="0" borderId="5" xfId="0" applyNumberFormat="1" applyBorder="1"/>
    <xf numFmtId="0" fontId="0" fillId="0" borderId="6" xfId="0" applyBorder="1"/>
    <xf numFmtId="2" fontId="0" fillId="0" borderId="7" xfId="0" applyNumberFormat="1" applyBorder="1"/>
    <xf numFmtId="2" fontId="0" fillId="0" borderId="8" xfId="0" applyNumberFormat="1" applyBorder="1"/>
    <xf numFmtId="0" fontId="6" fillId="0" borderId="0" xfId="0" applyFont="1"/>
    <xf numFmtId="0" fontId="0" fillId="4" borderId="1" xfId="0" applyFill="1" applyBorder="1" applyAlignment="1">
      <alignment horizontal="center" vertical="center" wrapText="1"/>
    </xf>
    <xf numFmtId="0" fontId="2" fillId="0" borderId="0" xfId="0" applyFont="1"/>
    <xf numFmtId="0" fontId="7" fillId="2" borderId="0" xfId="0" applyFont="1" applyFill="1" applyAlignment="1">
      <alignment horizontal="center" vertical="center" wrapText="1"/>
    </xf>
    <xf numFmtId="0" fontId="7" fillId="3" borderId="0" xfId="0" applyFont="1" applyFill="1" applyAlignment="1">
      <alignment horizontal="center" vertical="center" wrapText="1"/>
    </xf>
    <xf numFmtId="0" fontId="7" fillId="0" borderId="7" xfId="0"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 fontId="8" fillId="0" borderId="0" xfId="0" applyNumberFormat="1" applyFont="1" applyAlignment="1">
      <alignment horizontal="center"/>
    </xf>
    <xf numFmtId="0" fontId="0" fillId="3" borderId="0" xfId="0" applyFill="1" applyAlignment="1">
      <alignment horizontal="center" vertical="center"/>
    </xf>
    <xf numFmtId="0" fontId="8" fillId="2" borderId="1" xfId="0" applyFont="1" applyFill="1" applyBorder="1" applyAlignment="1">
      <alignment horizontal="center" vertical="center" wrapText="1"/>
    </xf>
    <xf numFmtId="165" fontId="0" fillId="0" borderId="0" xfId="1" applyNumberFormat="1" applyFont="1"/>
    <xf numFmtId="166" fontId="0" fillId="0" borderId="0" xfId="1" applyNumberFormat="1" applyFont="1"/>
    <xf numFmtId="167" fontId="0" fillId="0" borderId="0" xfId="0" applyNumberFormat="1"/>
    <xf numFmtId="1" fontId="0" fillId="0" borderId="0" xfId="0" applyNumberFormat="1"/>
    <xf numFmtId="9" fontId="0" fillId="0" borderId="0" xfId="1" applyFont="1"/>
    <xf numFmtId="0" fontId="8" fillId="0" borderId="0" xfId="0" applyFont="1" applyAlignment="1">
      <alignment horizontal="center"/>
    </xf>
    <xf numFmtId="2" fontId="8" fillId="0" borderId="0" xfId="0" applyNumberFormat="1" applyFont="1" applyAlignment="1">
      <alignment horizontal="center"/>
    </xf>
    <xf numFmtId="164" fontId="0" fillId="0" borderId="0" xfId="0" applyNumberFormat="1"/>
    <xf numFmtId="0" fontId="9" fillId="0" borderId="0" xfId="0" applyFont="1"/>
    <xf numFmtId="0" fontId="0" fillId="2" borderId="0" xfId="0" applyFill="1"/>
    <xf numFmtId="0" fontId="11" fillId="5" borderId="9" xfId="2" applyFont="1" applyFill="1" applyBorder="1" applyAlignment="1">
      <alignment horizontal="center" vertical="center"/>
    </xf>
    <xf numFmtId="0" fontId="11" fillId="6" borderId="10" xfId="2" applyFont="1" applyFill="1" applyBorder="1" applyAlignment="1">
      <alignment horizontal="left"/>
    </xf>
    <xf numFmtId="1" fontId="0" fillId="0" borderId="0" xfId="0" applyNumberFormat="1" applyAlignment="1">
      <alignment horizontal="center"/>
    </xf>
    <xf numFmtId="168" fontId="10" fillId="3" borderId="0" xfId="2" applyNumberFormat="1" applyFill="1"/>
    <xf numFmtId="9" fontId="0" fillId="0" borderId="0" xfId="0" applyNumberFormat="1"/>
    <xf numFmtId="0" fontId="9" fillId="0" borderId="0" xfId="0" applyFont="1" applyAlignment="1">
      <alignment horizontal="center"/>
    </xf>
    <xf numFmtId="0" fontId="11" fillId="5" borderId="10" xfId="2" applyFont="1" applyFill="1" applyBorder="1" applyAlignment="1">
      <alignment horizontal="center" vertical="center"/>
    </xf>
    <xf numFmtId="0" fontId="11" fillId="6" borderId="10" xfId="2" applyFont="1" applyFill="1" applyBorder="1" applyAlignment="1">
      <alignment horizontal="center"/>
    </xf>
    <xf numFmtId="169" fontId="0" fillId="0" borderId="0" xfId="1" applyNumberFormat="1" applyFont="1"/>
    <xf numFmtId="10"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vertical="center"/>
    </xf>
    <xf numFmtId="0" fontId="0" fillId="2" borderId="0" xfId="0" applyFill="1" applyAlignment="1">
      <alignment horizontal="center"/>
    </xf>
    <xf numFmtId="0" fontId="12" fillId="2" borderId="0" xfId="3" applyFont="1" applyFill="1" applyAlignment="1">
      <alignment horizontal="center"/>
    </xf>
    <xf numFmtId="0" fontId="11" fillId="5" borderId="10" xfId="3" applyFont="1" applyFill="1" applyBorder="1" applyAlignment="1">
      <alignment horizontal="center" vertical="center" wrapText="1"/>
    </xf>
    <xf numFmtId="11" fontId="0" fillId="0" borderId="0" xfId="0" applyNumberFormat="1"/>
    <xf numFmtId="10" fontId="0" fillId="0" borderId="0" xfId="0" applyNumberFormat="1"/>
    <xf numFmtId="0" fontId="9" fillId="2" borderId="0" xfId="0" applyFont="1" applyFill="1" applyAlignment="1">
      <alignment horizontal="center" vertical="center"/>
    </xf>
    <xf numFmtId="0" fontId="10" fillId="2" borderId="0" xfId="4" applyFill="1"/>
    <xf numFmtId="0" fontId="11" fillId="7" borderId="10" xfId="2" applyFont="1" applyFill="1" applyBorder="1" applyAlignment="1">
      <alignment horizontal="center" vertical="center"/>
    </xf>
    <xf numFmtId="0" fontId="1" fillId="2" borderId="0" xfId="0" applyFont="1" applyFill="1"/>
    <xf numFmtId="0" fontId="0" fillId="2" borderId="0" xfId="0" applyFill="1" applyAlignment="1">
      <alignment horizontal="center" vertical="center"/>
    </xf>
    <xf numFmtId="0" fontId="0" fillId="0" borderId="0" xfId="0" applyAlignment="1">
      <alignment horizontal="center" vertical="center"/>
    </xf>
    <xf numFmtId="170" fontId="0" fillId="2" borderId="0" xfId="0" applyNumberFormat="1" applyFill="1" applyAlignment="1">
      <alignment horizontal="center" vertical="center"/>
    </xf>
    <xf numFmtId="170" fontId="10" fillId="2" borderId="0" xfId="4" applyNumberFormat="1" applyFill="1" applyAlignment="1">
      <alignment horizontal="right" vertical="center"/>
    </xf>
    <xf numFmtId="0" fontId="10" fillId="2" borderId="0" xfId="4" applyFill="1" applyAlignment="1">
      <alignment horizontal="center" vertical="center"/>
    </xf>
    <xf numFmtId="2" fontId="10" fillId="8" borderId="0" xfId="4" applyNumberFormat="1" applyFill="1" applyAlignment="1">
      <alignment horizontal="center" vertical="center"/>
    </xf>
    <xf numFmtId="170" fontId="13" fillId="2" borderId="0" xfId="4" applyNumberFormat="1" applyFont="1" applyFill="1" applyAlignment="1">
      <alignment horizontal="left"/>
    </xf>
    <xf numFmtId="170" fontId="10" fillId="2" borderId="0" xfId="4" applyNumberFormat="1" applyFill="1" applyAlignment="1">
      <alignment horizontal="center" vertical="center"/>
    </xf>
    <xf numFmtId="0" fontId="10" fillId="2" borderId="0" xfId="4" applyFill="1" applyAlignment="1">
      <alignment horizontal="center"/>
    </xf>
    <xf numFmtId="2" fontId="10" fillId="8" borderId="0" xfId="4" applyNumberFormat="1" applyFill="1"/>
    <xf numFmtId="166" fontId="0" fillId="0" borderId="0" xfId="0" applyNumberFormat="1"/>
    <xf numFmtId="0" fontId="11" fillId="6" borderId="11" xfId="2" applyFont="1" applyFill="1" applyBorder="1" applyAlignment="1">
      <alignment horizontal="left"/>
    </xf>
    <xf numFmtId="0" fontId="11" fillId="6" borderId="10" xfId="2" applyFont="1" applyFill="1" applyBorder="1" applyAlignment="1">
      <alignment horizontal="center" vertical="center"/>
    </xf>
    <xf numFmtId="0" fontId="11" fillId="6" borderId="0" xfId="2" applyFont="1" applyFill="1" applyAlignment="1">
      <alignment horizontal="center" vertical="center"/>
    </xf>
    <xf numFmtId="170" fontId="0" fillId="0" borderId="0" xfId="0" applyNumberFormat="1" applyAlignment="1">
      <alignment horizontal="center" vertical="center"/>
    </xf>
  </cellXfs>
  <cellStyles count="5">
    <cellStyle name="Normal" xfId="0" builtinId="0"/>
    <cellStyle name="Normal 10" xfId="4" xr:uid="{4FACBB21-0F87-4648-8F0B-289D5E873EFF}"/>
    <cellStyle name="Normal 2" xfId="2" xr:uid="{A6BF0931-0DC3-4515-A442-2AED29AF4413}"/>
    <cellStyle name="Normal 4 2" xfId="3" xr:uid="{533E974A-AE34-42BF-9E54-D9553D8D1EB2}"/>
    <cellStyle name="Porcentaje" xfId="1" builtinId="5"/>
  </cellStyles>
  <dxfs count="16">
    <dxf>
      <fill>
        <patternFill>
          <bgColor theme="0" tint="-0.34998626667073579"/>
        </patternFill>
      </fill>
    </dxf>
    <dxf>
      <fill>
        <patternFill>
          <bgColor theme="0" tint="-0.24994659260841701"/>
        </patternFill>
      </fill>
    </dxf>
    <dxf>
      <fill>
        <patternFill>
          <bgColor theme="5" tint="0.79998168889431442"/>
        </patternFill>
      </fill>
    </dxf>
    <dxf>
      <fill>
        <patternFill>
          <bgColor theme="7" tint="0.79998168889431442"/>
        </patternFill>
      </fill>
    </dxf>
    <dxf>
      <fill>
        <patternFill>
          <bgColor theme="4" tint="0.79998168889431442"/>
        </patternFill>
      </fill>
    </dxf>
    <dxf>
      <font>
        <color theme="0" tint="-0.34998626667073579"/>
      </font>
      <fill>
        <patternFill patternType="none">
          <bgColor auto="1"/>
        </patternFill>
      </fill>
    </dxf>
    <dxf>
      <font>
        <color theme="0" tint="-0.34998626667073579"/>
      </font>
      <fill>
        <patternFill patternType="none">
          <bgColor auto="1"/>
        </patternFill>
      </fill>
    </dxf>
    <dxf>
      <font>
        <color theme="0" tint="-0.34998626667073579"/>
      </font>
      <fill>
        <patternFill patternType="none">
          <bgColor auto="1"/>
        </patternFill>
      </fill>
    </dxf>
    <dxf>
      <font>
        <color theme="0" tint="-0.34998626667073579"/>
      </font>
      <fill>
        <patternFill patternType="none">
          <bgColor auto="1"/>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5" tint="0.79998168889431442"/>
        </patternFill>
      </fill>
    </dxf>
    <dxf>
      <fill>
        <patternFill>
          <bgColor theme="9" tint="0.79998168889431442"/>
        </patternFill>
      </fill>
    </dxf>
    <dxf>
      <fill>
        <patternFill>
          <bgColor theme="4"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externalLink" Target="externalLinks/externalLink2.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externalLink" Target="externalLinks/externalLink1.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externalLink" Target="externalLinks/externalLink3.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4</xdr:row>
      <xdr:rowOff>361950</xdr:rowOff>
    </xdr:from>
    <xdr:to>
      <xdr:col>19</xdr:col>
      <xdr:colOff>38262</xdr:colOff>
      <xdr:row>25</xdr:row>
      <xdr:rowOff>29113</xdr:rowOff>
    </xdr:to>
    <xdr:pic>
      <xdr:nvPicPr>
        <xdr:cNvPr id="2" name="Imagen 1">
          <a:extLst>
            <a:ext uri="{FF2B5EF4-FFF2-40B4-BE49-F238E27FC236}">
              <a16:creationId xmlns:a16="http://schemas.microsoft.com/office/drawing/2014/main" id="{F51A4ABB-E4BB-4B92-B354-93558E4DF2C0}"/>
            </a:ext>
          </a:extLst>
        </xdr:cNvPr>
        <xdr:cNvPicPr>
          <a:picLocks noChangeAspect="1"/>
        </xdr:cNvPicPr>
      </xdr:nvPicPr>
      <xdr:blipFill>
        <a:blip xmlns:r="http://schemas.openxmlformats.org/officeDocument/2006/relationships" r:embed="rId1"/>
        <a:stretch>
          <a:fillRect/>
        </a:stretch>
      </xdr:blipFill>
      <xdr:spPr>
        <a:xfrm>
          <a:off x="19812000" y="1123950"/>
          <a:ext cx="1162212" cy="385816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AN/Music/TIMES-UIS-v1-Nov/VT_REG1_BA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ri&#225;n/Downloads/BalanceBuilderTemplat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
      <sheetName val="PROCESS"/>
      <sheetName val="Bases de Cálculo"/>
      <sheetName val="1. EXP_IMP"/>
      <sheetName val="2. DEM"/>
      <sheetName val="3. Scope3"/>
      <sheetName val="4. Refinery's Data"/>
      <sheetName val="4.1 Ref_Cart"/>
      <sheetName val="4.2 Ref_Barranca"/>
      <sheetName val="5. ANH"/>
      <sheetName val="5. GlobalData"/>
      <sheetName val="5. Data"/>
      <sheetName val="5. Oilfields"/>
      <sheetName val="Hoja1"/>
      <sheetName val="5. Produccion"/>
    </sheetNames>
    <sheetDataSet>
      <sheetData sheetId="0">
        <row r="20">
          <cell r="D20" t="str">
            <v>R-CAM1</v>
          </cell>
          <cell r="AK20" t="str">
            <v>CO2e-CAM1</v>
          </cell>
        </row>
        <row r="21">
          <cell r="D21" t="str">
            <v>R-CAM2</v>
          </cell>
          <cell r="AK21" t="str">
            <v>CO2e-CAM2</v>
          </cell>
        </row>
        <row r="22">
          <cell r="D22" t="str">
            <v>R-CAM3</v>
          </cell>
          <cell r="AK22" t="str">
            <v>CO2e-CAM3</v>
          </cell>
        </row>
        <row r="23">
          <cell r="D23" t="str">
            <v>R-CAM4</v>
          </cell>
          <cell r="AK23" t="str">
            <v>CO2e-CAM4</v>
          </cell>
        </row>
        <row r="24">
          <cell r="D24" t="str">
            <v>R-CAM5</v>
          </cell>
          <cell r="AK24" t="str">
            <v>CO2e-CAM5</v>
          </cell>
        </row>
        <row r="25">
          <cell r="D25" t="str">
            <v>R-CAM6</v>
          </cell>
          <cell r="AK25" t="str">
            <v>CO2e-CAM6</v>
          </cell>
        </row>
        <row r="30">
          <cell r="D30" t="str">
            <v>GAS-CAM1</v>
          </cell>
        </row>
        <row r="31">
          <cell r="D31" t="str">
            <v>GAS-CAM2</v>
          </cell>
        </row>
        <row r="32">
          <cell r="D32" t="str">
            <v>GAS-CAM3</v>
          </cell>
        </row>
        <row r="33">
          <cell r="D33" t="str">
            <v>GAS-CAM4</v>
          </cell>
        </row>
        <row r="34">
          <cell r="D34" t="str">
            <v>GAS-CAM5</v>
          </cell>
        </row>
        <row r="35">
          <cell r="D35" t="str">
            <v>GAS-CAM6</v>
          </cell>
        </row>
        <row r="40">
          <cell r="D40" t="str">
            <v>LOIL-CAM1</v>
          </cell>
        </row>
        <row r="41">
          <cell r="D41" t="str">
            <v>LOIL-CAM2</v>
          </cell>
        </row>
        <row r="42">
          <cell r="D42" t="str">
            <v>LOIL-CAM3</v>
          </cell>
        </row>
        <row r="43">
          <cell r="D43" t="str">
            <v>LOIL-CAM4</v>
          </cell>
        </row>
        <row r="44">
          <cell r="D44" t="str">
            <v>LOIL-CAM5</v>
          </cell>
        </row>
        <row r="45">
          <cell r="D45" t="str">
            <v>LOIL-CAM6</v>
          </cell>
        </row>
        <row r="50">
          <cell r="D50" t="str">
            <v>MOIL-CAM1</v>
          </cell>
        </row>
        <row r="51">
          <cell r="D51" t="str">
            <v>MOIL-CAM2</v>
          </cell>
        </row>
        <row r="52">
          <cell r="D52" t="str">
            <v>MOIL-CAM3</v>
          </cell>
        </row>
        <row r="53">
          <cell r="D53" t="str">
            <v>MOIL-CAM4</v>
          </cell>
        </row>
        <row r="54">
          <cell r="D54" t="str">
            <v>MOIL-CAM5</v>
          </cell>
        </row>
        <row r="55">
          <cell r="D55" t="str">
            <v>MOIL-CAM6</v>
          </cell>
        </row>
        <row r="60">
          <cell r="D60" t="str">
            <v>HOIL-CAM1</v>
          </cell>
        </row>
        <row r="61">
          <cell r="D61" t="str">
            <v>HOIL-CAM2</v>
          </cell>
        </row>
        <row r="62">
          <cell r="D62" t="str">
            <v>HOIL-CAM3</v>
          </cell>
        </row>
        <row r="63">
          <cell r="D63" t="str">
            <v>HOIL-CAM4</v>
          </cell>
        </row>
        <row r="64">
          <cell r="D64" t="str">
            <v>HOIL-CAM5</v>
          </cell>
        </row>
        <row r="65">
          <cell r="D65" t="str">
            <v>HOIL-CAM6</v>
          </cell>
        </row>
        <row r="70">
          <cell r="D70" t="str">
            <v>GAS-plt-CAM1</v>
          </cell>
        </row>
        <row r="71">
          <cell r="D71" t="str">
            <v>GAS-plt-CAM2</v>
          </cell>
        </row>
        <row r="72">
          <cell r="D72" t="str">
            <v>GAS-plt-CAM3</v>
          </cell>
        </row>
        <row r="73">
          <cell r="D73" t="str">
            <v>GAS-plt-CAM4</v>
          </cell>
        </row>
        <row r="74">
          <cell r="D74" t="str">
            <v>GAS-plt-CAM5</v>
          </cell>
        </row>
        <row r="75">
          <cell r="D75" t="str">
            <v>GAS-plt-CAM6</v>
          </cell>
        </row>
        <row r="80">
          <cell r="D80" t="str">
            <v>FLU-CAM1</v>
          </cell>
        </row>
        <row r="86">
          <cell r="D86" t="str">
            <v>ELC-CAM1</v>
          </cell>
        </row>
        <row r="87">
          <cell r="D87" t="str">
            <v>ELC-CAM2</v>
          </cell>
        </row>
        <row r="88">
          <cell r="D88" t="str">
            <v>ELC-CAM3</v>
          </cell>
        </row>
        <row r="89">
          <cell r="D89" t="str">
            <v>ELC-CAM4</v>
          </cell>
        </row>
        <row r="90">
          <cell r="D90" t="str">
            <v>ELC-CAM5</v>
          </cell>
        </row>
        <row r="91">
          <cell r="D91" t="str">
            <v>ELC-CAM6</v>
          </cell>
        </row>
      </sheetData>
      <sheetData sheetId="1">
        <row r="24">
          <cell r="D24" t="str">
            <v>MIN-CAM1</v>
          </cell>
          <cell r="N24" t="str">
            <v>PROF-CAM1</v>
          </cell>
        </row>
        <row r="25">
          <cell r="D25" t="str">
            <v>MIN-CAM2</v>
          </cell>
          <cell r="N25" t="str">
            <v>PROF-CAM2</v>
          </cell>
        </row>
        <row r="26">
          <cell r="D26" t="str">
            <v>MIN-CAM3</v>
          </cell>
          <cell r="N26" t="str">
            <v>PROF-CAM3</v>
          </cell>
        </row>
        <row r="27">
          <cell r="D27" t="str">
            <v>MIN-CAM4</v>
          </cell>
          <cell r="N27" t="str">
            <v>PROF-CAM4</v>
          </cell>
        </row>
        <row r="28">
          <cell r="D28" t="str">
            <v>MIN-CAM5</v>
          </cell>
          <cell r="N28" t="str">
            <v>PROF-CAM5</v>
          </cell>
        </row>
        <row r="29">
          <cell r="D29" t="str">
            <v>MIN-CAM6</v>
          </cell>
          <cell r="N29" t="str">
            <v>PROF-CAM6</v>
          </cell>
        </row>
        <row r="44">
          <cell r="N44" t="str">
            <v>AUTO-G-CAM1</v>
          </cell>
        </row>
        <row r="45">
          <cell r="N45" t="str">
            <v>AUTO-G-CAM2</v>
          </cell>
        </row>
        <row r="46">
          <cell r="N46" t="str">
            <v>AUTO-G-CAM3</v>
          </cell>
        </row>
        <row r="48">
          <cell r="N48" t="str">
            <v>AUTO-G-CAM5</v>
          </cell>
        </row>
        <row r="49">
          <cell r="N49" t="str">
            <v>AUTO-G-CAM6</v>
          </cell>
        </row>
        <row r="64">
          <cell r="N64" t="str">
            <v>SEP-CAM1</v>
          </cell>
        </row>
        <row r="74">
          <cell r="N74" t="str">
            <v>PLT-CAM1</v>
          </cell>
        </row>
        <row r="81">
          <cell r="N81" t="str">
            <v>COMPRA-ELC-CAM2</v>
          </cell>
        </row>
        <row r="82">
          <cell r="N82" t="str">
            <v>COMPRA-ELC-CAM3</v>
          </cell>
        </row>
        <row r="83">
          <cell r="N83" t="str">
            <v>COMPRA-ELC-CAM4</v>
          </cell>
        </row>
        <row r="84">
          <cell r="N84" t="str">
            <v>COMPRA-ELC-CAM5</v>
          </cell>
        </row>
        <row r="85">
          <cell r="N85" t="str">
            <v>COMPRA-ELC-CAM6</v>
          </cell>
        </row>
      </sheetData>
      <sheetData sheetId="2">
        <row r="3">
          <cell r="F3" t="str">
            <v>PCI</v>
          </cell>
          <cell r="G3" t="str">
            <v>F.E. CO2eq</v>
          </cell>
        </row>
        <row r="4">
          <cell r="G4" t="str">
            <v>kt/PJ</v>
          </cell>
        </row>
        <row r="5">
          <cell r="B5" t="str">
            <v>Energético</v>
          </cell>
          <cell r="F5" t="str">
            <v>TJ/kbl*</v>
          </cell>
          <cell r="G5" t="str">
            <v>t/TJ</v>
          </cell>
        </row>
        <row r="6">
          <cell r="B6" t="str">
            <v>Gas Natural</v>
          </cell>
          <cell r="E6" t="str">
            <v>GAS</v>
          </cell>
          <cell r="F6">
            <v>1.0095573442026637</v>
          </cell>
          <cell r="G6">
            <v>55.539114956987063</v>
          </cell>
        </row>
        <row r="7">
          <cell r="B7" t="str">
            <v>Petróleo liviano</v>
          </cell>
          <cell r="E7" t="str">
            <v>LOIL</v>
          </cell>
          <cell r="F7">
            <v>6.0871741676095334</v>
          </cell>
          <cell r="G7">
            <v>77.841777688967127</v>
          </cell>
        </row>
        <row r="8">
          <cell r="B8" t="str">
            <v>Petróleo mediano</v>
          </cell>
          <cell r="E8" t="str">
            <v>MOIL</v>
          </cell>
        </row>
        <row r="9">
          <cell r="B9" t="str">
            <v>Petróleo pesado</v>
          </cell>
          <cell r="E9" t="str">
            <v>HOIL</v>
          </cell>
        </row>
        <row r="10">
          <cell r="B10" t="str">
            <v>Gasolina antes de blending</v>
          </cell>
          <cell r="E10" t="str">
            <v>GSL</v>
          </cell>
          <cell r="F10">
            <v>5.3308987344700309</v>
          </cell>
          <cell r="G10">
            <v>69.193827140333724</v>
          </cell>
        </row>
        <row r="11">
          <cell r="B11" t="str">
            <v>Diesel antes de blending</v>
          </cell>
          <cell r="E11" t="str">
            <v>DSL</v>
          </cell>
          <cell r="F11">
            <v>5.6708498400612823</v>
          </cell>
          <cell r="G11">
            <v>75.166375708662926</v>
          </cell>
        </row>
        <row r="12">
          <cell r="B12" t="str">
            <v>Keroseno-Jet</v>
          </cell>
          <cell r="E12" t="str">
            <v>KER</v>
          </cell>
          <cell r="F12">
            <v>4.7117947967516214</v>
          </cell>
          <cell r="G12">
            <v>87.735056011523966</v>
          </cell>
        </row>
        <row r="13">
          <cell r="B13" t="str">
            <v>Gas licuado de Petróleo</v>
          </cell>
          <cell r="E13" t="str">
            <v>LPG</v>
          </cell>
          <cell r="F13">
            <v>4.0562660463586173</v>
          </cell>
          <cell r="G13">
            <v>47.28933824683137</v>
          </cell>
        </row>
        <row r="14">
          <cell r="B14" t="str">
            <v>Fuel Oil (Combustoleo</v>
          </cell>
          <cell r="E14" t="str">
            <v>HFO</v>
          </cell>
          <cell r="F14">
            <v>5.4608206169323079</v>
          </cell>
          <cell r="G14">
            <v>78.281203343664757</v>
          </cell>
        </row>
        <row r="24">
          <cell r="B24" t="str">
            <v>Gasolina de aviación</v>
          </cell>
          <cell r="F24">
            <v>4.7615165047769556</v>
          </cell>
          <cell r="G24">
            <v>56.337812381502502</v>
          </cell>
        </row>
        <row r="25">
          <cell r="B25" t="str">
            <v>Refinery Gas</v>
          </cell>
          <cell r="F25">
            <v>4.1867999999999999</v>
          </cell>
          <cell r="G25">
            <v>40.784041574326501</v>
          </cell>
        </row>
      </sheetData>
      <sheetData sheetId="3">
        <row r="51">
          <cell r="J51" t="str">
            <v>ELC-SIN</v>
          </cell>
        </row>
      </sheetData>
      <sheetData sheetId="4"/>
      <sheetData sheetId="5"/>
      <sheetData sheetId="6"/>
      <sheetData sheetId="7"/>
      <sheetData sheetId="8">
        <row r="170">
          <cell r="P170">
            <v>46.111111111111114</v>
          </cell>
        </row>
      </sheetData>
      <sheetData sheetId="9">
        <row r="12">
          <cell r="C12" t="str">
            <v>Deparment</v>
          </cell>
          <cell r="D12" t="str">
            <v>Company</v>
          </cell>
          <cell r="E12" t="str">
            <v>City-town-location</v>
          </cell>
          <cell r="F12" t="str">
            <v>Basin</v>
          </cell>
          <cell r="G12" t="str">
            <v>Oilfield</v>
          </cell>
          <cell r="H12" t="str">
            <v>API Gravity</v>
          </cell>
          <cell r="J12" t="str">
            <v>Type of Oil producing</v>
          </cell>
          <cell r="K12" t="str">
            <v>GFISCA</v>
          </cell>
          <cell r="W12" t="str">
            <v>GFISC - GREI</v>
          </cell>
        </row>
        <row r="13">
          <cell r="C13" t="e">
            <v>#VALUE!</v>
          </cell>
          <cell r="D13" t="str">
            <v>ECP</v>
          </cell>
          <cell r="E13" t="str">
            <v>Manaure</v>
          </cell>
          <cell r="F13" t="str">
            <v>Guajira</v>
          </cell>
          <cell r="G13" t="str">
            <v>Chuchupa</v>
          </cell>
          <cell r="H13" t="str">
            <v>-</v>
          </cell>
          <cell r="I13" t="str">
            <v>GAS</v>
          </cell>
          <cell r="J13" t="str">
            <v>Doesn't Apply</v>
          </cell>
          <cell r="K13">
            <v>162.95282191780822</v>
          </cell>
          <cell r="W13">
            <v>162.95282191780822</v>
          </cell>
        </row>
        <row r="14">
          <cell r="C14" t="e">
            <v>#VALUE!</v>
          </cell>
          <cell r="D14" t="str">
            <v>ECP</v>
          </cell>
          <cell r="E14" t="str">
            <v>Manaure</v>
          </cell>
          <cell r="F14" t="str">
            <v>Guajira</v>
          </cell>
          <cell r="G14" t="str">
            <v>Ballena</v>
          </cell>
          <cell r="H14" t="str">
            <v>-</v>
          </cell>
          <cell r="I14" t="str">
            <v>GAS</v>
          </cell>
          <cell r="J14" t="str">
            <v>Doesn't Apply</v>
          </cell>
          <cell r="K14">
            <v>23.174410958904112</v>
          </cell>
          <cell r="W14">
            <v>23.174410958904112</v>
          </cell>
        </row>
        <row r="15">
          <cell r="C15" t="e">
            <v>#VALUE!</v>
          </cell>
          <cell r="D15" t="str">
            <v>ECP</v>
          </cell>
          <cell r="E15" t="str">
            <v>Toledo</v>
          </cell>
          <cell r="F15" t="str">
            <v>Llanos Orientales</v>
          </cell>
          <cell r="G15" t="str">
            <v>Gibraltar</v>
          </cell>
          <cell r="H15" t="str">
            <v>-</v>
          </cell>
          <cell r="I15" t="str">
            <v>GAS</v>
          </cell>
          <cell r="J15" t="str">
            <v>Doesn't Apply</v>
          </cell>
          <cell r="K15">
            <v>35.569315068493154</v>
          </cell>
          <cell r="W15">
            <v>35.569315068493154</v>
          </cell>
        </row>
        <row r="16">
          <cell r="C16" t="e">
            <v>#VALUE!</v>
          </cell>
          <cell r="D16" t="str">
            <v>ECP</v>
          </cell>
          <cell r="E16" t="str">
            <v>Aguazul</v>
          </cell>
          <cell r="F16" t="str">
            <v>Llanos Orientales</v>
          </cell>
          <cell r="G16" t="str">
            <v>Cupiagua (Cupiagua + Liria + Sur)</v>
          </cell>
          <cell r="H16">
            <v>48</v>
          </cell>
          <cell r="J16" t="str">
            <v>Light Oil</v>
          </cell>
          <cell r="K16">
            <v>649.48632876712327</v>
          </cell>
          <cell r="W16">
            <v>253.10243835616438</v>
          </cell>
        </row>
        <row r="17">
          <cell r="C17" t="e">
            <v>#VALUE!</v>
          </cell>
          <cell r="D17" t="str">
            <v>ECP</v>
          </cell>
          <cell r="E17" t="str">
            <v>Tauramena</v>
          </cell>
          <cell r="F17" t="str">
            <v>Llanos Orientales</v>
          </cell>
          <cell r="G17" t="str">
            <v>Cusiana (Cusiana + Norte)</v>
          </cell>
          <cell r="H17">
            <v>52</v>
          </cell>
          <cell r="J17" t="str">
            <v>Light Oil</v>
          </cell>
          <cell r="K17">
            <v>277.3735890410959</v>
          </cell>
          <cell r="W17">
            <v>226.87320547945205</v>
          </cell>
        </row>
        <row r="18">
          <cell r="C18" t="e">
            <v>#VALUE!</v>
          </cell>
          <cell r="D18" t="str">
            <v>ECP</v>
          </cell>
          <cell r="E18" t="str">
            <v>Yopal</v>
          </cell>
          <cell r="F18" t="str">
            <v>Llanos Orientales</v>
          </cell>
          <cell r="G18" t="str">
            <v>Pauto Sur (Sur + Recetor)</v>
          </cell>
          <cell r="H18">
            <v>46</v>
          </cell>
          <cell r="J18" t="str">
            <v>Light Oil</v>
          </cell>
          <cell r="K18">
            <v>435.40112328767128</v>
          </cell>
          <cell r="W18">
            <v>210.16008219178084</v>
          </cell>
        </row>
        <row r="19">
          <cell r="C19" t="e">
            <v>#VALUE!</v>
          </cell>
          <cell r="D19" t="str">
            <v>ECP</v>
          </cell>
          <cell r="E19" t="str">
            <v>Yopal</v>
          </cell>
          <cell r="F19" t="str">
            <v>Llanos Orientales</v>
          </cell>
          <cell r="G19" t="str">
            <v>Floreña (Floreña + Mirador)</v>
          </cell>
          <cell r="H19">
            <v>45.5</v>
          </cell>
          <cell r="J19" t="str">
            <v>Light Oil</v>
          </cell>
          <cell r="K19">
            <v>166.60876712328769</v>
          </cell>
          <cell r="W19">
            <v>4.8020000000000209</v>
          </cell>
        </row>
        <row r="20">
          <cell r="C20" t="e">
            <v>#VALUE!</v>
          </cell>
          <cell r="D20" t="str">
            <v>ECP</v>
          </cell>
          <cell r="E20" t="str">
            <v>Puerto Gaitan</v>
          </cell>
          <cell r="F20" t="str">
            <v>Llanos Orientales</v>
          </cell>
          <cell r="G20" t="str">
            <v>Rubiales</v>
          </cell>
          <cell r="H20">
            <v>12.850000000000001</v>
          </cell>
          <cell r="J20" t="str">
            <v>Heavy Oil</v>
          </cell>
          <cell r="K20">
            <v>0</v>
          </cell>
          <cell r="W20">
            <v>0</v>
          </cell>
        </row>
        <row r="21">
          <cell r="C21" t="e">
            <v>#VALUE!</v>
          </cell>
          <cell r="D21" t="str">
            <v>ECP</v>
          </cell>
          <cell r="E21" t="str">
            <v>Acacias/Castilla Nueva</v>
          </cell>
          <cell r="F21" t="str">
            <v>Llanos Orientales</v>
          </cell>
          <cell r="G21" t="str">
            <v>Castilla (c, e, n, n)</v>
          </cell>
          <cell r="H21">
            <v>13.7</v>
          </cell>
          <cell r="J21" t="str">
            <v>Heavy Oil</v>
          </cell>
          <cell r="K21">
            <v>0</v>
          </cell>
          <cell r="W21">
            <v>0</v>
          </cell>
        </row>
        <row r="22">
          <cell r="C22" t="e">
            <v>#VALUE!</v>
          </cell>
          <cell r="D22" t="str">
            <v>ECP</v>
          </cell>
          <cell r="E22" t="str">
            <v>Acacias/Guamal</v>
          </cell>
          <cell r="F22" t="str">
            <v>Llanos Orientales</v>
          </cell>
          <cell r="G22" t="str">
            <v>Chichimene</v>
          </cell>
          <cell r="H22">
            <v>13.5</v>
          </cell>
          <cell r="J22" t="str">
            <v>Heavy Oil</v>
          </cell>
          <cell r="K22">
            <v>3.793589041095891</v>
          </cell>
          <cell r="W22">
            <v>3.793589041095891</v>
          </cell>
        </row>
        <row r="23">
          <cell r="C23" t="e">
            <v>#VALUE!</v>
          </cell>
          <cell r="D23" t="str">
            <v>ECP</v>
          </cell>
          <cell r="E23" t="str">
            <v>Acacias/Guamal</v>
          </cell>
          <cell r="F23" t="str">
            <v>Llanos Orientales</v>
          </cell>
          <cell r="G23" t="str">
            <v>Akacias</v>
          </cell>
          <cell r="H23">
            <v>8</v>
          </cell>
          <cell r="J23" t="str">
            <v>Heavy Oil</v>
          </cell>
          <cell r="K23">
            <v>0.58205479452054798</v>
          </cell>
          <cell r="W23">
            <v>0.58205479452054798</v>
          </cell>
        </row>
        <row r="24">
          <cell r="C24" t="e">
            <v>#VALUE!</v>
          </cell>
          <cell r="D24" t="str">
            <v>ECP</v>
          </cell>
          <cell r="E24" t="str">
            <v>Villavicencio</v>
          </cell>
          <cell r="F24" t="str">
            <v>Llanos Orientales</v>
          </cell>
          <cell r="G24" t="str">
            <v>Apiay</v>
          </cell>
          <cell r="H24">
            <v>13.5</v>
          </cell>
          <cell r="J24" t="str">
            <v>Heavy Oil</v>
          </cell>
          <cell r="K24">
            <v>1.1906575342465753</v>
          </cell>
          <cell r="W24">
            <v>1.1906575342465753</v>
          </cell>
        </row>
        <row r="25">
          <cell r="C25" t="e">
            <v>#VALUE!</v>
          </cell>
          <cell r="D25" t="str">
            <v>ECP</v>
          </cell>
          <cell r="E25" t="str">
            <v>Orito</v>
          </cell>
          <cell r="F25" t="str">
            <v>Putumayo</v>
          </cell>
          <cell r="G25" t="str">
            <v>Orito</v>
          </cell>
          <cell r="H25">
            <v>35</v>
          </cell>
          <cell r="J25" t="str">
            <v>Light Oil</v>
          </cell>
          <cell r="K25">
            <v>3.4626301369863017</v>
          </cell>
          <cell r="W25">
            <v>3.4626301369863017</v>
          </cell>
        </row>
        <row r="26">
          <cell r="C26" t="e">
            <v>#VALUE!</v>
          </cell>
          <cell r="D26" t="str">
            <v>ECP</v>
          </cell>
          <cell r="E26" t="str">
            <v>Yondo</v>
          </cell>
          <cell r="F26" t="str">
            <v>VMM</v>
          </cell>
          <cell r="G26" t="str">
            <v>Casabe</v>
          </cell>
          <cell r="H26">
            <v>21</v>
          </cell>
          <cell r="J26" t="str">
            <v>Medium Oil</v>
          </cell>
          <cell r="K26">
            <v>1.1893972602739726</v>
          </cell>
          <cell r="W26">
            <v>1.1893972602739726</v>
          </cell>
        </row>
        <row r="27">
          <cell r="C27" t="e">
            <v>#VALUE!</v>
          </cell>
          <cell r="D27" t="str">
            <v>ECP</v>
          </cell>
          <cell r="E27" t="str">
            <v>Puerto Nare</v>
          </cell>
          <cell r="F27" t="str">
            <v>VMM</v>
          </cell>
          <cell r="G27" t="str">
            <v>Area Teca-Corcona</v>
          </cell>
          <cell r="H27">
            <v>12.5</v>
          </cell>
          <cell r="J27" t="str">
            <v>Heavy Oil</v>
          </cell>
          <cell r="K27">
            <v>0.23824657534246574</v>
          </cell>
          <cell r="W27">
            <v>0.23824657534246574</v>
          </cell>
        </row>
        <row r="28">
          <cell r="C28" t="e">
            <v>#VALUE!</v>
          </cell>
          <cell r="D28" t="str">
            <v>ECP</v>
          </cell>
          <cell r="E28" t="str">
            <v>Puerto Wilches</v>
          </cell>
          <cell r="F28" t="str">
            <v>VMM</v>
          </cell>
          <cell r="G28" t="str">
            <v>Yarigui-Cantagallo</v>
          </cell>
          <cell r="H28">
            <v>21</v>
          </cell>
          <cell r="J28" t="str">
            <v>Medium Oil</v>
          </cell>
          <cell r="K28">
            <v>5.057041095890412</v>
          </cell>
          <cell r="W28">
            <v>5.057041095890412</v>
          </cell>
        </row>
        <row r="29">
          <cell r="C29" t="e">
            <v>#VALUE!</v>
          </cell>
          <cell r="D29" t="str">
            <v>ECP</v>
          </cell>
          <cell r="E29" t="str">
            <v>Barrancabermeja</v>
          </cell>
          <cell r="F29" t="str">
            <v>VMM</v>
          </cell>
          <cell r="G29" t="str">
            <v>La Cira</v>
          </cell>
          <cell r="H29">
            <v>22.5</v>
          </cell>
          <cell r="J29" t="str">
            <v>Medium Oil</v>
          </cell>
          <cell r="K29">
            <v>6.7767123287671236</v>
          </cell>
          <cell r="W29">
            <v>6.7767123287671236</v>
          </cell>
        </row>
        <row r="30">
          <cell r="C30" t="e">
            <v>#VALUE!</v>
          </cell>
          <cell r="D30" t="str">
            <v>ECP</v>
          </cell>
          <cell r="E30" t="str">
            <v>Aipe</v>
          </cell>
          <cell r="F30" t="str">
            <v>VSM</v>
          </cell>
          <cell r="G30" t="str">
            <v>Dina</v>
          </cell>
          <cell r="H30">
            <v>23</v>
          </cell>
          <cell r="J30" t="str">
            <v>Medium Oil</v>
          </cell>
          <cell r="K30">
            <v>1.9274794520547947</v>
          </cell>
          <cell r="W30">
            <v>1.9274794520547947</v>
          </cell>
        </row>
        <row r="31">
          <cell r="C31" t="e">
            <v>#VALUE!</v>
          </cell>
          <cell r="D31" t="str">
            <v>ECP</v>
          </cell>
          <cell r="E31" t="str">
            <v>Neiva/Palermo</v>
          </cell>
          <cell r="F31" t="str">
            <v>VSM</v>
          </cell>
          <cell r="G31" t="str">
            <v>San Francisco</v>
          </cell>
          <cell r="H31">
            <v>25.5</v>
          </cell>
          <cell r="J31" t="str">
            <v>Medium Oil</v>
          </cell>
          <cell r="K31">
            <v>0.8670410958904109</v>
          </cell>
          <cell r="W31">
            <v>0.8670410958904109</v>
          </cell>
        </row>
        <row r="32">
          <cell r="C32" t="e">
            <v>#VALUE!</v>
          </cell>
          <cell r="D32" t="str">
            <v>ECP</v>
          </cell>
          <cell r="E32" t="str">
            <v>Neiva</v>
          </cell>
          <cell r="F32" t="str">
            <v>VSM</v>
          </cell>
          <cell r="G32" t="str">
            <v>Tello</v>
          </cell>
          <cell r="H32">
            <v>21</v>
          </cell>
          <cell r="J32" t="str">
            <v>Medium Oil</v>
          </cell>
          <cell r="K32">
            <v>1.1906575342465753</v>
          </cell>
          <cell r="W32">
            <v>1.1906575342465753</v>
          </cell>
        </row>
      </sheetData>
      <sheetData sheetId="10">
        <row r="5">
          <cell r="BA5">
            <v>2037</v>
          </cell>
          <cell r="BF5">
            <v>2050</v>
          </cell>
        </row>
        <row r="6">
          <cell r="AS6">
            <v>43.6</v>
          </cell>
          <cell r="BG6">
            <v>-2.6851115732294639</v>
          </cell>
        </row>
        <row r="7">
          <cell r="AS7">
            <v>360.53999999999996</v>
          </cell>
          <cell r="BG7">
            <v>-9.382008134021282</v>
          </cell>
        </row>
        <row r="8">
          <cell r="AS8">
            <v>1300.8399999999997</v>
          </cell>
          <cell r="BG8">
            <v>-19.949111557879402</v>
          </cell>
        </row>
        <row r="9">
          <cell r="AS9">
            <v>7.3</v>
          </cell>
          <cell r="BG9">
            <v>-0.15021157762588969</v>
          </cell>
        </row>
        <row r="10">
          <cell r="AS10">
            <v>179.83</v>
          </cell>
          <cell r="BG10">
            <v>-4.4565773241322679</v>
          </cell>
        </row>
        <row r="11">
          <cell r="AS11">
            <v>51.86</v>
          </cell>
          <cell r="BG11">
            <v>-0.72707065395261417</v>
          </cell>
        </row>
      </sheetData>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ReportCover"/>
      <sheetName val="TableOfContents"/>
      <sheetName val="Definitions"/>
      <sheetName val="Definitions_ProdLang"/>
      <sheetName val="Definitions_FlowLang"/>
      <sheetName val="Exceptions"/>
      <sheetName val="Data in physical units"/>
      <sheetName val="Conversion factors"/>
      <sheetName val="Disaggregated Balance"/>
      <sheetName val="Aggregated Balance"/>
      <sheetName val="CF formulas"/>
      <sheetName val="DPU formulas"/>
      <sheetName val="Published Balance"/>
      <sheetName val="BAL_Reading_Exercise"/>
      <sheetName val="BAL_Checking_Exercise"/>
      <sheetName val="Balance Summary"/>
      <sheetName val="Coal_Table_1"/>
      <sheetName val="Coal_Table_4"/>
      <sheetName val="Gas_Table_1"/>
      <sheetName val="Gas_Table_2a"/>
      <sheetName val="Gas_Table_2b"/>
      <sheetName val="Oil_Table_1"/>
      <sheetName val="Oil_Table_2a"/>
      <sheetName val="Oil_Table_3a"/>
      <sheetName val="Oil_Table_3b"/>
      <sheetName val="Ren_Table_1"/>
      <sheetName val="Ren_Table_2"/>
      <sheetName val="Ren_Table_3"/>
      <sheetName val="Ele_Table_1"/>
      <sheetName val="Ele_Table_3"/>
      <sheetName val="Ele_Table_4"/>
      <sheetName val="Ele_Table_6a"/>
      <sheetName val="Ele_Table_6b"/>
      <sheetName val="Ele_Table_6c"/>
      <sheetName val="Ele_Table_6d"/>
      <sheetName val="Ele_Table_7a"/>
      <sheetName val="IronSteel_CokeOven"/>
      <sheetName val="IronSteel_BlastFurnace"/>
      <sheetName val="Refinery"/>
      <sheetName val="Electricity_Heat_I"/>
      <sheetName val="Electricity_Heat_II"/>
      <sheetName val="CapacityFactor"/>
      <sheetName val="VersionHistory"/>
    </sheetNames>
    <sheetDataSet>
      <sheetData sheetId="0" refreshError="1">
        <row r="3">
          <cell r="L3" t="str">
            <v>English</v>
          </cell>
        </row>
        <row r="10">
          <cell r="D10" t="str">
            <v>Statisland</v>
          </cell>
        </row>
        <row r="12">
          <cell r="D12">
            <v>2016</v>
          </cell>
        </row>
      </sheetData>
      <sheetData sheetId="1" refreshError="1"/>
      <sheetData sheetId="2" refreshError="1"/>
      <sheetData sheetId="3" refreshError="1">
        <row r="13">
          <cell r="C13" t="str">
            <v>Anthracite</v>
          </cell>
        </row>
        <row r="14">
          <cell r="C14" t="str">
            <v>Coking coal</v>
          </cell>
        </row>
        <row r="15">
          <cell r="C15" t="str">
            <v>Other bituminous coal</v>
          </cell>
        </row>
        <row r="16">
          <cell r="C16" t="str">
            <v>Sub-bituminous coal</v>
          </cell>
        </row>
        <row r="17">
          <cell r="C17" t="str">
            <v>Lignite</v>
          </cell>
        </row>
        <row r="18">
          <cell r="C18" t="str">
            <v>Patent fuel</v>
          </cell>
        </row>
        <row r="19">
          <cell r="C19" t="str">
            <v>Coke oven coke</v>
          </cell>
        </row>
        <row r="20">
          <cell r="C20" t="str">
            <v>Gas coke</v>
          </cell>
        </row>
        <row r="21">
          <cell r="C21" t="str">
            <v>Coal tar</v>
          </cell>
        </row>
        <row r="22">
          <cell r="C22" t="str">
            <v>BKB (Brown coal briquettes)</v>
          </cell>
        </row>
        <row r="23">
          <cell r="C23" t="str">
            <v>Gas works gas</v>
          </cell>
        </row>
        <row r="24">
          <cell r="C24" t="str">
            <v>Coke oven gas</v>
          </cell>
        </row>
        <row r="25">
          <cell r="C25" t="str">
            <v>Blast furnace gas</v>
          </cell>
        </row>
        <row r="26">
          <cell r="C26" t="str">
            <v>Other recovered gases</v>
          </cell>
        </row>
        <row r="27">
          <cell r="C27" t="str">
            <v>Elec/heat output from non-spec. manufactured gases</v>
          </cell>
        </row>
        <row r="28">
          <cell r="C28" t="str">
            <v>Peat</v>
          </cell>
        </row>
        <row r="29">
          <cell r="C29" t="str">
            <v>Peat products</v>
          </cell>
        </row>
        <row r="30">
          <cell r="C30" t="str">
            <v>Oil shale and oil sands</v>
          </cell>
        </row>
        <row r="32">
          <cell r="C32" t="str">
            <v>Crude oil</v>
          </cell>
        </row>
        <row r="33">
          <cell r="C33" t="str">
            <v>Natural gas liquids (NGL)</v>
          </cell>
        </row>
        <row r="34">
          <cell r="C34" t="str">
            <v>Refinery feedstocks</v>
          </cell>
        </row>
        <row r="35">
          <cell r="C35" t="str">
            <v>Additives/ blending components</v>
          </cell>
        </row>
        <row r="36">
          <cell r="C36" t="str">
            <v>Other hydro-carbons</v>
          </cell>
        </row>
        <row r="38">
          <cell r="C38" t="str">
            <v>Refinery gas</v>
          </cell>
        </row>
        <row r="39">
          <cell r="C39" t="str">
            <v>Ethane</v>
          </cell>
        </row>
        <row r="40">
          <cell r="C40" t="str">
            <v>Liquefied petroleum gases (LPG)</v>
          </cell>
        </row>
        <row r="41">
          <cell r="C41" t="str">
            <v>Motor gasoline excl. biofuels</v>
          </cell>
        </row>
        <row r="42">
          <cell r="C42" t="str">
            <v>Aviation gasoline</v>
          </cell>
        </row>
        <row r="43">
          <cell r="C43" t="str">
            <v>Gasoline type jet fuel</v>
          </cell>
        </row>
        <row r="44">
          <cell r="C44" t="str">
            <v>Kerosene type jet fuel excl. biofuels</v>
          </cell>
        </row>
        <row r="45">
          <cell r="C45" t="str">
            <v>Other kerosene</v>
          </cell>
        </row>
        <row r="46">
          <cell r="C46" t="str">
            <v>Gas/diesel oil excluding biofuels</v>
          </cell>
        </row>
        <row r="47">
          <cell r="C47" t="str">
            <v>Fuel oil</v>
          </cell>
        </row>
        <row r="48">
          <cell r="C48" t="str">
            <v>Naphtha</v>
          </cell>
        </row>
        <row r="49">
          <cell r="C49" t="str">
            <v>White spirit &amp; SBP</v>
          </cell>
        </row>
        <row r="50">
          <cell r="C50" t="str">
            <v>Lubricants</v>
          </cell>
        </row>
        <row r="51">
          <cell r="C51" t="str">
            <v>Bitumen</v>
          </cell>
        </row>
        <row r="52">
          <cell r="C52" t="str">
            <v>Paraffin waxes</v>
          </cell>
        </row>
        <row r="53">
          <cell r="C53" t="str">
            <v>Petroleum coke</v>
          </cell>
        </row>
        <row r="54">
          <cell r="C54" t="str">
            <v>Non-specified oil products</v>
          </cell>
        </row>
        <row r="56">
          <cell r="C56" t="str">
            <v>Natural gas</v>
          </cell>
        </row>
        <row r="58">
          <cell r="C58" t="str">
            <v>Industrial waste</v>
          </cell>
        </row>
        <row r="59">
          <cell r="C59" t="str">
            <v>Municipal waste (renewable)</v>
          </cell>
        </row>
        <row r="60">
          <cell r="C60" t="str">
            <v>Municipal waste (non-renewable)</v>
          </cell>
        </row>
        <row r="61">
          <cell r="C61" t="str">
            <v>Primary solid biofuels</v>
          </cell>
        </row>
        <row r="62">
          <cell r="C62" t="str">
            <v>Biogases</v>
          </cell>
        </row>
        <row r="63">
          <cell r="C63" t="str">
            <v>Biogasoline</v>
          </cell>
        </row>
        <row r="64">
          <cell r="C64" t="str">
            <v>Bio jet kerosene</v>
          </cell>
        </row>
        <row r="65">
          <cell r="C65" t="str">
            <v>Biodiesels</v>
          </cell>
        </row>
        <row r="66">
          <cell r="C66" t="str">
            <v>Other liquid biofuels</v>
          </cell>
        </row>
        <row r="67">
          <cell r="C67" t="str">
            <v>Non-specified primary biofuels/ waste</v>
          </cell>
        </row>
        <row r="68">
          <cell r="C68" t="str">
            <v>Charcoal</v>
          </cell>
        </row>
        <row r="70">
          <cell r="C70" t="str">
            <v>Nuclear</v>
          </cell>
        </row>
        <row r="71">
          <cell r="C71" t="str">
            <v>Hydro</v>
          </cell>
        </row>
        <row r="72">
          <cell r="C72" t="str">
            <v>Geothermal</v>
          </cell>
        </row>
        <row r="73">
          <cell r="C73" t="str">
            <v>Solar photovoltaic</v>
          </cell>
        </row>
        <row r="74">
          <cell r="C74" t="str">
            <v>Solar thermal</v>
          </cell>
        </row>
        <row r="75">
          <cell r="C75" t="str">
            <v>Tide/ wave/ ocean</v>
          </cell>
        </row>
        <row r="76">
          <cell r="C76" t="str">
            <v>Wind</v>
          </cell>
        </row>
        <row r="77">
          <cell r="C77" t="str">
            <v>Heat pumps</v>
          </cell>
        </row>
        <row r="80">
          <cell r="C80" t="str">
            <v>Other sources</v>
          </cell>
        </row>
        <row r="81">
          <cell r="C81" t="str">
            <v>Electricity</v>
          </cell>
        </row>
        <row r="82">
          <cell r="C82" t="str">
            <v>Heat</v>
          </cell>
        </row>
        <row r="83">
          <cell r="C83" t="str">
            <v>Heat output from non-specified combustible fuels</v>
          </cell>
        </row>
        <row r="87">
          <cell r="C87" t="str">
            <v>Production</v>
          </cell>
        </row>
        <row r="89">
          <cell r="C89" t="str">
            <v>Imports</v>
          </cell>
        </row>
        <row r="90">
          <cell r="C90" t="str">
            <v>Exports</v>
          </cell>
        </row>
        <row r="91">
          <cell r="C91" t="str">
            <v>International marine bunkers</v>
          </cell>
        </row>
        <row r="92">
          <cell r="C92" t="str">
            <v>International aviation bunkers</v>
          </cell>
        </row>
        <row r="93">
          <cell r="C93" t="str">
            <v>Stock changes</v>
          </cell>
        </row>
        <row r="94">
          <cell r="C94" t="str">
            <v>Domestic supply</v>
          </cell>
        </row>
        <row r="95">
          <cell r="C95" t="str">
            <v>Total primary energy supply (TPES)</v>
          </cell>
        </row>
        <row r="96">
          <cell r="C96" t="str">
            <v>Transfers</v>
          </cell>
        </row>
        <row r="97">
          <cell r="C97" t="str">
            <v>Statistical differences</v>
          </cell>
        </row>
        <row r="99">
          <cell r="C99" t="str">
            <v>Transformation processes</v>
          </cell>
        </row>
        <row r="100">
          <cell r="C100" t="str">
            <v>Main activity electricity plants</v>
          </cell>
        </row>
        <row r="101">
          <cell r="C101" t="str">
            <v>Autoproducer electricity plants</v>
          </cell>
        </row>
        <row r="102">
          <cell r="C102" t="str">
            <v>Main activity producer CHP plants</v>
          </cell>
        </row>
        <row r="103">
          <cell r="C103" t="str">
            <v>Autoproducer CHP plants</v>
          </cell>
        </row>
        <row r="104">
          <cell r="C104" t="str">
            <v>Main activity producer heat plants</v>
          </cell>
        </row>
        <row r="105">
          <cell r="C105" t="str">
            <v>Autoproducer heat plants</v>
          </cell>
        </row>
        <row r="106">
          <cell r="C106" t="str">
            <v>Heat pumps</v>
          </cell>
        </row>
        <row r="107">
          <cell r="C107" t="str">
            <v>Electric boilers</v>
          </cell>
        </row>
        <row r="108">
          <cell r="C108" t="str">
            <v>Chemical heat for electricity production</v>
          </cell>
        </row>
        <row r="109">
          <cell r="C109" t="str">
            <v>Patent fuel plants</v>
          </cell>
        </row>
        <row r="110">
          <cell r="C110" t="str">
            <v>Coke ovens</v>
          </cell>
        </row>
        <row r="111">
          <cell r="C111" t="str">
            <v>Gas works</v>
          </cell>
        </row>
        <row r="112">
          <cell r="C112" t="str">
            <v>Blast furnaces</v>
          </cell>
        </row>
        <row r="113">
          <cell r="C113" t="str">
            <v>Petrochemical plants</v>
          </cell>
        </row>
        <row r="114">
          <cell r="C114" t="str">
            <v>BKB / peat briquette plants</v>
          </cell>
        </row>
        <row r="115">
          <cell r="C115" t="str">
            <v>Oil refineries</v>
          </cell>
        </row>
        <row r="116">
          <cell r="C116" t="str">
            <v>Coal liquefaction plants</v>
          </cell>
        </row>
        <row r="117">
          <cell r="C117" t="str">
            <v>Gas-to-liquids (GTL) plants</v>
          </cell>
        </row>
        <row r="118">
          <cell r="C118" t="str">
            <v>For blended natural gas</v>
          </cell>
        </row>
        <row r="119">
          <cell r="C119" t="str">
            <v>Charcoal production plants</v>
          </cell>
        </row>
        <row r="120">
          <cell r="C120" t="str">
            <v>Non-specified (transformation)</v>
          </cell>
        </row>
        <row r="122">
          <cell r="C122" t="str">
            <v>Energy industry own use</v>
          </cell>
        </row>
        <row r="123">
          <cell r="C123" t="str">
            <v>Coal mines</v>
          </cell>
        </row>
        <row r="124">
          <cell r="C124" t="str">
            <v>Oil and gas extraction</v>
          </cell>
        </row>
        <row r="125">
          <cell r="C125" t="str">
            <v>Patent fuel plants</v>
          </cell>
        </row>
        <row r="126">
          <cell r="C126" t="str">
            <v>Coke ovens</v>
          </cell>
        </row>
        <row r="127">
          <cell r="C127" t="str">
            <v>Gas works</v>
          </cell>
        </row>
        <row r="128">
          <cell r="C128" t="str">
            <v>Gasification plants for biogases</v>
          </cell>
        </row>
        <row r="129">
          <cell r="C129" t="str">
            <v>Blast furnaces</v>
          </cell>
        </row>
        <row r="130">
          <cell r="C130" t="str">
            <v>BKB / peat briquette plants</v>
          </cell>
        </row>
        <row r="131">
          <cell r="C131" t="str">
            <v>Oil refineries</v>
          </cell>
        </row>
        <row r="132">
          <cell r="C132" t="str">
            <v>Coal liquefaction plants</v>
          </cell>
        </row>
        <row r="133">
          <cell r="C133" t="str">
            <v>Liquefaction (LNG) / regasification plants</v>
          </cell>
        </row>
        <row r="134">
          <cell r="C134" t="str">
            <v>Gas-to-liquids (GTL) plants</v>
          </cell>
        </row>
        <row r="135">
          <cell r="C135" t="str">
            <v>Own use in electricity, CHP and heat plants</v>
          </cell>
        </row>
        <row r="136">
          <cell r="C136" t="str">
            <v>Used for pumped storage</v>
          </cell>
        </row>
        <row r="137">
          <cell r="C137" t="str">
            <v>Nuclear industry</v>
          </cell>
        </row>
        <row r="138">
          <cell r="C138" t="str">
            <v>Charcoal production plants</v>
          </cell>
        </row>
        <row r="139">
          <cell r="C139" t="str">
            <v>Non-specified (Energy)</v>
          </cell>
        </row>
        <row r="140">
          <cell r="C140" t="str">
            <v>Losses</v>
          </cell>
        </row>
        <row r="142">
          <cell r="C142" t="str">
            <v>Final consumption</v>
          </cell>
        </row>
        <row r="143">
          <cell r="C143" t="str">
            <v>Industry</v>
          </cell>
        </row>
        <row r="144">
          <cell r="C144" t="str">
            <v>Iron and steel</v>
          </cell>
        </row>
        <row r="145">
          <cell r="C145" t="str">
            <v>Chemical and petrochemical</v>
          </cell>
        </row>
        <row r="146">
          <cell r="C146" t="str">
            <v>Non-ferrous metals</v>
          </cell>
        </row>
        <row r="147">
          <cell r="C147" t="str">
            <v>Non-metallic minerals</v>
          </cell>
        </row>
        <row r="148">
          <cell r="C148" t="str">
            <v>Transport equipment</v>
          </cell>
        </row>
        <row r="149">
          <cell r="C149" t="str">
            <v>Machinery</v>
          </cell>
        </row>
        <row r="150">
          <cell r="C150" t="str">
            <v>Mining and quarrying</v>
          </cell>
        </row>
        <row r="151">
          <cell r="C151" t="str">
            <v>Food, beverages and tobacco</v>
          </cell>
        </row>
        <row r="152">
          <cell r="C152" t="str">
            <v>Paper, pulp and print</v>
          </cell>
        </row>
        <row r="153">
          <cell r="C153" t="str">
            <v>Wood and wood products</v>
          </cell>
        </row>
        <row r="154">
          <cell r="C154" t="str">
            <v>Construction</v>
          </cell>
        </row>
        <row r="155">
          <cell r="C155" t="str">
            <v>Textiles and leather</v>
          </cell>
        </row>
        <row r="156">
          <cell r="C156" t="str">
            <v>Non-specified (Industry)</v>
          </cell>
        </row>
        <row r="157">
          <cell r="C157" t="str">
            <v>Transport</v>
          </cell>
        </row>
        <row r="158">
          <cell r="C158" t="str">
            <v>Domestic aviation</v>
          </cell>
        </row>
        <row r="159">
          <cell r="C159" t="str">
            <v>Road</v>
          </cell>
        </row>
        <row r="160">
          <cell r="C160" t="str">
            <v>Rail</v>
          </cell>
        </row>
        <row r="161">
          <cell r="C161" t="str">
            <v>Pipeline transport</v>
          </cell>
        </row>
        <row r="162">
          <cell r="C162" t="str">
            <v>Domestic navigation</v>
          </cell>
        </row>
        <row r="163">
          <cell r="C163" t="str">
            <v>Non-specified (transport)</v>
          </cell>
        </row>
        <row r="164">
          <cell r="C164" t="str">
            <v>Other</v>
          </cell>
        </row>
        <row r="165">
          <cell r="C165" t="str">
            <v>Residential</v>
          </cell>
        </row>
        <row r="166">
          <cell r="C166" t="str">
            <v>Commercial and public services</v>
          </cell>
        </row>
        <row r="167">
          <cell r="C167" t="str">
            <v>Agriculture/forestry</v>
          </cell>
        </row>
        <row r="168">
          <cell r="C168" t="str">
            <v>Fishing</v>
          </cell>
        </row>
        <row r="169">
          <cell r="C169" t="str">
            <v>Non-specified (other)</v>
          </cell>
        </row>
        <row r="170">
          <cell r="C170" t="str">
            <v>Non-energy use</v>
          </cell>
        </row>
        <row r="171">
          <cell r="C171" t="str">
            <v>Non-energy use industry/transformation/energy</v>
          </cell>
        </row>
        <row r="172">
          <cell r="C172" t="str">
            <v>Non-energy use in transport</v>
          </cell>
        </row>
        <row r="173">
          <cell r="C173" t="str">
            <v>Non-energy use in other</v>
          </cell>
        </row>
        <row r="174">
          <cell r="C174" t="str">
            <v>Memo: Non-energy use chemical/petrochemical</v>
          </cell>
        </row>
        <row r="176">
          <cell r="C176" t="str">
            <v>Electricity output in GWh</v>
          </cell>
        </row>
        <row r="177">
          <cell r="C177" t="str">
            <v>Heat output in TJ</v>
          </cell>
        </row>
      </sheetData>
      <sheetData sheetId="4" refreshError="1"/>
      <sheetData sheetId="5" refreshError="1"/>
      <sheetData sheetId="6" refreshError="1"/>
      <sheetData sheetId="7" refreshError="1">
        <row r="4">
          <cell r="B4" t="str">
            <v>SHORT NAMES</v>
          </cell>
          <cell r="C4" t="str">
            <v>ANTCOAL</v>
          </cell>
          <cell r="D4" t="str">
            <v>COKCOAL</v>
          </cell>
          <cell r="E4" t="str">
            <v>BITCOAL</v>
          </cell>
          <cell r="F4" t="str">
            <v>SUBCOAL</v>
          </cell>
          <cell r="G4" t="str">
            <v>LIGNITE</v>
          </cell>
          <cell r="H4" t="str">
            <v>PATFUEL</v>
          </cell>
          <cell r="I4" t="str">
            <v>OVENCOKE</v>
          </cell>
          <cell r="J4" t="str">
            <v>GASCOKE</v>
          </cell>
          <cell r="K4" t="str">
            <v>COALTAR</v>
          </cell>
          <cell r="L4" t="str">
            <v>BKB</v>
          </cell>
          <cell r="M4" t="str">
            <v>GASWKSGS</v>
          </cell>
          <cell r="N4" t="str">
            <v>COKEOVGS</v>
          </cell>
          <cell r="O4" t="str">
            <v>BLFURGS</v>
          </cell>
          <cell r="P4" t="str">
            <v>OGASES</v>
          </cell>
          <cell r="Q4" t="str">
            <v>MANGAS</v>
          </cell>
          <cell r="R4" t="str">
            <v>PEAT</v>
          </cell>
          <cell r="S4" t="str">
            <v>PEATPROD</v>
          </cell>
          <cell r="T4" t="str">
            <v>OILSHALE</v>
          </cell>
          <cell r="U4" t="str">
            <v>CRUDEOIL</v>
          </cell>
          <cell r="V4" t="str">
            <v>NGL</v>
          </cell>
          <cell r="W4" t="str">
            <v>REFFEEDS</v>
          </cell>
          <cell r="X4" t="str">
            <v>ADDITIVE</v>
          </cell>
          <cell r="Y4" t="str">
            <v>NONCRUDE</v>
          </cell>
          <cell r="Z4" t="str">
            <v>REFINGAS</v>
          </cell>
          <cell r="AA4" t="str">
            <v>ETHANE</v>
          </cell>
          <cell r="AB4" t="str">
            <v>LPG</v>
          </cell>
          <cell r="AC4" t="str">
            <v>NONBIOGASO</v>
          </cell>
          <cell r="AD4" t="str">
            <v>AVGAS</v>
          </cell>
          <cell r="AE4" t="str">
            <v>JETGAS</v>
          </cell>
          <cell r="AF4" t="str">
            <v>NONBIOJETK</v>
          </cell>
          <cell r="AG4" t="str">
            <v>OTHKERO</v>
          </cell>
          <cell r="AH4" t="str">
            <v>NONBIODIES</v>
          </cell>
          <cell r="AI4" t="str">
            <v>RESFUEL</v>
          </cell>
          <cell r="AJ4" t="str">
            <v>NAPHTHA</v>
          </cell>
          <cell r="AK4" t="str">
            <v>WHITESP</v>
          </cell>
          <cell r="AL4" t="str">
            <v>LUBRIC</v>
          </cell>
          <cell r="AM4" t="str">
            <v>BITUMEN</v>
          </cell>
          <cell r="AN4" t="str">
            <v>PARWAX</v>
          </cell>
          <cell r="AO4" t="str">
            <v>PETCOKE</v>
          </cell>
          <cell r="AP4" t="str">
            <v>ONONSPEC</v>
          </cell>
          <cell r="AQ4" t="str">
            <v>NATGAS</v>
          </cell>
          <cell r="AR4" t="str">
            <v>INDWASTE</v>
          </cell>
          <cell r="AS4" t="str">
            <v>MUNWASTER</v>
          </cell>
          <cell r="AT4" t="str">
            <v>MUNWASTEN</v>
          </cell>
          <cell r="AU4" t="str">
            <v>PRIMSBIO</v>
          </cell>
          <cell r="AV4" t="str">
            <v>BIOGASES</v>
          </cell>
          <cell r="AW4" t="str">
            <v>BIOGASOL</v>
          </cell>
          <cell r="AX4" t="str">
            <v>BIOJETKERO</v>
          </cell>
          <cell r="AY4" t="str">
            <v>BIODIESEL</v>
          </cell>
          <cell r="AZ4" t="str">
            <v>OBIOLIQ</v>
          </cell>
          <cell r="BA4" t="str">
            <v>RENEWNS</v>
          </cell>
          <cell r="BB4" t="str">
            <v>CHARCOAL</v>
          </cell>
          <cell r="BC4" t="str">
            <v>NUCLEAR</v>
          </cell>
          <cell r="BD4" t="str">
            <v>HYDRO</v>
          </cell>
          <cell r="BE4" t="str">
            <v>GEOTHERM</v>
          </cell>
          <cell r="BF4" t="str">
            <v>SOLARPV</v>
          </cell>
          <cell r="BG4" t="str">
            <v>SOLARTH</v>
          </cell>
          <cell r="BH4" t="str">
            <v>TIDE</v>
          </cell>
          <cell r="BI4" t="str">
            <v>WIND</v>
          </cell>
          <cell r="BJ4" t="str">
            <v>HEATPUMP</v>
          </cell>
          <cell r="BK4" t="str">
            <v>BOILER</v>
          </cell>
          <cell r="BL4" t="str">
            <v>CHEMHEAT</v>
          </cell>
          <cell r="BM4" t="str">
            <v>OTHER</v>
          </cell>
          <cell r="BN4" t="str">
            <v>ELECTR</v>
          </cell>
          <cell r="BO4" t="str">
            <v>HEAT</v>
          </cell>
          <cell r="BP4" t="str">
            <v>HEATNS</v>
          </cell>
        </row>
        <row r="5">
          <cell r="B5" t="str">
            <v>INDPROD</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cell r="BE5">
            <v>0</v>
          </cell>
          <cell r="BF5">
            <v>0</v>
          </cell>
          <cell r="BG5">
            <v>0</v>
          </cell>
          <cell r="BH5">
            <v>0</v>
          </cell>
          <cell r="BI5">
            <v>0</v>
          </cell>
          <cell r="BJ5">
            <v>0</v>
          </cell>
          <cell r="BK5">
            <v>0</v>
          </cell>
          <cell r="BL5">
            <v>0</v>
          </cell>
          <cell r="BM5">
            <v>0</v>
          </cell>
          <cell r="BN5">
            <v>0</v>
          </cell>
          <cell r="BO5">
            <v>0</v>
          </cell>
          <cell r="BP5">
            <v>0</v>
          </cell>
        </row>
        <row r="6">
          <cell r="B6" t="str">
            <v>OSCOAL</v>
          </cell>
          <cell r="C6">
            <v>0</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row>
        <row r="7">
          <cell r="B7" t="str">
            <v>OSNATGAS</v>
          </cell>
          <cell r="C7">
            <v>0</v>
          </cell>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cell r="BC7">
            <v>0</v>
          </cell>
          <cell r="BD7">
            <v>0</v>
          </cell>
          <cell r="BE7">
            <v>0</v>
          </cell>
          <cell r="BF7">
            <v>0</v>
          </cell>
          <cell r="BG7">
            <v>0</v>
          </cell>
          <cell r="BH7">
            <v>0</v>
          </cell>
          <cell r="BI7">
            <v>0</v>
          </cell>
          <cell r="BJ7">
            <v>0</v>
          </cell>
          <cell r="BK7">
            <v>0</v>
          </cell>
          <cell r="BL7">
            <v>0</v>
          </cell>
          <cell r="BM7">
            <v>0</v>
          </cell>
          <cell r="BN7">
            <v>0</v>
          </cell>
          <cell r="BO7">
            <v>0</v>
          </cell>
          <cell r="BP7">
            <v>0</v>
          </cell>
        </row>
        <row r="8">
          <cell r="B8" t="str">
            <v>OSOIL</v>
          </cell>
          <cell r="C8">
            <v>0</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row>
        <row r="9">
          <cell r="B9" t="str">
            <v>OSRENEW</v>
          </cell>
          <cell r="C9">
            <v>0</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row>
        <row r="10">
          <cell r="B10" t="str">
            <v>OSNONSPEC</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row>
        <row r="11">
          <cell r="B11" t="str">
            <v>IMPORTS</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row>
        <row r="12">
          <cell r="B12" t="str">
            <v>EXPORTS</v>
          </cell>
          <cell r="C12">
            <v>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row>
        <row r="13">
          <cell r="B13" t="str">
            <v>MARBUNK</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row>
        <row r="14">
          <cell r="B14" t="str">
            <v>AVBUNK</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row>
        <row r="15">
          <cell r="B15" t="str">
            <v>STOCKCHA</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row>
        <row r="16">
          <cell r="B16" t="str">
            <v>DOMSUP</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row>
        <row r="17">
          <cell r="B17" t="str">
            <v>TRANSFER</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row>
        <row r="18">
          <cell r="B18" t="str">
            <v>STATDIFF</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row>
        <row r="19">
          <cell r="B19" t="str">
            <v>TOTTRANF</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row>
        <row r="20">
          <cell r="B20" t="str">
            <v>MAINELEC</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row>
        <row r="21">
          <cell r="B21" t="str">
            <v>AUTOELEC</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row>
        <row r="22">
          <cell r="B22" t="str">
            <v>MAINCHP</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row>
        <row r="23">
          <cell r="B23" t="str">
            <v>AUTOCHP</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row>
        <row r="24">
          <cell r="B24" t="str">
            <v>MAINHEAT</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row>
        <row r="25">
          <cell r="B25" t="str">
            <v>AUTOHEAT</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cell r="BH25">
            <v>0</v>
          </cell>
          <cell r="BI25">
            <v>0</v>
          </cell>
          <cell r="BJ25">
            <v>0</v>
          </cell>
          <cell r="BK25">
            <v>0</v>
          </cell>
          <cell r="BL25">
            <v>0</v>
          </cell>
          <cell r="BM25">
            <v>0</v>
          </cell>
          <cell r="BN25">
            <v>0</v>
          </cell>
          <cell r="BO25">
            <v>0</v>
          </cell>
          <cell r="BP25">
            <v>0</v>
          </cell>
        </row>
        <row r="26">
          <cell r="B26" t="str">
            <v>THEAT</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cell r="BN26">
            <v>0</v>
          </cell>
          <cell r="BO26">
            <v>0</v>
          </cell>
          <cell r="BP26">
            <v>0</v>
          </cell>
        </row>
        <row r="27">
          <cell r="B27" t="str">
            <v>TBOILER</v>
          </cell>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0</v>
          </cell>
          <cell r="BL27">
            <v>0</v>
          </cell>
          <cell r="BM27">
            <v>0</v>
          </cell>
          <cell r="BN27">
            <v>0</v>
          </cell>
          <cell r="BO27">
            <v>0</v>
          </cell>
          <cell r="BP27">
            <v>0</v>
          </cell>
        </row>
        <row r="28">
          <cell r="B28" t="str">
            <v>TELE</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row>
        <row r="29">
          <cell r="B29" t="str">
            <v>TPATFUEL</v>
          </cell>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0</v>
          </cell>
          <cell r="BL29">
            <v>0</v>
          </cell>
          <cell r="BM29">
            <v>0</v>
          </cell>
          <cell r="BN29">
            <v>0</v>
          </cell>
          <cell r="BO29">
            <v>0</v>
          </cell>
          <cell r="BP29">
            <v>0</v>
          </cell>
        </row>
        <row r="30">
          <cell r="B30" t="str">
            <v>TCOKEOVS</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row>
        <row r="31">
          <cell r="B31" t="str">
            <v>TGASWKS</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row>
        <row r="32">
          <cell r="B32" t="str">
            <v>TBLASTFUR</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cell r="BN32">
            <v>0</v>
          </cell>
          <cell r="BO32">
            <v>0</v>
          </cell>
          <cell r="BP32">
            <v>0</v>
          </cell>
        </row>
        <row r="33">
          <cell r="B33" t="str">
            <v>TPETCHEM</v>
          </cell>
          <cell r="C33">
            <v>0</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row>
        <row r="34">
          <cell r="B34" t="str">
            <v>TBKB</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row>
        <row r="35">
          <cell r="B35" t="str">
            <v>TREFINER</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row>
        <row r="36">
          <cell r="B36" t="str">
            <v>TCOALLIQ</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row>
        <row r="37">
          <cell r="B37" t="str">
            <v>TGTL</v>
          </cell>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cell r="BG37">
            <v>0</v>
          </cell>
          <cell r="BH37">
            <v>0</v>
          </cell>
          <cell r="BI37">
            <v>0</v>
          </cell>
          <cell r="BJ37">
            <v>0</v>
          </cell>
          <cell r="BK37">
            <v>0</v>
          </cell>
          <cell r="BL37">
            <v>0</v>
          </cell>
          <cell r="BM37">
            <v>0</v>
          </cell>
          <cell r="BN37">
            <v>0</v>
          </cell>
          <cell r="BO37">
            <v>0</v>
          </cell>
          <cell r="BP37">
            <v>0</v>
          </cell>
        </row>
        <row r="38">
          <cell r="B38" t="str">
            <v>TBLENDGAS</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row>
        <row r="39">
          <cell r="B39" t="str">
            <v>TCHARCOAL</v>
          </cell>
          <cell r="C39">
            <v>0</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0</v>
          </cell>
          <cell r="BL39">
            <v>0</v>
          </cell>
          <cell r="BM39">
            <v>0</v>
          </cell>
          <cell r="BN39">
            <v>0</v>
          </cell>
          <cell r="BO39">
            <v>0</v>
          </cell>
          <cell r="BP39">
            <v>0</v>
          </cell>
        </row>
        <row r="40">
          <cell r="B40" t="str">
            <v>TNONSPEC</v>
          </cell>
          <cell r="C40">
            <v>0</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row>
        <row r="41">
          <cell r="B41" t="str">
            <v>TOTENGY</v>
          </cell>
          <cell r="C41">
            <v>0</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row>
        <row r="42">
          <cell r="B42" t="str">
            <v>EMINES</v>
          </cell>
          <cell r="C42">
            <v>0</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row>
        <row r="43">
          <cell r="B43" t="str">
            <v>EOILGASEX</v>
          </cell>
          <cell r="C43">
            <v>0</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row>
        <row r="44">
          <cell r="B44" t="str">
            <v>EPATFUEL</v>
          </cell>
          <cell r="C44">
            <v>0</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row>
        <row r="45">
          <cell r="B45" t="str">
            <v>ECOKEOVS</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0</v>
          </cell>
          <cell r="BE45">
            <v>0</v>
          </cell>
          <cell r="BF45">
            <v>0</v>
          </cell>
          <cell r="BG45">
            <v>0</v>
          </cell>
          <cell r="BH45">
            <v>0</v>
          </cell>
          <cell r="BI45">
            <v>0</v>
          </cell>
          <cell r="BJ45">
            <v>0</v>
          </cell>
          <cell r="BK45">
            <v>0</v>
          </cell>
          <cell r="BL45">
            <v>0</v>
          </cell>
          <cell r="BM45">
            <v>0</v>
          </cell>
          <cell r="BN45">
            <v>0</v>
          </cell>
          <cell r="BO45">
            <v>0</v>
          </cell>
          <cell r="BP45">
            <v>0</v>
          </cell>
        </row>
        <row r="46">
          <cell r="B46" t="str">
            <v>EGASWKS</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row>
        <row r="47">
          <cell r="B47" t="str">
            <v>EBIOGAS</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row>
        <row r="48">
          <cell r="B48" t="str">
            <v>EBLASTFUR</v>
          </cell>
          <cell r="C48">
            <v>0</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row>
        <row r="49">
          <cell r="B49" t="str">
            <v>EBKB</v>
          </cell>
          <cell r="C49">
            <v>0</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cell r="BK49">
            <v>0</v>
          </cell>
          <cell r="BL49">
            <v>0</v>
          </cell>
          <cell r="BM49">
            <v>0</v>
          </cell>
          <cell r="BN49">
            <v>0</v>
          </cell>
          <cell r="BO49">
            <v>0</v>
          </cell>
          <cell r="BP49">
            <v>0</v>
          </cell>
        </row>
        <row r="50">
          <cell r="B50" t="str">
            <v>EREFINER</v>
          </cell>
          <cell r="C50">
            <v>0</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row>
        <row r="51">
          <cell r="B51" t="str">
            <v>ECOALLIQ</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cell r="BN51">
            <v>0</v>
          </cell>
          <cell r="BO51">
            <v>0</v>
          </cell>
          <cell r="BP51">
            <v>0</v>
          </cell>
        </row>
        <row r="52">
          <cell r="B52" t="str">
            <v>ELNG</v>
          </cell>
          <cell r="C52">
            <v>0</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row>
        <row r="53">
          <cell r="B53" t="str">
            <v>EGTL</v>
          </cell>
          <cell r="C53">
            <v>0</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D53">
            <v>0</v>
          </cell>
          <cell r="BE53">
            <v>0</v>
          </cell>
          <cell r="BF53">
            <v>0</v>
          </cell>
          <cell r="BG53">
            <v>0</v>
          </cell>
          <cell r="BH53">
            <v>0</v>
          </cell>
          <cell r="BI53">
            <v>0</v>
          </cell>
          <cell r="BJ53">
            <v>0</v>
          </cell>
          <cell r="BK53">
            <v>0</v>
          </cell>
          <cell r="BL53">
            <v>0</v>
          </cell>
          <cell r="BM53">
            <v>0</v>
          </cell>
          <cell r="BN53">
            <v>0</v>
          </cell>
          <cell r="BO53">
            <v>0</v>
          </cell>
          <cell r="BP53">
            <v>0</v>
          </cell>
        </row>
        <row r="54">
          <cell r="B54" t="str">
            <v>EPOWERPLT</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row>
        <row r="55">
          <cell r="B55" t="str">
            <v>EPUMPST</v>
          </cell>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row>
        <row r="56">
          <cell r="B56" t="str">
            <v>ENUC</v>
          </cell>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row>
        <row r="57">
          <cell r="B57" t="str">
            <v>ECHARCOAL</v>
          </cell>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row>
        <row r="58">
          <cell r="B58" t="str">
            <v>ENONSPEC</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row>
        <row r="59">
          <cell r="B59" t="str">
            <v>DISTLOSS</v>
          </cell>
          <cell r="C59">
            <v>0</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cell r="BN59">
            <v>0</v>
          </cell>
          <cell r="BO59">
            <v>0</v>
          </cell>
          <cell r="BP59">
            <v>0</v>
          </cell>
        </row>
        <row r="60">
          <cell r="B60" t="str">
            <v>FINCONS</v>
          </cell>
          <cell r="C60">
            <v>0</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cell r="BN60">
            <v>0</v>
          </cell>
          <cell r="BO60">
            <v>0</v>
          </cell>
          <cell r="BP60">
            <v>0</v>
          </cell>
        </row>
        <row r="61">
          <cell r="B61" t="str">
            <v>TOTIND</v>
          </cell>
          <cell r="C61">
            <v>0</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cell r="BH61">
            <v>0</v>
          </cell>
          <cell r="BI61">
            <v>0</v>
          </cell>
          <cell r="BJ61">
            <v>0</v>
          </cell>
          <cell r="BK61">
            <v>0</v>
          </cell>
          <cell r="BL61">
            <v>0</v>
          </cell>
          <cell r="BM61">
            <v>0</v>
          </cell>
          <cell r="BN61">
            <v>0</v>
          </cell>
          <cell r="BO61">
            <v>0</v>
          </cell>
          <cell r="BP61">
            <v>0</v>
          </cell>
        </row>
        <row r="62">
          <cell r="B62" t="str">
            <v>IRONSTL</v>
          </cell>
          <cell r="C62">
            <v>0</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cell r="BH62">
            <v>0</v>
          </cell>
          <cell r="BI62">
            <v>0</v>
          </cell>
          <cell r="BJ62">
            <v>0</v>
          </cell>
          <cell r="BK62">
            <v>0</v>
          </cell>
          <cell r="BL62">
            <v>0</v>
          </cell>
          <cell r="BM62">
            <v>0</v>
          </cell>
          <cell r="BN62">
            <v>0</v>
          </cell>
          <cell r="BO62">
            <v>0</v>
          </cell>
          <cell r="BP62">
            <v>0</v>
          </cell>
        </row>
        <row r="63">
          <cell r="B63" t="str">
            <v>CHEMICAL</v>
          </cell>
          <cell r="C63">
            <v>0</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row>
        <row r="64">
          <cell r="B64" t="str">
            <v>NONFERR</v>
          </cell>
          <cell r="C64">
            <v>0</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cell r="BH64">
            <v>0</v>
          </cell>
          <cell r="BI64">
            <v>0</v>
          </cell>
          <cell r="BJ64">
            <v>0</v>
          </cell>
          <cell r="BK64">
            <v>0</v>
          </cell>
          <cell r="BL64">
            <v>0</v>
          </cell>
          <cell r="BM64">
            <v>0</v>
          </cell>
          <cell r="BN64">
            <v>0</v>
          </cell>
          <cell r="BO64">
            <v>0</v>
          </cell>
          <cell r="BP64">
            <v>0</v>
          </cell>
        </row>
        <row r="65">
          <cell r="B65" t="str">
            <v>NONMET</v>
          </cell>
          <cell r="C65">
            <v>0</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D65">
            <v>0</v>
          </cell>
          <cell r="BE65">
            <v>0</v>
          </cell>
          <cell r="BF65">
            <v>0</v>
          </cell>
          <cell r="BG65">
            <v>0</v>
          </cell>
          <cell r="BH65">
            <v>0</v>
          </cell>
          <cell r="BI65">
            <v>0</v>
          </cell>
          <cell r="BJ65">
            <v>0</v>
          </cell>
          <cell r="BK65">
            <v>0</v>
          </cell>
          <cell r="BL65">
            <v>0</v>
          </cell>
          <cell r="BM65">
            <v>0</v>
          </cell>
          <cell r="BN65">
            <v>0</v>
          </cell>
          <cell r="BO65">
            <v>0</v>
          </cell>
          <cell r="BP65">
            <v>0</v>
          </cell>
        </row>
        <row r="66">
          <cell r="B66" t="str">
            <v>TRANSEQ</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D66">
            <v>0</v>
          </cell>
          <cell r="BE66">
            <v>0</v>
          </cell>
          <cell r="BF66">
            <v>0</v>
          </cell>
          <cell r="BG66">
            <v>0</v>
          </cell>
          <cell r="BH66">
            <v>0</v>
          </cell>
          <cell r="BI66">
            <v>0</v>
          </cell>
          <cell r="BJ66">
            <v>0</v>
          </cell>
          <cell r="BK66">
            <v>0</v>
          </cell>
          <cell r="BL66">
            <v>0</v>
          </cell>
          <cell r="BM66">
            <v>0</v>
          </cell>
          <cell r="BN66">
            <v>0</v>
          </cell>
          <cell r="BO66">
            <v>0</v>
          </cell>
          <cell r="BP66">
            <v>0</v>
          </cell>
        </row>
        <row r="67">
          <cell r="B67" t="str">
            <v>MACHINE</v>
          </cell>
          <cell r="C67">
            <v>0</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row>
        <row r="68">
          <cell r="B68" t="str">
            <v>MINING</v>
          </cell>
          <cell r="C68">
            <v>0</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0</v>
          </cell>
          <cell r="BE68">
            <v>0</v>
          </cell>
          <cell r="BF68">
            <v>0</v>
          </cell>
          <cell r="BG68">
            <v>0</v>
          </cell>
          <cell r="BH68">
            <v>0</v>
          </cell>
          <cell r="BI68">
            <v>0</v>
          </cell>
          <cell r="BJ68">
            <v>0</v>
          </cell>
          <cell r="BK68">
            <v>0</v>
          </cell>
          <cell r="BL68">
            <v>0</v>
          </cell>
          <cell r="BM68">
            <v>0</v>
          </cell>
          <cell r="BN68">
            <v>0</v>
          </cell>
          <cell r="BO68">
            <v>0</v>
          </cell>
          <cell r="BP68">
            <v>0</v>
          </cell>
        </row>
        <row r="69">
          <cell r="B69" t="str">
            <v>FOODPRO</v>
          </cell>
          <cell r="C69">
            <v>0</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cell r="BH69">
            <v>0</v>
          </cell>
          <cell r="BI69">
            <v>0</v>
          </cell>
          <cell r="BJ69">
            <v>0</v>
          </cell>
          <cell r="BK69">
            <v>0</v>
          </cell>
          <cell r="BL69">
            <v>0</v>
          </cell>
          <cell r="BM69">
            <v>0</v>
          </cell>
          <cell r="BN69">
            <v>0</v>
          </cell>
          <cell r="BO69">
            <v>0</v>
          </cell>
          <cell r="BP69">
            <v>0</v>
          </cell>
        </row>
        <row r="70">
          <cell r="B70" t="str">
            <v>PAPERPRO</v>
          </cell>
          <cell r="C70">
            <v>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cell r="BG70">
            <v>0</v>
          </cell>
          <cell r="BH70">
            <v>0</v>
          </cell>
          <cell r="BI70">
            <v>0</v>
          </cell>
          <cell r="BJ70">
            <v>0</v>
          </cell>
          <cell r="BK70">
            <v>0</v>
          </cell>
          <cell r="BL70">
            <v>0</v>
          </cell>
          <cell r="BM70">
            <v>0</v>
          </cell>
          <cell r="BN70">
            <v>0</v>
          </cell>
          <cell r="BO70">
            <v>0</v>
          </cell>
          <cell r="BP70">
            <v>0</v>
          </cell>
        </row>
        <row r="71">
          <cell r="B71" t="str">
            <v>WOODPRO</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cell r="BH71">
            <v>0</v>
          </cell>
          <cell r="BI71">
            <v>0</v>
          </cell>
          <cell r="BJ71">
            <v>0</v>
          </cell>
          <cell r="BK71">
            <v>0</v>
          </cell>
          <cell r="BL71">
            <v>0</v>
          </cell>
          <cell r="BM71">
            <v>0</v>
          </cell>
          <cell r="BN71">
            <v>0</v>
          </cell>
          <cell r="BO71">
            <v>0</v>
          </cell>
          <cell r="BP71">
            <v>0</v>
          </cell>
        </row>
        <row r="72">
          <cell r="B72" t="str">
            <v>CONSTRUC</v>
          </cell>
          <cell r="C72">
            <v>0</v>
          </cell>
          <cell r="D72">
            <v>0</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row>
        <row r="73">
          <cell r="B73" t="str">
            <v>TEXTILES</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row>
        <row r="74">
          <cell r="B74" t="str">
            <v>INONSPEC</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0</v>
          </cell>
          <cell r="BC74">
            <v>0</v>
          </cell>
          <cell r="BD74">
            <v>0</v>
          </cell>
          <cell r="BE74">
            <v>0</v>
          </cell>
          <cell r="BF74">
            <v>0</v>
          </cell>
          <cell r="BG74">
            <v>0</v>
          </cell>
          <cell r="BH74">
            <v>0</v>
          </cell>
          <cell r="BI74">
            <v>0</v>
          </cell>
          <cell r="BJ74">
            <v>0</v>
          </cell>
          <cell r="BK74">
            <v>0</v>
          </cell>
          <cell r="BL74">
            <v>0</v>
          </cell>
          <cell r="BM74">
            <v>0</v>
          </cell>
          <cell r="BN74">
            <v>0</v>
          </cell>
          <cell r="BO74">
            <v>0</v>
          </cell>
          <cell r="BP74">
            <v>0</v>
          </cell>
        </row>
        <row r="75">
          <cell r="B75" t="str">
            <v>TOTTRANS</v>
          </cell>
          <cell r="C75">
            <v>0</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cell r="BB75">
            <v>0</v>
          </cell>
          <cell r="BC75">
            <v>0</v>
          </cell>
          <cell r="BD75">
            <v>0</v>
          </cell>
          <cell r="BE75">
            <v>0</v>
          </cell>
          <cell r="BF75">
            <v>0</v>
          </cell>
          <cell r="BG75">
            <v>0</v>
          </cell>
          <cell r="BH75">
            <v>0</v>
          </cell>
          <cell r="BI75">
            <v>0</v>
          </cell>
          <cell r="BJ75">
            <v>0</v>
          </cell>
          <cell r="BK75">
            <v>0</v>
          </cell>
          <cell r="BL75">
            <v>0</v>
          </cell>
          <cell r="BM75">
            <v>0</v>
          </cell>
          <cell r="BN75">
            <v>0</v>
          </cell>
          <cell r="BO75">
            <v>0</v>
          </cell>
          <cell r="BP75">
            <v>0</v>
          </cell>
        </row>
        <row r="76">
          <cell r="B76" t="str">
            <v>ROAD</v>
          </cell>
          <cell r="C76">
            <v>0</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0</v>
          </cell>
          <cell r="AW76">
            <v>0</v>
          </cell>
          <cell r="AX76">
            <v>0</v>
          </cell>
          <cell r="AY76">
            <v>0</v>
          </cell>
          <cell r="AZ76">
            <v>0</v>
          </cell>
          <cell r="BA76">
            <v>0</v>
          </cell>
          <cell r="BB76">
            <v>0</v>
          </cell>
          <cell r="BC76">
            <v>0</v>
          </cell>
          <cell r="BD76">
            <v>0</v>
          </cell>
          <cell r="BE76">
            <v>0</v>
          </cell>
          <cell r="BF76">
            <v>0</v>
          </cell>
          <cell r="BG76">
            <v>0</v>
          </cell>
          <cell r="BH76">
            <v>0</v>
          </cell>
          <cell r="BI76">
            <v>0</v>
          </cell>
          <cell r="BJ76">
            <v>0</v>
          </cell>
          <cell r="BK76">
            <v>0</v>
          </cell>
          <cell r="BL76">
            <v>0</v>
          </cell>
          <cell r="BM76">
            <v>0</v>
          </cell>
          <cell r="BN76">
            <v>0</v>
          </cell>
          <cell r="BO76">
            <v>0</v>
          </cell>
          <cell r="BP76">
            <v>0</v>
          </cell>
        </row>
        <row r="77">
          <cell r="B77" t="str">
            <v>DOMESAIR</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cell r="AO77">
            <v>0</v>
          </cell>
          <cell r="AP77">
            <v>0</v>
          </cell>
          <cell r="AQ77">
            <v>0</v>
          </cell>
          <cell r="AR77">
            <v>0</v>
          </cell>
          <cell r="AS77">
            <v>0</v>
          </cell>
          <cell r="AT77">
            <v>0</v>
          </cell>
          <cell r="AU77">
            <v>0</v>
          </cell>
          <cell r="AV77">
            <v>0</v>
          </cell>
          <cell r="AW77">
            <v>0</v>
          </cell>
          <cell r="AX77">
            <v>0</v>
          </cell>
          <cell r="AY77">
            <v>0</v>
          </cell>
          <cell r="AZ77">
            <v>0</v>
          </cell>
          <cell r="BA77">
            <v>0</v>
          </cell>
          <cell r="BB77">
            <v>0</v>
          </cell>
          <cell r="BC77">
            <v>0</v>
          </cell>
          <cell r="BD77">
            <v>0</v>
          </cell>
          <cell r="BE77">
            <v>0</v>
          </cell>
          <cell r="BF77">
            <v>0</v>
          </cell>
          <cell r="BG77">
            <v>0</v>
          </cell>
          <cell r="BH77">
            <v>0</v>
          </cell>
          <cell r="BI77">
            <v>0</v>
          </cell>
          <cell r="BJ77">
            <v>0</v>
          </cell>
          <cell r="BK77">
            <v>0</v>
          </cell>
          <cell r="BL77">
            <v>0</v>
          </cell>
          <cell r="BM77">
            <v>0</v>
          </cell>
          <cell r="BN77">
            <v>0</v>
          </cell>
          <cell r="BO77">
            <v>0</v>
          </cell>
          <cell r="BP77">
            <v>0</v>
          </cell>
        </row>
        <row r="78">
          <cell r="B78" t="str">
            <v>RAIL</v>
          </cell>
          <cell r="C78">
            <v>0</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cell r="AO78">
            <v>0</v>
          </cell>
          <cell r="AP78">
            <v>0</v>
          </cell>
          <cell r="AQ78">
            <v>0</v>
          </cell>
          <cell r="AR78">
            <v>0</v>
          </cell>
          <cell r="AS78">
            <v>0</v>
          </cell>
          <cell r="AT78">
            <v>0</v>
          </cell>
          <cell r="AU78">
            <v>0</v>
          </cell>
          <cell r="AV78">
            <v>0</v>
          </cell>
          <cell r="AW78">
            <v>0</v>
          </cell>
          <cell r="AX78">
            <v>0</v>
          </cell>
          <cell r="AY78">
            <v>0</v>
          </cell>
          <cell r="AZ78">
            <v>0</v>
          </cell>
          <cell r="BA78">
            <v>0</v>
          </cell>
          <cell r="BB78">
            <v>0</v>
          </cell>
          <cell r="BC78">
            <v>0</v>
          </cell>
          <cell r="BD78">
            <v>0</v>
          </cell>
          <cell r="BE78">
            <v>0</v>
          </cell>
          <cell r="BF78">
            <v>0</v>
          </cell>
          <cell r="BG78">
            <v>0</v>
          </cell>
          <cell r="BH78">
            <v>0</v>
          </cell>
          <cell r="BI78">
            <v>0</v>
          </cell>
          <cell r="BJ78">
            <v>0</v>
          </cell>
          <cell r="BK78">
            <v>0</v>
          </cell>
          <cell r="BL78">
            <v>0</v>
          </cell>
          <cell r="BM78">
            <v>0</v>
          </cell>
          <cell r="BN78">
            <v>0</v>
          </cell>
          <cell r="BO78">
            <v>0</v>
          </cell>
          <cell r="BP78">
            <v>0</v>
          </cell>
        </row>
        <row r="79">
          <cell r="B79" t="str">
            <v>PIPELINE</v>
          </cell>
          <cell r="C79">
            <v>0</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cell r="AO79">
            <v>0</v>
          </cell>
          <cell r="AP79">
            <v>0</v>
          </cell>
          <cell r="AQ79">
            <v>0</v>
          </cell>
          <cell r="AR79">
            <v>0</v>
          </cell>
          <cell r="AS79">
            <v>0</v>
          </cell>
          <cell r="AT79">
            <v>0</v>
          </cell>
          <cell r="AU79">
            <v>0</v>
          </cell>
          <cell r="AV79">
            <v>0</v>
          </cell>
          <cell r="AW79">
            <v>0</v>
          </cell>
          <cell r="AX79">
            <v>0</v>
          </cell>
          <cell r="AY79">
            <v>0</v>
          </cell>
          <cell r="AZ79">
            <v>0</v>
          </cell>
          <cell r="BA79">
            <v>0</v>
          </cell>
          <cell r="BB79">
            <v>0</v>
          </cell>
          <cell r="BC79">
            <v>0</v>
          </cell>
          <cell r="BD79">
            <v>0</v>
          </cell>
          <cell r="BE79">
            <v>0</v>
          </cell>
          <cell r="BF79">
            <v>0</v>
          </cell>
          <cell r="BG79">
            <v>0</v>
          </cell>
          <cell r="BH79">
            <v>0</v>
          </cell>
          <cell r="BI79">
            <v>0</v>
          </cell>
          <cell r="BJ79">
            <v>0</v>
          </cell>
          <cell r="BK79">
            <v>0</v>
          </cell>
          <cell r="BL79">
            <v>0</v>
          </cell>
          <cell r="BM79">
            <v>0</v>
          </cell>
          <cell r="BN79">
            <v>0</v>
          </cell>
          <cell r="BO79">
            <v>0</v>
          </cell>
          <cell r="BP79">
            <v>0</v>
          </cell>
        </row>
        <row r="80">
          <cell r="B80" t="str">
            <v>DOMESNAV</v>
          </cell>
          <cell r="C80">
            <v>0</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cell r="AO80">
            <v>0</v>
          </cell>
          <cell r="AP80">
            <v>0</v>
          </cell>
          <cell r="AQ80">
            <v>0</v>
          </cell>
          <cell r="AR80">
            <v>0</v>
          </cell>
          <cell r="AS80">
            <v>0</v>
          </cell>
          <cell r="AT80">
            <v>0</v>
          </cell>
          <cell r="AU80">
            <v>0</v>
          </cell>
          <cell r="AV80">
            <v>0</v>
          </cell>
          <cell r="AW80">
            <v>0</v>
          </cell>
          <cell r="AX80">
            <v>0</v>
          </cell>
          <cell r="AY80">
            <v>0</v>
          </cell>
          <cell r="AZ80">
            <v>0</v>
          </cell>
          <cell r="BA80">
            <v>0</v>
          </cell>
          <cell r="BB80">
            <v>0</v>
          </cell>
          <cell r="BC80">
            <v>0</v>
          </cell>
          <cell r="BD80">
            <v>0</v>
          </cell>
          <cell r="BE80">
            <v>0</v>
          </cell>
          <cell r="BF80">
            <v>0</v>
          </cell>
          <cell r="BG80">
            <v>0</v>
          </cell>
          <cell r="BH80">
            <v>0</v>
          </cell>
          <cell r="BI80">
            <v>0</v>
          </cell>
          <cell r="BJ80">
            <v>0</v>
          </cell>
          <cell r="BK80">
            <v>0</v>
          </cell>
          <cell r="BL80">
            <v>0</v>
          </cell>
          <cell r="BM80">
            <v>0</v>
          </cell>
          <cell r="BN80">
            <v>0</v>
          </cell>
          <cell r="BO80">
            <v>0</v>
          </cell>
          <cell r="BP80">
            <v>0</v>
          </cell>
        </row>
        <row r="81">
          <cell r="B81" t="str">
            <v>TRNONSPE</v>
          </cell>
          <cell r="C81">
            <v>0</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v>
          </cell>
          <cell r="BK81">
            <v>0</v>
          </cell>
          <cell r="BL81">
            <v>0</v>
          </cell>
          <cell r="BM81">
            <v>0</v>
          </cell>
          <cell r="BN81">
            <v>0</v>
          </cell>
          <cell r="BO81">
            <v>0</v>
          </cell>
          <cell r="BP81">
            <v>0</v>
          </cell>
        </row>
        <row r="82">
          <cell r="B82" t="str">
            <v>TOTOTHER</v>
          </cell>
          <cell r="C82">
            <v>0</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0</v>
          </cell>
          <cell r="AZ82">
            <v>0</v>
          </cell>
          <cell r="BA82">
            <v>0</v>
          </cell>
          <cell r="BB82">
            <v>0</v>
          </cell>
          <cell r="BC82">
            <v>0</v>
          </cell>
          <cell r="BD82">
            <v>0</v>
          </cell>
          <cell r="BE82">
            <v>0</v>
          </cell>
          <cell r="BF82">
            <v>0</v>
          </cell>
          <cell r="BG82">
            <v>0</v>
          </cell>
          <cell r="BH82">
            <v>0</v>
          </cell>
          <cell r="BI82">
            <v>0</v>
          </cell>
          <cell r="BJ82">
            <v>0</v>
          </cell>
          <cell r="BK82">
            <v>0</v>
          </cell>
          <cell r="BL82">
            <v>0</v>
          </cell>
          <cell r="BM82">
            <v>0</v>
          </cell>
          <cell r="BN82">
            <v>0</v>
          </cell>
          <cell r="BO82">
            <v>0</v>
          </cell>
          <cell r="BP82">
            <v>0</v>
          </cell>
        </row>
        <row r="83">
          <cell r="B83" t="str">
            <v>RESIDENT</v>
          </cell>
          <cell r="C83">
            <v>0</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cell r="BG83">
            <v>0</v>
          </cell>
          <cell r="BH83">
            <v>0</v>
          </cell>
          <cell r="BI83">
            <v>0</v>
          </cell>
          <cell r="BJ83">
            <v>0</v>
          </cell>
          <cell r="BK83">
            <v>0</v>
          </cell>
          <cell r="BL83">
            <v>0</v>
          </cell>
          <cell r="BM83">
            <v>0</v>
          </cell>
          <cell r="BN83">
            <v>0</v>
          </cell>
          <cell r="BO83">
            <v>0</v>
          </cell>
          <cell r="BP83">
            <v>0</v>
          </cell>
        </row>
        <row r="84">
          <cell r="B84" t="str">
            <v>COMMPUB</v>
          </cell>
          <cell r="C84">
            <v>0</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D84">
            <v>0</v>
          </cell>
          <cell r="BE84">
            <v>0</v>
          </cell>
          <cell r="BF84">
            <v>0</v>
          </cell>
          <cell r="BG84">
            <v>0</v>
          </cell>
          <cell r="BH84">
            <v>0</v>
          </cell>
          <cell r="BI84">
            <v>0</v>
          </cell>
          <cell r="BJ84">
            <v>0</v>
          </cell>
          <cell r="BK84">
            <v>0</v>
          </cell>
          <cell r="BL84">
            <v>0</v>
          </cell>
          <cell r="BM84">
            <v>0</v>
          </cell>
          <cell r="BN84">
            <v>0</v>
          </cell>
          <cell r="BO84">
            <v>0</v>
          </cell>
          <cell r="BP84">
            <v>0</v>
          </cell>
        </row>
        <row r="85">
          <cell r="B85" t="str">
            <v>AGRICULT</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cell r="BM85">
            <v>0</v>
          </cell>
          <cell r="BN85">
            <v>0</v>
          </cell>
          <cell r="BO85">
            <v>0</v>
          </cell>
          <cell r="BP85">
            <v>0</v>
          </cell>
        </row>
        <row r="86">
          <cell r="B86" t="str">
            <v>FISHING</v>
          </cell>
          <cell r="C86">
            <v>0</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cell r="BK86">
            <v>0</v>
          </cell>
          <cell r="BL86">
            <v>0</v>
          </cell>
          <cell r="BM86">
            <v>0</v>
          </cell>
          <cell r="BN86">
            <v>0</v>
          </cell>
          <cell r="BO86">
            <v>0</v>
          </cell>
          <cell r="BP86">
            <v>0</v>
          </cell>
        </row>
        <row r="87">
          <cell r="B87" t="str">
            <v>ONONSPEC</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row>
        <row r="88">
          <cell r="B88" t="str">
            <v>NONENUSE</v>
          </cell>
          <cell r="C88">
            <v>0</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cell r="BG88">
            <v>0</v>
          </cell>
          <cell r="BH88">
            <v>0</v>
          </cell>
          <cell r="BI88">
            <v>0</v>
          </cell>
          <cell r="BJ88">
            <v>0</v>
          </cell>
          <cell r="BK88">
            <v>0</v>
          </cell>
          <cell r="BL88">
            <v>0</v>
          </cell>
          <cell r="BM88">
            <v>0</v>
          </cell>
          <cell r="BN88">
            <v>0</v>
          </cell>
          <cell r="BO88">
            <v>0</v>
          </cell>
          <cell r="BP88">
            <v>0</v>
          </cell>
        </row>
        <row r="89">
          <cell r="B89" t="str">
            <v>NEINTREN</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cell r="BG89">
            <v>0</v>
          </cell>
          <cell r="BH89">
            <v>0</v>
          </cell>
          <cell r="BI89">
            <v>0</v>
          </cell>
          <cell r="BJ89">
            <v>0</v>
          </cell>
          <cell r="BK89">
            <v>0</v>
          </cell>
          <cell r="BL89">
            <v>0</v>
          </cell>
          <cell r="BM89">
            <v>0</v>
          </cell>
          <cell r="BN89">
            <v>0</v>
          </cell>
          <cell r="BO89">
            <v>0</v>
          </cell>
          <cell r="BP89">
            <v>0</v>
          </cell>
        </row>
        <row r="90">
          <cell r="B90" t="str">
            <v>NETRANS</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0</v>
          </cell>
          <cell r="BG90">
            <v>0</v>
          </cell>
          <cell r="BH90">
            <v>0</v>
          </cell>
          <cell r="BI90">
            <v>0</v>
          </cell>
          <cell r="BJ90">
            <v>0</v>
          </cell>
          <cell r="BK90">
            <v>0</v>
          </cell>
          <cell r="BL90">
            <v>0</v>
          </cell>
          <cell r="BM90">
            <v>0</v>
          </cell>
          <cell r="BN90">
            <v>0</v>
          </cell>
          <cell r="BO90">
            <v>0</v>
          </cell>
          <cell r="BP90">
            <v>0</v>
          </cell>
        </row>
        <row r="91">
          <cell r="B91" t="str">
            <v>NEOTHER</v>
          </cell>
          <cell r="C91">
            <v>0</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0</v>
          </cell>
          <cell r="BF91">
            <v>0</v>
          </cell>
          <cell r="BG91">
            <v>0</v>
          </cell>
          <cell r="BH91">
            <v>0</v>
          </cell>
          <cell r="BI91">
            <v>0</v>
          </cell>
          <cell r="BJ91">
            <v>0</v>
          </cell>
          <cell r="BK91">
            <v>0</v>
          </cell>
          <cell r="BL91">
            <v>0</v>
          </cell>
          <cell r="BM91">
            <v>0</v>
          </cell>
          <cell r="BN91">
            <v>0</v>
          </cell>
          <cell r="BO91">
            <v>0</v>
          </cell>
          <cell r="BP91">
            <v>0</v>
          </cell>
        </row>
        <row r="92">
          <cell r="B92" t="str">
            <v>NECHEM</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cell r="BC92">
            <v>0</v>
          </cell>
          <cell r="BD92">
            <v>0</v>
          </cell>
          <cell r="BE92">
            <v>0</v>
          </cell>
          <cell r="BF92">
            <v>0</v>
          </cell>
          <cell r="BG92">
            <v>0</v>
          </cell>
          <cell r="BH92">
            <v>0</v>
          </cell>
          <cell r="BI92">
            <v>0</v>
          </cell>
          <cell r="BJ92">
            <v>0</v>
          </cell>
          <cell r="BK92">
            <v>0</v>
          </cell>
          <cell r="BL92">
            <v>0</v>
          </cell>
          <cell r="BM92">
            <v>0</v>
          </cell>
          <cell r="BN92">
            <v>0</v>
          </cell>
          <cell r="BO92">
            <v>0</v>
          </cell>
          <cell r="BP92">
            <v>0</v>
          </cell>
        </row>
        <row r="93">
          <cell r="B93" t="str">
            <v>ELOUTPUT</v>
          </cell>
          <cell r="C93">
            <v>0</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cell r="AO93">
            <v>0</v>
          </cell>
          <cell r="AP93">
            <v>0</v>
          </cell>
          <cell r="AQ93">
            <v>0</v>
          </cell>
          <cell r="AR93">
            <v>0</v>
          </cell>
          <cell r="AS93">
            <v>0</v>
          </cell>
          <cell r="AT93">
            <v>0</v>
          </cell>
          <cell r="AU93">
            <v>0</v>
          </cell>
          <cell r="AV93">
            <v>0</v>
          </cell>
          <cell r="AW93">
            <v>0</v>
          </cell>
          <cell r="AX93">
            <v>0</v>
          </cell>
          <cell r="AY93">
            <v>0</v>
          </cell>
          <cell r="AZ93">
            <v>0</v>
          </cell>
          <cell r="BA93">
            <v>0</v>
          </cell>
          <cell r="BB93">
            <v>0</v>
          </cell>
          <cell r="BC93">
            <v>0</v>
          </cell>
          <cell r="BD93">
            <v>0</v>
          </cell>
          <cell r="BE93">
            <v>0</v>
          </cell>
          <cell r="BF93">
            <v>0</v>
          </cell>
          <cell r="BG93">
            <v>0</v>
          </cell>
          <cell r="BH93">
            <v>0</v>
          </cell>
          <cell r="BI93">
            <v>0</v>
          </cell>
          <cell r="BJ93">
            <v>0</v>
          </cell>
          <cell r="BK93">
            <v>0</v>
          </cell>
          <cell r="BL93">
            <v>0</v>
          </cell>
          <cell r="BM93">
            <v>0</v>
          </cell>
          <cell r="BN93">
            <v>0</v>
          </cell>
          <cell r="BO93">
            <v>0</v>
          </cell>
          <cell r="BP93">
            <v>0</v>
          </cell>
        </row>
        <row r="94">
          <cell r="B94" t="str">
            <v>ELMAINE</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row>
        <row r="95">
          <cell r="B95" t="str">
            <v>ELAUTOE</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0</v>
          </cell>
          <cell r="AX95">
            <v>0</v>
          </cell>
          <cell r="AY95">
            <v>0</v>
          </cell>
          <cell r="AZ95">
            <v>0</v>
          </cell>
          <cell r="BA95">
            <v>0</v>
          </cell>
          <cell r="BB95">
            <v>0</v>
          </cell>
          <cell r="BC95">
            <v>0</v>
          </cell>
          <cell r="BD95">
            <v>0</v>
          </cell>
          <cell r="BE95">
            <v>0</v>
          </cell>
          <cell r="BF95">
            <v>0</v>
          </cell>
          <cell r="BG95">
            <v>0</v>
          </cell>
          <cell r="BH95">
            <v>0</v>
          </cell>
          <cell r="BI95">
            <v>0</v>
          </cell>
          <cell r="BJ95">
            <v>0</v>
          </cell>
          <cell r="BK95">
            <v>0</v>
          </cell>
          <cell r="BL95">
            <v>0</v>
          </cell>
          <cell r="BM95">
            <v>0</v>
          </cell>
          <cell r="BN95">
            <v>0</v>
          </cell>
          <cell r="BO95">
            <v>0</v>
          </cell>
          <cell r="BP95">
            <v>0</v>
          </cell>
        </row>
        <row r="96">
          <cell r="B96" t="str">
            <v>ELMAINC</v>
          </cell>
          <cell r="C96">
            <v>0</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0</v>
          </cell>
          <cell r="BD96">
            <v>0</v>
          </cell>
          <cell r="BE96">
            <v>0</v>
          </cell>
          <cell r="BF96">
            <v>0</v>
          </cell>
          <cell r="BG96">
            <v>0</v>
          </cell>
          <cell r="BH96">
            <v>0</v>
          </cell>
          <cell r="BI96">
            <v>0</v>
          </cell>
          <cell r="BJ96">
            <v>0</v>
          </cell>
          <cell r="BK96">
            <v>0</v>
          </cell>
          <cell r="BL96">
            <v>0</v>
          </cell>
          <cell r="BM96">
            <v>0</v>
          </cell>
          <cell r="BN96">
            <v>0</v>
          </cell>
          <cell r="BO96">
            <v>0</v>
          </cell>
          <cell r="BP96">
            <v>0</v>
          </cell>
        </row>
        <row r="97">
          <cell r="B97" t="str">
            <v>ELAUTOC</v>
          </cell>
          <cell r="C97">
            <v>0</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v>
          </cell>
          <cell r="BK97">
            <v>0</v>
          </cell>
          <cell r="BL97">
            <v>0</v>
          </cell>
          <cell r="BM97">
            <v>0</v>
          </cell>
          <cell r="BN97">
            <v>0</v>
          </cell>
          <cell r="BO97">
            <v>0</v>
          </cell>
          <cell r="BP97">
            <v>0</v>
          </cell>
        </row>
        <row r="98">
          <cell r="B98" t="str">
            <v>HEMAINC</v>
          </cell>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row>
        <row r="99">
          <cell r="B99" t="str">
            <v>HEAUTOC</v>
          </cell>
          <cell r="C99">
            <v>0</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row>
        <row r="100">
          <cell r="B100" t="str">
            <v>HEMAINH</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0</v>
          </cell>
          <cell r="BO100">
            <v>0</v>
          </cell>
          <cell r="BP100">
            <v>0</v>
          </cell>
        </row>
        <row r="101">
          <cell r="B101" t="str">
            <v>HEAUTOH</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row>
        <row r="102">
          <cell r="B102" t="str">
            <v>HEATOUT</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row>
        <row r="103">
          <cell r="B103" t="str">
            <v>MHYDPUMP</v>
          </cell>
          <cell r="C103">
            <v>0</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row>
        <row r="104">
          <cell r="B104" t="str">
            <v>AHYDPUMP</v>
          </cell>
          <cell r="C104">
            <v>0</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row>
        <row r="105">
          <cell r="B105" t="str">
            <v>VENTED</v>
          </cell>
          <cell r="C105">
            <v>0</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cell r="BK105">
            <v>0</v>
          </cell>
          <cell r="BL105">
            <v>0</v>
          </cell>
          <cell r="BM105">
            <v>0</v>
          </cell>
          <cell r="BN105">
            <v>0</v>
          </cell>
          <cell r="BO105">
            <v>0</v>
          </cell>
          <cell r="BP105">
            <v>0</v>
          </cell>
        </row>
        <row r="106">
          <cell r="B106" t="str">
            <v>FLARED</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row>
      </sheetData>
      <sheetData sheetId="8" refreshError="1">
        <row r="4">
          <cell r="B4" t="str">
            <v>SHORT NAME</v>
          </cell>
          <cell r="C4" t="str">
            <v>NAVERAGE</v>
          </cell>
          <cell r="D4" t="str">
            <v>NINDPROD</v>
          </cell>
          <cell r="E4" t="str">
            <v>NOSOURCES</v>
          </cell>
          <cell r="F4" t="str">
            <v>NIMPORTS</v>
          </cell>
          <cell r="G4" t="str">
            <v>NEXPORTS</v>
          </cell>
          <cell r="H4" t="str">
            <v>NCOKEOVS</v>
          </cell>
          <cell r="I4" t="str">
            <v>NBLAST</v>
          </cell>
          <cell r="J4" t="str">
            <v>NMAIN</v>
          </cell>
          <cell r="K4" t="str">
            <v>NAUTOELEC</v>
          </cell>
          <cell r="L4" t="str">
            <v>NMAINCHP</v>
          </cell>
          <cell r="M4" t="str">
            <v>NAUTOCHP</v>
          </cell>
          <cell r="N4" t="str">
            <v>NMAINHEAT</v>
          </cell>
          <cell r="O4" t="str">
            <v>NAUTOHEAT</v>
          </cell>
          <cell r="P4" t="str">
            <v>NIND</v>
          </cell>
          <cell r="Q4" t="str">
            <v>NOTHER</v>
          </cell>
        </row>
        <row r="5">
          <cell r="B5" t="str">
            <v>ANTCOAL</v>
          </cell>
        </row>
        <row r="56">
          <cell r="C56">
            <v>2.3879999999999998E-2</v>
          </cell>
        </row>
        <row r="58">
          <cell r="C58">
            <v>8.5999999999999993E-2</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bd5df3a48eceaba2bf9c4ff931b54459&amp;qlt=95" TargetMode="External"/><Relationship Id="rId2" Type="http://schemas.openxmlformats.org/officeDocument/2006/relationships/hyperlink" Target="https://www.bing.com/images/search?form=xlimg&amp;q=casanare+department+colombia" TargetMode="External"/><Relationship Id="rId1" Type="http://schemas.openxmlformats.org/officeDocument/2006/relationships/hyperlink" Target="https://www.bing.com/th?id=AMMS_c7e7183a8049fcd4476666d530c02af4&amp;qlt=95" TargetMode="External"/><Relationship Id="rId4" Type="http://schemas.openxmlformats.org/officeDocument/2006/relationships/hyperlink" Target="https://www.bing.com/images/search?form=xlimg&amp;q=putumayo+department+colomb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Srd>
</file>

<file path=xl/richData/rdarray.xml><?xml version="1.0" encoding="utf-8"?>
<arrayData xmlns="http://schemas.microsoft.com/office/spreadsheetml/2017/richdata2" count="9">
  <a r="1">
    <v t="s">Oneida Rayeth Pinto Perez (Governor)</v>
  </a>
  <a r="1">
    <v t="s">UTC−05:00</v>
  </a>
  <a r="1">
    <v t="s">William Villamizar Laguado (Governor)</v>
  </a>
  <a r="1">
    <v t="s">Salomon Andres Sanabria (Governor)</v>
  </a>
  <a r="1">
    <v t="s">Marcela Amaya (Governor)</v>
  </a>
  <a r="1">
    <v t="s">Sorrel Parisa Aroca Rodriguez (Governor)</v>
  </a>
  <a r="1">
    <v t="r">50</v>
  </a>
  <a r="1">
    <v t="s">Didier Alberto Tavera Amado (Governor)</v>
  </a>
  <a r="1">
    <v t="s">Luis Enrique Dussan López (Governor)</v>
  </a>
</arrayData>
</file>

<file path=xl/richData/rdrichvalue.xml><?xml version="1.0" encoding="utf-8"?>
<rvData xmlns="http://schemas.microsoft.com/office/spreadsheetml/2017/richdata" count="71">
  <rv s="0">
    <v>536870912</v>
    <v>La Guajira Department</v>
    <v>5dadb66e-c4f1-8556-c08f-671a606edf84</v>
    <v>en-US</v>
    <v>Map</v>
  </rv>
  <rv s="1">
    <fb>20848</fb>
    <v>11</v>
  </rv>
  <rv s="0">
    <v>536870912</v>
    <v>Riohacha</v>
    <v>f49d0eea-63a6-74bd-7610-26e440494dda</v>
    <v>en-US</v>
    <v>Map</v>
  </rv>
  <rv s="0">
    <v>536870912</v>
    <v>Colombia</v>
    <v>c396e3d8-2a85-d230-f691-7850536d840e</v>
    <v>en-US</v>
    <v>Map</v>
  </rv>
  <rv s="1">
    <fb>123078</fb>
    <v>11</v>
  </rv>
  <rv s="0">
    <v>536870912</v>
    <v>Uribia</v>
    <v>079ebe16-eeaa-f321-420d-7a8c4b2a599d</v>
    <v>en-US</v>
    <v>Map</v>
  </rv>
  <rv s="2">
    <v>0</v>
  </rv>
  <rv s="3">
    <v>https://www.bing.com/search?q=la+guajira+department+colombia&amp;form=skydnc</v>
    <v>Learn more on Bing</v>
  </rv>
  <rv s="1">
    <fb>880560</fb>
    <v>11</v>
  </rv>
  <rv s="2">
    <v>1</v>
  </rv>
  <rv s="4">
    <v>#VALUE!</v>
    <v>en-US</v>
    <v>5dadb66e-c4f1-8556-c08f-671a606edf84</v>
    <v>536870912</v>
    <v>1</v>
    <v>3</v>
    <v>4</v>
    <v>La Guajira Department</v>
    <v>7</v>
    <v>8</v>
    <v>Map</v>
    <v>9</v>
    <v>10</v>
    <v>CO-LAG</v>
    <v>1</v>
    <v>2</v>
    <v>3</v>
    <v>La Guajira is a department of Colombia. It occupies most of the Guajira Peninsula in the northeast region of the country, on the Caribbean Sea and bordering Venezuela, at the northernmost tip of South America. The capital city of the department is Riohacha.</v>
    <v>4</v>
    <v>5</v>
    <v>6</v>
    <v>7</v>
    <v>La Guajira Department</v>
    <v>8</v>
    <v>9</v>
    <v>La Guajira Department</v>
    <v>mdp/vdpid/10106951</v>
  </rv>
  <rv s="0">
    <v>536870912</v>
    <v>Norte de Santander Department</v>
    <v>d44c8def-e6be-c3f1-ab4e-e27af99a2e0b</v>
    <v>en-US</v>
    <v>Map</v>
  </rv>
  <rv s="1">
    <fb>21658</fb>
    <v>19</v>
  </rv>
  <rv s="0">
    <v>536870912</v>
    <v>Cúcuta</v>
    <v>5a90774d-aeea-6f03-17a8-2126ffdffef3</v>
    <v>en-US</v>
    <v>Map</v>
  </rv>
  <rv s="1">
    <fb>295605</fb>
    <v>19</v>
  </rv>
  <rv s="2">
    <v>2</v>
  </rv>
  <rv s="3">
    <v>https://www.bing.com/search?q=norte+de+santander+department+colombia&amp;form=skydnc</v>
    <v>Learn more on Bing</v>
  </rv>
  <rv s="1">
    <fb>1491689</fb>
    <v>19</v>
  </rv>
  <rv s="4">
    <v>#VALUE!</v>
    <v>en-US</v>
    <v>d44c8def-e6be-c3f1-ab4e-e27af99a2e0b</v>
    <v>536870912</v>
    <v>1</v>
    <v>16</v>
    <v>4</v>
    <v>Norte de Santander Department</v>
    <v>17</v>
    <v>18</v>
    <v>Map</v>
    <v>9</v>
    <v>10</v>
    <v>CO-NSA</v>
    <v>12</v>
    <v>13</v>
    <v>3</v>
    <v>North Santander is a department of Northeastern Colombia. It is in the north of the country, bordering Venezuela. Its capital is Cúcuta, one of the country's major cities.</v>
    <v>14</v>
    <v>13</v>
    <v>15</v>
    <v>16</v>
    <v>Norte de Santander Department</v>
    <v>17</v>
    <v>9</v>
    <v>Norte de Santander Department</v>
    <v>mdp/vdpid/9406503</v>
  </rv>
  <rv s="0">
    <v>536870912</v>
    <v>Casanare Department</v>
    <v>e7b3ed4f-03e8-7516-f976-b525e8a0b565</v>
    <v>en-US</v>
    <v>Map</v>
  </rv>
  <rv s="1">
    <fb>44640</fb>
    <v>11</v>
  </rv>
  <rv s="0">
    <v>536870912</v>
    <v>Yopal</v>
    <v>b5d1013d-669c-c464-2466-3c8409cb17e0</v>
    <v>en-US</v>
    <v>Map</v>
  </rv>
  <rv s="1">
    <fb>73701</fb>
    <v>11</v>
  </rv>
  <rv s="5">
    <v>0</v>
    <v>9</v>
    <v>25</v>
    <v>0</v>
    <v>Image of Casanare Department</v>
  </rv>
  <rv s="2">
    <v>3</v>
  </rv>
  <rv s="3">
    <v>https://www.bing.com/search?q=casanare+department+colombia&amp;form=skydnc</v>
    <v>Learn more on Bing</v>
  </rv>
  <rv s="1">
    <fb>420504</fb>
    <v>11</v>
  </rv>
  <rv s="6">
    <v>#VALUE!</v>
    <v>en-US</v>
    <v>e7b3ed4f-03e8-7516-f976-b525e8a0b565</v>
    <v>536870912</v>
    <v>1</v>
    <v>22</v>
    <v>23</v>
    <v>Casanare Department</v>
    <v>17</v>
    <v>24</v>
    <v>Map</v>
    <v>9</v>
    <v>10</v>
    <v>CO-CAS</v>
    <v>20</v>
    <v>21</v>
    <v>3</v>
    <v>Casanare Department is a department in the central eastern region of Colombia. Its capital is Yopal, which is also the episcopal seat of the Roman Catholic Diocese of Yopal.</v>
    <v>22</v>
    <v>23</v>
    <v>21</v>
    <v>24</v>
    <v>25</v>
    <v>Casanare Department</v>
    <v>26</v>
    <v>9</v>
    <v>Casanare Department</v>
    <v>mdp/vdpid/10106928</v>
  </rv>
  <rv s="0">
    <v>536870912</v>
    <v>Meta Department</v>
    <v>30c3c263-a281-f2d2-6787-511d37d41ddf</v>
    <v>en-US</v>
    <v>Map</v>
  </rv>
  <rv s="1">
    <fb>85635</fb>
    <v>11</v>
  </rv>
  <rv s="0">
    <v>536870912</v>
    <v>Villavicencio</v>
    <v>061f744c-689b-fc4e-336d-58ff74f02bb7</v>
    <v>en-US</v>
    <v>Map</v>
  </rv>
  <rv s="1">
    <fb>179624</fb>
    <v>11</v>
  </rv>
  <rv s="2">
    <v>4</v>
  </rv>
  <rv s="3">
    <v>https://www.bing.com/search?q=meta+department+colombia&amp;form=skydnc</v>
    <v>Learn more on Bing</v>
  </rv>
  <rv s="1">
    <fb>1039722</fb>
    <v>11</v>
  </rv>
  <rv s="4">
    <v>#VALUE!</v>
    <v>en-US</v>
    <v>30c3c263-a281-f2d2-6787-511d37d41ddf</v>
    <v>536870912</v>
    <v>1</v>
    <v>28</v>
    <v>4</v>
    <v>Meta Department</v>
    <v>7</v>
    <v>8</v>
    <v>Map</v>
    <v>9</v>
    <v>10</v>
    <v>CO-MET</v>
    <v>29</v>
    <v>30</v>
    <v>3</v>
    <v>Meta is a department of Colombia. It is close to the geographic center of the country, to the east of the Andean mountains. A large portion of the department, which is also crossed by the Meta River, is covered by a grassland plain known as the Llanos. Its capital is Villavicencio. The department has a monument placed in the very geographic centre of Colombia, at a place known as Alto de Menegua, a few kilometers from Puerto López.</v>
    <v>31</v>
    <v>30</v>
    <v>32</v>
    <v>33</v>
    <v>Meta Department</v>
    <v>34</v>
    <v>9</v>
    <v>Meta Department</v>
    <v>mdp/vdpid/10106924</v>
  </rv>
  <rv s="0">
    <v>536870912</v>
    <v>Putumayo Department</v>
    <v>45f7bd51-6a99-6e2e-3095-604393add4b0</v>
    <v>en-US</v>
    <v>Map</v>
  </rv>
  <rv s="1">
    <fb>24885</fb>
    <v>19</v>
  </rv>
  <rv s="0">
    <v>536870912</v>
    <v>Mocoa</v>
    <v>fb0d0b7c-d2b3-307d-2e00-ace8205ad474</v>
    <v>en-US</v>
    <v>Map</v>
  </rv>
  <rv s="1">
    <fb>69570</fb>
    <v>19</v>
  </rv>
  <rv s="7">
    <v>1</v>
    <v>9</v>
    <v>34</v>
    <v>6</v>
    <v>0</v>
    <v>Image of Putumayo Department</v>
  </rv>
  <rv s="0">
    <v>536870912</v>
    <v>Orito</v>
    <v>0b32c096-7333-77fb-af4e-abf896aec920</v>
    <v>en-US</v>
    <v>Map</v>
  </rv>
  <rv s="2">
    <v>5</v>
  </rv>
  <rv s="3">
    <v>https://www.bing.com/search?q=putumayo+department+colombia&amp;form=skydnc</v>
    <v>Learn more on Bing</v>
  </rv>
  <rv s="1">
    <fb>348182</fb>
    <v>19</v>
  </rv>
  <rv s="6">
    <v>#VALUE!</v>
    <v>en-US</v>
    <v>45f7bd51-6a99-6e2e-3095-604393add4b0</v>
    <v>536870912</v>
    <v>1</v>
    <v>32</v>
    <v>23</v>
    <v>Putumayo Department</v>
    <v>7</v>
    <v>33</v>
    <v>Map</v>
    <v>9</v>
    <v>10</v>
    <v>CO-PUT</v>
    <v>37</v>
    <v>38</v>
    <v>3</v>
    <v>Putumayo is a department of Southern Colombia. It is in the south-west of the country, bordering Ecuador and Peru. Its capital is Mocoa. The word putumayo comes from the Quechua languages. The verb p'utuy means "to spring forth" or "to burst out", and mayu means river. Thus it means "gushing river".</v>
    <v>39</v>
    <v>40</v>
    <v>41</v>
    <v>42</v>
    <v>43</v>
    <v>Putumayo Department</v>
    <v>44</v>
    <v>9</v>
    <v>Putumayo Department</v>
    <v>mdp/vdpid/10106916</v>
  </rv>
  <rv s="0">
    <v>536870912</v>
    <v>Antioquia Department</v>
    <v>d3614470-a93c-5d64-a636-9da2dff33c3d</v>
    <v>en-US</v>
    <v>Map</v>
  </rv>
  <rv s="1">
    <fb>63612</fb>
    <v>11</v>
  </rv>
  <rv s="0">
    <v>536870912</v>
    <v>Medellín</v>
    <v>7b1377e4-8d6a-bcd0-6cb4-7b7c0a8f94b5</v>
    <v>en-US</v>
    <v>Map</v>
  </rv>
  <rv s="1">
    <fb>1505161</fb>
    <v>11</v>
  </rv>
  <rv s="0">
    <v>805306368</v>
    <v>Aníbal Gaviria (Governor)</v>
    <v>5a82d4c1-4e64-20b1-6477-27a77999dfc7</v>
    <v>en-US</v>
    <v>Generic</v>
  </rv>
  <rv s="2">
    <v>6</v>
  </rv>
  <rv s="3">
    <v>https://www.bing.com/search?q=antioquia+department&amp;form=skydnc</v>
    <v>Learn more on Bing</v>
  </rv>
  <rv s="1">
    <fb>6407102</fb>
    <v>11</v>
  </rv>
  <rv s="4">
    <v>#VALUE!</v>
    <v>en-US</v>
    <v>d3614470-a93c-5d64-a636-9da2dff33c3d</v>
    <v>536870912</v>
    <v>1</v>
    <v>37</v>
    <v>4</v>
    <v>Antioquia Department</v>
    <v>7</v>
    <v>8</v>
    <v>Map</v>
    <v>9</v>
    <v>10</v>
    <v>CO-ANT</v>
    <v>47</v>
    <v>48</v>
    <v>3</v>
    <v>Antioquia is one of the 32 departments of Colombia, located in the central Northwestern part of Colombia with a narrow section that borders the Caribbean Sea. Most of its territory is mountainous with some valleys, much of which is part of the Andes mountain range. Antioquia has been part of many territorial divisions of former countries created within the present-day territory of Colombia. Prior to adoption of the Colombian Constitution of 1886, Antioquia State had its own sovereign government.</v>
    <v>49</v>
    <v>48</v>
    <v>51</v>
    <v>52</v>
    <v>Antioquia Department</v>
    <v>53</v>
    <v>9</v>
    <v>Antioquia Department</v>
    <v>mdp/vdpid/10106933</v>
  </rv>
  <rv s="0">
    <v>536870912</v>
    <v>Santander Department</v>
    <v>98fbfaa3-063d-4261-a806-2b84a0339e05</v>
    <v>en-US</v>
    <v>Map</v>
  </rv>
  <rv s="1">
    <fb>30537</fb>
    <v>11</v>
  </rv>
  <rv s="0">
    <v>536870912</v>
    <v>Bucaramanga</v>
    <v>b2b7d5d4-6e24-8927-87fe-0c327b2b2c86</v>
    <v>en-US</v>
    <v>Map</v>
  </rv>
  <rv s="1">
    <fb>495179</fb>
    <v>11</v>
  </rv>
  <rv s="2">
    <v>7</v>
  </rv>
  <rv s="3">
    <v>https://www.bing.com/search?q=santander+department+colombia&amp;form=skydnc</v>
    <v>Learn more on Bing</v>
  </rv>
  <rv s="1">
    <fb>2184837</fb>
    <v>11</v>
  </rv>
  <rv s="4">
    <v>#VALUE!</v>
    <v>en-US</v>
    <v>98fbfaa3-063d-4261-a806-2b84a0339e05</v>
    <v>536870912</v>
    <v>1</v>
    <v>40</v>
    <v>4</v>
    <v>Santander Department</v>
    <v>7</v>
    <v>8</v>
    <v>Map</v>
    <v>9</v>
    <v>10</v>
    <v>CO-SAN</v>
    <v>56</v>
    <v>57</v>
    <v>3</v>
    <v>Santander is a department of Colombia. Santander inherited the name of one of the nine original states of the United States of Colombia. It is located in the central northern part of the country, borders the Magdalena River to the east, Boyacá to the south and southeast, the Norte de Santander Department to the northeast, the Cesar Department to the north, the Bolivar and Antioquia Departments to the west. Its capital is the city of Bucaramanga.</v>
    <v>58</v>
    <v>57</v>
    <v>59</v>
    <v>60</v>
    <v>Santander Department</v>
    <v>61</v>
    <v>9</v>
    <v>Santander Department</v>
    <v>mdp/vdpid/10106936</v>
  </rv>
  <rv s="0">
    <v>536870912</v>
    <v>Huila Department</v>
    <v>2752ef70-1772-e264-2348-e4146224c108</v>
    <v>en-US</v>
    <v>Map</v>
  </rv>
  <rv s="1">
    <fb>19890</fb>
    <v>19</v>
  </rv>
  <rv s="0">
    <v>536870912</v>
    <v>Neiva</v>
    <v>1ba988f0-6907-b536-88ad-b89bb1269fc5</v>
    <v>en-US</v>
    <v>Map</v>
  </rv>
  <rv s="1">
    <fb>253348</fb>
    <v>19</v>
  </rv>
  <rv s="2">
    <v>8</v>
  </rv>
  <rv s="3">
    <v>https://www.bing.com/search?q=huila+department+colombia&amp;form=skydnc</v>
    <v>Learn more on Bing</v>
  </rv>
  <rv s="1">
    <fb>1200386</fb>
    <v>19</v>
  </rv>
  <rv s="4">
    <v>#VALUE!</v>
    <v>en-US</v>
    <v>2752ef70-1772-e264-2348-e4146224c108</v>
    <v>536870912</v>
    <v>1</v>
    <v>43</v>
    <v>4</v>
    <v>Huila Department</v>
    <v>17</v>
    <v>18</v>
    <v>Map</v>
    <v>9</v>
    <v>10</v>
    <v>CO-HUI</v>
    <v>64</v>
    <v>65</v>
    <v>3</v>
    <v>Huila is one of the departments of Colombia. It is located in the southwest of the country, and its capital is Neiva.</v>
    <v>66</v>
    <v>65</v>
    <v>67</v>
    <v>68</v>
    <v>Huila Department</v>
    <v>69</v>
    <v>9</v>
    <v>Huila Department</v>
    <v>mdp/vdpid/10106920</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ing units" t="r"/>
    <k n="Largest city" t="r"/>
    <k n="Leader(s)" t="r"/>
    <k n="LearnMoreOnLink" t="r"/>
    <k n="Name" t="s"/>
    <k n="Population" t="r"/>
    <k n="Time zone(s)"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ing units" t="r"/>
    <k n="Image" t="r"/>
    <k n="Largest city" t="r"/>
    <k n="Leader(s)" t="r"/>
    <k n="LearnMoreOnLink" t="r"/>
    <k n="Name" t="s"/>
    <k n="Population" t="r"/>
    <k n="Time zone(s)" t="r"/>
    <k n="UniqueName" t="s"/>
    <k n="VDPID/VSID" t="s"/>
  </s>
  <s t="_webimage">
    <k n="WebImageIdentifier" t="i"/>
    <k n="_Provider" t="spb"/>
    <k n="Attribution" t="spb"/>
    <k n="CalcOrigin" t="i"/>
    <k n="ComputedImage" t="b"/>
    <k n="Text" t="s"/>
  </s>
</rvStructures>
</file>

<file path=xl/richData/rdsupportingpropertybag.xml><?xml version="1.0" encoding="utf-8"?>
<supportingPropertyBags xmlns="http://schemas.microsoft.com/office/spreadsheetml/2017/richdata2">
  <spbArrays count="2">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Housing units</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Housing units</v>
      <v t="s">Time zone(s)</v>
      <v t="s">_Flags</v>
      <v t="s">VDPID/VSID</v>
      <v t="s">UniqueName</v>
      <v t="s">_DisplayString</v>
      <v t="s">LearnMoreOnLink</v>
      <v t="s">Image</v>
      <v t="s">Description</v>
    </a>
  </spbArrays>
  <spbData count="44">
    <spb s="0">
      <v xml:space="preserve">Wikipedia	</v>
      <v xml:space="preserve">CC-BY-SA	</v>
      <v xml:space="preserve">http://en.wikipedia.org/wiki/La_Guajira_Department	</v>
      <v xml:space="preserve">http://creativecommons.org/licenses/by-sa/3.0/	</v>
    </spb>
    <spb s="0">
      <v xml:space="preserve">Wikipedia	dane.gov.co	</v>
      <v xml:space="preserve">CC-BY-SA		</v>
      <v xml:space="preserve">http://en.wikipedia.org/wiki/La_Guajira_Department	http://www.dane.gov.co/censo/files/cuadros%20censo%202005.xls#Cuadro4.9	</v>
      <v xml:space="preserve">http://creativecommons.org/licenses/by-sa/3.0/		</v>
    </spb>
    <spb s="0">
      <v xml:space="preserve">dane.gov.co	</v>
      <v xml:space="preserve">	</v>
      <v xml:space="preserve">http://www.dane.gov.co/censo/files/cuadros%20censo%202005.xls#Cuadro4.9	</v>
      <v xml:space="preserve">	</v>
    </spb>
    <spb s="1">
      <v>0</v>
      <v>1</v>
      <v>0</v>
      <v>1</v>
      <v>0</v>
      <v>0</v>
      <v>2</v>
      <v>1</v>
      <v>0</v>
    </spb>
    <spb s="2">
      <v>0</v>
      <v>Name</v>
      <v>LearnMoreOnLink</v>
    </spb>
    <spb s="3">
      <v>0</v>
      <v>0</v>
      <v>0</v>
    </spb>
    <spb s="4">
      <v>0</v>
      <v>0</v>
    </spb>
    <spb s="5">
      <v>5</v>
      <v>5</v>
      <v>6</v>
      <v>5</v>
    </spb>
    <spb s="6">
      <v>1</v>
      <v>2</v>
    </spb>
    <spb s="7">
      <v>https://www.bing.com</v>
      <v>https://www.bing.com/th?id=Ga%5Cbing_yt.png&amp;w=100&amp;h=40&amp;c=0&amp;pid=0.1</v>
      <v>Powered by Bing</v>
    </spb>
    <spb s="8">
      <v>square km</v>
      <v>2018</v>
      <v>2005</v>
    </spb>
    <spb s="9">
      <v>3</v>
    </spb>
    <spb s="0">
      <v xml:space="preserve">Wikipedia	</v>
      <v xml:space="preserve">CC-BY-SA	</v>
      <v xml:space="preserve">http://en.wikipedia.org/wiki/Norte_de_Santander_Department	</v>
      <v xml:space="preserve">http://creativecommons.org/licenses/by-sa/3.0/	</v>
    </spb>
    <spb s="0">
      <v xml:space="preserve">Wikipedia	dane.gov.co	</v>
      <v xml:space="preserve">CC-BY-SA		</v>
      <v xml:space="preserve">http://en.wikipedia.org/wiki/Norte_de_Santander_Department	http://www.dane.gov.co/censo/files/cuadros%20censo%202005.xls#Cuadro4.9	</v>
      <v xml:space="preserve">http://creativecommons.org/licenses/by-sa/3.0/		</v>
    </spb>
    <spb s="0">
      <v xml:space="preserve">Wikipedia	Youtube	</v>
      <v xml:space="preserve">CC-BY-SA		</v>
      <v xml:space="preserve">http://en.wikipedia.org/wiki/Norte_de_Santander_Department	https://www.youtube.com/user/geltnortedesantander	</v>
      <v xml:space="preserve">http://creativecommons.org/licenses/by-sa/3.0/		</v>
    </spb>
    <spb s="0">
      <v xml:space="preserve">Wikipedia	dane.gov.co	Youtube	</v>
      <v xml:space="preserve">CC-BY-SA			</v>
      <v xml:space="preserve">http://en.wikipedia.org/wiki/Norte_de_Santander_Department	http://www.dane.gov.co/censo/files/cuadros%20censo%202005.xls#Cuadro4.9	https://www.youtube.com/user/geltnortedesantander	</v>
      <v xml:space="preserve">http://creativecommons.org/licenses/by-sa/3.0/			</v>
    </spb>
    <spb s="10">
      <v>12</v>
      <v>13</v>
      <v>12</v>
      <v>13</v>
      <v>12</v>
      <v>12</v>
      <v>14</v>
      <v>2</v>
      <v>15</v>
      <v>14</v>
    </spb>
    <spb s="11">
      <v>5</v>
      <v>5</v>
      <v>5</v>
    </spb>
    <spb s="12">
      <v>1</v>
    </spb>
    <spb s="9">
      <v>4</v>
    </spb>
    <spb s="0">
      <v xml:space="preserve">Wikipedia	</v>
      <v xml:space="preserve">CC-BY-SA	</v>
      <v xml:space="preserve">http://en.wikipedia.org/wiki/Casanare_Department	</v>
      <v xml:space="preserve">http://creativecommons.org/licenses/by-sa/3.0/	</v>
    </spb>
    <spb s="0">
      <v xml:space="preserve">Wikipedia	dane.gov.co	</v>
      <v xml:space="preserve">CC-BY-SA		</v>
      <v xml:space="preserve">http://en.wikipedia.org/wiki/Casanare_Department	http://www.dane.gov.co/censo/files/cuadros%20censo%202005.xls#Cuadro4.9	</v>
      <v xml:space="preserve">http://creativecommons.org/licenses/by-sa/3.0/		</v>
    </spb>
    <spb s="10">
      <v>20</v>
      <v>21</v>
      <v>20</v>
      <v>21</v>
      <v>20</v>
      <v>20</v>
      <v>20</v>
      <v>2</v>
      <v>21</v>
      <v>20</v>
    </spb>
    <spb s="2">
      <v>1</v>
      <v>Name</v>
      <v>LearnMoreOnLink</v>
    </spb>
    <spb s="13">
      <v>1</v>
      <v>5</v>
    </spb>
    <spb s="0">
      <v xml:space="preserve">Wikipedia	</v>
      <v xml:space="preserve">CC-BY-SA-3.0	</v>
      <v xml:space="preserve">http://zh.wikipedia.org/wiki/卡萨纳雷省	</v>
      <v xml:space="preserve">http://creativecommons.org/licenses/by-sa/3.0/	</v>
    </spb>
    <spb s="0">
      <v xml:space="preserve">Wikipedia	</v>
      <v xml:space="preserve">CC-BY-SA	</v>
      <v xml:space="preserve">http://en.wikipedia.org/wiki/Meta_Department	</v>
      <v xml:space="preserve">http://creativecommons.org/licenses/by-sa/3.0/	</v>
    </spb>
    <spb s="0">
      <v xml:space="preserve">Wikipedia	dane.gov.co	</v>
      <v xml:space="preserve">CC-BY-SA		</v>
      <v xml:space="preserve">http://en.wikipedia.org/wiki/Meta_Department	http://www.dane.gov.co/censo/files/cuadros%20censo%202005.xls#Cuadro4.9	</v>
      <v xml:space="preserve">http://creativecommons.org/licenses/by-sa/3.0/		</v>
    </spb>
    <spb s="10">
      <v>26</v>
      <v>27</v>
      <v>26</v>
      <v>27</v>
      <v>26</v>
      <v>26</v>
      <v>26</v>
      <v>2</v>
      <v>27</v>
      <v>26</v>
    </spb>
    <spb s="0">
      <v xml:space="preserve">Wikipedia	Wikipedia	</v>
      <v xml:space="preserve">CC-BY-SA	CC-BY-SA	</v>
      <v xml:space="preserve">http://en.wikipedia.org/wiki/Putumayo_Department	http://es.wikipedia.org/wiki/Putumayo_(Colombia)	</v>
      <v xml:space="preserve">http://creativecommons.org/licenses/by-sa/3.0/	http://creativecommons.org/licenses/by-sa/3.0/	</v>
    </spb>
    <spb s="0">
      <v xml:space="preserve">Wikipedia	dane.gov.co	</v>
      <v xml:space="preserve">CC-BY-SA		</v>
      <v xml:space="preserve">http://en.wikipedia.org/wiki/Putumayo_Department	http://www.dane.gov.co/censo/files/cuadros%20censo%202005.xls#Cuadro4.9	</v>
      <v xml:space="preserve">http://creativecommons.org/licenses/by-sa/3.0/		</v>
    </spb>
    <spb s="0">
      <v xml:space="preserve">Wikipedia	</v>
      <v xml:space="preserve">CC-BY-SA	</v>
      <v xml:space="preserve">http://en.wikipedia.org/wiki/Putumayo_Department	</v>
      <v xml:space="preserve">http://creativecommons.org/licenses/by-sa/3.0/	</v>
    </spb>
    <spb s="1">
      <v>29</v>
      <v>30</v>
      <v>31</v>
      <v>30</v>
      <v>31</v>
      <v>31</v>
      <v>2</v>
      <v>30</v>
      <v>31</v>
    </spb>
    <spb s="14">
      <v>1</v>
      <v>5</v>
      <v>2</v>
    </spb>
    <spb s="0">
      <v xml:space="preserve">Wikipedia	</v>
      <v xml:space="preserve">CC BY-SA 3.0	</v>
      <v xml:space="preserve">http://ko.wikipedia.org/wiki/푸투마요주	</v>
      <v xml:space="preserve">https://creativecommons.org/licenses/by-sa/3.0	</v>
    </spb>
    <spb s="0">
      <v xml:space="preserve">Wikipedia	</v>
      <v xml:space="preserve">CC-BY-SA	</v>
      <v xml:space="preserve">http://en.wikipedia.org/wiki/Antioquia_Department	</v>
      <v xml:space="preserve">http://creativecommons.org/licenses/by-sa/3.0/	</v>
    </spb>
    <spb s="0">
      <v xml:space="preserve">Wikipedia	dane.gov.co	</v>
      <v xml:space="preserve">CC-BY-SA		</v>
      <v xml:space="preserve">http://en.wikipedia.org/wiki/Antioquia_Department	http://www.dane.gov.co/censo/files/cuadros%20censo%202005.xls#Cuadro4.9	</v>
      <v xml:space="preserve">http://creativecommons.org/licenses/by-sa/3.0/		</v>
    </spb>
    <spb s="10">
      <v>35</v>
      <v>36</v>
      <v>35</v>
      <v>36</v>
      <v>35</v>
      <v>35</v>
      <v>35</v>
      <v>2</v>
      <v>36</v>
      <v>35</v>
    </spb>
    <spb s="0">
      <v xml:space="preserve">Wikipedia	</v>
      <v xml:space="preserve">CC-BY-SA	</v>
      <v xml:space="preserve">http://en.wikipedia.org/wiki/Santander_Department	</v>
      <v xml:space="preserve">http://creativecommons.org/licenses/by-sa/3.0/	</v>
    </spb>
    <spb s="0">
      <v xml:space="preserve">Wikipedia	dane.gov.co	</v>
      <v xml:space="preserve">CC-BY-SA		</v>
      <v xml:space="preserve">http://en.wikipedia.org/wiki/Santander_Department	http://www.dane.gov.co/censo/files/cuadros%20censo%202005.xls#Cuadro4.9	</v>
      <v xml:space="preserve">http://creativecommons.org/licenses/by-sa/3.0/		</v>
    </spb>
    <spb s="10">
      <v>38</v>
      <v>39</v>
      <v>38</v>
      <v>39</v>
      <v>38</v>
      <v>38</v>
      <v>38</v>
      <v>2</v>
      <v>39</v>
      <v>38</v>
    </spb>
    <spb s="0">
      <v xml:space="preserve">Wikipedia	</v>
      <v xml:space="preserve">CC-BY-SA	</v>
      <v xml:space="preserve">http://en.wikipedia.org/wiki/Huila_Department	</v>
      <v xml:space="preserve">http://creativecommons.org/licenses/by-sa/3.0/	</v>
    </spb>
    <spb s="0">
      <v xml:space="preserve">Wikipedia	dane.gov.co	</v>
      <v xml:space="preserve">CC-BY-SA		</v>
      <v xml:space="preserve">http://en.wikipedia.org/wiki/Huila_Department	http://www.dane.gov.co/censo/files/cuadros%20censo%202005.xls#Cuadro4.9	</v>
      <v xml:space="preserve">http://creativecommons.org/licenses/by-sa/3.0/		</v>
    </spb>
    <spb s="10">
      <v>41</v>
      <v>42</v>
      <v>41</v>
      <v>42</v>
      <v>41</v>
      <v>41</v>
      <v>41</v>
      <v>2</v>
      <v>42</v>
      <v>41</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Population" t="spb"/>
    <k n="UniqueName" t="spb"/>
    <k n="Description" t="spb"/>
    <k n="Abbreviation" t="spb"/>
    <k n="Housing units" t="spb"/>
    <k n="Country/region" t="spb"/>
    <k n="Capital/Major City"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k n="Housing units" t="s"/>
  </s>
  <s>
    <k n="_Self" t="i"/>
  </s>
  <s>
    <k n="Area" t="spb"/>
    <k n="Name" t="spb"/>
    <k n="Population" t="spb"/>
    <k n="UniqueName" t="spb"/>
    <k n="Description" t="spb"/>
    <k n="Abbreviation" t="spb"/>
    <k n="Largest city" t="spb"/>
    <k n="Housing units" t="spb"/>
    <k n="Country/region" t="spb"/>
    <k n="Capital/Major City" t="spb"/>
  </s>
  <s>
    <k n="UniqueName" t="spb"/>
    <k n="VDPID/VSID" t="spb"/>
    <k n="LearnMoreOnLink" t="spb"/>
  </s>
  <s>
    <k n="Name" t="i"/>
  </s>
  <s>
    <k n="Name" t="i"/>
    <k n="Image" t="i"/>
  </s>
  <s>
    <k n="Name" t="i"/>
    <k n="Imag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RequiresInlineAttribution" t="b"/>
    <rPr n="NumberFormat" t="s"/>
    <rPr n="IsHeroField" t="b"/>
  </richProperties>
  <richStyles>
    <rSty>
      <rpv i="0">1</rpv>
    </rSty>
    <rSty>
      <rpv i="1">1</rpv>
    </rSty>
    <rSty dxfid="0"/>
    <rSty dxfid="0">
      <rpv i="2">#,##0</rpv>
    </rSty>
    <rSty>
      <rpv i="3">1</rpv>
    </rSty>
  </richStyles>
</richStyleShee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B314F-45B2-4E6C-BDD3-666F6790B3E5}">
  <dimension ref="C4:AB234"/>
  <sheetViews>
    <sheetView showGridLines="0" tabSelected="1" topLeftCell="K1" zoomScale="130" zoomScaleNormal="130" workbookViewId="0">
      <selection activeCell="N153" sqref="N153:N158"/>
    </sheetView>
  </sheetViews>
  <sheetFormatPr baseColWidth="10" defaultRowHeight="15" x14ac:dyDescent="0.25"/>
  <cols>
    <col min="4" max="4" width="26.5703125" customWidth="1"/>
    <col min="12" max="12" width="27.140625" customWidth="1"/>
    <col min="13" max="13" width="17" customWidth="1"/>
    <col min="14" max="14" width="24.5703125" customWidth="1"/>
    <col min="15" max="15" width="27.28515625" customWidth="1"/>
    <col min="16" max="16" width="30.5703125" customWidth="1"/>
    <col min="17" max="17" width="15.28515625" customWidth="1"/>
    <col min="18" max="18" width="14.42578125" customWidth="1"/>
    <col min="19" max="19" width="16.85546875" customWidth="1"/>
    <col min="20" max="20" width="18.85546875" customWidth="1"/>
    <col min="21" max="22" width="20.28515625" customWidth="1"/>
    <col min="31" max="31" width="20.28515625" bestFit="1" customWidth="1"/>
  </cols>
  <sheetData>
    <row r="4" spans="3:28" x14ac:dyDescent="0.25">
      <c r="E4" s="1" t="str">
        <f>'[1]Bases de Cálculo'!F3</f>
        <v>PCI</v>
      </c>
      <c r="F4" s="1" t="str">
        <f>'[1]Bases de Cálculo'!G3</f>
        <v>F.E. CO2eq</v>
      </c>
      <c r="T4" s="2" t="s">
        <v>0</v>
      </c>
      <c r="U4" s="2" t="s">
        <v>0</v>
      </c>
      <c r="V4" s="3" t="s">
        <v>1</v>
      </c>
    </row>
    <row r="5" spans="3:28" ht="30" x14ac:dyDescent="0.25">
      <c r="E5" s="1"/>
      <c r="F5" s="1" t="str">
        <f>'[1]Bases de Cálculo'!G4</f>
        <v>kt/PJ</v>
      </c>
      <c r="L5" s="4" t="str">
        <f>'[1]5. ANH'!C12</f>
        <v>Deparment</v>
      </c>
      <c r="M5" s="4" t="str">
        <f>'[1]5. ANH'!D12</f>
        <v>Company</v>
      </c>
      <c r="N5" s="4" t="str">
        <f>'[1]5. ANH'!E12</f>
        <v>City-town-location</v>
      </c>
      <c r="O5" s="4" t="str">
        <f>'[1]5. ANH'!F12</f>
        <v>Basin</v>
      </c>
      <c r="P5" s="4" t="str">
        <f>'[1]5. ANH'!G12</f>
        <v>Oilfield</v>
      </c>
      <c r="Q5" s="5" t="str">
        <f>'[1]5. ANH'!H12</f>
        <v>API Gravity</v>
      </c>
      <c r="R5" s="5">
        <f>'[1]5. ANH'!I12</f>
        <v>0</v>
      </c>
      <c r="S5" s="5" t="str">
        <f>'[1]5. ANH'!J12</f>
        <v>Type of Oil producing</v>
      </c>
      <c r="T5" s="6" t="str">
        <f>'[1]5. ANH'!K12</f>
        <v>GFISCA</v>
      </c>
      <c r="U5" s="6" t="str">
        <f>'[1]5. ANH'!W12</f>
        <v>GFISC - GREI</v>
      </c>
      <c r="V5" s="4" t="s">
        <v>2</v>
      </c>
      <c r="W5" s="4" t="s">
        <v>3</v>
      </c>
      <c r="Y5" s="4" t="s">
        <v>4</v>
      </c>
      <c r="Z5" s="4" t="s">
        <v>5</v>
      </c>
      <c r="AA5" s="4" t="s">
        <v>6</v>
      </c>
      <c r="AB5" s="4" t="s">
        <v>7</v>
      </c>
    </row>
    <row r="6" spans="3:28" x14ac:dyDescent="0.25">
      <c r="D6" t="str">
        <f>'[1]Bases de Cálculo'!B5</f>
        <v>Energético</v>
      </c>
      <c r="E6" s="1" t="str">
        <f>'[1]Bases de Cálculo'!F5</f>
        <v>TJ/kbl*</v>
      </c>
      <c r="F6" s="1" t="str">
        <f>'[1]Bases de Cálculo'!G5</f>
        <v>t/TJ</v>
      </c>
      <c r="L6" s="7" t="e" vm="1">
        <f>'[1]5. ANH'!C13</f>
        <v>#VALUE!</v>
      </c>
      <c r="M6" s="8" t="str">
        <f>'[1]5. ANH'!D13</f>
        <v>ECP</v>
      </c>
      <c r="N6" s="8" t="str">
        <f>'[1]5. ANH'!E13</f>
        <v>Manaure</v>
      </c>
      <c r="O6" s="8" t="str">
        <f>'[1]5. ANH'!F13</f>
        <v>Guajira</v>
      </c>
      <c r="P6" s="9" t="str">
        <f>'[1]5. ANH'!G13</f>
        <v>Chuchupa</v>
      </c>
      <c r="Q6" s="7" t="str">
        <f>'[1]5. ANH'!H13</f>
        <v>-</v>
      </c>
      <c r="R6" s="10" t="str">
        <f>'[1]5. ANH'!I13</f>
        <v>GAS</v>
      </c>
      <c r="S6" s="10" t="str">
        <f>'[1]5. ANH'!J13</f>
        <v>Doesn't Apply</v>
      </c>
      <c r="T6" s="11">
        <f>'[1]5. ANH'!K13</f>
        <v>162.95282191780822</v>
      </c>
      <c r="U6" s="12">
        <f>'[1]5. ANH'!W13</f>
        <v>162.95282191780822</v>
      </c>
      <c r="V6" s="13">
        <v>0</v>
      </c>
      <c r="W6" s="13">
        <v>0.22493150684931507</v>
      </c>
      <c r="Y6" s="13">
        <v>6.5319452054794507</v>
      </c>
      <c r="Z6" s="13">
        <v>13.287095890410958</v>
      </c>
      <c r="AA6" s="13">
        <v>0</v>
      </c>
      <c r="AB6" s="13">
        <v>142.90884931506849</v>
      </c>
    </row>
    <row r="7" spans="3:28" x14ac:dyDescent="0.25">
      <c r="C7" s="1" t="str">
        <f>'[1]Bases de Cálculo'!E6</f>
        <v>GAS</v>
      </c>
      <c r="D7" s="14" t="str">
        <f>'[1]Bases de Cálculo'!B6</f>
        <v>Gas Natural</v>
      </c>
      <c r="E7" s="15">
        <f>'[1]Bases de Cálculo'!F6</f>
        <v>1.0095573442026637</v>
      </c>
      <c r="F7" s="16">
        <f>'[1]Bases de Cálculo'!G6</f>
        <v>55.539114956987063</v>
      </c>
      <c r="L7" s="7" t="e" vm="1">
        <f>'[1]5. ANH'!C14</f>
        <v>#VALUE!</v>
      </c>
      <c r="M7" s="8" t="str">
        <f>'[1]5. ANH'!D14</f>
        <v>ECP</v>
      </c>
      <c r="N7" s="8" t="str">
        <f>'[1]5. ANH'!E14</f>
        <v>Manaure</v>
      </c>
      <c r="O7" s="8" t="str">
        <f>'[1]5. ANH'!F14</f>
        <v>Guajira</v>
      </c>
      <c r="P7" s="9" t="str">
        <f>'[1]5. ANH'!G14</f>
        <v>Ballena</v>
      </c>
      <c r="Q7" s="7" t="str">
        <f>'[1]5. ANH'!H14</f>
        <v>-</v>
      </c>
      <c r="R7" s="10" t="str">
        <f>'[1]5. ANH'!I14</f>
        <v>GAS</v>
      </c>
      <c r="S7" s="10" t="str">
        <f>'[1]5. ANH'!J14</f>
        <v>Doesn't Apply</v>
      </c>
      <c r="T7" s="11">
        <f>'[1]5. ANH'!K14</f>
        <v>23.174410958904112</v>
      </c>
      <c r="U7" s="12">
        <f>'[1]5. ANH'!W14</f>
        <v>23.174410958904112</v>
      </c>
      <c r="V7" s="13">
        <v>0</v>
      </c>
      <c r="W7" s="13">
        <v>2.701369863013699E-2</v>
      </c>
      <c r="Y7" s="13">
        <v>0.11695890410958903</v>
      </c>
      <c r="Z7" s="13">
        <v>1.9608219178082194</v>
      </c>
      <c r="AA7" s="13">
        <v>0</v>
      </c>
      <c r="AB7" s="13">
        <v>21.069616438356167</v>
      </c>
    </row>
    <row r="8" spans="3:28" x14ac:dyDescent="0.25">
      <c r="C8" s="1" t="str">
        <f>'[1]Bases de Cálculo'!E7</f>
        <v>LOIL</v>
      </c>
      <c r="D8" s="14" t="str">
        <f>'[1]Bases de Cálculo'!B7</f>
        <v>Petróleo liviano</v>
      </c>
      <c r="E8" s="15">
        <f>'[1]Bases de Cálculo'!F7</f>
        <v>6.0871741676095334</v>
      </c>
      <c r="F8" s="16">
        <f>'[1]Bases de Cálculo'!G7</f>
        <v>77.841777688967127</v>
      </c>
      <c r="L8" s="7" t="e" vm="2">
        <f>'[1]5. ANH'!C15</f>
        <v>#VALUE!</v>
      </c>
      <c r="M8" s="8" t="str">
        <f>'[1]5. ANH'!D15</f>
        <v>ECP</v>
      </c>
      <c r="N8" s="8" t="str">
        <f>'[1]5. ANH'!E15</f>
        <v>Toledo</v>
      </c>
      <c r="O8" s="8" t="str">
        <f>'[1]5. ANH'!F15</f>
        <v>Llanos Orientales</v>
      </c>
      <c r="P8" s="9" t="str">
        <f>'[1]5. ANH'!G15</f>
        <v>Gibraltar</v>
      </c>
      <c r="Q8" s="7" t="str">
        <f>'[1]5. ANH'!H15</f>
        <v>-</v>
      </c>
      <c r="R8" s="10" t="str">
        <f>'[1]5. ANH'!I15</f>
        <v>GAS</v>
      </c>
      <c r="S8" s="10" t="str">
        <f>'[1]5. ANH'!J15</f>
        <v>Doesn't Apply</v>
      </c>
      <c r="T8" s="11">
        <f>'[1]5. ANH'!K15</f>
        <v>35.569315068493154</v>
      </c>
      <c r="U8" s="12">
        <f>'[1]5. ANH'!W15</f>
        <v>35.569315068493154</v>
      </c>
      <c r="V8" s="13">
        <v>0</v>
      </c>
      <c r="W8" s="13">
        <v>0</v>
      </c>
      <c r="Y8" s="13">
        <v>0</v>
      </c>
      <c r="Z8" s="13">
        <v>35.569315068493154</v>
      </c>
      <c r="AA8" s="13">
        <v>3.5723835616438366</v>
      </c>
      <c r="AB8" s="13">
        <v>0</v>
      </c>
    </row>
    <row r="9" spans="3:28" x14ac:dyDescent="0.25">
      <c r="C9" s="1" t="str">
        <f>'[1]Bases de Cálculo'!E8</f>
        <v>MOIL</v>
      </c>
      <c r="D9" s="17" t="str">
        <f>'[1]Bases de Cálculo'!B8</f>
        <v>Petróleo mediano</v>
      </c>
      <c r="E9" s="18">
        <f>+E8</f>
        <v>6.0871741676095334</v>
      </c>
      <c r="F9" s="19">
        <f>+F8</f>
        <v>77.841777688967127</v>
      </c>
      <c r="L9" s="7" t="e" vm="3">
        <f>'[1]5. ANH'!C16</f>
        <v>#VALUE!</v>
      </c>
      <c r="M9" s="8" t="str">
        <f>'[1]5. ANH'!D16</f>
        <v>ECP</v>
      </c>
      <c r="N9" s="8" t="str">
        <f>'[1]5. ANH'!E16</f>
        <v>Aguazul</v>
      </c>
      <c r="O9" s="8" t="str">
        <f>'[1]5. ANH'!F16</f>
        <v>Llanos Orientales</v>
      </c>
      <c r="P9" s="9" t="str">
        <f>'[1]5. ANH'!G16</f>
        <v>Cupiagua (Cupiagua + Liria + Sur)</v>
      </c>
      <c r="Q9" s="7">
        <f>'[1]5. ANH'!H16</f>
        <v>48</v>
      </c>
      <c r="R9" s="10"/>
      <c r="S9" s="10" t="str">
        <f>'[1]5. ANH'!J16</f>
        <v>Light Oil</v>
      </c>
      <c r="T9" s="11">
        <f>'[1]5. ANH'!K16</f>
        <v>649.48632876712327</v>
      </c>
      <c r="U9" s="12">
        <f>'[1]5. ANH'!W16</f>
        <v>253.10243835616438</v>
      </c>
      <c r="V9" s="13">
        <v>10231.853999999999</v>
      </c>
      <c r="W9" s="13">
        <v>2.2383835616438361</v>
      </c>
      <c r="Y9" s="13">
        <v>38.275260273972606</v>
      </c>
      <c r="Z9" s="13">
        <v>16.510794520547947</v>
      </c>
      <c r="AA9" s="13">
        <v>8.2636712328767121</v>
      </c>
      <c r="AB9" s="13">
        <v>196.07800000000003</v>
      </c>
    </row>
    <row r="10" spans="3:28" x14ac:dyDescent="0.25">
      <c r="C10" s="1" t="str">
        <f>'[1]Bases de Cálculo'!E9</f>
        <v>HOIL</v>
      </c>
      <c r="D10" s="20" t="str">
        <f>'[1]Bases de Cálculo'!B9</f>
        <v>Petróleo pesado</v>
      </c>
      <c r="E10" s="21">
        <f>+E9</f>
        <v>6.0871741676095334</v>
      </c>
      <c r="F10" s="22">
        <f>+F9</f>
        <v>77.841777688967127</v>
      </c>
      <c r="L10" s="7" t="e" vm="3">
        <f>'[1]5. ANH'!C17</f>
        <v>#VALUE!</v>
      </c>
      <c r="M10" s="8" t="str">
        <f>'[1]5. ANH'!D17</f>
        <v>ECP</v>
      </c>
      <c r="N10" s="8" t="str">
        <f>'[1]5. ANH'!E17</f>
        <v>Tauramena</v>
      </c>
      <c r="O10" s="8" t="str">
        <f>'[1]5. ANH'!F17</f>
        <v>Llanos Orientales</v>
      </c>
      <c r="P10" s="9" t="str">
        <f>'[1]5. ANH'!G17</f>
        <v>Cusiana (Cusiana + Norte)</v>
      </c>
      <c r="Q10" s="7">
        <f>'[1]5. ANH'!H17</f>
        <v>52</v>
      </c>
      <c r="R10" s="10"/>
      <c r="S10" s="10" t="str">
        <f>'[1]5. ANH'!J17</f>
        <v>Light Oil</v>
      </c>
      <c r="T10" s="11">
        <f>'[1]5. ANH'!K17</f>
        <v>277.3735890410959</v>
      </c>
      <c r="U10" s="12">
        <f>'[1]5. ANH'!W17</f>
        <v>226.87320547945205</v>
      </c>
      <c r="V10" s="13">
        <v>3182.6220821917809</v>
      </c>
      <c r="W10" s="13">
        <v>1.1420547945205479</v>
      </c>
      <c r="Y10" s="13">
        <v>30.359369863013697</v>
      </c>
      <c r="Z10" s="13">
        <v>30.377342465753429</v>
      </c>
      <c r="AA10" s="13">
        <v>30.352082191780823</v>
      </c>
      <c r="AB10" s="13">
        <v>164.99443835616438</v>
      </c>
    </row>
    <row r="11" spans="3:28" x14ac:dyDescent="0.25">
      <c r="C11" s="1" t="str">
        <f>'[1]Bases de Cálculo'!E10</f>
        <v>GSL</v>
      </c>
      <c r="D11" s="14" t="str">
        <f>'[1]Bases de Cálculo'!B10</f>
        <v>Gasolina antes de blending</v>
      </c>
      <c r="E11" s="15">
        <f>'[1]Bases de Cálculo'!F10</f>
        <v>5.3308987344700309</v>
      </c>
      <c r="F11" s="16">
        <f>'[1]Bases de Cálculo'!G10</f>
        <v>69.193827140333724</v>
      </c>
      <c r="L11" s="7" t="e" vm="3">
        <f>'[1]5. ANH'!C18</f>
        <v>#VALUE!</v>
      </c>
      <c r="M11" s="8" t="str">
        <f>'[1]5. ANH'!D18</f>
        <v>ECP</v>
      </c>
      <c r="N11" s="8" t="str">
        <f>'[1]5. ANH'!E18</f>
        <v>Yopal</v>
      </c>
      <c r="O11" s="8" t="str">
        <f>'[1]5. ANH'!F18</f>
        <v>Llanos Orientales</v>
      </c>
      <c r="P11" s="9" t="str">
        <f>'[1]5. ANH'!G18</f>
        <v>Pauto Sur (Sur + Recetor)</v>
      </c>
      <c r="Q11" s="7">
        <f>'[1]5. ANH'!H18</f>
        <v>46</v>
      </c>
      <c r="R11" s="10"/>
      <c r="S11" s="10" t="str">
        <f>'[1]5. ANH'!J18</f>
        <v>Light Oil</v>
      </c>
      <c r="T11" s="11">
        <f>'[1]5. ANH'!K18</f>
        <v>435.40112328767128</v>
      </c>
      <c r="U11" s="12">
        <f>'[1]5. ANH'!W18</f>
        <v>210.16008219178084</v>
      </c>
      <c r="V11" s="13">
        <v>27008.407917808221</v>
      </c>
      <c r="W11" s="13">
        <v>1.2202465753424658</v>
      </c>
      <c r="Y11" s="13">
        <v>9.0779452054794518</v>
      </c>
      <c r="Z11" s="13">
        <v>142.09446575342469</v>
      </c>
      <c r="AA11" s="13">
        <v>0</v>
      </c>
      <c r="AB11" s="13">
        <v>57.767424657534249</v>
      </c>
    </row>
    <row r="12" spans="3:28" x14ac:dyDescent="0.25">
      <c r="C12" s="1" t="str">
        <f>'[1]Bases de Cálculo'!E11</f>
        <v>DSL</v>
      </c>
      <c r="D12" s="17" t="str">
        <f>'[1]Bases de Cálculo'!B11</f>
        <v>Diesel antes de blending</v>
      </c>
      <c r="E12" s="18">
        <f>'[1]Bases de Cálculo'!F11</f>
        <v>5.6708498400612823</v>
      </c>
      <c r="F12" s="19">
        <f>'[1]Bases de Cálculo'!G11</f>
        <v>75.166375708662926</v>
      </c>
      <c r="L12" s="7" t="e" vm="3">
        <f>'[1]5. ANH'!C19</f>
        <v>#VALUE!</v>
      </c>
      <c r="M12" s="8" t="str">
        <f>'[1]5. ANH'!D19</f>
        <v>ECP</v>
      </c>
      <c r="N12" s="8" t="str">
        <f>'[1]5. ANH'!E19</f>
        <v>Yopal</v>
      </c>
      <c r="O12" s="8" t="str">
        <f>'[1]5. ANH'!F19</f>
        <v>Llanos Orientales</v>
      </c>
      <c r="P12" s="9" t="str">
        <f>'[1]5. ANH'!G19</f>
        <v>Floreña (Floreña + Mirador)</v>
      </c>
      <c r="Q12" s="7">
        <f>'[1]5. ANH'!H19</f>
        <v>45.5</v>
      </c>
      <c r="R12" s="10"/>
      <c r="S12" s="10" t="str">
        <f>'[1]5. ANH'!J19</f>
        <v>Light Oil</v>
      </c>
      <c r="T12" s="11">
        <f>'[1]5. ANH'!K19</f>
        <v>166.60876712328769</v>
      </c>
      <c r="U12" s="12">
        <f>'[1]5. ANH'!W19</f>
        <v>4.8020000000000209</v>
      </c>
      <c r="V12" s="13">
        <v>4583.6177808219181</v>
      </c>
      <c r="W12" s="13">
        <v>0.37649315068493155</v>
      </c>
      <c r="Y12" s="13">
        <v>2.923643835616438</v>
      </c>
      <c r="Z12" s="13">
        <v>0</v>
      </c>
      <c r="AA12" s="13">
        <v>0</v>
      </c>
      <c r="AB12" s="13">
        <v>0</v>
      </c>
    </row>
    <row r="13" spans="3:28" x14ac:dyDescent="0.25">
      <c r="C13" s="1" t="str">
        <f>'[1]Bases de Cálculo'!E12</f>
        <v>KER</v>
      </c>
      <c r="D13" s="20" t="str">
        <f>'[1]Bases de Cálculo'!B12</f>
        <v>Keroseno-Jet</v>
      </c>
      <c r="E13" s="21">
        <f>'[1]Bases de Cálculo'!F12</f>
        <v>4.7117947967516214</v>
      </c>
      <c r="F13" s="22">
        <f>'[1]Bases de Cálculo'!G12</f>
        <v>87.735056011523966</v>
      </c>
      <c r="L13" s="7" t="e" vm="4">
        <f>'[1]5. ANH'!C20</f>
        <v>#VALUE!</v>
      </c>
      <c r="M13" s="8" t="str">
        <f>'[1]5. ANH'!D20</f>
        <v>ECP</v>
      </c>
      <c r="N13" s="8" t="str">
        <f>'[1]5. ANH'!E20</f>
        <v>Puerto Gaitan</v>
      </c>
      <c r="O13" s="8" t="str">
        <f>'[1]5. ANH'!F20</f>
        <v>Llanos Orientales</v>
      </c>
      <c r="P13" s="9" t="str">
        <f>'[1]5. ANH'!G20</f>
        <v>Rubiales</v>
      </c>
      <c r="Q13" s="7">
        <f>'[1]5. ANH'!H20</f>
        <v>12.850000000000001</v>
      </c>
      <c r="R13" s="10"/>
      <c r="S13" s="10" t="str">
        <f>'[1]5. ANH'!J20</f>
        <v>Heavy Oil</v>
      </c>
      <c r="T13" s="11">
        <f>'[1]5. ANH'!K20</f>
        <v>0</v>
      </c>
      <c r="U13" s="12">
        <f>'[1]5. ANH'!W20</f>
        <v>0</v>
      </c>
      <c r="V13" s="13">
        <v>119308.68268493151</v>
      </c>
      <c r="W13" s="13">
        <v>0</v>
      </c>
      <c r="Y13" s="13">
        <v>0</v>
      </c>
      <c r="Z13" s="13">
        <v>0</v>
      </c>
      <c r="AA13" s="13">
        <v>0</v>
      </c>
      <c r="AB13" s="13">
        <v>0</v>
      </c>
    </row>
    <row r="14" spans="3:28" x14ac:dyDescent="0.25">
      <c r="C14" s="1" t="str">
        <f>'[1]Bases de Cálculo'!E13</f>
        <v>LPG</v>
      </c>
      <c r="D14" s="14" t="str">
        <f>'[1]Bases de Cálculo'!B13</f>
        <v>Gas licuado de Petróleo</v>
      </c>
      <c r="E14" s="15">
        <f>'[1]Bases de Cálculo'!F13</f>
        <v>4.0562660463586173</v>
      </c>
      <c r="F14" s="16">
        <f>'[1]Bases de Cálculo'!G13</f>
        <v>47.28933824683137</v>
      </c>
      <c r="L14" s="7" t="e" vm="4">
        <f>'[1]5. ANH'!C21</f>
        <v>#VALUE!</v>
      </c>
      <c r="M14" s="8" t="str">
        <f>'[1]5. ANH'!D21</f>
        <v>ECP</v>
      </c>
      <c r="N14" s="8" t="str">
        <f>'[1]5. ANH'!E21</f>
        <v>Acacias/Castilla Nueva</v>
      </c>
      <c r="O14" s="8" t="str">
        <f>'[1]5. ANH'!F21</f>
        <v>Llanos Orientales</v>
      </c>
      <c r="P14" s="9" t="str">
        <f>'[1]5. ANH'!G21</f>
        <v>Castilla (c, e, n, n)</v>
      </c>
      <c r="Q14" s="7">
        <f>'[1]5. ANH'!H21</f>
        <v>13.7</v>
      </c>
      <c r="R14" s="10"/>
      <c r="S14" s="10" t="str">
        <f>'[1]5. ANH'!J21</f>
        <v>Heavy Oil</v>
      </c>
      <c r="T14" s="11">
        <f>'[1]5. ANH'!K21</f>
        <v>0</v>
      </c>
      <c r="U14" s="12">
        <f>'[1]5. ANH'!W21</f>
        <v>0</v>
      </c>
      <c r="V14" s="13">
        <v>114056.06200000001</v>
      </c>
      <c r="W14" s="13">
        <v>0</v>
      </c>
      <c r="Y14" s="13">
        <v>0</v>
      </c>
      <c r="Z14" s="13">
        <v>0</v>
      </c>
      <c r="AA14" s="13">
        <v>0</v>
      </c>
      <c r="AB14" s="13">
        <v>0</v>
      </c>
    </row>
    <row r="15" spans="3:28" x14ac:dyDescent="0.25">
      <c r="C15" s="1" t="str">
        <f>'[1]Bases de Cálculo'!E14</f>
        <v>HFO</v>
      </c>
      <c r="D15" s="17" t="str">
        <f>'[1]Bases de Cálculo'!B14</f>
        <v>Fuel Oil (Combustoleo</v>
      </c>
      <c r="E15" s="18">
        <f>'[1]Bases de Cálculo'!F14</f>
        <v>5.4608206169323079</v>
      </c>
      <c r="F15" s="19">
        <f>'[1]Bases de Cálculo'!G14</f>
        <v>78.281203343664757</v>
      </c>
      <c r="L15" s="7" t="e" vm="4">
        <f>'[1]5. ANH'!C22</f>
        <v>#VALUE!</v>
      </c>
      <c r="M15" s="8" t="str">
        <f>'[1]5. ANH'!D22</f>
        <v>ECP</v>
      </c>
      <c r="N15" s="8" t="str">
        <f>'[1]5. ANH'!E22</f>
        <v>Acacias/Guamal</v>
      </c>
      <c r="O15" s="8" t="str">
        <f>'[1]5. ANH'!F22</f>
        <v>Llanos Orientales</v>
      </c>
      <c r="P15" s="9" t="str">
        <f>'[1]5. ANH'!G22</f>
        <v>Chichimene</v>
      </c>
      <c r="Q15" s="7">
        <f>'[1]5. ANH'!H22</f>
        <v>13.5</v>
      </c>
      <c r="R15" s="10"/>
      <c r="S15" s="10" t="str">
        <f>'[1]5. ANH'!J22</f>
        <v>Heavy Oil</v>
      </c>
      <c r="T15" s="11">
        <f>'[1]5. ANH'!K22</f>
        <v>3.793589041095891</v>
      </c>
      <c r="U15" s="12">
        <f>'[1]5. ANH'!W22</f>
        <v>3.793589041095891</v>
      </c>
      <c r="V15" s="13">
        <v>69090.784575342463</v>
      </c>
      <c r="W15" s="13">
        <v>2.9221917808219184</v>
      </c>
      <c r="Y15" s="13">
        <v>0.87139726027397268</v>
      </c>
      <c r="Z15" s="13">
        <v>0</v>
      </c>
      <c r="AA15" s="13">
        <v>0</v>
      </c>
      <c r="AB15" s="13">
        <v>0</v>
      </c>
    </row>
    <row r="16" spans="3:28" x14ac:dyDescent="0.25">
      <c r="C16" s="1" t="s">
        <v>8</v>
      </c>
      <c r="D16" s="17" t="str">
        <f>'[1]Bases de Cálculo'!B24</f>
        <v>Gasolina de aviación</v>
      </c>
      <c r="E16" s="18">
        <f>'[1]Bases de Cálculo'!F24</f>
        <v>4.7615165047769556</v>
      </c>
      <c r="F16" s="19">
        <f>'[1]Bases de Cálculo'!G24</f>
        <v>56.337812381502502</v>
      </c>
      <c r="L16" s="7" t="e" vm="4">
        <f>'[1]5. ANH'!C23</f>
        <v>#VALUE!</v>
      </c>
      <c r="M16" s="8" t="str">
        <f>'[1]5. ANH'!D23</f>
        <v>ECP</v>
      </c>
      <c r="N16" s="8" t="str">
        <f>'[1]5. ANH'!E23</f>
        <v>Acacias/Guamal</v>
      </c>
      <c r="O16" s="8" t="str">
        <f>'[1]5. ANH'!F23</f>
        <v>Llanos Orientales</v>
      </c>
      <c r="P16" s="9" t="str">
        <f>'[1]5. ANH'!G23</f>
        <v>Akacias</v>
      </c>
      <c r="Q16" s="7">
        <f>'[1]5. ANH'!H23</f>
        <v>8</v>
      </c>
      <c r="R16" s="10"/>
      <c r="S16" s="10" t="str">
        <f>'[1]5. ANH'!J23</f>
        <v>Heavy Oil</v>
      </c>
      <c r="T16" s="11">
        <f>'[1]5. ANH'!K23</f>
        <v>0.58205479452054798</v>
      </c>
      <c r="U16" s="12">
        <f>'[1]5. ANH'!W23</f>
        <v>0.58205479452054798</v>
      </c>
      <c r="V16" s="13">
        <v>19756.607616438356</v>
      </c>
      <c r="W16" s="13">
        <v>0.58205479452054798</v>
      </c>
      <c r="Y16" s="13">
        <v>0</v>
      </c>
      <c r="Z16" s="13">
        <v>0</v>
      </c>
      <c r="AA16" s="13">
        <v>0</v>
      </c>
      <c r="AB16" s="13">
        <v>0</v>
      </c>
    </row>
    <row r="17" spans="3:28" x14ac:dyDescent="0.25">
      <c r="C17" s="1" t="s">
        <v>9</v>
      </c>
      <c r="D17" s="20" t="str">
        <f>'[1]Bases de Cálculo'!B25</f>
        <v>Refinery Gas</v>
      </c>
      <c r="E17" s="21">
        <f>'[1]Bases de Cálculo'!F25</f>
        <v>4.1867999999999999</v>
      </c>
      <c r="F17" s="22">
        <f>'[1]Bases de Cálculo'!G25</f>
        <v>40.784041574326501</v>
      </c>
      <c r="L17" s="7" t="e" vm="4">
        <f>'[1]5. ANH'!C24</f>
        <v>#VALUE!</v>
      </c>
      <c r="M17" s="8" t="str">
        <f>'[1]5. ANH'!D24</f>
        <v>ECP</v>
      </c>
      <c r="N17" s="8" t="str">
        <f>'[1]5. ANH'!E24</f>
        <v>Villavicencio</v>
      </c>
      <c r="O17" s="8" t="str">
        <f>'[1]5. ANH'!F24</f>
        <v>Llanos Orientales</v>
      </c>
      <c r="P17" s="9" t="str">
        <f>'[1]5. ANH'!G24</f>
        <v>Apiay</v>
      </c>
      <c r="Q17" s="7">
        <f>'[1]5. ANH'!H24</f>
        <v>13.5</v>
      </c>
      <c r="R17" s="10"/>
      <c r="S17" s="10" t="str">
        <f>'[1]5. ANH'!J24</f>
        <v>Heavy Oil</v>
      </c>
      <c r="T17" s="11">
        <f>'[1]5. ANH'!K24</f>
        <v>1.1906575342465753</v>
      </c>
      <c r="U17" s="12">
        <f>'[1]5. ANH'!W24</f>
        <v>1.1906575342465753</v>
      </c>
      <c r="V17" s="13">
        <v>1476.5236986301368</v>
      </c>
      <c r="W17" s="13">
        <v>0.1378630136986301</v>
      </c>
      <c r="Y17" s="13">
        <v>0.10038356164383562</v>
      </c>
      <c r="Z17" s="13">
        <v>0</v>
      </c>
      <c r="AA17" s="13">
        <v>0</v>
      </c>
      <c r="AB17" s="13">
        <v>0</v>
      </c>
    </row>
    <row r="18" spans="3:28" x14ac:dyDescent="0.25">
      <c r="C18" s="23" t="s">
        <v>10</v>
      </c>
      <c r="L18" s="7" t="e" vm="5">
        <f>'[1]5. ANH'!C25</f>
        <v>#VALUE!</v>
      </c>
      <c r="M18" s="8" t="str">
        <f>'[1]5. ANH'!D25</f>
        <v>ECP</v>
      </c>
      <c r="N18" s="8" t="str">
        <f>'[1]5. ANH'!E25</f>
        <v>Orito</v>
      </c>
      <c r="O18" s="8" t="str">
        <f>'[1]5. ANH'!F25</f>
        <v>Putumayo</v>
      </c>
      <c r="P18" s="9" t="str">
        <f>'[1]5. ANH'!G25</f>
        <v>Orito</v>
      </c>
      <c r="Q18" s="7">
        <f>'[1]5. ANH'!H25</f>
        <v>35</v>
      </c>
      <c r="R18" s="10"/>
      <c r="S18" s="10" t="str">
        <f>'[1]5. ANH'!J25</f>
        <v>Light Oil</v>
      </c>
      <c r="T18" s="11">
        <f>'[1]5. ANH'!K25</f>
        <v>3.4626301369863017</v>
      </c>
      <c r="U18" s="11">
        <f>'[1]5. ANH'!W25</f>
        <v>3.4626301369863017</v>
      </c>
      <c r="V18" s="13">
        <v>1962.0646849315069</v>
      </c>
      <c r="W18" s="13">
        <v>3.4626301369863017</v>
      </c>
      <c r="Y18" s="13">
        <v>0</v>
      </c>
      <c r="Z18" s="13">
        <v>0</v>
      </c>
      <c r="AA18" s="13">
        <v>0</v>
      </c>
      <c r="AB18" s="13">
        <v>0</v>
      </c>
    </row>
    <row r="19" spans="3:28" x14ac:dyDescent="0.25">
      <c r="L19" s="7" t="e" vm="6">
        <f>'[1]5. ANH'!C26</f>
        <v>#VALUE!</v>
      </c>
      <c r="M19" s="8" t="str">
        <f>'[1]5. ANH'!D26</f>
        <v>ECP</v>
      </c>
      <c r="N19" s="8" t="str">
        <f>'[1]5. ANH'!E26</f>
        <v>Yondo</v>
      </c>
      <c r="O19" s="8" t="str">
        <f>'[1]5. ANH'!F26</f>
        <v>VMM</v>
      </c>
      <c r="P19" s="9" t="str">
        <f>'[1]5. ANH'!G26</f>
        <v>Casabe</v>
      </c>
      <c r="Q19" s="7">
        <f>'[1]5. ANH'!H26</f>
        <v>21</v>
      </c>
      <c r="R19" s="10"/>
      <c r="S19" s="10" t="str">
        <f>'[1]5. ANH'!J26</f>
        <v>Medium Oil</v>
      </c>
      <c r="T19" s="11">
        <f>'[1]5. ANH'!K26</f>
        <v>1.1893972602739726</v>
      </c>
      <c r="U19" s="12">
        <f>'[1]5. ANH'!W26</f>
        <v>1.1893972602739726</v>
      </c>
      <c r="V19" s="13">
        <v>12119.3965753425</v>
      </c>
      <c r="W19" s="13">
        <v>0.23397260273972598</v>
      </c>
      <c r="Y19" s="13">
        <v>0.95542465753424666</v>
      </c>
      <c r="Z19" s="13">
        <v>0</v>
      </c>
      <c r="AA19" s="13">
        <v>0</v>
      </c>
      <c r="AB19" s="13">
        <v>0</v>
      </c>
    </row>
    <row r="20" spans="3:28" x14ac:dyDescent="0.25">
      <c r="L20" s="7" t="e" vm="6">
        <f>'[1]5. ANH'!C27</f>
        <v>#VALUE!</v>
      </c>
      <c r="M20" s="8" t="str">
        <f>'[1]5. ANH'!D27</f>
        <v>ECP</v>
      </c>
      <c r="N20" s="8" t="str">
        <f>'[1]5. ANH'!E27</f>
        <v>Puerto Nare</v>
      </c>
      <c r="O20" s="8" t="str">
        <f>'[1]5. ANH'!F27</f>
        <v>VMM</v>
      </c>
      <c r="P20" s="9" t="str">
        <f>'[1]5. ANH'!G27</f>
        <v>Area Teca-Corcona</v>
      </c>
      <c r="Q20" s="7">
        <f>'[1]5. ANH'!H27</f>
        <v>12.5</v>
      </c>
      <c r="R20" s="10"/>
      <c r="S20" s="10" t="str">
        <f>'[1]5. ANH'!J27</f>
        <v>Heavy Oil</v>
      </c>
      <c r="T20" s="11">
        <f>'[1]5. ANH'!K27</f>
        <v>0.23824657534246574</v>
      </c>
      <c r="U20" s="12">
        <f>'[1]5. ANH'!W27</f>
        <v>0.23824657534246574</v>
      </c>
      <c r="V20" s="13">
        <v>1476.5236986301368</v>
      </c>
      <c r="W20" s="13">
        <v>0.1378630136986301</v>
      </c>
      <c r="Y20" s="13">
        <v>0.10038356164383562</v>
      </c>
      <c r="Z20" s="13">
        <v>0</v>
      </c>
      <c r="AA20" s="13">
        <v>0</v>
      </c>
      <c r="AB20" s="13">
        <v>0</v>
      </c>
    </row>
    <row r="21" spans="3:28" x14ac:dyDescent="0.25">
      <c r="L21" s="7" t="e" vm="7">
        <f>'[1]5. ANH'!C28</f>
        <v>#VALUE!</v>
      </c>
      <c r="M21" s="8" t="str">
        <f>'[1]5. ANH'!D28</f>
        <v>ECP</v>
      </c>
      <c r="N21" s="8" t="str">
        <f>'[1]5. ANH'!E28</f>
        <v>Puerto Wilches</v>
      </c>
      <c r="O21" s="8" t="str">
        <f>'[1]5. ANH'!F28</f>
        <v>VMM</v>
      </c>
      <c r="P21" s="9" t="str">
        <f>'[1]5. ANH'!G28</f>
        <v>Yarigui-Cantagallo</v>
      </c>
      <c r="Q21" s="7">
        <f>'[1]5. ANH'!H28</f>
        <v>21</v>
      </c>
      <c r="R21" s="10"/>
      <c r="S21" s="10" t="str">
        <f>'[1]5. ANH'!J28</f>
        <v>Medium Oil</v>
      </c>
      <c r="T21" s="11">
        <f>'[1]5. ANH'!K28</f>
        <v>5.057041095890412</v>
      </c>
      <c r="U21" s="12">
        <f>'[1]5. ANH'!W28</f>
        <v>5.057041095890412</v>
      </c>
      <c r="V21" s="13">
        <v>17849.99879452055</v>
      </c>
      <c r="W21" s="13">
        <v>0.21123287671232879</v>
      </c>
      <c r="Y21" s="13">
        <v>2.4027123287671235</v>
      </c>
      <c r="Z21" s="13">
        <v>0</v>
      </c>
      <c r="AA21" s="13">
        <v>0</v>
      </c>
      <c r="AB21" s="13">
        <v>2.4430958904109596</v>
      </c>
    </row>
    <row r="22" spans="3:28" x14ac:dyDescent="0.25">
      <c r="L22" s="7" t="e" vm="7">
        <f>'[1]5. ANH'!C29</f>
        <v>#VALUE!</v>
      </c>
      <c r="M22" s="8" t="str">
        <f>'[1]5. ANH'!D29</f>
        <v>ECP</v>
      </c>
      <c r="N22" s="8" t="str">
        <f>'[1]5. ANH'!E29</f>
        <v>Barrancabermeja</v>
      </c>
      <c r="O22" s="8" t="str">
        <f>'[1]5. ANH'!F29</f>
        <v>VMM</v>
      </c>
      <c r="P22" s="9" t="str">
        <f>'[1]5. ANH'!G29</f>
        <v>La Cira</v>
      </c>
      <c r="Q22" s="7">
        <f>'[1]5. ANH'!H29</f>
        <v>22.5</v>
      </c>
      <c r="R22" s="10"/>
      <c r="S22" s="10" t="str">
        <f>'[1]5. ANH'!J29</f>
        <v>Medium Oil</v>
      </c>
      <c r="T22" s="11">
        <f>'[1]5. ANH'!K29</f>
        <v>6.7767123287671236</v>
      </c>
      <c r="U22" s="12">
        <f>'[1]5. ANH'!W29</f>
        <v>6.7767123287671236</v>
      </c>
      <c r="V22" s="13">
        <v>42334.39687671233</v>
      </c>
      <c r="W22" s="13">
        <v>1.6441095890410957</v>
      </c>
      <c r="Y22" s="13">
        <v>1.396739726027397</v>
      </c>
      <c r="Z22" s="13">
        <v>3.7358630136986304</v>
      </c>
      <c r="AA22" s="13">
        <v>0</v>
      </c>
      <c r="AB22" s="13">
        <v>0</v>
      </c>
    </row>
    <row r="23" spans="3:28" x14ac:dyDescent="0.25">
      <c r="L23" s="7" t="e" vm="8">
        <f>'[1]5. ANH'!C30</f>
        <v>#VALUE!</v>
      </c>
      <c r="M23" s="8" t="str">
        <f>'[1]5. ANH'!D30</f>
        <v>ECP</v>
      </c>
      <c r="N23" s="8" t="str">
        <f>'[1]5. ANH'!E30</f>
        <v>Aipe</v>
      </c>
      <c r="O23" s="8" t="str">
        <f>'[1]5. ANH'!F30</f>
        <v>VSM</v>
      </c>
      <c r="P23" s="9" t="str">
        <f>'[1]5. ANH'!G30</f>
        <v>Dina</v>
      </c>
      <c r="Q23" s="7">
        <f>'[1]5. ANH'!H30</f>
        <v>23</v>
      </c>
      <c r="R23" s="10"/>
      <c r="S23" s="10" t="str">
        <f>'[1]5. ANH'!J30</f>
        <v>Medium Oil</v>
      </c>
      <c r="T23" s="11">
        <f>'[1]5. ANH'!K30</f>
        <v>1.9274794520547947</v>
      </c>
      <c r="U23" s="12">
        <f>'[1]5. ANH'!W30</f>
        <v>1.9274794520547947</v>
      </c>
      <c r="V23" s="13">
        <v>4684.6815890410962</v>
      </c>
      <c r="W23" s="13">
        <v>0.22805479452054794</v>
      </c>
      <c r="Y23" s="13">
        <v>0.10339726027397263</v>
      </c>
      <c r="Z23" s="13">
        <v>1.5925479452054794</v>
      </c>
      <c r="AA23" s="13">
        <v>0.55931506849315071</v>
      </c>
      <c r="AB23" s="13">
        <v>3.4794520547945205E-3</v>
      </c>
    </row>
    <row r="24" spans="3:28" x14ac:dyDescent="0.25">
      <c r="L24" s="7" t="e" vm="8">
        <f>'[1]5. ANH'!C31</f>
        <v>#VALUE!</v>
      </c>
      <c r="M24" s="8" t="str">
        <f>'[1]5. ANH'!D31</f>
        <v>ECP</v>
      </c>
      <c r="N24" s="8" t="str">
        <f>'[1]5. ANH'!E31</f>
        <v>Neiva/Palermo</v>
      </c>
      <c r="O24" s="8" t="str">
        <f>'[1]5. ANH'!F31</f>
        <v>VSM</v>
      </c>
      <c r="P24" s="9" t="str">
        <f>'[1]5. ANH'!G31</f>
        <v>San Francisco</v>
      </c>
      <c r="Q24" s="7">
        <f>'[1]5. ANH'!H31</f>
        <v>25.5</v>
      </c>
      <c r="R24" s="10"/>
      <c r="S24" s="10" t="str">
        <f>'[1]5. ANH'!J31</f>
        <v>Medium Oil</v>
      </c>
      <c r="T24" s="11">
        <f>'[1]5. ANH'!K31</f>
        <v>0.8670410958904109</v>
      </c>
      <c r="U24" s="12">
        <f>'[1]5. ANH'!W31</f>
        <v>0.8670410958904109</v>
      </c>
      <c r="V24" s="13">
        <v>4154.1152328767121</v>
      </c>
      <c r="W24" s="13">
        <v>0.41205479452054788</v>
      </c>
      <c r="Y24" s="13">
        <v>0.45498630136986301</v>
      </c>
      <c r="Z24" s="13">
        <v>0</v>
      </c>
      <c r="AA24" s="13">
        <v>0</v>
      </c>
      <c r="AB24" s="13">
        <v>0</v>
      </c>
    </row>
    <row r="25" spans="3:28" x14ac:dyDescent="0.25">
      <c r="L25" s="7" t="e" vm="8">
        <f>'[1]5. ANH'!C32</f>
        <v>#VALUE!</v>
      </c>
      <c r="M25" s="8" t="str">
        <f>'[1]5. ANH'!D32</f>
        <v>ECP</v>
      </c>
      <c r="N25" s="8" t="str">
        <f>'[1]5. ANH'!E32</f>
        <v>Neiva</v>
      </c>
      <c r="O25" s="8" t="str">
        <f>'[1]5. ANH'!F32</f>
        <v>VSM</v>
      </c>
      <c r="P25" s="24" t="str">
        <f>'[1]5. ANH'!G32</f>
        <v>Tello</v>
      </c>
      <c r="Q25" s="7">
        <f>'[1]5. ANH'!H32</f>
        <v>21</v>
      </c>
      <c r="R25" s="10"/>
      <c r="S25" s="10" t="str">
        <f>'[1]5. ANH'!J32</f>
        <v>Medium Oil</v>
      </c>
      <c r="T25" s="11">
        <f>'[1]5. ANH'!K32</f>
        <v>1.1906575342465753</v>
      </c>
      <c r="U25" s="12">
        <f>'[1]5. ANH'!W32</f>
        <v>1.1906575342465753</v>
      </c>
      <c r="V25" s="13">
        <v>3941.1335068493149</v>
      </c>
      <c r="W25" s="13">
        <v>1.5506849315068495E-2</v>
      </c>
      <c r="Y25" s="13">
        <v>0</v>
      </c>
      <c r="Z25" s="13">
        <v>1.1751506849315068</v>
      </c>
      <c r="AA25" s="13">
        <v>0.52964383561643835</v>
      </c>
      <c r="AB25" s="13">
        <v>0</v>
      </c>
    </row>
    <row r="29" spans="3:28" x14ac:dyDescent="0.25">
      <c r="P29" s="3" t="s">
        <v>11</v>
      </c>
      <c r="Q29" s="3" t="s">
        <v>11</v>
      </c>
      <c r="S29" s="3" t="s">
        <v>11</v>
      </c>
      <c r="T29" s="3" t="s">
        <v>11</v>
      </c>
      <c r="U29" s="3" t="s">
        <v>12</v>
      </c>
      <c r="V29" s="2" t="s">
        <v>12</v>
      </c>
    </row>
    <row r="30" spans="3:28" ht="15.75" x14ac:dyDescent="0.25">
      <c r="I30" t="s">
        <v>13</v>
      </c>
      <c r="J30" t="s">
        <v>14</v>
      </c>
      <c r="K30" s="25" t="s">
        <v>15</v>
      </c>
      <c r="L30" s="26" t="s">
        <v>16</v>
      </c>
      <c r="N30" s="27" t="s">
        <v>17</v>
      </c>
      <c r="O30" s="26" t="str">
        <f>+O5</f>
        <v>Basin</v>
      </c>
      <c r="P30" s="28" t="s">
        <v>18</v>
      </c>
      <c r="Q30" s="28" t="s">
        <v>19</v>
      </c>
      <c r="S30" s="28" t="s">
        <v>20</v>
      </c>
      <c r="T30" s="28" t="s">
        <v>21</v>
      </c>
      <c r="U30" s="28" t="s">
        <v>22</v>
      </c>
      <c r="V30" s="28" t="s">
        <v>23</v>
      </c>
      <c r="W30" s="29" t="s">
        <v>24</v>
      </c>
      <c r="Y30" s="30" t="s">
        <v>25</v>
      </c>
      <c r="AB30" t="s">
        <v>26</v>
      </c>
    </row>
    <row r="31" spans="3:28" ht="15.75" x14ac:dyDescent="0.25">
      <c r="I31" s="31">
        <f>+(Y6+Y7)*365*$E$7/1000</f>
        <v>2.4500442407782339</v>
      </c>
      <c r="J31" s="31">
        <f>+(Z6+Z7)*365*$E$7/1000</f>
        <v>5.6186813035864827</v>
      </c>
      <c r="K31" s="31">
        <f>+(AA6+AA7)*365*$E$7/1000</f>
        <v>0</v>
      </c>
      <c r="L31" s="31">
        <f>+(W6+W7)*365*$E$7/1000</f>
        <v>9.2838893372876957E-2</v>
      </c>
      <c r="N31" s="32" t="s">
        <v>27</v>
      </c>
      <c r="O31" s="33" t="s">
        <v>28</v>
      </c>
      <c r="P31" s="31">
        <f>+(U6+U7)*365*$E$7/1000</f>
        <v>68.585731940983621</v>
      </c>
      <c r="Q31" s="31">
        <f>+SUM(V6:V7)*365*(1/1000)*$E$8/1000</f>
        <v>0</v>
      </c>
      <c r="S31" s="18">
        <f>+Q31+P31</f>
        <v>68.585731940983621</v>
      </c>
      <c r="T31" s="18">
        <f>+S31-L31</f>
        <v>68.49289304761075</v>
      </c>
      <c r="U31" s="34">
        <f>+T31/S31</f>
        <v>0.99864638182395205</v>
      </c>
      <c r="V31" s="35">
        <f t="shared" ref="V31:V36" si="0">+Q31/T31</f>
        <v>0</v>
      </c>
      <c r="W31" s="36">
        <f>'[1]5. GlobalData'!BG6</f>
        <v>-2.6851115732294639</v>
      </c>
      <c r="Y31" s="37">
        <f>+'[1]5. GlobalData'!BA5</f>
        <v>2037</v>
      </c>
      <c r="AB31" s="38">
        <f t="shared" ref="AB31:AB36" si="1">+Q31/S31</f>
        <v>0</v>
      </c>
    </row>
    <row r="32" spans="3:28" ht="15.75" x14ac:dyDescent="0.25">
      <c r="I32" s="31">
        <f>+SUM(Y9:Y12)*365*$E$7/1000</f>
        <v>29.713513857188524</v>
      </c>
      <c r="J32" s="31">
        <f>+SUM(Z9:Z12)*365*$E$7/1000</f>
        <v>69.637902700685089</v>
      </c>
      <c r="K32" s="31">
        <f>+SUM(AA9:AA12)*365*$E$7/1000</f>
        <v>14.229458377200496</v>
      </c>
      <c r="L32" s="31">
        <f>+SUM(W9:W12)*365*$E$7/1000</f>
        <v>1.8340325404926532</v>
      </c>
      <c r="N32" s="32" t="s">
        <v>29</v>
      </c>
      <c r="O32" s="39" t="s">
        <v>30</v>
      </c>
      <c r="P32" s="31">
        <f>+SUM(U8:U12)*365*$E$7/1000</f>
        <v>269.18339314049132</v>
      </c>
      <c r="Q32" s="31">
        <f>+SUM(V8:V12)*365*(1/1000)*$E$8/1000</f>
        <v>99.99628148036247</v>
      </c>
      <c r="S32" s="18">
        <f>+P32+Q32</f>
        <v>369.1796746208538</v>
      </c>
      <c r="T32" s="18">
        <f t="shared" ref="T32:T36" si="2">+S32-L32</f>
        <v>367.34564208036113</v>
      </c>
      <c r="U32" s="34">
        <f t="shared" ref="U32:U36" si="3">+T32/S32</f>
        <v>0.99503214107771176</v>
      </c>
      <c r="V32" s="35">
        <f t="shared" si="0"/>
        <v>0.27221306046823096</v>
      </c>
      <c r="W32" s="36">
        <f>'[1]5. GlobalData'!BG7</f>
        <v>-9.382008134021282</v>
      </c>
      <c r="Y32" s="37">
        <f>+'[1]5. GlobalData'!BF5</f>
        <v>2050</v>
      </c>
      <c r="AB32" s="38">
        <f t="shared" si="1"/>
        <v>0.27086074438702046</v>
      </c>
    </row>
    <row r="33" spans="3:28" ht="15.75" x14ac:dyDescent="0.25">
      <c r="I33" s="31">
        <f>+SUM(Y13:Y17)*365*$E$7/1000</f>
        <v>0.35808998998868485</v>
      </c>
      <c r="J33" s="31">
        <f>+SUM(Z13:Z17)*365*$E$7/1000</f>
        <v>0</v>
      </c>
      <c r="K33" s="31">
        <f>+SUM(AA13:AA17)*365*$E$7/1000</f>
        <v>0</v>
      </c>
      <c r="L33" s="31">
        <f>+SUM(W13:W17)*365*$E$7/1000</f>
        <v>1.3420752466626953</v>
      </c>
      <c r="N33" s="32" t="s">
        <v>31</v>
      </c>
      <c r="O33" s="1" t="s">
        <v>32</v>
      </c>
      <c r="P33" s="31">
        <f>+SUM(U13:U17)*365*$E$7/1000</f>
        <v>2.0511176562165523</v>
      </c>
      <c r="Q33" s="31">
        <f>+SUM(V13:V17)*365*(1/1000)*$E$8/1000</f>
        <v>719.17747734585976</v>
      </c>
      <c r="S33" s="18">
        <f>+Q33+P33</f>
        <v>721.2285950020763</v>
      </c>
      <c r="T33" s="18">
        <f t="shared" si="2"/>
        <v>719.88651975541359</v>
      </c>
      <c r="U33" s="34">
        <f t="shared" si="3"/>
        <v>0.99813918186832451</v>
      </c>
      <c r="V33" s="35">
        <f t="shared" si="0"/>
        <v>0.99901506363837078</v>
      </c>
      <c r="W33" s="36">
        <f>'[1]5. GlobalData'!BG8</f>
        <v>-19.949111557879402</v>
      </c>
      <c r="Y33" s="37">
        <f>+'[1]5. GlobalData'!BF5</f>
        <v>2050</v>
      </c>
      <c r="AB33" s="38">
        <f t="shared" si="1"/>
        <v>0.99715607829413555</v>
      </c>
    </row>
    <row r="34" spans="3:28" ht="15.75" x14ac:dyDescent="0.25">
      <c r="I34" s="31">
        <f>+(Y18)*365*$AA$7/1000</f>
        <v>0</v>
      </c>
      <c r="J34" s="31">
        <f>+(Z18)*365*$AA$7/1000</f>
        <v>0</v>
      </c>
      <c r="K34" s="31">
        <f>+(AA18)*365*$AA$7/1000</f>
        <v>0</v>
      </c>
      <c r="L34" s="31">
        <f>+(W18)*365*$E$7/1000</f>
        <v>1.2759391450439788</v>
      </c>
      <c r="N34" s="32" t="s">
        <v>33</v>
      </c>
      <c r="O34" s="1" t="s">
        <v>34</v>
      </c>
      <c r="P34" s="31">
        <f>+(U18)*365*$E$7/1000</f>
        <v>1.2759391450439788</v>
      </c>
      <c r="Q34" s="31">
        <f>+SUM(V18)*365*(1/1000)*$E$8/1000</f>
        <v>4.3593517548323124</v>
      </c>
      <c r="S34" s="18">
        <f>+Q34+P34</f>
        <v>5.6352908998762912</v>
      </c>
      <c r="T34" s="18">
        <f t="shared" si="2"/>
        <v>4.3593517548323124</v>
      </c>
      <c r="U34" s="34">
        <f t="shared" si="3"/>
        <v>0.7735806069794926</v>
      </c>
      <c r="V34" s="35">
        <f t="shared" si="0"/>
        <v>1</v>
      </c>
      <c r="W34" s="36">
        <f>'[1]5. GlobalData'!BG9</f>
        <v>-0.15021157762588969</v>
      </c>
      <c r="Y34" s="37">
        <v>2043</v>
      </c>
      <c r="AB34" s="38">
        <f t="shared" si="1"/>
        <v>0.7735806069794926</v>
      </c>
    </row>
    <row r="35" spans="3:28" ht="15.75" x14ac:dyDescent="0.25">
      <c r="I35" s="31">
        <f>+(Y19+Y21+Y22)*365*$E$7/1000</f>
        <v>1.7521170575840492</v>
      </c>
      <c r="J35" s="31">
        <f>+(Z19+Z21+Z22)*365*$E$7/1000</f>
        <v>1.3766222989813104</v>
      </c>
      <c r="K35" s="31">
        <f>+(AA19+AA21+AA22)*365*$E$7/1000</f>
        <v>0</v>
      </c>
      <c r="L35" s="31">
        <f>+(W19+W21+W22)*365*$E$7/1000</f>
        <v>0.76988843068895141</v>
      </c>
      <c r="N35" s="32" t="s">
        <v>35</v>
      </c>
      <c r="O35" s="1" t="s">
        <v>36</v>
      </c>
      <c r="P35" s="31">
        <f>+(U19++U21+U22)*365*$E$7/1000</f>
        <v>4.7988803578001527</v>
      </c>
      <c r="Q35" s="31">
        <f>+(SUM(V19:V22)-V20)*365*(1/1000)*$E$8/1000</f>
        <v>160.64590837999941</v>
      </c>
      <c r="S35" s="18">
        <f>+Q35+P35</f>
        <v>165.44478873779957</v>
      </c>
      <c r="T35" s="18">
        <f t="shared" si="2"/>
        <v>164.67490030711062</v>
      </c>
      <c r="U35" s="34">
        <f t="shared" si="3"/>
        <v>0.99534655375631631</v>
      </c>
      <c r="V35" s="35">
        <f t="shared" si="0"/>
        <v>0.9755336610521862</v>
      </c>
      <c r="W35" s="36">
        <f>'[1]5. GlobalData'!BG10</f>
        <v>-4.4565773241322679</v>
      </c>
      <c r="Y35" s="37">
        <v>2047</v>
      </c>
      <c r="AB35" s="38">
        <f t="shared" si="1"/>
        <v>0.97099406760157603</v>
      </c>
    </row>
    <row r="36" spans="3:28" ht="15.75" x14ac:dyDescent="0.25">
      <c r="I36" s="40">
        <f>+(Y23+Y24+Y25)*365*$E$7/1000</f>
        <v>0.20575788232194489</v>
      </c>
      <c r="J36" s="40">
        <f>+(Z23+Z24+Z25)*365*$E$7/1000</f>
        <v>1.0198649246869729</v>
      </c>
      <c r="K36" s="40">
        <f>+(AA23+AA24+AA25)*365*$E$7/1000</f>
        <v>0.40126875760023278</v>
      </c>
      <c r="L36" s="40">
        <f>+(W23+W24+W25)*365*$E$7/1000</f>
        <v>0.24158707246769742</v>
      </c>
      <c r="N36" s="32" t="s">
        <v>37</v>
      </c>
      <c r="O36" s="39" t="s">
        <v>38</v>
      </c>
      <c r="P36" s="31">
        <f>+(U23+U24+U25)*365*$E$7/1000</f>
        <v>1.4684920173037526</v>
      </c>
      <c r="Q36" s="31">
        <f>+SUM(V23:V25)*365*(1/1000)*$E$8/1000</f>
        <v>28.394686542809104</v>
      </c>
      <c r="S36" s="18">
        <f>+Q36+P36</f>
        <v>29.863178560112857</v>
      </c>
      <c r="T36" s="18">
        <f t="shared" si="2"/>
        <v>29.621591487645158</v>
      </c>
      <c r="U36" s="34">
        <f t="shared" si="3"/>
        <v>0.99191020232553617</v>
      </c>
      <c r="V36" s="35">
        <f t="shared" si="0"/>
        <v>0.95858072158790719</v>
      </c>
      <c r="W36" s="36">
        <f>'[1]5. GlobalData'!BG11</f>
        <v>-0.72707065395261417</v>
      </c>
      <c r="Y36" s="37">
        <f>+'[1]5. GlobalData'!BF5</f>
        <v>2050</v>
      </c>
      <c r="AB36" s="38">
        <f t="shared" si="1"/>
        <v>0.95082599749561947</v>
      </c>
    </row>
    <row r="37" spans="3:28" ht="15.75" x14ac:dyDescent="0.25">
      <c r="O37" s="39"/>
      <c r="P37" s="31"/>
      <c r="Q37" s="31"/>
    </row>
    <row r="38" spans="3:28" ht="15.75" x14ac:dyDescent="0.25">
      <c r="D38" t="s">
        <v>39</v>
      </c>
      <c r="I38" s="37">
        <f>+SUM(I31:I36)</f>
        <v>34.47952302786144</v>
      </c>
      <c r="J38" t="s">
        <v>40</v>
      </c>
      <c r="O38" s="39"/>
      <c r="P38" s="31"/>
      <c r="Q38" s="31"/>
      <c r="R38" s="31"/>
      <c r="S38" s="31"/>
    </row>
    <row r="39" spans="3:28" x14ac:dyDescent="0.25">
      <c r="C39" t="s">
        <v>41</v>
      </c>
      <c r="D39" s="41">
        <v>3031</v>
      </c>
      <c r="E39" t="s">
        <v>42</v>
      </c>
      <c r="I39">
        <f>+I38/0.0036</f>
        <v>9577.6452855170664</v>
      </c>
      <c r="J39" t="s">
        <v>43</v>
      </c>
    </row>
    <row r="40" spans="3:28" x14ac:dyDescent="0.25">
      <c r="C40" t="s">
        <v>44</v>
      </c>
      <c r="D40" s="41">
        <v>1646</v>
      </c>
      <c r="E40" t="s">
        <v>42</v>
      </c>
    </row>
    <row r="41" spans="3:28" x14ac:dyDescent="0.25">
      <c r="C41" t="s">
        <v>41</v>
      </c>
      <c r="D41" s="41">
        <f>++D39*0.0036</f>
        <v>10.9116</v>
      </c>
      <c r="E41" t="s">
        <v>40</v>
      </c>
      <c r="I41">
        <f>+I38*0.35</f>
        <v>12.067833059751504</v>
      </c>
      <c r="N41" s="42"/>
      <c r="O41" s="43"/>
      <c r="P41" s="43"/>
      <c r="Q41" s="1" t="s">
        <v>40</v>
      </c>
      <c r="R41" t="s">
        <v>45</v>
      </c>
    </row>
    <row r="42" spans="3:28" x14ac:dyDescent="0.25">
      <c r="C42" t="s">
        <v>44</v>
      </c>
      <c r="D42" s="41">
        <f>++D40*0.0036</f>
        <v>5.9256000000000002</v>
      </c>
      <c r="E42" t="s">
        <v>40</v>
      </c>
      <c r="I42">
        <f>+I39*0.35</f>
        <v>3352.1758499309731</v>
      </c>
      <c r="N42" s="44" t="s">
        <v>46</v>
      </c>
      <c r="O42" s="45" t="s">
        <v>47</v>
      </c>
      <c r="P42" s="45" t="s">
        <v>48</v>
      </c>
      <c r="Q42" s="45" t="s">
        <v>49</v>
      </c>
      <c r="R42" s="45" t="s">
        <v>50</v>
      </c>
      <c r="S42" s="45" t="s">
        <v>51</v>
      </c>
    </row>
    <row r="43" spans="3:28" x14ac:dyDescent="0.25">
      <c r="D43" s="41">
        <f>+D42+D41</f>
        <v>16.837199999999999</v>
      </c>
      <c r="E43" t="s">
        <v>40</v>
      </c>
      <c r="N43" t="str" cm="1">
        <f t="array" ref="N43:N48">+[1]PROCESS!D24:D29</f>
        <v>MIN-CAM1</v>
      </c>
      <c r="O43" t="str" cm="1">
        <f t="array" ref="O43:O48">+[1]COMM!D20:D25</f>
        <v>R-CAM1</v>
      </c>
      <c r="P43" t="s">
        <v>52</v>
      </c>
      <c r="Q43" s="46">
        <f>'[1]5. GlobalData'!AS6*1000*E8/1000</f>
        <v>265.40079370777568</v>
      </c>
      <c r="R43" s="47">
        <v>1E-4</v>
      </c>
      <c r="S43" s="48">
        <v>1</v>
      </c>
    </row>
    <row r="44" spans="3:28" x14ac:dyDescent="0.25">
      <c r="N44" t="str">
        <v>MIN-CAM2</v>
      </c>
      <c r="O44" t="str">
        <v>R-CAM2</v>
      </c>
      <c r="P44" t="s">
        <v>52</v>
      </c>
      <c r="Q44" s="46">
        <f>'[1]5. GlobalData'!AS7*1000*E9/1000</f>
        <v>2194.6697743899408</v>
      </c>
      <c r="R44" s="47">
        <v>1E-4</v>
      </c>
      <c r="S44" s="48">
        <v>1</v>
      </c>
    </row>
    <row r="45" spans="3:28" x14ac:dyDescent="0.25">
      <c r="C45" t="s">
        <v>53</v>
      </c>
      <c r="D45" s="37">
        <f>+SUM(S31:S36)</f>
        <v>1359.9372597617025</v>
      </c>
      <c r="E45" t="s">
        <v>40</v>
      </c>
      <c r="N45" t="str">
        <v>MIN-CAM3</v>
      </c>
      <c r="O45" t="str">
        <v>R-CAM3</v>
      </c>
      <c r="P45" t="s">
        <v>52</v>
      </c>
      <c r="Q45" s="46">
        <f>'[1]5. GlobalData'!AS8*1000*E10/1000</f>
        <v>7918.439644193184</v>
      </c>
      <c r="R45" s="47">
        <v>1E-4</v>
      </c>
      <c r="S45" s="48">
        <v>1</v>
      </c>
    </row>
    <row r="46" spans="3:28" x14ac:dyDescent="0.25">
      <c r="D46">
        <f>+D43/D45</f>
        <v>1.2380865278263152E-2</v>
      </c>
      <c r="N46" t="str">
        <v>MIN-CAM4</v>
      </c>
      <c r="O46" t="str">
        <v>R-CAM4</v>
      </c>
      <c r="P46" t="s">
        <v>52</v>
      </c>
      <c r="Q46" s="46">
        <f>'[1]5. GlobalData'!AS9*1000*E11/1000</f>
        <v>38.915560761631227</v>
      </c>
      <c r="R46" s="47">
        <v>1E-4</v>
      </c>
      <c r="S46" s="48">
        <v>1</v>
      </c>
    </row>
    <row r="47" spans="3:28" x14ac:dyDescent="0.25">
      <c r="N47" t="str">
        <v>MIN-CAM5</v>
      </c>
      <c r="O47" t="str">
        <v>R-CAM5</v>
      </c>
      <c r="P47" t="s">
        <v>52</v>
      </c>
      <c r="Q47" s="46">
        <f>'[1]5. GlobalData'!AS10*1000*E12/1000</f>
        <v>1019.7889267382204</v>
      </c>
      <c r="R47" s="47">
        <v>1E-4</v>
      </c>
      <c r="S47" s="48">
        <v>1</v>
      </c>
    </row>
    <row r="48" spans="3:28" x14ac:dyDescent="0.25">
      <c r="N48" t="str">
        <v>MIN-CAM6</v>
      </c>
      <c r="O48" t="str">
        <v>R-CAM6</v>
      </c>
      <c r="P48" t="s">
        <v>52</v>
      </c>
      <c r="Q48" s="46">
        <f>'[1]5. GlobalData'!AS11*1000*E13/1000</f>
        <v>244.3536781595391</v>
      </c>
      <c r="R48" s="47">
        <v>1E-4</v>
      </c>
      <c r="S48" s="48">
        <v>1</v>
      </c>
    </row>
    <row r="53" spans="8:24" x14ac:dyDescent="0.25">
      <c r="I53" t="s">
        <v>54</v>
      </c>
      <c r="N53" s="42"/>
      <c r="O53" s="43"/>
      <c r="S53" s="49"/>
      <c r="T53" s="1"/>
      <c r="U53" s="1"/>
    </row>
    <row r="54" spans="8:24" x14ac:dyDescent="0.25">
      <c r="H54" t="s">
        <v>55</v>
      </c>
      <c r="I54">
        <v>1.0581999999999999E-2</v>
      </c>
      <c r="J54" t="s">
        <v>56</v>
      </c>
      <c r="N54" s="44" t="s">
        <v>46</v>
      </c>
      <c r="O54" s="45" t="s">
        <v>47</v>
      </c>
      <c r="P54" s="45" t="s">
        <v>51</v>
      </c>
      <c r="S54" s="44" t="s">
        <v>46</v>
      </c>
      <c r="T54" s="50" t="s">
        <v>57</v>
      </c>
      <c r="U54" s="50" t="s">
        <v>58</v>
      </c>
      <c r="V54" s="50" t="s">
        <v>52</v>
      </c>
      <c r="W54" s="51"/>
    </row>
    <row r="55" spans="8:24" x14ac:dyDescent="0.25">
      <c r="I55" s="52">
        <f>+I54/(1+I54)</f>
        <v>1.0471193826923493E-2</v>
      </c>
      <c r="K55" t="s">
        <v>59</v>
      </c>
      <c r="L55" t="s">
        <v>60</v>
      </c>
      <c r="N55" t="str" cm="1">
        <f t="array" ref="N55:N60">+[1]PROCESS!N24:N29</f>
        <v>PROF-CAM1</v>
      </c>
      <c r="O55" t="str" cm="1">
        <f t="array" ref="O55:O60">+_xlfn.ANCHORARRAY([1]COMM!D80)</f>
        <v>FLU-CAM1</v>
      </c>
      <c r="P55" s="53">
        <f>+T31/(S31+T31*P85)</f>
        <v>0.98831158795187002</v>
      </c>
      <c r="S55" s="1" t="str" cm="1">
        <f t="array" ref="S55:S60">+_xlfn.ANCHORARRAY(N55)</f>
        <v>PROF-CAM1</v>
      </c>
      <c r="T55" s="1" t="s">
        <v>61</v>
      </c>
      <c r="U55">
        <v>2019</v>
      </c>
      <c r="V55" s="54">
        <f>+T31</f>
        <v>68.49289304761075</v>
      </c>
    </row>
    <row r="56" spans="8:24" x14ac:dyDescent="0.25">
      <c r="K56" t="s">
        <v>62</v>
      </c>
      <c r="L56" t="s">
        <v>63</v>
      </c>
      <c r="N56" t="str">
        <v>PROF-CAM2</v>
      </c>
      <c r="O56" t="str">
        <v>FLU-CAM2</v>
      </c>
      <c r="P56" s="53">
        <f>+T32/(S32+T32*P87)</f>
        <v>0.98477163366929676</v>
      </c>
      <c r="S56" s="1" t="str">
        <v>PROF-CAM2</v>
      </c>
      <c r="T56" s="1" t="s">
        <v>61</v>
      </c>
      <c r="U56">
        <v>2019</v>
      </c>
      <c r="V56" s="54">
        <f>+T32</f>
        <v>367.34564208036113</v>
      </c>
      <c r="W56" s="1"/>
    </row>
    <row r="57" spans="8:24" x14ac:dyDescent="0.25">
      <c r="K57" t="s">
        <v>64</v>
      </c>
      <c r="L57" t="s">
        <v>65</v>
      </c>
      <c r="N57" t="str">
        <v>PROF-CAM3</v>
      </c>
      <c r="O57" t="str">
        <v>FLU-CAM3</v>
      </c>
      <c r="P57" s="53">
        <f>+T33/(S33+T33*P89)</f>
        <v>0.98781482888934358</v>
      </c>
      <c r="S57" s="1" t="str">
        <v>PROF-CAM3</v>
      </c>
      <c r="T57" s="1" t="s">
        <v>61</v>
      </c>
      <c r="U57">
        <v>2019</v>
      </c>
      <c r="V57" s="54">
        <f t="shared" ref="V57:V60" si="4">+T33</f>
        <v>719.88651975541359</v>
      </c>
      <c r="W57" s="1"/>
    </row>
    <row r="58" spans="8:24" x14ac:dyDescent="0.25">
      <c r="K58" t="s">
        <v>66</v>
      </c>
      <c r="L58" t="s">
        <v>67</v>
      </c>
      <c r="N58" t="str">
        <v>PROF-CAM4</v>
      </c>
      <c r="O58" t="str">
        <v>FLU-CAM4</v>
      </c>
      <c r="P58" s="53">
        <f>+T34/(S34+T34*P91)</f>
        <v>0.76736471302063824</v>
      </c>
      <c r="S58" s="1" t="str">
        <v>PROF-CAM4</v>
      </c>
      <c r="T58" s="1" t="s">
        <v>61</v>
      </c>
      <c r="U58">
        <v>2019</v>
      </c>
      <c r="V58" s="54">
        <f t="shared" si="4"/>
        <v>4.3593517548323124</v>
      </c>
      <c r="W58" s="1"/>
    </row>
    <row r="59" spans="8:24" x14ac:dyDescent="0.25">
      <c r="I59" s="18">
        <f>1/I55</f>
        <v>95.500094500094519</v>
      </c>
      <c r="K59" t="s">
        <v>68</v>
      </c>
      <c r="L59" t="s">
        <v>69</v>
      </c>
      <c r="N59" t="str">
        <v>PROF-CAM5</v>
      </c>
      <c r="O59" t="str">
        <v>FLU-CAM5</v>
      </c>
      <c r="P59" s="53">
        <f>+T35/(S35+T35*P93)</f>
        <v>0.98507959449632709</v>
      </c>
      <c r="S59" s="1" t="str">
        <v>PROF-CAM5</v>
      </c>
      <c r="T59" s="1" t="s">
        <v>61</v>
      </c>
      <c r="U59">
        <v>2019</v>
      </c>
      <c r="V59" s="54">
        <f t="shared" si="4"/>
        <v>164.67490030711062</v>
      </c>
      <c r="W59" s="1"/>
    </row>
    <row r="60" spans="8:24" x14ac:dyDescent="0.25">
      <c r="K60" t="s">
        <v>70</v>
      </c>
      <c r="L60" t="s">
        <v>71</v>
      </c>
      <c r="N60" t="str">
        <v>PROF-CAM6</v>
      </c>
      <c r="O60" t="str">
        <v>FLU-CAM6</v>
      </c>
      <c r="P60" s="53">
        <f>+T36/(S36+T36*P95)</f>
        <v>0.98171364922756943</v>
      </c>
      <c r="S60" s="1" t="str">
        <v>PROF-CAM6</v>
      </c>
      <c r="T60" s="1" t="s">
        <v>61</v>
      </c>
      <c r="U60">
        <v>2019</v>
      </c>
      <c r="V60" s="54">
        <f t="shared" si="4"/>
        <v>29.621591487645158</v>
      </c>
      <c r="W60" s="1"/>
    </row>
    <row r="61" spans="8:24" x14ac:dyDescent="0.25">
      <c r="Q61" s="55"/>
      <c r="R61" s="37"/>
    </row>
    <row r="62" spans="8:24" x14ac:dyDescent="0.25">
      <c r="Q62" s="55"/>
      <c r="R62" s="37"/>
    </row>
    <row r="63" spans="8:24" x14ac:dyDescent="0.25">
      <c r="J63">
        <f t="shared" ref="J63:J68" si="5">+V55*I55</f>
        <v>0.71720235886827277</v>
      </c>
      <c r="Q63" s="55"/>
      <c r="R63" s="37"/>
    </row>
    <row r="64" spans="8:24" x14ac:dyDescent="0.25">
      <c r="J64">
        <f t="shared" si="5"/>
        <v>0</v>
      </c>
      <c r="N64" s="49"/>
      <c r="O64" s="56"/>
      <c r="P64" s="56"/>
      <c r="Q64" s="57"/>
      <c r="R64" s="56"/>
      <c r="T64" s="49"/>
      <c r="U64" s="56"/>
      <c r="V64" s="56"/>
      <c r="W64" s="57"/>
      <c r="X64" s="56"/>
    </row>
    <row r="65" spans="10:24" x14ac:dyDescent="0.25">
      <c r="J65">
        <f t="shared" si="5"/>
        <v>0</v>
      </c>
      <c r="N65" s="50" t="s">
        <v>46</v>
      </c>
      <c r="O65" s="50" t="s">
        <v>57</v>
      </c>
      <c r="P65" s="50" t="s">
        <v>58</v>
      </c>
      <c r="Q65" s="50" t="s">
        <v>52</v>
      </c>
      <c r="R65" s="58" t="s">
        <v>72</v>
      </c>
      <c r="T65" s="50" t="s">
        <v>46</v>
      </c>
      <c r="U65" s="50" t="s">
        <v>57</v>
      </c>
      <c r="V65" s="50" t="s">
        <v>58</v>
      </c>
      <c r="W65" s="50" t="s">
        <v>52</v>
      </c>
      <c r="X65" s="58" t="s">
        <v>72</v>
      </c>
    </row>
    <row r="66" spans="10:24" x14ac:dyDescent="0.25">
      <c r="J66">
        <f t="shared" si="5"/>
        <v>0</v>
      </c>
      <c r="N66" t="str" cm="1">
        <f t="array" ref="N66:N71">+T66:T71</f>
        <v>PROF-CAM1</v>
      </c>
      <c r="O66" s="1" t="s">
        <v>61</v>
      </c>
      <c r="P66" s="37">
        <v>2025</v>
      </c>
      <c r="Q66" s="18">
        <f>+V55+(P66-2020)*W31</f>
        <v>55.067335181463434</v>
      </c>
      <c r="T66" t="str" cm="1">
        <f t="array" ref="T66:T71">+_xlfn.ANCHORARRAY(N55)</f>
        <v>PROF-CAM1</v>
      </c>
      <c r="U66" s="1" t="s">
        <v>61</v>
      </c>
      <c r="V66" s="37">
        <f t="shared" ref="V66:V71" si="6">+Y31</f>
        <v>2037</v>
      </c>
      <c r="W66" s="18">
        <f t="shared" ref="W66:W71" si="7">+V55+(V66-2020)*W31</f>
        <v>22.845996302709864</v>
      </c>
    </row>
    <row r="67" spans="10:24" x14ac:dyDescent="0.25">
      <c r="J67">
        <f t="shared" si="5"/>
        <v>15726.468541122707</v>
      </c>
      <c r="N67" t="str">
        <v>PROF-CAM2</v>
      </c>
      <c r="O67" s="1" t="s">
        <v>61</v>
      </c>
      <c r="P67" s="37">
        <v>2025</v>
      </c>
      <c r="Q67" s="18">
        <f t="shared" ref="Q67:Q71" si="8">+V56+(P67-2020)*W32</f>
        <v>320.43560141025472</v>
      </c>
      <c r="T67" t="str">
        <v>PROF-CAM2</v>
      </c>
      <c r="U67" s="1" t="s">
        <v>61</v>
      </c>
      <c r="V67" s="37">
        <f t="shared" si="6"/>
        <v>2050</v>
      </c>
      <c r="W67" s="18">
        <f t="shared" si="7"/>
        <v>85.885398059722661</v>
      </c>
    </row>
    <row r="68" spans="10:24" x14ac:dyDescent="0.25">
      <c r="J68">
        <f t="shared" si="5"/>
        <v>0</v>
      </c>
      <c r="N68" t="str">
        <v>PROF-CAM3</v>
      </c>
      <c r="O68" s="1" t="s">
        <v>61</v>
      </c>
      <c r="P68" s="37">
        <v>2025</v>
      </c>
      <c r="Q68" s="18">
        <f t="shared" si="8"/>
        <v>620.14096196601656</v>
      </c>
      <c r="T68" t="str">
        <v>PROF-CAM3</v>
      </c>
      <c r="U68" s="1" t="s">
        <v>61</v>
      </c>
      <c r="V68" s="37">
        <f t="shared" si="6"/>
        <v>2050</v>
      </c>
      <c r="W68" s="18">
        <f t="shared" si="7"/>
        <v>121.41317301903155</v>
      </c>
    </row>
    <row r="69" spans="10:24" x14ac:dyDescent="0.25">
      <c r="J69">
        <f t="shared" ref="J69:J70" si="9">+Q61*I61</f>
        <v>0</v>
      </c>
      <c r="N69" t="str">
        <v>PROF-CAM4</v>
      </c>
      <c r="O69" s="1" t="s">
        <v>61</v>
      </c>
      <c r="P69" s="37">
        <v>2025</v>
      </c>
      <c r="Q69" s="18">
        <f t="shared" si="8"/>
        <v>3.6082938667028639</v>
      </c>
      <c r="T69" t="str">
        <v>PROF-CAM4</v>
      </c>
      <c r="U69" s="1" t="s">
        <v>61</v>
      </c>
      <c r="V69" s="37">
        <f t="shared" si="6"/>
        <v>2043</v>
      </c>
      <c r="W69" s="18">
        <f t="shared" si="7"/>
        <v>0.9044854694368496</v>
      </c>
    </row>
    <row r="70" spans="10:24" x14ac:dyDescent="0.25">
      <c r="J70">
        <f t="shared" si="9"/>
        <v>0</v>
      </c>
      <c r="N70" t="str">
        <v>PROF-CAM5</v>
      </c>
      <c r="O70" s="1" t="s">
        <v>61</v>
      </c>
      <c r="P70" s="37">
        <v>2025</v>
      </c>
      <c r="Q70" s="18">
        <f t="shared" si="8"/>
        <v>142.39201368644927</v>
      </c>
      <c r="T70" t="str">
        <v>PROF-CAM5</v>
      </c>
      <c r="U70" s="1" t="s">
        <v>61</v>
      </c>
      <c r="V70" s="37">
        <f t="shared" si="6"/>
        <v>2047</v>
      </c>
      <c r="W70" s="18">
        <f t="shared" si="7"/>
        <v>44.347312555539389</v>
      </c>
    </row>
    <row r="71" spans="10:24" x14ac:dyDescent="0.25">
      <c r="N71" t="str">
        <v>PROF-CAM6</v>
      </c>
      <c r="O71" s="1" t="s">
        <v>61</v>
      </c>
      <c r="P71" s="37">
        <v>2025</v>
      </c>
      <c r="Q71" s="18">
        <f t="shared" si="8"/>
        <v>25.986238217882089</v>
      </c>
      <c r="T71" t="str">
        <v>PROF-CAM6</v>
      </c>
      <c r="U71" s="1" t="s">
        <v>61</v>
      </c>
      <c r="V71" s="37">
        <f t="shared" si="6"/>
        <v>2050</v>
      </c>
      <c r="W71" s="18">
        <f t="shared" si="7"/>
        <v>7.8094718690667335</v>
      </c>
    </row>
    <row r="72" spans="10:24" x14ac:dyDescent="0.25">
      <c r="R72" s="37"/>
      <c r="T72" s="59"/>
    </row>
    <row r="73" spans="10:24" x14ac:dyDescent="0.25">
      <c r="R73" s="37"/>
      <c r="T73" s="59"/>
    </row>
    <row r="74" spans="10:24" x14ac:dyDescent="0.25">
      <c r="R74" s="37"/>
      <c r="T74" s="59"/>
    </row>
    <row r="75" spans="10:24" x14ac:dyDescent="0.25">
      <c r="N75" s="49"/>
      <c r="O75" s="56"/>
      <c r="P75" s="56"/>
      <c r="Q75" s="57"/>
      <c r="R75" s="56"/>
      <c r="T75" s="59"/>
    </row>
    <row r="76" spans="10:24" x14ac:dyDescent="0.25">
      <c r="N76" s="50" t="s">
        <v>46</v>
      </c>
      <c r="O76" s="50" t="s">
        <v>57</v>
      </c>
      <c r="P76" s="50" t="s">
        <v>58</v>
      </c>
      <c r="Q76" s="50" t="s">
        <v>52</v>
      </c>
      <c r="R76" s="58" t="s">
        <v>72</v>
      </c>
    </row>
    <row r="77" spans="10:24" x14ac:dyDescent="0.25">
      <c r="N77" s="1" t="str">
        <f>+N55</f>
        <v>PROF-CAM1</v>
      </c>
      <c r="O77" s="1" t="s">
        <v>61</v>
      </c>
      <c r="P77" s="46">
        <f>+Y31+3</f>
        <v>2040</v>
      </c>
      <c r="Q77" s="1"/>
      <c r="R77" s="1">
        <v>0</v>
      </c>
    </row>
    <row r="78" spans="10:24" x14ac:dyDescent="0.25">
      <c r="N78" s="1" t="str">
        <f>+N58</f>
        <v>PROF-CAM4</v>
      </c>
      <c r="O78" s="1" t="s">
        <v>61</v>
      </c>
      <c r="P78" s="46">
        <f>+Y34+3</f>
        <v>2046</v>
      </c>
      <c r="Q78" s="1"/>
      <c r="R78" s="1">
        <v>0</v>
      </c>
    </row>
    <row r="79" spans="10:24" x14ac:dyDescent="0.25">
      <c r="N79" s="1" t="str">
        <f>+N59</f>
        <v>PROF-CAM5</v>
      </c>
      <c r="O79" s="1" t="s">
        <v>61</v>
      </c>
      <c r="P79" s="46">
        <f>+Y35+3</f>
        <v>2050</v>
      </c>
      <c r="Q79" s="1"/>
      <c r="R79" s="1">
        <v>0</v>
      </c>
    </row>
    <row r="82" spans="14:16" x14ac:dyDescent="0.25">
      <c r="N82" s="42"/>
    </row>
    <row r="83" spans="14:16" x14ac:dyDescent="0.25">
      <c r="N83" s="44" t="s">
        <v>46</v>
      </c>
      <c r="O83" s="45" t="s">
        <v>73</v>
      </c>
      <c r="P83" s="45" t="s">
        <v>74</v>
      </c>
    </row>
    <row r="84" spans="14:16" x14ac:dyDescent="0.25">
      <c r="N84" t="s">
        <v>60</v>
      </c>
      <c r="O84" t="str">
        <f>+O43</f>
        <v>R-CAM1</v>
      </c>
      <c r="P84" s="60">
        <f>100%-P85</f>
        <v>0.98952880617307648</v>
      </c>
    </row>
    <row r="85" spans="14:16" x14ac:dyDescent="0.25">
      <c r="O85" t="str">
        <f>+[1]COMM!D86</f>
        <v>ELC-CAM1</v>
      </c>
      <c r="P85" s="60">
        <f>+$I$55</f>
        <v>1.0471193826923493E-2</v>
      </c>
    </row>
    <row r="86" spans="14:16" x14ac:dyDescent="0.25">
      <c r="N86" t="s">
        <v>63</v>
      </c>
      <c r="O86" t="str">
        <f>+O44</f>
        <v>R-CAM2</v>
      </c>
      <c r="P86" s="60">
        <f>100%-P87</f>
        <v>0.98952880617307648</v>
      </c>
    </row>
    <row r="87" spans="14:16" x14ac:dyDescent="0.25">
      <c r="O87" t="str">
        <f>+[1]COMM!D87</f>
        <v>ELC-CAM2</v>
      </c>
      <c r="P87" s="60">
        <f>+$I$55</f>
        <v>1.0471193826923493E-2</v>
      </c>
    </row>
    <row r="88" spans="14:16" x14ac:dyDescent="0.25">
      <c r="N88" t="s">
        <v>65</v>
      </c>
      <c r="O88" t="str">
        <f>+O45</f>
        <v>R-CAM3</v>
      </c>
      <c r="P88" s="60">
        <f>100%-P89</f>
        <v>0.98952880617307648</v>
      </c>
    </row>
    <row r="89" spans="14:16" x14ac:dyDescent="0.25">
      <c r="O89" t="str">
        <f>+[1]COMM!D88</f>
        <v>ELC-CAM3</v>
      </c>
      <c r="P89" s="60">
        <f>+$I$55</f>
        <v>1.0471193826923493E-2</v>
      </c>
    </row>
    <row r="90" spans="14:16" x14ac:dyDescent="0.25">
      <c r="N90" t="s">
        <v>67</v>
      </c>
      <c r="O90" t="str">
        <f>+O46</f>
        <v>R-CAM4</v>
      </c>
      <c r="P90" s="60">
        <f>100%-P91</f>
        <v>0.98952880617307648</v>
      </c>
    </row>
    <row r="91" spans="14:16" x14ac:dyDescent="0.25">
      <c r="O91" t="str">
        <f>+[1]COMM!D89</f>
        <v>ELC-CAM4</v>
      </c>
      <c r="P91" s="60">
        <f>+$I$55</f>
        <v>1.0471193826923493E-2</v>
      </c>
    </row>
    <row r="92" spans="14:16" x14ac:dyDescent="0.25">
      <c r="N92" t="s">
        <v>69</v>
      </c>
      <c r="O92" t="str">
        <f>+O47</f>
        <v>R-CAM5</v>
      </c>
      <c r="P92" s="60">
        <f>100%-P93</f>
        <v>0.98952880617307648</v>
      </c>
    </row>
    <row r="93" spans="14:16" x14ac:dyDescent="0.25">
      <c r="O93" t="str">
        <f>+[1]COMM!D90</f>
        <v>ELC-CAM5</v>
      </c>
      <c r="P93" s="60">
        <f>+$I$55</f>
        <v>1.0471193826923493E-2</v>
      </c>
    </row>
    <row r="94" spans="14:16" x14ac:dyDescent="0.25">
      <c r="N94" t="s">
        <v>71</v>
      </c>
      <c r="O94" t="str">
        <f>+O48</f>
        <v>R-CAM6</v>
      </c>
      <c r="P94" s="60">
        <f>100%-P95</f>
        <v>0.98952880617307648</v>
      </c>
    </row>
    <row r="95" spans="14:16" x14ac:dyDescent="0.25">
      <c r="O95" t="str">
        <f>+[1]COMM!D91</f>
        <v>ELC-CAM6</v>
      </c>
      <c r="P95" s="60">
        <f>+$I$55</f>
        <v>1.0471193826923493E-2</v>
      </c>
    </row>
    <row r="98" spans="14:24" x14ac:dyDescent="0.25">
      <c r="R98" s="43"/>
      <c r="S98" s="43"/>
      <c r="T98" s="43"/>
      <c r="U98" s="43"/>
      <c r="V98" s="43"/>
      <c r="W98" s="43"/>
      <c r="X98" s="43"/>
    </row>
    <row r="99" spans="14:24" x14ac:dyDescent="0.25">
      <c r="N99" s="42"/>
      <c r="O99" s="43"/>
      <c r="P99" s="43"/>
      <c r="R99" s="61"/>
      <c r="S99" s="62"/>
      <c r="T99" s="62"/>
      <c r="U99" s="43"/>
      <c r="V99" s="43"/>
      <c r="W99" s="43"/>
      <c r="X99" s="43"/>
    </row>
    <row r="100" spans="14:24" x14ac:dyDescent="0.25">
      <c r="N100" s="44" t="s">
        <v>46</v>
      </c>
      <c r="O100" s="45" t="s">
        <v>73</v>
      </c>
      <c r="P100" s="45" t="s">
        <v>47</v>
      </c>
      <c r="R100" s="63" t="s">
        <v>46</v>
      </c>
      <c r="S100" s="63" t="s">
        <v>47</v>
      </c>
      <c r="T100" s="63" t="s">
        <v>75</v>
      </c>
      <c r="U100" s="64"/>
      <c r="V100" s="64"/>
      <c r="W100" s="64"/>
      <c r="X100" s="43"/>
    </row>
    <row r="101" spans="14:24" x14ac:dyDescent="0.25">
      <c r="N101" s="65" t="str">
        <f>+[1]PROCESS!N81</f>
        <v>COMPRA-ELC-CAM2</v>
      </c>
      <c r="O101" s="66" t="str">
        <f>+'[1]1. EXP_IMP'!$J$51</f>
        <v>ELC-SIN</v>
      </c>
      <c r="P101" s="67" t="str">
        <f>+O87</f>
        <v>ELC-CAM2</v>
      </c>
      <c r="R101" s="68" t="str">
        <f>+N101</f>
        <v>COMPRA-ELC-CAM2</v>
      </c>
      <c r="S101" s="69" t="str">
        <f>+O113</f>
        <v>CO2e-CAM2</v>
      </c>
      <c r="T101" s="70">
        <f>+'[1]4.2 Ref_Barranca'!$P$170</f>
        <v>46.111111111111114</v>
      </c>
      <c r="U101" s="71"/>
      <c r="V101" s="71"/>
      <c r="W101" s="71"/>
      <c r="X101" s="43"/>
    </row>
    <row r="102" spans="14:24" x14ac:dyDescent="0.25">
      <c r="N102" s="65" t="str">
        <f>+[1]PROCESS!N82</f>
        <v>COMPRA-ELC-CAM3</v>
      </c>
      <c r="O102" s="66" t="str">
        <f>+'[1]1. EXP_IMP'!$J$51</f>
        <v>ELC-SIN</v>
      </c>
      <c r="P102" s="67" t="str">
        <f>+O89</f>
        <v>ELC-CAM3</v>
      </c>
      <c r="R102" s="68" t="str">
        <f>+N102</f>
        <v>COMPRA-ELC-CAM3</v>
      </c>
      <c r="S102" s="69" t="str">
        <f>+O114</f>
        <v>CO2e-CAM3</v>
      </c>
      <c r="T102" s="70">
        <f>+'[1]4.2 Ref_Barranca'!$P$170</f>
        <v>46.111111111111114</v>
      </c>
      <c r="U102" s="64"/>
      <c r="V102" s="64"/>
      <c r="W102" s="64"/>
      <c r="X102" s="43"/>
    </row>
    <row r="103" spans="14:24" x14ac:dyDescent="0.25">
      <c r="N103" s="65" t="str">
        <f>+[1]PROCESS!N83</f>
        <v>COMPRA-ELC-CAM4</v>
      </c>
      <c r="O103" s="66" t="str">
        <f>+'[1]1. EXP_IMP'!$J$51</f>
        <v>ELC-SIN</v>
      </c>
      <c r="P103" s="67" t="str">
        <f>+O91</f>
        <v>ELC-CAM4</v>
      </c>
      <c r="R103" s="68" t="str">
        <f>+N103</f>
        <v>COMPRA-ELC-CAM4</v>
      </c>
      <c r="S103" s="69" t="str">
        <f>+O115</f>
        <v>CO2e-CAM4</v>
      </c>
      <c r="T103" s="70">
        <f>+'[1]4.2 Ref_Barranca'!$P$170</f>
        <v>46.111111111111114</v>
      </c>
      <c r="U103" s="64"/>
      <c r="V103" s="64"/>
      <c r="W103" s="64"/>
      <c r="X103" s="43"/>
    </row>
    <row r="104" spans="14:24" x14ac:dyDescent="0.25">
      <c r="N104" s="65" t="str">
        <f>+[1]PROCESS!N84</f>
        <v>COMPRA-ELC-CAM5</v>
      </c>
      <c r="O104" s="66" t="str">
        <f>+'[1]1. EXP_IMP'!$J$51</f>
        <v>ELC-SIN</v>
      </c>
      <c r="P104" s="67" t="str">
        <f>+O93</f>
        <v>ELC-CAM5</v>
      </c>
      <c r="R104" s="68" t="str">
        <f>+N104</f>
        <v>COMPRA-ELC-CAM5</v>
      </c>
      <c r="S104" s="69" t="str">
        <f>+O116</f>
        <v>CO2e-CAM5</v>
      </c>
      <c r="T104" s="70">
        <f>+'[1]4.2 Ref_Barranca'!$P$170</f>
        <v>46.111111111111114</v>
      </c>
      <c r="U104" s="64"/>
      <c r="V104" s="64"/>
      <c r="W104" s="64"/>
      <c r="X104" s="43"/>
    </row>
    <row r="105" spans="14:24" x14ac:dyDescent="0.25">
      <c r="N105" s="65" t="str">
        <f>+[1]PROCESS!N85</f>
        <v>COMPRA-ELC-CAM6</v>
      </c>
      <c r="O105" s="66" t="str">
        <f>+'[1]1. EXP_IMP'!$J$51</f>
        <v>ELC-SIN</v>
      </c>
      <c r="P105" s="67" t="str">
        <f>+O95</f>
        <v>ELC-CAM6</v>
      </c>
      <c r="R105" s="68" t="str">
        <f>+N105</f>
        <v>COMPRA-ELC-CAM6</v>
      </c>
      <c r="S105" s="69" t="str">
        <f>+O117</f>
        <v>CO2e-CAM6</v>
      </c>
      <c r="T105" s="70">
        <f>+'[1]4.2 Ref_Barranca'!$P$170</f>
        <v>46.111111111111114</v>
      </c>
      <c r="U105" s="64"/>
      <c r="V105" s="64"/>
      <c r="W105" s="64"/>
      <c r="X105" s="43"/>
    </row>
    <row r="106" spans="14:24" x14ac:dyDescent="0.25">
      <c r="U106" s="64"/>
      <c r="V106" s="64"/>
      <c r="W106" s="64"/>
      <c r="X106" s="43"/>
    </row>
    <row r="110" spans="14:24" x14ac:dyDescent="0.25">
      <c r="N110" s="61"/>
      <c r="P110" t="s">
        <v>76</v>
      </c>
    </row>
    <row r="111" spans="14:24" x14ac:dyDescent="0.25">
      <c r="N111" s="50" t="s">
        <v>46</v>
      </c>
      <c r="O111" s="50" t="s">
        <v>47</v>
      </c>
      <c r="P111" s="50" t="s">
        <v>75</v>
      </c>
    </row>
    <row r="112" spans="14:24" x14ac:dyDescent="0.25">
      <c r="N112" s="72" t="str" cm="1">
        <f t="array" ref="N112:N117">+_xlfn.ANCHORARRAY(N55)</f>
        <v>PROF-CAM1</v>
      </c>
      <c r="O112" s="73" t="str" cm="1">
        <f t="array" ref="O112:O117">+[1]COMM!AK20:AK25</f>
        <v>CO2e-CAM1</v>
      </c>
      <c r="P112" s="74">
        <f t="shared" ref="P112:P117" si="10">+F7*(100%-U31)</f>
        <v>7.5178755487394514E-2</v>
      </c>
    </row>
    <row r="113" spans="14:16" x14ac:dyDescent="0.25">
      <c r="N113" s="1" t="str">
        <v>PROF-CAM2</v>
      </c>
      <c r="O113" s="1" t="str">
        <v>CO2e-CAM2</v>
      </c>
      <c r="P113" s="18">
        <f t="shared" si="10"/>
        <v>0.38670696981891278</v>
      </c>
    </row>
    <row r="114" spans="14:16" x14ac:dyDescent="0.25">
      <c r="N114" s="1" t="str">
        <v>PROF-CAM3</v>
      </c>
      <c r="O114" s="1" t="str">
        <v>CO2e-CAM3</v>
      </c>
      <c r="P114" s="18">
        <f t="shared" si="10"/>
        <v>0.14484939132548266</v>
      </c>
    </row>
    <row r="115" spans="14:16" x14ac:dyDescent="0.25">
      <c r="N115" s="1" t="str">
        <v>PROF-CAM4</v>
      </c>
      <c r="O115" s="1" t="str">
        <v>CO2e-CAM4</v>
      </c>
      <c r="P115" s="18">
        <f t="shared" si="10"/>
        <v>17.624888055973212</v>
      </c>
    </row>
    <row r="116" spans="14:16" x14ac:dyDescent="0.25">
      <c r="N116" s="1" t="str">
        <v>PROF-CAM5</v>
      </c>
      <c r="O116" s="1" t="str">
        <v>CO2e-CAM5</v>
      </c>
      <c r="P116" s="18">
        <f t="shared" si="10"/>
        <v>0.32198975499228449</v>
      </c>
    </row>
    <row r="117" spans="14:16" x14ac:dyDescent="0.25">
      <c r="N117" s="1" t="str">
        <v>PROF-CAM6</v>
      </c>
      <c r="O117" s="1" t="str">
        <v>CO2e-CAM6</v>
      </c>
      <c r="P117" s="18">
        <f t="shared" si="10"/>
        <v>0.60808077140581573</v>
      </c>
    </row>
    <row r="124" spans="14:16" x14ac:dyDescent="0.25">
      <c r="N124" s="42"/>
      <c r="O124" s="43"/>
    </row>
    <row r="125" spans="14:16" x14ac:dyDescent="0.25">
      <c r="N125" s="44" t="s">
        <v>46</v>
      </c>
      <c r="O125" s="45" t="s">
        <v>73</v>
      </c>
      <c r="P125" s="45" t="s">
        <v>51</v>
      </c>
    </row>
    <row r="126" spans="14:16" x14ac:dyDescent="0.25">
      <c r="N126" t="str" cm="1">
        <f t="array" ref="N126:N131">+_xlfn.ANCHORARRAY([1]PROCESS!N64)</f>
        <v>SEP-CAM1</v>
      </c>
      <c r="O126" t="str" cm="1">
        <f t="array" ref="O126:O131">+_xlfn.ANCHORARRAY(O55)</f>
        <v>FLU-CAM1</v>
      </c>
      <c r="P126" s="48">
        <v>1</v>
      </c>
    </row>
    <row r="127" spans="14:16" x14ac:dyDescent="0.25">
      <c r="N127" t="str">
        <v>SEP-CAM2</v>
      </c>
      <c r="O127" t="str">
        <v>FLU-CAM2</v>
      </c>
      <c r="P127" s="48">
        <v>1</v>
      </c>
    </row>
    <row r="128" spans="14:16" x14ac:dyDescent="0.25">
      <c r="N128" t="str">
        <v>SEP-CAM3</v>
      </c>
      <c r="O128" t="str">
        <v>FLU-CAM3</v>
      </c>
      <c r="P128" s="48">
        <v>1</v>
      </c>
    </row>
    <row r="129" spans="12:16" x14ac:dyDescent="0.25">
      <c r="N129" t="str">
        <v>SEP-CAM4</v>
      </c>
      <c r="O129" t="str">
        <v>FLU-CAM4</v>
      </c>
      <c r="P129" s="48">
        <v>1</v>
      </c>
    </row>
    <row r="130" spans="12:16" x14ac:dyDescent="0.25">
      <c r="N130" t="str">
        <v>SEP-CAM5</v>
      </c>
      <c r="O130" t="str">
        <v>FLU-CAM5</v>
      </c>
      <c r="P130" s="48">
        <v>1</v>
      </c>
    </row>
    <row r="131" spans="12:16" x14ac:dyDescent="0.25">
      <c r="N131" t="str">
        <v>SEP-CAM6</v>
      </c>
      <c r="O131" t="str">
        <v>FLU-CAM6</v>
      </c>
      <c r="P131" s="48">
        <v>1</v>
      </c>
    </row>
    <row r="135" spans="12:16" x14ac:dyDescent="0.25">
      <c r="N135" s="42"/>
      <c r="O135" s="43"/>
    </row>
    <row r="136" spans="12:16" x14ac:dyDescent="0.25">
      <c r="N136" s="44" t="s">
        <v>46</v>
      </c>
      <c r="O136" s="45" t="s">
        <v>47</v>
      </c>
      <c r="P136" s="50" t="s">
        <v>77</v>
      </c>
    </row>
    <row r="137" spans="12:16" x14ac:dyDescent="0.25">
      <c r="L137" t="s">
        <v>78</v>
      </c>
      <c r="N137" t="str">
        <f>+N126</f>
        <v>SEP-CAM1</v>
      </c>
      <c r="O137" t="str">
        <f>+[1]COMM!D30</f>
        <v>GAS-CAM1</v>
      </c>
      <c r="P137" s="75">
        <f>100%-V31</f>
        <v>1</v>
      </c>
    </row>
    <row r="138" spans="12:16" x14ac:dyDescent="0.25">
      <c r="L138" t="s">
        <v>78</v>
      </c>
      <c r="N138" t="str">
        <f>+N127</f>
        <v>SEP-CAM2</v>
      </c>
      <c r="O138" t="str">
        <f>+[1]COMM!D31</f>
        <v>GAS-CAM2</v>
      </c>
      <c r="P138" s="75">
        <f>100%-P139</f>
        <v>0.72778693953176909</v>
      </c>
    </row>
    <row r="139" spans="12:16" x14ac:dyDescent="0.25">
      <c r="L139" t="s">
        <v>79</v>
      </c>
      <c r="O139" t="str">
        <f>+[1]COMM!D41</f>
        <v>LOIL-CAM2</v>
      </c>
      <c r="P139" s="75">
        <f>+V32</f>
        <v>0.27221306046823096</v>
      </c>
    </row>
    <row r="140" spans="12:16" x14ac:dyDescent="0.25">
      <c r="L140" t="s">
        <v>78</v>
      </c>
      <c r="N140" t="str">
        <f>+N128</f>
        <v>SEP-CAM3</v>
      </c>
      <c r="O140" t="str">
        <f>+[1]COMM!D32</f>
        <v>GAS-CAM3</v>
      </c>
      <c r="P140" s="75">
        <f>100%-P141</f>
        <v>9.8493636162921838E-4</v>
      </c>
    </row>
    <row r="141" spans="12:16" x14ac:dyDescent="0.25">
      <c r="L141" t="s">
        <v>80</v>
      </c>
      <c r="O141" t="str">
        <f>+[1]COMM!D62</f>
        <v>HOIL-CAM3</v>
      </c>
      <c r="P141" s="75">
        <f>+V33</f>
        <v>0.99901506363837078</v>
      </c>
    </row>
    <row r="142" spans="12:16" x14ac:dyDescent="0.25">
      <c r="L142" t="s">
        <v>79</v>
      </c>
      <c r="N142" t="str">
        <f>+N129</f>
        <v>SEP-CAM4</v>
      </c>
      <c r="O142" t="str">
        <f>+[1]COMM!D43</f>
        <v>LOIL-CAM4</v>
      </c>
      <c r="P142" s="75">
        <f>+V34</f>
        <v>1</v>
      </c>
    </row>
    <row r="143" spans="12:16" x14ac:dyDescent="0.25">
      <c r="L143" t="s">
        <v>78</v>
      </c>
      <c r="N143" t="str">
        <f>+N130</f>
        <v>SEP-CAM5</v>
      </c>
      <c r="O143" t="str">
        <f>+[1]COMM!D34</f>
        <v>GAS-CAM5</v>
      </c>
      <c r="P143" s="75">
        <f>100%-P144</f>
        <v>4.6534462436836899E-3</v>
      </c>
    </row>
    <row r="144" spans="12:16" x14ac:dyDescent="0.25">
      <c r="L144" t="s">
        <v>81</v>
      </c>
      <c r="O144" t="str">
        <f>+[1]COMM!D54</f>
        <v>MOIL-CAM5</v>
      </c>
      <c r="P144" s="75">
        <f>+U35</f>
        <v>0.99534655375631631</v>
      </c>
    </row>
    <row r="145" spans="12:16" x14ac:dyDescent="0.25">
      <c r="L145" t="s">
        <v>78</v>
      </c>
      <c r="N145" t="str">
        <f>+N131</f>
        <v>SEP-CAM6</v>
      </c>
      <c r="O145" t="str">
        <f>+[1]COMM!D35</f>
        <v>GAS-CAM6</v>
      </c>
      <c r="P145" s="75">
        <f>100%-P146</f>
        <v>4.1419278412092808E-2</v>
      </c>
    </row>
    <row r="146" spans="12:16" x14ac:dyDescent="0.25">
      <c r="L146" t="s">
        <v>81</v>
      </c>
      <c r="O146" t="str">
        <f>+[1]COMM!D55</f>
        <v>MOIL-CAM6</v>
      </c>
      <c r="P146" s="75">
        <f>+V36</f>
        <v>0.95858072158790719</v>
      </c>
    </row>
    <row r="151" spans="12:16" x14ac:dyDescent="0.25">
      <c r="N151" s="42"/>
      <c r="O151" s="43"/>
    </row>
    <row r="152" spans="12:16" x14ac:dyDescent="0.25">
      <c r="N152" s="44" t="s">
        <v>46</v>
      </c>
      <c r="O152" s="45" t="s">
        <v>61</v>
      </c>
      <c r="P152" s="50" t="s">
        <v>51</v>
      </c>
    </row>
    <row r="153" spans="12:16" x14ac:dyDescent="0.25">
      <c r="N153" t="str" cm="1">
        <f t="array" ref="N153:N158">+_xlfn.ANCHORARRAY([1]PROCESS!N74)</f>
        <v>PLT-CAM1</v>
      </c>
      <c r="O153" s="37">
        <f>+K31</f>
        <v>0</v>
      </c>
      <c r="P153" s="48">
        <v>1</v>
      </c>
    </row>
    <row r="154" spans="12:16" x14ac:dyDescent="0.25">
      <c r="N154" t="str">
        <v>PLT-CAM2</v>
      </c>
      <c r="O154" s="37">
        <f>+J32</f>
        <v>69.637902700685089</v>
      </c>
      <c r="P154" s="48">
        <v>1</v>
      </c>
    </row>
    <row r="155" spans="12:16" x14ac:dyDescent="0.25">
      <c r="N155" t="str">
        <v>PLT-CAM3</v>
      </c>
      <c r="O155" s="37">
        <f>+J33</f>
        <v>0</v>
      </c>
      <c r="P155" s="48">
        <v>1</v>
      </c>
    </row>
    <row r="156" spans="12:16" x14ac:dyDescent="0.25">
      <c r="N156" t="str">
        <v>PLT-CAM4</v>
      </c>
      <c r="O156" s="37">
        <f>+J34</f>
        <v>0</v>
      </c>
      <c r="P156" s="48">
        <v>1</v>
      </c>
    </row>
    <row r="157" spans="12:16" x14ac:dyDescent="0.25">
      <c r="N157" t="str">
        <v>PLT-CAM5</v>
      </c>
      <c r="O157" s="37">
        <f>+K35</f>
        <v>0</v>
      </c>
      <c r="P157" s="48">
        <v>1</v>
      </c>
    </row>
    <row r="158" spans="12:16" x14ac:dyDescent="0.25">
      <c r="N158" t="str">
        <v>PLT-CAM6</v>
      </c>
      <c r="O158" s="18">
        <f>+J36</f>
        <v>1.0198649246869729</v>
      </c>
      <c r="P158" s="48">
        <v>1</v>
      </c>
    </row>
    <row r="160" spans="12:16" x14ac:dyDescent="0.25">
      <c r="N160" s="42"/>
      <c r="O160" s="43"/>
    </row>
    <row r="161" spans="14:16" x14ac:dyDescent="0.25">
      <c r="N161" s="44" t="s">
        <v>46</v>
      </c>
      <c r="O161" s="45" t="s">
        <v>73</v>
      </c>
    </row>
    <row r="162" spans="14:16" x14ac:dyDescent="0.25">
      <c r="N162" t="str" cm="1">
        <f t="array" ref="N162:N167">+_xlfn.ANCHORARRAY(N153)</f>
        <v>PLT-CAM1</v>
      </c>
      <c r="O162" t="str">
        <f>+O137</f>
        <v>GAS-CAM1</v>
      </c>
    </row>
    <row r="163" spans="14:16" x14ac:dyDescent="0.25">
      <c r="N163" t="str">
        <v>PLT-CAM2</v>
      </c>
      <c r="O163" t="str">
        <f>+O138</f>
        <v>GAS-CAM2</v>
      </c>
    </row>
    <row r="164" spans="14:16" x14ac:dyDescent="0.25">
      <c r="N164" t="str">
        <v>PLT-CAM3</v>
      </c>
      <c r="O164" t="str">
        <f>+O140</f>
        <v>GAS-CAM3</v>
      </c>
    </row>
    <row r="165" spans="14:16" x14ac:dyDescent="0.25">
      <c r="N165" t="str">
        <v>PLT-CAM4</v>
      </c>
      <c r="O165" t="s">
        <v>82</v>
      </c>
    </row>
    <row r="166" spans="14:16" x14ac:dyDescent="0.25">
      <c r="N166" t="str">
        <v>PLT-CAM5</v>
      </c>
      <c r="O166" t="str">
        <f>+O143</f>
        <v>GAS-CAM5</v>
      </c>
    </row>
    <row r="167" spans="14:16" x14ac:dyDescent="0.25">
      <c r="N167" t="str">
        <v>PLT-CAM6</v>
      </c>
      <c r="O167" t="str">
        <f>+O145</f>
        <v>GAS-CAM6</v>
      </c>
    </row>
    <row r="170" spans="14:16" x14ac:dyDescent="0.25">
      <c r="N170" s="42"/>
      <c r="O170" s="43"/>
    </row>
    <row r="171" spans="14:16" x14ac:dyDescent="0.25">
      <c r="N171" s="44" t="s">
        <v>46</v>
      </c>
      <c r="O171" s="45" t="s">
        <v>47</v>
      </c>
      <c r="P171" s="50" t="s">
        <v>77</v>
      </c>
    </row>
    <row r="172" spans="14:16" x14ac:dyDescent="0.25">
      <c r="N172" t="str">
        <f>+N162</f>
        <v>PLT-CAM1</v>
      </c>
      <c r="O172" t="s">
        <v>83</v>
      </c>
      <c r="P172" s="38">
        <f>+K31/J31</f>
        <v>0</v>
      </c>
    </row>
    <row r="173" spans="14:16" x14ac:dyDescent="0.25">
      <c r="O173" t="str">
        <f>+[1]COMM!D70</f>
        <v>GAS-plt-CAM1</v>
      </c>
      <c r="P173" s="38">
        <f>100%-P172</f>
        <v>1</v>
      </c>
    </row>
    <row r="174" spans="14:16" x14ac:dyDescent="0.25">
      <c r="N174" t="s">
        <v>84</v>
      </c>
      <c r="O174" t="s">
        <v>83</v>
      </c>
      <c r="P174" s="38">
        <f>+K32/J32</f>
        <v>0.20433496451438232</v>
      </c>
    </row>
    <row r="175" spans="14:16" x14ac:dyDescent="0.25">
      <c r="O175" t="str">
        <f>+[1]COMM!D71</f>
        <v>GAS-plt-CAM2</v>
      </c>
      <c r="P175" s="38">
        <f>100%-P174</f>
        <v>0.79566503548561762</v>
      </c>
    </row>
    <row r="176" spans="14:16" x14ac:dyDescent="0.25">
      <c r="N176" t="s">
        <v>85</v>
      </c>
      <c r="O176" t="s">
        <v>83</v>
      </c>
      <c r="P176" s="38">
        <v>0</v>
      </c>
    </row>
    <row r="177" spans="14:19" x14ac:dyDescent="0.25">
      <c r="O177" t="str">
        <f>+[1]COMM!D72</f>
        <v>GAS-plt-CAM3</v>
      </c>
      <c r="P177" s="38">
        <f>100%-P176</f>
        <v>1</v>
      </c>
    </row>
    <row r="178" spans="14:19" x14ac:dyDescent="0.25">
      <c r="N178" t="s">
        <v>86</v>
      </c>
      <c r="O178" t="s">
        <v>83</v>
      </c>
      <c r="P178" s="38">
        <v>0</v>
      </c>
    </row>
    <row r="179" spans="14:19" x14ac:dyDescent="0.25">
      <c r="O179" t="str">
        <f>+[1]COMM!D73</f>
        <v>GAS-plt-CAM4</v>
      </c>
      <c r="P179" s="38">
        <f>100%-P178</f>
        <v>1</v>
      </c>
    </row>
    <row r="180" spans="14:19" x14ac:dyDescent="0.25">
      <c r="N180" t="s">
        <v>87</v>
      </c>
      <c r="O180" t="s">
        <v>83</v>
      </c>
      <c r="P180" s="38">
        <f>+K35/J35</f>
        <v>0</v>
      </c>
    </row>
    <row r="181" spans="14:19" x14ac:dyDescent="0.25">
      <c r="O181" t="str">
        <f>+[1]COMM!D74</f>
        <v>GAS-plt-CAM5</v>
      </c>
      <c r="P181" s="38">
        <f>100%-P180</f>
        <v>1</v>
      </c>
    </row>
    <row r="182" spans="14:19" x14ac:dyDescent="0.25">
      <c r="N182" t="s">
        <v>88</v>
      </c>
      <c r="O182" t="s">
        <v>83</v>
      </c>
      <c r="P182" s="38">
        <f>+K36/J36</f>
        <v>0.39345284643786943</v>
      </c>
    </row>
    <row r="183" spans="14:19" x14ac:dyDescent="0.25">
      <c r="O183" t="str">
        <f>+[1]COMM!D75</f>
        <v>GAS-plt-CAM6</v>
      </c>
      <c r="P183" s="38">
        <f>100%-P182</f>
        <v>0.60654715356213051</v>
      </c>
    </row>
    <row r="192" spans="14:19" x14ac:dyDescent="0.25">
      <c r="N192" s="42"/>
      <c r="O192" s="43"/>
      <c r="S192" s="42"/>
    </row>
    <row r="193" spans="14:20" x14ac:dyDescent="0.25">
      <c r="N193" s="44" t="s">
        <v>46</v>
      </c>
      <c r="O193" s="45" t="s">
        <v>73</v>
      </c>
      <c r="P193" s="45" t="s">
        <v>47</v>
      </c>
      <c r="Q193" s="45"/>
      <c r="S193" s="44" t="s">
        <v>46</v>
      </c>
      <c r="T193" s="76" t="s">
        <v>51</v>
      </c>
    </row>
    <row r="194" spans="14:20" x14ac:dyDescent="0.25">
      <c r="N194" t="s">
        <v>89</v>
      </c>
      <c r="O194" t="str" cm="1">
        <f t="array" ref="O194:O199">+[1]COMM!D30:D35</f>
        <v>GAS-CAM1</v>
      </c>
      <c r="P194" t="s">
        <v>78</v>
      </c>
      <c r="Q194" s="48"/>
      <c r="S194" t="s">
        <v>89</v>
      </c>
      <c r="T194" s="48">
        <v>1</v>
      </c>
    </row>
    <row r="195" spans="14:20" x14ac:dyDescent="0.25">
      <c r="O195" t="str">
        <v>GAS-CAM2</v>
      </c>
      <c r="S195" t="str">
        <f>+N206</f>
        <v>COL-LOIL</v>
      </c>
      <c r="T195" s="48">
        <v>1</v>
      </c>
    </row>
    <row r="196" spans="14:20" x14ac:dyDescent="0.25">
      <c r="O196" t="str">
        <v>GAS-CAM3</v>
      </c>
      <c r="S196" t="str">
        <f>+N212</f>
        <v>COL-MOIL</v>
      </c>
      <c r="T196" s="48">
        <v>1</v>
      </c>
    </row>
    <row r="197" spans="14:20" x14ac:dyDescent="0.25">
      <c r="O197" t="str">
        <v>GAS-CAM4</v>
      </c>
      <c r="S197" t="str">
        <f>+N218</f>
        <v>COL-HOIL</v>
      </c>
      <c r="T197" s="48">
        <v>1</v>
      </c>
    </row>
    <row r="198" spans="14:20" x14ac:dyDescent="0.25">
      <c r="O198" t="str">
        <v>GAS-CAM5</v>
      </c>
    </row>
    <row r="199" spans="14:20" x14ac:dyDescent="0.25">
      <c r="O199" t="str">
        <v>GAS-CAM6</v>
      </c>
    </row>
    <row r="200" spans="14:20" x14ac:dyDescent="0.25">
      <c r="O200" t="str" cm="1">
        <f t="array" ref="O200:O205">+[1]COMM!D70:D75</f>
        <v>GAS-plt-CAM1</v>
      </c>
    </row>
    <row r="201" spans="14:20" x14ac:dyDescent="0.25">
      <c r="O201" t="str">
        <v>GAS-plt-CAM2</v>
      </c>
    </row>
    <row r="202" spans="14:20" x14ac:dyDescent="0.25">
      <c r="O202" t="str">
        <v>GAS-plt-CAM3</v>
      </c>
    </row>
    <row r="203" spans="14:20" x14ac:dyDescent="0.25">
      <c r="O203" t="str">
        <v>GAS-plt-CAM4</v>
      </c>
    </row>
    <row r="204" spans="14:20" x14ac:dyDescent="0.25">
      <c r="O204" t="str">
        <v>GAS-plt-CAM5</v>
      </c>
    </row>
    <row r="205" spans="14:20" x14ac:dyDescent="0.25">
      <c r="O205" t="str">
        <v>GAS-plt-CAM6</v>
      </c>
    </row>
    <row r="206" spans="14:20" x14ac:dyDescent="0.25">
      <c r="N206" t="s">
        <v>90</v>
      </c>
      <c r="O206" t="str" cm="1">
        <f t="array" ref="O206:O211">+[1]COMM!D40:D45</f>
        <v>LOIL-CAM1</v>
      </c>
      <c r="P206" t="s">
        <v>79</v>
      </c>
      <c r="Q206" s="48"/>
    </row>
    <row r="207" spans="14:20" x14ac:dyDescent="0.25">
      <c r="O207" t="str">
        <v>LOIL-CAM2</v>
      </c>
    </row>
    <row r="208" spans="14:20" x14ac:dyDescent="0.25">
      <c r="O208" t="str">
        <v>LOIL-CAM3</v>
      </c>
    </row>
    <row r="209" spans="14:17" x14ac:dyDescent="0.25">
      <c r="O209" t="str">
        <v>LOIL-CAM4</v>
      </c>
    </row>
    <row r="210" spans="14:17" x14ac:dyDescent="0.25">
      <c r="O210" t="str">
        <v>LOIL-CAM5</v>
      </c>
    </row>
    <row r="211" spans="14:17" x14ac:dyDescent="0.25">
      <c r="O211" t="str">
        <v>LOIL-CAM6</v>
      </c>
    </row>
    <row r="212" spans="14:17" x14ac:dyDescent="0.25">
      <c r="N212" t="s">
        <v>91</v>
      </c>
      <c r="O212" t="str" cm="1">
        <f t="array" ref="O212:O217">+[1]COMM!D50:D55</f>
        <v>MOIL-CAM1</v>
      </c>
      <c r="P212" t="s">
        <v>81</v>
      </c>
      <c r="Q212" s="48"/>
    </row>
    <row r="213" spans="14:17" x14ac:dyDescent="0.25">
      <c r="O213" t="str">
        <v>MOIL-CAM2</v>
      </c>
    </row>
    <row r="214" spans="14:17" x14ac:dyDescent="0.25">
      <c r="O214" t="str">
        <v>MOIL-CAM3</v>
      </c>
    </row>
    <row r="215" spans="14:17" x14ac:dyDescent="0.25">
      <c r="O215" t="str">
        <v>MOIL-CAM4</v>
      </c>
    </row>
    <row r="216" spans="14:17" x14ac:dyDescent="0.25">
      <c r="O216" t="str">
        <v>MOIL-CAM5</v>
      </c>
    </row>
    <row r="217" spans="14:17" x14ac:dyDescent="0.25">
      <c r="O217" t="str">
        <v>MOIL-CAM6</v>
      </c>
    </row>
    <row r="218" spans="14:17" x14ac:dyDescent="0.25">
      <c r="N218" t="s">
        <v>92</v>
      </c>
      <c r="O218" t="str" cm="1">
        <f t="array" ref="O218:O223">+[1]COMM!D60:D65</f>
        <v>HOIL-CAM1</v>
      </c>
      <c r="P218" t="s">
        <v>80</v>
      </c>
      <c r="Q218" s="48"/>
    </row>
    <row r="219" spans="14:17" x14ac:dyDescent="0.25">
      <c r="O219" t="str">
        <v>HOIL-CAM2</v>
      </c>
    </row>
    <row r="220" spans="14:17" x14ac:dyDescent="0.25">
      <c r="O220" t="str">
        <v>HOIL-CAM3</v>
      </c>
    </row>
    <row r="221" spans="14:17" x14ac:dyDescent="0.25">
      <c r="O221" t="str">
        <v>HOIL-CAM4</v>
      </c>
    </row>
    <row r="222" spans="14:17" x14ac:dyDescent="0.25">
      <c r="O222" t="str">
        <v>HOIL-CAM5</v>
      </c>
    </row>
    <row r="223" spans="14:17" x14ac:dyDescent="0.25">
      <c r="O223" t="str">
        <v>HOIL-CAM6</v>
      </c>
    </row>
    <row r="228" spans="14:18" x14ac:dyDescent="0.25">
      <c r="N228" s="42"/>
      <c r="O228" s="43"/>
      <c r="P228" s="43"/>
    </row>
    <row r="229" spans="14:18" x14ac:dyDescent="0.25">
      <c r="N229" s="44" t="s">
        <v>46</v>
      </c>
      <c r="O229" s="77" t="s">
        <v>73</v>
      </c>
      <c r="P229" s="77" t="s">
        <v>47</v>
      </c>
      <c r="Q229" s="77" t="s">
        <v>51</v>
      </c>
      <c r="R229" s="78" t="s">
        <v>61</v>
      </c>
    </row>
    <row r="230" spans="14:18" x14ac:dyDescent="0.25">
      <c r="N230" s="65" t="str">
        <f>+[1]PROCESS!N44</f>
        <v>AUTO-G-CAM1</v>
      </c>
      <c r="O230" s="1" t="str">
        <f>+O137</f>
        <v>GAS-CAM1</v>
      </c>
      <c r="P230" s="66" t="str">
        <f>+O85</f>
        <v>ELC-CAM1</v>
      </c>
      <c r="Q230">
        <v>0.35</v>
      </c>
      <c r="R230" s="37">
        <f>+I31</f>
        <v>2.4500442407782339</v>
      </c>
    </row>
    <row r="231" spans="14:18" x14ac:dyDescent="0.25">
      <c r="N231" s="65" t="str">
        <f>+[1]PROCESS!N45</f>
        <v>AUTO-G-CAM2</v>
      </c>
      <c r="O231" s="66" t="s">
        <v>93</v>
      </c>
      <c r="P231" s="79" t="str">
        <f>+P101</f>
        <v>ELC-CAM2</v>
      </c>
      <c r="Q231">
        <v>0.35</v>
      </c>
      <c r="R231" s="37">
        <f t="shared" ref="R231:R234" si="11">+I32</f>
        <v>29.713513857188524</v>
      </c>
    </row>
    <row r="232" spans="14:18" x14ac:dyDescent="0.25">
      <c r="N232" s="65" t="str">
        <f>+[1]PROCESS!N46</f>
        <v>AUTO-G-CAM3</v>
      </c>
      <c r="O232" s="66" t="s">
        <v>94</v>
      </c>
      <c r="P232" s="79" t="str">
        <f>+P102</f>
        <v>ELC-CAM3</v>
      </c>
      <c r="Q232">
        <v>0.35</v>
      </c>
      <c r="R232" s="37">
        <f t="shared" si="11"/>
        <v>0.35808998998868485</v>
      </c>
    </row>
    <row r="233" spans="14:18" x14ac:dyDescent="0.25">
      <c r="N233" s="65" t="str">
        <f>+[1]PROCESS!N48</f>
        <v>AUTO-G-CAM5</v>
      </c>
      <c r="O233" s="66" t="s">
        <v>95</v>
      </c>
      <c r="P233" s="79" t="str">
        <f>+P104</f>
        <v>ELC-CAM5</v>
      </c>
      <c r="Q233">
        <v>0.35</v>
      </c>
      <c r="R233" s="37">
        <f t="shared" si="11"/>
        <v>0</v>
      </c>
    </row>
    <row r="234" spans="14:18" x14ac:dyDescent="0.25">
      <c r="N234" s="1" t="str">
        <f>+[1]PROCESS!N49</f>
        <v>AUTO-G-CAM6</v>
      </c>
      <c r="O234" s="1" t="s">
        <v>96</v>
      </c>
      <c r="P234" s="79" t="str">
        <f>+P105</f>
        <v>ELC-CAM6</v>
      </c>
      <c r="Q234">
        <v>0.35</v>
      </c>
      <c r="R234" s="37">
        <f t="shared" si="11"/>
        <v>1.7521170575840492</v>
      </c>
    </row>
  </sheetData>
  <conditionalFormatting sqref="O6:O25">
    <cfRule type="containsBlanks" dxfId="15" priority="16">
      <formula>LEN(TRIM(O6))=0</formula>
    </cfRule>
  </conditionalFormatting>
  <conditionalFormatting sqref="Q6:R17">
    <cfRule type="containsText" dxfId="14" priority="13" operator="containsText" text="Oil and Gas">
      <formula>NOT(ISERROR(SEARCH("Oil and Gas",Q6)))</formula>
    </cfRule>
    <cfRule type="containsText" dxfId="13" priority="14" operator="containsText" text="Gas">
      <formula>NOT(ISERROR(SEARCH("Gas",Q6)))</formula>
    </cfRule>
    <cfRule type="containsText" dxfId="12" priority="15" operator="containsText" text="Oil">
      <formula>NOT(ISERROR(SEARCH("Oil",Q6)))</formula>
    </cfRule>
  </conditionalFormatting>
  <conditionalFormatting sqref="Q18:R25">
    <cfRule type="containsText" dxfId="11" priority="10" operator="containsText" text="Oil and Gas">
      <formula>NOT(ISERROR(SEARCH("Oil and Gas",Q18)))</formula>
    </cfRule>
    <cfRule type="containsText" dxfId="10" priority="11" operator="containsText" text="Gas">
      <formula>NOT(ISERROR(SEARCH("Gas",Q18)))</formula>
    </cfRule>
    <cfRule type="containsText" dxfId="9" priority="12" operator="containsText" text="Oil">
      <formula>NOT(ISERROR(SEARCH("Oil",Q18)))</formula>
    </cfRule>
  </conditionalFormatting>
  <conditionalFormatting sqref="V6:V25">
    <cfRule type="cellIs" dxfId="8" priority="9" operator="equal">
      <formula>0</formula>
    </cfRule>
  </conditionalFormatting>
  <conditionalFormatting sqref="W6:W25">
    <cfRule type="cellIs" dxfId="7" priority="8" operator="equal">
      <formula>0</formula>
    </cfRule>
  </conditionalFormatting>
  <conditionalFormatting sqref="Y6:Y25">
    <cfRule type="cellIs" dxfId="6" priority="7" operator="equal">
      <formula>0</formula>
    </cfRule>
  </conditionalFormatting>
  <conditionalFormatting sqref="Z6:AB25">
    <cfRule type="cellIs" dxfId="5" priority="6" operator="equal">
      <formula>0</formula>
    </cfRule>
  </conditionalFormatting>
  <conditionalFormatting sqref="O31">
    <cfRule type="containsBlanks" dxfId="4" priority="5">
      <formula>LEN(TRIM(O31))=0</formula>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containsText" priority="1" operator="containsText" id="{6D86DC59-01AB-4E83-A3BD-F8FE87347A5F}">
            <xm:f>NOT(ISERROR(SEARCH($D$8,S6)))</xm:f>
            <xm:f>$D$8</xm:f>
            <x14:dxf>
              <fill>
                <patternFill>
                  <bgColor theme="7" tint="0.79998168889431442"/>
                </patternFill>
              </fill>
            </x14:dxf>
          </x14:cfRule>
          <x14:cfRule type="containsText" priority="2" operator="containsText" id="{EC7D66D1-FC35-4E7F-A82B-4A7F8180ADD9}">
            <xm:f>NOT(ISERROR(SEARCH($D$7,S6)))</xm:f>
            <xm:f>$D$7</xm:f>
            <x14:dxf>
              <fill>
                <patternFill>
                  <bgColor theme="5" tint="0.79998168889431442"/>
                </patternFill>
              </fill>
            </x14:dxf>
          </x14:cfRule>
          <x14:cfRule type="containsText" priority="3" operator="containsText" id="{2E82C371-4F52-4229-A9AC-CDF6814A08F9}">
            <xm:f>NOT(ISERROR(SEARCH($D$6,S6)))</xm:f>
            <xm:f>$D$6</xm:f>
            <x14:dxf>
              <fill>
                <patternFill>
                  <bgColor theme="0" tint="-0.24994659260841701"/>
                </patternFill>
              </fill>
            </x14:dxf>
          </x14:cfRule>
          <x14:cfRule type="containsText" priority="4" operator="containsText" id="{513E87F6-4C95-4053-BF1D-79E54636059C}">
            <xm:f>NOT(ISERROR(SEARCH($D$5,S6)))</xm:f>
            <xm:f>$D$5</xm:f>
            <x14:dxf>
              <fill>
                <patternFill>
                  <bgColor theme="0" tint="-0.34998626667073579"/>
                </patternFill>
              </fill>
            </x14:dxf>
          </x14:cfRule>
          <xm:sqref>S6:S25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5. Produccion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2022-11-23T15:27:01Z</dcterms:created>
  <dcterms:modified xsi:type="dcterms:W3CDTF">2022-11-23T15:27:16Z</dcterms:modified>
</cp:coreProperties>
</file>