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LIAN\Music\TIMES-UIS-v1-Nov\Exported_files\"/>
    </mc:Choice>
  </mc:AlternateContent>
  <xr:revisionPtr revIDLastSave="0" documentId="8_{EED73BB7-2E4D-4E3A-887D-B748F4CBCFFB}" xr6:coauthVersionLast="47" xr6:coauthVersionMax="47" xr10:uidLastSave="{00000000-0000-0000-0000-000000000000}"/>
  <bookViews>
    <workbookView xWindow="-120" yWindow="-120" windowWidth="29040" windowHeight="15840" xr2:uid="{0900E689-DEB8-428F-AD2C-A70222652AF3}"/>
  </bookViews>
  <sheets>
    <sheet name="5. Data" sheetId="1" r:id="rId1"/>
  </sheets>
  <externalReferences>
    <externalReference r:id="rId2"/>
    <externalReference r:id="rId3"/>
    <externalReference r:id="rId4"/>
  </externalReferences>
  <definedNames>
    <definedName name="_xlnm._FilterDatabase" localSheetId="0" hidden="1">'5. Data'!$J$98:$AA$98</definedName>
    <definedName name="ADDITIVE">[2]Definitions!$C$35</definedName>
    <definedName name="AGRICULT">[2]Definitions!$C$167</definedName>
    <definedName name="ANTCOAL">[2]Definitions!$C$13</definedName>
    <definedName name="AUTOCHP">[2]Definitions!$C$103</definedName>
    <definedName name="AUTOELEC">[2]Definitions!$C$101</definedName>
    <definedName name="AUTOHEAT">[2]Definitions!$C$105</definedName>
    <definedName name="AVBUNK">[2]Definitions!$C$92</definedName>
    <definedName name="AVGAS">[2]Definitions!$C$42</definedName>
    <definedName name="BIODIESEL">[2]Definitions!$C$65</definedName>
    <definedName name="BIOGASES">[2]Definitions!$C$62</definedName>
    <definedName name="BIOGASOL">[2]Definitions!$C$63</definedName>
    <definedName name="BIOJETKERO">[2]Definitions!$C$64</definedName>
    <definedName name="BITCOAL">[2]Definitions!$C$15</definedName>
    <definedName name="BITUMEN">[2]Definitions!$C$51</definedName>
    <definedName name="BKB">[2]Definitions!$C$22</definedName>
    <definedName name="BLFURGS">[2]Definitions!$C$25</definedName>
    <definedName name="CFHeadings">'[2]Conversion factors'!$B$4:$Q$4</definedName>
    <definedName name="CHARCOAL">[2]Definitions!$C$68</definedName>
    <definedName name="CHEMICAL">[2]Definitions!$C$145</definedName>
    <definedName name="COALTAR">[2]Definitions!$C$21</definedName>
    <definedName name="COKCOAL">[2]Definitions!$C$14</definedName>
    <definedName name="COKEOVGS">[2]Definitions!$C$24</definedName>
    <definedName name="COMMPUB">[2]Definitions!$C$166</definedName>
    <definedName name="CONSTRUC">[2]Definitions!$C$154</definedName>
    <definedName name="ConversionFactors">OFFSET('[2]Conversion factors'!$B$5,0,0,100,16)</definedName>
    <definedName name="CountryName">'[2]Main Menu'!$D$10</definedName>
    <definedName name="CRUDEOIL">[2]Definitions!$C$32</definedName>
    <definedName name="DataYear">'[2]Main Menu'!$D$12</definedName>
    <definedName name="DISTLOSS">[2]Definitions!$C$140</definedName>
    <definedName name="DOMESAIR">[2]Definitions!$C$158</definedName>
    <definedName name="DOMESNAV">[2]Definitions!$C$162</definedName>
    <definedName name="DOMSUP">[2]Definitions!$C$94</definedName>
    <definedName name="EBIOGAS">[2]Definitions!$C$128</definedName>
    <definedName name="EBKB">[2]Definitions!$C$130</definedName>
    <definedName name="EBLASTFUR">[2]Definitions!$C$129</definedName>
    <definedName name="ECHARCOAL">[2]Definitions!$C$138</definedName>
    <definedName name="ECOALLIQ">[2]Definitions!$C$132</definedName>
    <definedName name="ECOKEOVS">[2]Definitions!$C$126</definedName>
    <definedName name="EGASWKS">[2]Definitions!$C$127</definedName>
    <definedName name="EGTL">[2]Definitions!$C$134</definedName>
    <definedName name="ELECTR">[2]Definitions!$C$81</definedName>
    <definedName name="ELNG">[2]Definitions!$C$133</definedName>
    <definedName name="ELOUTPUT">[2]Definitions!$C$176</definedName>
    <definedName name="EMINES">[2]Definitions!$C$123</definedName>
    <definedName name="ENONSPEC">[2]Definitions!$C$139</definedName>
    <definedName name="ENUC">[2]Definitions!$C$137</definedName>
    <definedName name="EOILGASEX">[2]Definitions!$C$124</definedName>
    <definedName name="EPATFUEL">[2]Definitions!$C$125</definedName>
    <definedName name="EPOWERPLT">[2]Definitions!$C$135</definedName>
    <definedName name="EPUMPST">[2]Definitions!$C$136</definedName>
    <definedName name="EREFINER">[2]Definitions!$C$131</definedName>
    <definedName name="ETHANE">[2]Definitions!$C$39</definedName>
    <definedName name="EXPORTS">[2]Definitions!$C$90</definedName>
    <definedName name="FID_1">[3]AGR_Fuels!$A$2</definedName>
    <definedName name="FINCONS">[2]Definitions!$C$142</definedName>
    <definedName name="FISHING">[2]Definitions!$C$168</definedName>
    <definedName name="FOODPRO">[2]Definitions!$C$151</definedName>
    <definedName name="GASCOKE">[2]Definitions!$C$20</definedName>
    <definedName name="GASWKSGS">[2]Definitions!$C$23</definedName>
    <definedName name="GEOTHERM">[2]Definitions!$C$72</definedName>
    <definedName name="GWh_to_ktoe">'[2]Conversion factors'!$C$58</definedName>
    <definedName name="HEAT">[2]Definitions!$C$82</definedName>
    <definedName name="HEATNS">[2]Definitions!$C$83</definedName>
    <definedName name="HEATOUT">[2]Definitions!$C$177</definedName>
    <definedName name="HEATPUMP">[2]Definitions!$C$77</definedName>
    <definedName name="HYDRO">[2]Definitions!$C$71</definedName>
    <definedName name="IMPORTS">[2]Definitions!$C$89</definedName>
    <definedName name="INDPROD">[2]Definitions!$C$87</definedName>
    <definedName name="INDWASTE">[2]Definitions!$C$58</definedName>
    <definedName name="INONSPEC">[2]Definitions!$C$156</definedName>
    <definedName name="IRONSTL">[2]Definitions!$C$144</definedName>
    <definedName name="JETGAS">[2]Definitions!$C$43</definedName>
    <definedName name="LangChoice">'[2]Main Menu'!$L$3</definedName>
    <definedName name="LIGNITE">[2]Definitions!$C$17</definedName>
    <definedName name="LPG">[2]Definitions!$C$40</definedName>
    <definedName name="LUBRIC">[2]Definitions!$C$50</definedName>
    <definedName name="MACHINE">[2]Definitions!$C$149</definedName>
    <definedName name="MAINCHP">[2]Definitions!$C$102</definedName>
    <definedName name="MAINELEC">[2]Definitions!$C$100</definedName>
    <definedName name="MAINHEAT">[2]Definitions!$C$104</definedName>
    <definedName name="MANGAS">[2]Definitions!$C$27</definedName>
    <definedName name="MARBUNK">[2]Definitions!$C$91</definedName>
    <definedName name="MINING">[2]Definitions!$C$150</definedName>
    <definedName name="MJ_per_toe">41868</definedName>
    <definedName name="MUNWASTEN">[2]Definitions!$C$60</definedName>
    <definedName name="MUNWASTER">[2]Definitions!$C$59</definedName>
    <definedName name="NAPHTHA">[2]Definitions!$C$48</definedName>
    <definedName name="NATGAS">[2]Definitions!$C$56</definedName>
    <definedName name="NECHEM">[2]Definitions!$C$174</definedName>
    <definedName name="NEINTREN">[2]Definitions!$C$171</definedName>
    <definedName name="NEOTHER">[2]Definitions!$C$173</definedName>
    <definedName name="NETRANS">[2]Definitions!$C$172</definedName>
    <definedName name="NGL">[2]Definitions!$C$33</definedName>
    <definedName name="NONBIODIES">[2]Definitions!$C$46</definedName>
    <definedName name="NONBIOGASO">[2]Definitions!$C$41</definedName>
    <definedName name="NONBIOJETK">[2]Definitions!$C$44</definedName>
    <definedName name="NONCRUDE">[2]Definitions!$C$36</definedName>
    <definedName name="NONENUSE">[2]Definitions!$C$170</definedName>
    <definedName name="NONFERR">[2]Definitions!$C$146</definedName>
    <definedName name="NONMET">[2]Definitions!$C$147</definedName>
    <definedName name="NUCLEAR">[2]Definitions!$C$70</definedName>
    <definedName name="OBIOLIQ">[2]Definitions!$C$66</definedName>
    <definedName name="OGASES">[2]Definitions!$C$26</definedName>
    <definedName name="OILSHALE">[2]Definitions!$C$30</definedName>
    <definedName name="ONONSPEC">[2]Definitions!$C$54</definedName>
    <definedName name="OTHER">[2]Definitions!$C$80</definedName>
    <definedName name="OTHKERO">[2]Definitions!$C$45</definedName>
    <definedName name="OTHNONSPEC">[2]Definitions!$C$169</definedName>
    <definedName name="OVENCOKE">[2]Definitions!$C$19</definedName>
    <definedName name="PAPERPRO">[2]Definitions!$C$152</definedName>
    <definedName name="PARWAX">[2]Definitions!$C$52</definedName>
    <definedName name="PATFUEL">[2]Definitions!$C$18</definedName>
    <definedName name="PEAT">[2]Definitions!$C$28</definedName>
    <definedName name="PEATPROD">[2]Definitions!$C$29</definedName>
    <definedName name="PETCOKE">[2]Definitions!$C$53</definedName>
    <definedName name="PIPELINE">[2]Definitions!$C$161</definedName>
    <definedName name="PRIMSBIO">[2]Definitions!$C$61</definedName>
    <definedName name="RAIL">[2]Definitions!$C$160</definedName>
    <definedName name="RawData">'[2]Data in physical units'!$B$5:$BP$106</definedName>
    <definedName name="RawDataHeadings">'[2]Data in physical units'!$B$4:$BP$4</definedName>
    <definedName name="REFFEEDS">[2]Definitions!$C$34</definedName>
    <definedName name="REFINGAS">[2]Definitions!$C$38</definedName>
    <definedName name="RENEWNS">[2]Definitions!$C$67</definedName>
    <definedName name="RESFUEL">[2]Definitions!$C$47</definedName>
    <definedName name="RESIDENT">[2]Definitions!$C$165</definedName>
    <definedName name="ROAD">[2]Definitions!$C$159</definedName>
    <definedName name="SOLARPV">[2]Definitions!$C$73</definedName>
    <definedName name="SOLARTH">[2]Definitions!$C$74</definedName>
    <definedName name="STATDIFF">[2]Definitions!$C$97</definedName>
    <definedName name="STOCKCHA">[2]Definitions!$C$93</definedName>
    <definedName name="SUBCOAL">[2]Definitions!$C$16</definedName>
    <definedName name="TBKB">[2]Definitions!$C$114</definedName>
    <definedName name="TBLASTFUR">[2]Definitions!$C$112</definedName>
    <definedName name="TBLENDGAS">[2]Definitions!$C$118</definedName>
    <definedName name="TBOILER">[2]Definitions!$C$107</definedName>
    <definedName name="TCHARCOAL">[2]Definitions!$C$119</definedName>
    <definedName name="TCOALLIQ">[2]Definitions!$C$116</definedName>
    <definedName name="TCOKEOVS">[2]Definitions!$C$110</definedName>
    <definedName name="TELE">[2]Definitions!$C$108</definedName>
    <definedName name="TEXTILES">[2]Definitions!$C$155</definedName>
    <definedName name="TGASWKS">[2]Definitions!$C$111</definedName>
    <definedName name="TGTL">[2]Definitions!$C$117</definedName>
    <definedName name="THEAT">[2]Definitions!$C$106</definedName>
    <definedName name="TIDE">[2]Definitions!$C$75</definedName>
    <definedName name="TJ_to_ktoe">'[2]Conversion factors'!$C$56</definedName>
    <definedName name="TNONSPEC">[2]Definitions!$C$120</definedName>
    <definedName name="TOTENGY">[2]Definitions!$C$122</definedName>
    <definedName name="TOTIND">[2]Definitions!$C$143</definedName>
    <definedName name="TOTOTHER">[2]Definitions!$C$164</definedName>
    <definedName name="TOTTRANF">[2]Definitions!$C$99</definedName>
    <definedName name="TOTTRANS">[2]Definitions!$C$157</definedName>
    <definedName name="TPATFUEL">[2]Definitions!$C$109</definedName>
    <definedName name="TPES">[2]Definitions!$C$95</definedName>
    <definedName name="TPETCHEM">[2]Definitions!$C$113</definedName>
    <definedName name="TRANSEQ">[2]Definitions!$C$148</definedName>
    <definedName name="TRANSFER">[2]Definitions!$C$96</definedName>
    <definedName name="TREFINER">[2]Definitions!$C$115</definedName>
    <definedName name="TRNONSPE">[2]Definitions!$C$163</definedName>
    <definedName name="WHITESP">[2]Definitions!$C$49</definedName>
    <definedName name="WIND">[2]Definitions!$C$76</definedName>
    <definedName name="WOODPRO">[2]Definitions!$C$153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96" i="1" l="1"/>
  <c r="N196" i="1"/>
  <c r="S195" i="1"/>
  <c r="P195" i="1"/>
  <c r="N195" i="1"/>
  <c r="S194" i="1"/>
  <c r="P194" i="1"/>
  <c r="N194" i="1"/>
  <c r="S193" i="1"/>
  <c r="P193" i="1"/>
  <c r="N193" i="1"/>
  <c r="S192" i="1"/>
  <c r="P192" i="1"/>
  <c r="N192" i="1"/>
  <c r="S191" i="1"/>
  <c r="P191" i="1"/>
  <c r="N191" i="1"/>
  <c r="P190" i="1"/>
  <c r="N190" i="1"/>
  <c r="K185" i="1"/>
  <c r="K186" i="1" s="1"/>
  <c r="M183" i="1"/>
  <c r="AB171" i="1"/>
  <c r="BE170" i="1"/>
  <c r="BD170" i="1"/>
  <c r="BC170" i="1"/>
  <c r="BB170" i="1"/>
  <c r="BA170" i="1"/>
  <c r="AZ170" i="1"/>
  <c r="AY170" i="1"/>
  <c r="AT170" i="1"/>
  <c r="AS170" i="1"/>
  <c r="AR170" i="1"/>
  <c r="AP170" i="1"/>
  <c r="AO170" i="1"/>
  <c r="BE169" i="1"/>
  <c r="BD169" i="1"/>
  <c r="BC169" i="1"/>
  <c r="BB169" i="1"/>
  <c r="BA169" i="1"/>
  <c r="AZ169" i="1"/>
  <c r="AY169" i="1"/>
  <c r="AT169" i="1"/>
  <c r="AS169" i="1"/>
  <c r="AR169" i="1"/>
  <c r="AP169" i="1"/>
  <c r="AO169" i="1"/>
  <c r="P169" i="1"/>
  <c r="J169" i="1"/>
  <c r="J196" i="1" s="1"/>
  <c r="BE168" i="1"/>
  <c r="BD168" i="1"/>
  <c r="BC168" i="1"/>
  <c r="BB168" i="1"/>
  <c r="BA168" i="1"/>
  <c r="AZ168" i="1"/>
  <c r="AY168" i="1"/>
  <c r="AT168" i="1"/>
  <c r="AS168" i="1"/>
  <c r="AR168" i="1"/>
  <c r="AQ168" i="1"/>
  <c r="AP168" i="1"/>
  <c r="AO168" i="1"/>
  <c r="N168" i="1"/>
  <c r="P168" i="1" s="1"/>
  <c r="BE167" i="1"/>
  <c r="BD167" i="1"/>
  <c r="BC167" i="1"/>
  <c r="BB167" i="1"/>
  <c r="BA167" i="1"/>
  <c r="AZ167" i="1"/>
  <c r="AY167" i="1"/>
  <c r="AT167" i="1"/>
  <c r="AS167" i="1"/>
  <c r="AR167" i="1"/>
  <c r="AQ167" i="1"/>
  <c r="AP167" i="1"/>
  <c r="AO167" i="1"/>
  <c r="P167" i="1"/>
  <c r="BE166" i="1"/>
  <c r="BD166" i="1"/>
  <c r="BC166" i="1"/>
  <c r="BB166" i="1"/>
  <c r="BA166" i="1"/>
  <c r="AZ166" i="1"/>
  <c r="AY166" i="1"/>
  <c r="AT166" i="1"/>
  <c r="AS166" i="1"/>
  <c r="AR166" i="1"/>
  <c r="AQ166" i="1"/>
  <c r="AP166" i="1"/>
  <c r="AO166" i="1"/>
  <c r="BE165" i="1"/>
  <c r="BD165" i="1"/>
  <c r="BC165" i="1"/>
  <c r="BB165" i="1"/>
  <c r="BA165" i="1"/>
  <c r="AZ165" i="1"/>
  <c r="AY165" i="1"/>
  <c r="AU165" i="1"/>
  <c r="AT165" i="1"/>
  <c r="AS165" i="1"/>
  <c r="AR165" i="1"/>
  <c r="AQ165" i="1"/>
  <c r="AP165" i="1"/>
  <c r="AO165" i="1"/>
  <c r="P165" i="1"/>
  <c r="N165" i="1"/>
  <c r="BE164" i="1"/>
  <c r="BD164" i="1"/>
  <c r="BC164" i="1"/>
  <c r="BB164" i="1"/>
  <c r="BA164" i="1"/>
  <c r="AZ164" i="1"/>
  <c r="AY164" i="1"/>
  <c r="AU164" i="1"/>
  <c r="AT164" i="1"/>
  <c r="AS164" i="1"/>
  <c r="AR164" i="1"/>
  <c r="AQ164" i="1"/>
  <c r="AP164" i="1"/>
  <c r="AO164" i="1"/>
  <c r="P164" i="1"/>
  <c r="N164" i="1"/>
  <c r="BE163" i="1"/>
  <c r="BD163" i="1"/>
  <c r="BC163" i="1"/>
  <c r="BB163" i="1"/>
  <c r="BA163" i="1"/>
  <c r="AZ163" i="1"/>
  <c r="AY163" i="1"/>
  <c r="AT163" i="1"/>
  <c r="AS163" i="1"/>
  <c r="AR163" i="1"/>
  <c r="AQ163" i="1"/>
  <c r="AP163" i="1"/>
  <c r="AO163" i="1"/>
  <c r="P163" i="1"/>
  <c r="N144" i="1"/>
  <c r="J144" i="1"/>
  <c r="N143" i="1"/>
  <c r="N142" i="1"/>
  <c r="N141" i="1"/>
  <c r="N140" i="1"/>
  <c r="N139" i="1"/>
  <c r="N138" i="1"/>
  <c r="M131" i="1"/>
  <c r="M176" i="1" s="1"/>
  <c r="L131" i="1"/>
  <c r="L176" i="1" s="1"/>
  <c r="K131" i="1"/>
  <c r="K176" i="1" s="1"/>
  <c r="J131" i="1"/>
  <c r="J176" i="1" s="1"/>
  <c r="M130" i="1"/>
  <c r="M175" i="1" s="1"/>
  <c r="L130" i="1"/>
  <c r="L175" i="1" s="1"/>
  <c r="K130" i="1"/>
  <c r="K175" i="1" s="1"/>
  <c r="J130" i="1"/>
  <c r="J175" i="1" s="1"/>
  <c r="M129" i="1"/>
  <c r="M174" i="1" s="1"/>
  <c r="L129" i="1"/>
  <c r="L174" i="1" s="1"/>
  <c r="K129" i="1"/>
  <c r="K174" i="1" s="1"/>
  <c r="J129" i="1"/>
  <c r="J174" i="1" s="1"/>
  <c r="M128" i="1"/>
  <c r="M173" i="1" s="1"/>
  <c r="L128" i="1"/>
  <c r="L173" i="1" s="1"/>
  <c r="K128" i="1"/>
  <c r="K173" i="1" s="1"/>
  <c r="J128" i="1"/>
  <c r="J173" i="1" s="1"/>
  <c r="M127" i="1"/>
  <c r="M172" i="1" s="1"/>
  <c r="L127" i="1"/>
  <c r="L172" i="1" s="1"/>
  <c r="K127" i="1"/>
  <c r="K172" i="1" s="1"/>
  <c r="J127" i="1"/>
  <c r="J172" i="1" s="1"/>
  <c r="M126" i="1"/>
  <c r="M171" i="1" s="1"/>
  <c r="L126" i="1"/>
  <c r="L171" i="1" s="1"/>
  <c r="K126" i="1"/>
  <c r="K171" i="1" s="1"/>
  <c r="J126" i="1"/>
  <c r="J171" i="1" s="1"/>
  <c r="M125" i="1"/>
  <c r="M170" i="1" s="1"/>
  <c r="L125" i="1"/>
  <c r="L170" i="1" s="1"/>
  <c r="K125" i="1"/>
  <c r="K170" i="1" s="1"/>
  <c r="J125" i="1"/>
  <c r="J170" i="1" s="1"/>
  <c r="M124" i="1"/>
  <c r="M169" i="1" s="1"/>
  <c r="M196" i="1" s="1"/>
  <c r="L124" i="1"/>
  <c r="L144" i="1" s="1"/>
  <c r="K124" i="1"/>
  <c r="K144" i="1" s="1"/>
  <c r="T123" i="1"/>
  <c r="S123" i="1"/>
  <c r="M123" i="1"/>
  <c r="M143" i="1" s="1"/>
  <c r="L123" i="1"/>
  <c r="L168" i="1" s="1"/>
  <c r="L195" i="1" s="1"/>
  <c r="K123" i="1"/>
  <c r="K168" i="1" s="1"/>
  <c r="K195" i="1" s="1"/>
  <c r="J123" i="1"/>
  <c r="J168" i="1" s="1"/>
  <c r="J195" i="1" s="1"/>
  <c r="T122" i="1"/>
  <c r="S122" i="1"/>
  <c r="M122" i="1"/>
  <c r="M167" i="1" s="1"/>
  <c r="M194" i="1" s="1"/>
  <c r="L122" i="1"/>
  <c r="L167" i="1" s="1"/>
  <c r="L194" i="1" s="1"/>
  <c r="K122" i="1"/>
  <c r="K167" i="1" s="1"/>
  <c r="K194" i="1" s="1"/>
  <c r="J122" i="1"/>
  <c r="J167" i="1" s="1"/>
  <c r="J194" i="1" s="1"/>
  <c r="T121" i="1"/>
  <c r="S121" i="1"/>
  <c r="N121" i="1"/>
  <c r="M121" i="1"/>
  <c r="M166" i="1" s="1"/>
  <c r="M193" i="1" s="1"/>
  <c r="L121" i="1"/>
  <c r="L166" i="1" s="1"/>
  <c r="L193" i="1" s="1"/>
  <c r="K121" i="1"/>
  <c r="K141" i="1" s="1"/>
  <c r="J121" i="1"/>
  <c r="J141" i="1" s="1"/>
  <c r="T120" i="1"/>
  <c r="N124" i="1" s="1"/>
  <c r="S120" i="1"/>
  <c r="N120" i="1"/>
  <c r="M120" i="1"/>
  <c r="M165" i="1" s="1"/>
  <c r="M192" i="1" s="1"/>
  <c r="L120" i="1"/>
  <c r="L140" i="1" s="1"/>
  <c r="K120" i="1"/>
  <c r="K140" i="1" s="1"/>
  <c r="J120" i="1"/>
  <c r="J140" i="1" s="1"/>
  <c r="T119" i="1"/>
  <c r="N119" i="1" s="1"/>
  <c r="S119" i="1"/>
  <c r="M119" i="1"/>
  <c r="M164" i="1" s="1"/>
  <c r="M191" i="1" s="1"/>
  <c r="L119" i="1"/>
  <c r="L164" i="1" s="1"/>
  <c r="L191" i="1" s="1"/>
  <c r="K119" i="1"/>
  <c r="K164" i="1" s="1"/>
  <c r="K191" i="1" s="1"/>
  <c r="J119" i="1"/>
  <c r="J164" i="1" s="1"/>
  <c r="J191" i="1" s="1"/>
  <c r="T118" i="1"/>
  <c r="N118" i="1"/>
  <c r="M118" i="1"/>
  <c r="M138" i="1" s="1"/>
  <c r="L118" i="1"/>
  <c r="L138" i="1" s="1"/>
  <c r="K118" i="1"/>
  <c r="K163" i="1" s="1"/>
  <c r="K190" i="1" s="1"/>
  <c r="J118" i="1"/>
  <c r="L117" i="1"/>
  <c r="L137" i="1" s="1"/>
  <c r="K117" i="1"/>
  <c r="K162" i="1" s="1"/>
  <c r="K189" i="1" s="1"/>
  <c r="J117" i="1"/>
  <c r="AV105" i="1"/>
  <c r="AT105" i="1"/>
  <c r="AR105" i="1"/>
  <c r="AP105" i="1"/>
  <c r="AN105" i="1"/>
  <c r="AL105" i="1"/>
  <c r="AK105" i="1"/>
  <c r="AJ105" i="1"/>
  <c r="AI105" i="1"/>
  <c r="BJ92" i="1"/>
  <c r="BI92" i="1"/>
  <c r="BH92" i="1"/>
  <c r="BG92" i="1"/>
  <c r="BF92" i="1"/>
  <c r="BD92" i="1"/>
  <c r="BB92" i="1"/>
  <c r="AZ92" i="1"/>
  <c r="AY92" i="1"/>
  <c r="AX92" i="1"/>
  <c r="AW92" i="1"/>
  <c r="AU90" i="1"/>
  <c r="AT90" i="1"/>
  <c r="AS90" i="1"/>
  <c r="AR90" i="1"/>
  <c r="AQ90" i="1"/>
  <c r="AP90" i="1"/>
  <c r="AO90" i="1"/>
  <c r="AN90" i="1"/>
  <c r="AM90" i="1"/>
  <c r="AL90" i="1"/>
  <c r="AK90" i="1"/>
  <c r="AJ90" i="1"/>
  <c r="AI90" i="1"/>
  <c r="AH90" i="1"/>
  <c r="DC89" i="1"/>
  <c r="CZ89" i="1"/>
  <c r="CY89" i="1"/>
  <c r="CV89" i="1"/>
  <c r="CU89" i="1"/>
  <c r="CR89" i="1"/>
  <c r="CQ89" i="1"/>
  <c r="CO89" i="1"/>
  <c r="CN89" i="1"/>
  <c r="DB89" i="1" s="1"/>
  <c r="CM89" i="1"/>
  <c r="DA89" i="1" s="1"/>
  <c r="CL89" i="1"/>
  <c r="CK89" i="1"/>
  <c r="CJ89" i="1"/>
  <c r="CX89" i="1" s="1"/>
  <c r="CI89" i="1"/>
  <c r="CW89" i="1" s="1"/>
  <c r="CH89" i="1"/>
  <c r="CG89" i="1"/>
  <c r="CF89" i="1"/>
  <c r="CT89" i="1" s="1"/>
  <c r="CE89" i="1"/>
  <c r="CS89" i="1" s="1"/>
  <c r="CD89" i="1"/>
  <c r="CC89" i="1"/>
  <c r="CB89" i="1"/>
  <c r="CP89" i="1" s="1"/>
  <c r="BJ89" i="1"/>
  <c r="BG89" i="1"/>
  <c r="AV89" i="1"/>
  <c r="AU89" i="1"/>
  <c r="BI89" i="1" s="1"/>
  <c r="AT89" i="1"/>
  <c r="BH89" i="1" s="1"/>
  <c r="AS89" i="1"/>
  <c r="AR89" i="1"/>
  <c r="AQ89" i="1"/>
  <c r="AP89" i="1"/>
  <c r="AO89" i="1"/>
  <c r="AN89" i="1"/>
  <c r="AM89" i="1"/>
  <c r="AL89" i="1"/>
  <c r="AK89" i="1"/>
  <c r="AJ89" i="1"/>
  <c r="AI89" i="1"/>
  <c r="DA88" i="1"/>
  <c r="CZ88" i="1"/>
  <c r="CW88" i="1"/>
  <c r="CV88" i="1"/>
  <c r="CS88" i="1"/>
  <c r="CR88" i="1"/>
  <c r="CO88" i="1"/>
  <c r="DC88" i="1" s="1"/>
  <c r="CN88" i="1"/>
  <c r="DB88" i="1" s="1"/>
  <c r="CM88" i="1"/>
  <c r="CL88" i="1"/>
  <c r="CK88" i="1"/>
  <c r="CY88" i="1" s="1"/>
  <c r="CJ88" i="1"/>
  <c r="CX88" i="1" s="1"/>
  <c r="CI88" i="1"/>
  <c r="CH88" i="1"/>
  <c r="CG88" i="1"/>
  <c r="CU88" i="1" s="1"/>
  <c r="CF88" i="1"/>
  <c r="CT88" i="1" s="1"/>
  <c r="CE88" i="1"/>
  <c r="CD88" i="1"/>
  <c r="CC88" i="1"/>
  <c r="CQ88" i="1" s="1"/>
  <c r="CB88" i="1"/>
  <c r="CP88" i="1" s="1"/>
  <c r="AV88" i="1"/>
  <c r="BJ88" i="1" s="1"/>
  <c r="AU88" i="1"/>
  <c r="AT88" i="1"/>
  <c r="AS88" i="1"/>
  <c r="AR88" i="1"/>
  <c r="AQ88" i="1"/>
  <c r="AP88" i="1"/>
  <c r="AO88" i="1"/>
  <c r="AN88" i="1"/>
  <c r="AM88" i="1"/>
  <c r="AL88" i="1"/>
  <c r="AK88" i="1"/>
  <c r="AJ88" i="1"/>
  <c r="AI88" i="1"/>
  <c r="DP87" i="1"/>
  <c r="DN87" i="1"/>
  <c r="DL87" i="1"/>
  <c r="DJ87" i="1"/>
  <c r="DH87" i="1"/>
  <c r="DC87" i="1"/>
  <c r="DB87" i="1"/>
  <c r="CY87" i="1"/>
  <c r="CX87" i="1"/>
  <c r="CU87" i="1"/>
  <c r="CT87" i="1"/>
  <c r="CQ87" i="1"/>
  <c r="CP87" i="1"/>
  <c r="CO87" i="1"/>
  <c r="CN87" i="1"/>
  <c r="CM87" i="1"/>
  <c r="DA87" i="1" s="1"/>
  <c r="CL87" i="1"/>
  <c r="CZ87" i="1" s="1"/>
  <c r="CK87" i="1"/>
  <c r="CJ87" i="1"/>
  <c r="CI87" i="1"/>
  <c r="CW87" i="1" s="1"/>
  <c r="CH87" i="1"/>
  <c r="CV87" i="1" s="1"/>
  <c r="CG87" i="1"/>
  <c r="CF87" i="1"/>
  <c r="CE87" i="1"/>
  <c r="CS87" i="1" s="1"/>
  <c r="CD87" i="1"/>
  <c r="CR87" i="1" s="1"/>
  <c r="CC87" i="1"/>
  <c r="CB87" i="1"/>
  <c r="BW87" i="1"/>
  <c r="AU105" i="1" s="1"/>
  <c r="BU87" i="1"/>
  <c r="AS105" i="1" s="1"/>
  <c r="BS87" i="1"/>
  <c r="AQ105" i="1" s="1"/>
  <c r="BQ87" i="1"/>
  <c r="AO105" i="1" s="1"/>
  <c r="BO87" i="1"/>
  <c r="AM105" i="1" s="1"/>
  <c r="BG87" i="1"/>
  <c r="BC87" i="1"/>
  <c r="AV87" i="1"/>
  <c r="AU87" i="1"/>
  <c r="BI87" i="1" s="1"/>
  <c r="AT87" i="1"/>
  <c r="AS87" i="1"/>
  <c r="AR87" i="1"/>
  <c r="AQ87" i="1"/>
  <c r="BE87" i="1" s="1"/>
  <c r="AP87" i="1"/>
  <c r="AO87" i="1"/>
  <c r="AN87" i="1"/>
  <c r="AM87" i="1"/>
  <c r="BA87" i="1" s="1"/>
  <c r="AL87" i="1"/>
  <c r="AK87" i="1"/>
  <c r="AJ87" i="1"/>
  <c r="AI87" i="1"/>
  <c r="DP86" i="1"/>
  <c r="DN86" i="1"/>
  <c r="DL86" i="1"/>
  <c r="DJ86" i="1"/>
  <c r="DH86" i="1"/>
  <c r="DF86" i="1"/>
  <c r="CZ86" i="1"/>
  <c r="CV86" i="1"/>
  <c r="CR86" i="1"/>
  <c r="CO86" i="1"/>
  <c r="DC86" i="1" s="1"/>
  <c r="CN86" i="1"/>
  <c r="DB86" i="1" s="1"/>
  <c r="CM86" i="1"/>
  <c r="DA86" i="1" s="1"/>
  <c r="CL86" i="1"/>
  <c r="CK86" i="1"/>
  <c r="CY86" i="1" s="1"/>
  <c r="CJ86" i="1"/>
  <c r="CX86" i="1" s="1"/>
  <c r="CI86" i="1"/>
  <c r="CW86" i="1" s="1"/>
  <c r="CH86" i="1"/>
  <c r="CG86" i="1"/>
  <c r="CU86" i="1" s="1"/>
  <c r="CF86" i="1"/>
  <c r="CT86" i="1" s="1"/>
  <c r="CE86" i="1"/>
  <c r="CS86" i="1" s="1"/>
  <c r="CD86" i="1"/>
  <c r="CC86" i="1"/>
  <c r="CQ86" i="1" s="1"/>
  <c r="CB86" i="1"/>
  <c r="CP86" i="1" s="1"/>
  <c r="BW86" i="1"/>
  <c r="BU86" i="1"/>
  <c r="BS86" i="1"/>
  <c r="BQ86" i="1"/>
  <c r="BO86" i="1"/>
  <c r="BM86" i="1"/>
  <c r="BI86" i="1"/>
  <c r="BE86" i="1"/>
  <c r="BA86" i="1"/>
  <c r="AV86" i="1"/>
  <c r="AU86" i="1"/>
  <c r="AT86" i="1"/>
  <c r="AS86" i="1"/>
  <c r="BG86" i="1" s="1"/>
  <c r="AR86" i="1"/>
  <c r="AQ86" i="1"/>
  <c r="AP86" i="1"/>
  <c r="AO86" i="1"/>
  <c r="BC86" i="1" s="1"/>
  <c r="AN86" i="1"/>
  <c r="AM86" i="1"/>
  <c r="AL86" i="1"/>
  <c r="AK86" i="1"/>
  <c r="AY86" i="1" s="1"/>
  <c r="AJ86" i="1"/>
  <c r="AI86" i="1"/>
  <c r="DP85" i="1"/>
  <c r="DN85" i="1"/>
  <c r="DL85" i="1"/>
  <c r="DJ85" i="1"/>
  <c r="DH85" i="1"/>
  <c r="DA85" i="1"/>
  <c r="CZ85" i="1"/>
  <c r="CW85" i="1"/>
  <c r="CV85" i="1"/>
  <c r="CS85" i="1"/>
  <c r="CR85" i="1"/>
  <c r="CO85" i="1"/>
  <c r="DC85" i="1" s="1"/>
  <c r="CN85" i="1"/>
  <c r="DB85" i="1" s="1"/>
  <c r="CM85" i="1"/>
  <c r="CL85" i="1"/>
  <c r="CK85" i="1"/>
  <c r="CY85" i="1" s="1"/>
  <c r="CJ85" i="1"/>
  <c r="CX85" i="1" s="1"/>
  <c r="CI85" i="1"/>
  <c r="CH85" i="1"/>
  <c r="CG85" i="1"/>
  <c r="CU85" i="1" s="1"/>
  <c r="CF85" i="1"/>
  <c r="CT85" i="1" s="1"/>
  <c r="CE85" i="1"/>
  <c r="CD85" i="1"/>
  <c r="CC85" i="1"/>
  <c r="CQ85" i="1" s="1"/>
  <c r="CB85" i="1"/>
  <c r="CP85" i="1" s="1"/>
  <c r="BW85" i="1"/>
  <c r="BU85" i="1"/>
  <c r="BS85" i="1"/>
  <c r="BQ85" i="1"/>
  <c r="BO85" i="1"/>
  <c r="BI85" i="1"/>
  <c r="BE85" i="1"/>
  <c r="BA85" i="1"/>
  <c r="AV85" i="1"/>
  <c r="AU85" i="1"/>
  <c r="AT85" i="1"/>
  <c r="AS85" i="1"/>
  <c r="BG85" i="1" s="1"/>
  <c r="AR85" i="1"/>
  <c r="AQ85" i="1"/>
  <c r="AP85" i="1"/>
  <c r="AO85" i="1"/>
  <c r="BC85" i="1" s="1"/>
  <c r="AN85" i="1"/>
  <c r="AM85" i="1"/>
  <c r="AL85" i="1"/>
  <c r="AK85" i="1"/>
  <c r="AJ85" i="1"/>
  <c r="AI85" i="1"/>
  <c r="DP84" i="1"/>
  <c r="DN84" i="1"/>
  <c r="DB84" i="1"/>
  <c r="DA84" i="1"/>
  <c r="CX84" i="1"/>
  <c r="CW84" i="1"/>
  <c r="CT84" i="1"/>
  <c r="CS84" i="1"/>
  <c r="CP84" i="1"/>
  <c r="CO84" i="1"/>
  <c r="DC84" i="1" s="1"/>
  <c r="CN84" i="1"/>
  <c r="CM84" i="1"/>
  <c r="CL84" i="1"/>
  <c r="CZ84" i="1" s="1"/>
  <c r="CK84" i="1"/>
  <c r="CY84" i="1" s="1"/>
  <c r="CJ84" i="1"/>
  <c r="CI84" i="1"/>
  <c r="CH84" i="1"/>
  <c r="CV84" i="1" s="1"/>
  <c r="CG84" i="1"/>
  <c r="CU84" i="1" s="1"/>
  <c r="CF84" i="1"/>
  <c r="CE84" i="1"/>
  <c r="CD84" i="1"/>
  <c r="CR84" i="1" s="1"/>
  <c r="CC84" i="1"/>
  <c r="CQ84" i="1" s="1"/>
  <c r="CB84" i="1"/>
  <c r="BW84" i="1"/>
  <c r="BU84" i="1"/>
  <c r="BG84" i="1"/>
  <c r="AV84" i="1"/>
  <c r="AU84" i="1"/>
  <c r="BI84" i="1" s="1"/>
  <c r="AT84" i="1"/>
  <c r="AS84" i="1"/>
  <c r="AR84" i="1"/>
  <c r="AQ84" i="1"/>
  <c r="AP84" i="1"/>
  <c r="AO84" i="1"/>
  <c r="AN84" i="1"/>
  <c r="AM84" i="1"/>
  <c r="AL84" i="1"/>
  <c r="AK84" i="1"/>
  <c r="AJ84" i="1"/>
  <c r="AI84" i="1"/>
  <c r="DL83" i="1"/>
  <c r="DJ83" i="1"/>
  <c r="DH83" i="1"/>
  <c r="DF83" i="1"/>
  <c r="DB83" i="1"/>
  <c r="DA83" i="1"/>
  <c r="CX83" i="1"/>
  <c r="CW83" i="1"/>
  <c r="CT83" i="1"/>
  <c r="CS83" i="1"/>
  <c r="CP83" i="1"/>
  <c r="CO83" i="1"/>
  <c r="DC83" i="1" s="1"/>
  <c r="CN83" i="1"/>
  <c r="CM83" i="1"/>
  <c r="CL83" i="1"/>
  <c r="CZ83" i="1" s="1"/>
  <c r="CK83" i="1"/>
  <c r="CY83" i="1" s="1"/>
  <c r="CJ83" i="1"/>
  <c r="CI83" i="1"/>
  <c r="CH83" i="1"/>
  <c r="CV83" i="1" s="1"/>
  <c r="CG83" i="1"/>
  <c r="CU83" i="1" s="1"/>
  <c r="CF83" i="1"/>
  <c r="CE83" i="1"/>
  <c r="CD83" i="1"/>
  <c r="CR83" i="1" s="1"/>
  <c r="CC83" i="1"/>
  <c r="CQ83" i="1" s="1"/>
  <c r="CB83" i="1"/>
  <c r="BS83" i="1"/>
  <c r="BQ83" i="1"/>
  <c r="BO83" i="1"/>
  <c r="BM83" i="1"/>
  <c r="BI83" i="1"/>
  <c r="BH83" i="1"/>
  <c r="BE83" i="1"/>
  <c r="BA83" i="1"/>
  <c r="AV83" i="1"/>
  <c r="BJ83" i="1" s="1"/>
  <c r="AU83" i="1"/>
  <c r="AT83" i="1"/>
  <c r="AS83" i="1"/>
  <c r="BG83" i="1" s="1"/>
  <c r="AR83" i="1"/>
  <c r="AQ83" i="1"/>
  <c r="AP83" i="1"/>
  <c r="AO83" i="1"/>
  <c r="BC83" i="1" s="1"/>
  <c r="AN83" i="1"/>
  <c r="AM83" i="1"/>
  <c r="AL83" i="1"/>
  <c r="AK83" i="1"/>
  <c r="AY83" i="1" s="1"/>
  <c r="AJ83" i="1"/>
  <c r="AI83" i="1"/>
  <c r="K83" i="1"/>
  <c r="DP82" i="1"/>
  <c r="DN82" i="1"/>
  <c r="DL82" i="1"/>
  <c r="DJ82" i="1"/>
  <c r="DH82" i="1"/>
  <c r="DF82" i="1"/>
  <c r="DC82" i="1"/>
  <c r="DB82" i="1"/>
  <c r="CY82" i="1"/>
  <c r="CX82" i="1"/>
  <c r="CU82" i="1"/>
  <c r="CT82" i="1"/>
  <c r="CQ82" i="1"/>
  <c r="CP82" i="1"/>
  <c r="CO82" i="1"/>
  <c r="CN82" i="1"/>
  <c r="CM82" i="1"/>
  <c r="DA82" i="1" s="1"/>
  <c r="CL82" i="1"/>
  <c r="CZ82" i="1" s="1"/>
  <c r="CK82" i="1"/>
  <c r="CJ82" i="1"/>
  <c r="CI82" i="1"/>
  <c r="CW82" i="1" s="1"/>
  <c r="CH82" i="1"/>
  <c r="CV82" i="1" s="1"/>
  <c r="CG82" i="1"/>
  <c r="CF82" i="1"/>
  <c r="CE82" i="1"/>
  <c r="CS82" i="1" s="1"/>
  <c r="CD82" i="1"/>
  <c r="CR82" i="1" s="1"/>
  <c r="CC82" i="1"/>
  <c r="CB82" i="1"/>
  <c r="BW82" i="1"/>
  <c r="BU82" i="1"/>
  <c r="BS82" i="1"/>
  <c r="BQ82" i="1"/>
  <c r="BO82" i="1"/>
  <c r="BM82" i="1"/>
  <c r="BG82" i="1"/>
  <c r="BC82" i="1"/>
  <c r="AY82" i="1"/>
  <c r="AV82" i="1"/>
  <c r="AU82" i="1"/>
  <c r="BI82" i="1" s="1"/>
  <c r="AT82" i="1"/>
  <c r="AS82" i="1"/>
  <c r="AR82" i="1"/>
  <c r="AQ82" i="1"/>
  <c r="BE82" i="1" s="1"/>
  <c r="AP82" i="1"/>
  <c r="AO82" i="1"/>
  <c r="AN82" i="1"/>
  <c r="AM82" i="1"/>
  <c r="BA82" i="1" s="1"/>
  <c r="AL82" i="1"/>
  <c r="AK82" i="1"/>
  <c r="AJ82" i="1"/>
  <c r="AI82" i="1"/>
  <c r="DN81" i="1"/>
  <c r="DL81" i="1"/>
  <c r="DI81" i="1"/>
  <c r="DH81" i="1"/>
  <c r="DC81" i="1"/>
  <c r="DB81" i="1"/>
  <c r="CY81" i="1"/>
  <c r="CX81" i="1"/>
  <c r="CU81" i="1"/>
  <c r="CT81" i="1"/>
  <c r="CQ81" i="1"/>
  <c r="CP81" i="1"/>
  <c r="CO81" i="1"/>
  <c r="CN81" i="1"/>
  <c r="CM81" i="1"/>
  <c r="DA81" i="1" s="1"/>
  <c r="CL81" i="1"/>
  <c r="CZ81" i="1" s="1"/>
  <c r="CK81" i="1"/>
  <c r="CJ81" i="1"/>
  <c r="CI81" i="1"/>
  <c r="CW81" i="1" s="1"/>
  <c r="CH81" i="1"/>
  <c r="CV81" i="1" s="1"/>
  <c r="CG81" i="1"/>
  <c r="CF81" i="1"/>
  <c r="CE81" i="1"/>
  <c r="CS81" i="1" s="1"/>
  <c r="CD81" i="1"/>
  <c r="CR81" i="1" s="1"/>
  <c r="CC81" i="1"/>
  <c r="CB81" i="1"/>
  <c r="BU81" i="1"/>
  <c r="BS81" i="1"/>
  <c r="BP81" i="1"/>
  <c r="BO81" i="1"/>
  <c r="BJ81" i="1"/>
  <c r="BI81" i="1"/>
  <c r="BE81" i="1"/>
  <c r="BB81" i="1"/>
  <c r="BA81" i="1"/>
  <c r="AV81" i="1"/>
  <c r="AU81" i="1"/>
  <c r="AT81" i="1"/>
  <c r="AS81" i="1"/>
  <c r="BG81" i="1" s="1"/>
  <c r="AR81" i="1"/>
  <c r="AQ81" i="1"/>
  <c r="AP81" i="1"/>
  <c r="AO81" i="1"/>
  <c r="AN81" i="1"/>
  <c r="AM81" i="1"/>
  <c r="AL81" i="1"/>
  <c r="AK81" i="1"/>
  <c r="AJ81" i="1"/>
  <c r="AI81" i="1"/>
  <c r="DN80" i="1"/>
  <c r="DL80" i="1"/>
  <c r="DJ80" i="1"/>
  <c r="DH80" i="1"/>
  <c r="DA80" i="1"/>
  <c r="CZ80" i="1"/>
  <c r="CW80" i="1"/>
  <c r="CV80" i="1"/>
  <c r="CS80" i="1"/>
  <c r="CR80" i="1"/>
  <c r="CO80" i="1"/>
  <c r="DC80" i="1" s="1"/>
  <c r="CN80" i="1"/>
  <c r="DB80" i="1" s="1"/>
  <c r="CM80" i="1"/>
  <c r="CL80" i="1"/>
  <c r="CK80" i="1"/>
  <c r="CY80" i="1" s="1"/>
  <c r="CJ80" i="1"/>
  <c r="CX80" i="1" s="1"/>
  <c r="CI80" i="1"/>
  <c r="CH80" i="1"/>
  <c r="CG80" i="1"/>
  <c r="CU80" i="1" s="1"/>
  <c r="CF80" i="1"/>
  <c r="CT80" i="1" s="1"/>
  <c r="CE80" i="1"/>
  <c r="CD80" i="1"/>
  <c r="CC80" i="1"/>
  <c r="CQ80" i="1" s="1"/>
  <c r="CB80" i="1"/>
  <c r="CP80" i="1" s="1"/>
  <c r="BU80" i="1"/>
  <c r="BS80" i="1"/>
  <c r="BQ80" i="1"/>
  <c r="BO80" i="1"/>
  <c r="BG80" i="1"/>
  <c r="BC80" i="1"/>
  <c r="AV80" i="1"/>
  <c r="BJ80" i="1" s="1"/>
  <c r="AU80" i="1"/>
  <c r="AT80" i="1"/>
  <c r="AS80" i="1"/>
  <c r="AR80" i="1"/>
  <c r="AQ80" i="1"/>
  <c r="BE80" i="1" s="1"/>
  <c r="AP80" i="1"/>
  <c r="AO80" i="1"/>
  <c r="AN80" i="1"/>
  <c r="AM80" i="1"/>
  <c r="BA80" i="1" s="1"/>
  <c r="AL80" i="1"/>
  <c r="AK80" i="1"/>
  <c r="AJ80" i="1"/>
  <c r="AI80" i="1"/>
  <c r="DL79" i="1"/>
  <c r="DJ79" i="1"/>
  <c r="DH79" i="1"/>
  <c r="DF79" i="1"/>
  <c r="DC79" i="1"/>
  <c r="DB79" i="1"/>
  <c r="CY79" i="1"/>
  <c r="CX79" i="1"/>
  <c r="CU79" i="1"/>
  <c r="CT79" i="1"/>
  <c r="CQ79" i="1"/>
  <c r="CP79" i="1"/>
  <c r="CO79" i="1"/>
  <c r="CN79" i="1"/>
  <c r="CM79" i="1"/>
  <c r="DA79" i="1" s="1"/>
  <c r="CL79" i="1"/>
  <c r="CZ79" i="1" s="1"/>
  <c r="CK79" i="1"/>
  <c r="CJ79" i="1"/>
  <c r="CI79" i="1"/>
  <c r="CW79" i="1" s="1"/>
  <c r="CH79" i="1"/>
  <c r="CV79" i="1" s="1"/>
  <c r="CG79" i="1"/>
  <c r="CF79" i="1"/>
  <c r="CE79" i="1"/>
  <c r="CS79" i="1" s="1"/>
  <c r="CD79" i="1"/>
  <c r="CR79" i="1" s="1"/>
  <c r="CC79" i="1"/>
  <c r="CB79" i="1"/>
  <c r="BS79" i="1"/>
  <c r="BQ79" i="1"/>
  <c r="BO79" i="1"/>
  <c r="BM79" i="1"/>
  <c r="BJ79" i="1"/>
  <c r="BI79" i="1"/>
  <c r="BE79" i="1"/>
  <c r="BA79" i="1"/>
  <c r="AV79" i="1"/>
  <c r="AU79" i="1"/>
  <c r="AT79" i="1"/>
  <c r="BH79" i="1" s="1"/>
  <c r="AS79" i="1"/>
  <c r="AR79" i="1"/>
  <c r="AQ79" i="1"/>
  <c r="AP79" i="1"/>
  <c r="AO79" i="1"/>
  <c r="BC79" i="1" s="1"/>
  <c r="AN79" i="1"/>
  <c r="AM79" i="1"/>
  <c r="AL79" i="1"/>
  <c r="AK79" i="1"/>
  <c r="AY79" i="1" s="1"/>
  <c r="AJ79" i="1"/>
  <c r="AI79" i="1"/>
  <c r="DL78" i="1"/>
  <c r="DJ78" i="1"/>
  <c r="DH78" i="1"/>
  <c r="DC78" i="1"/>
  <c r="CZ78" i="1"/>
  <c r="CY78" i="1"/>
  <c r="CV78" i="1"/>
  <c r="CU78" i="1"/>
  <c r="CR78" i="1"/>
  <c r="CQ78" i="1"/>
  <c r="CO78" i="1"/>
  <c r="CN78" i="1"/>
  <c r="DB78" i="1" s="1"/>
  <c r="CM78" i="1"/>
  <c r="DA78" i="1" s="1"/>
  <c r="CL78" i="1"/>
  <c r="CK78" i="1"/>
  <c r="CJ78" i="1"/>
  <c r="CX78" i="1" s="1"/>
  <c r="CI78" i="1"/>
  <c r="CW78" i="1" s="1"/>
  <c r="CH78" i="1"/>
  <c r="CG78" i="1"/>
  <c r="CF78" i="1"/>
  <c r="CT78" i="1" s="1"/>
  <c r="CE78" i="1"/>
  <c r="CS78" i="1" s="1"/>
  <c r="CD78" i="1"/>
  <c r="CC78" i="1"/>
  <c r="CB78" i="1"/>
  <c r="CP78" i="1" s="1"/>
  <c r="BS78" i="1"/>
  <c r="BE92" i="1" s="1"/>
  <c r="BQ78" i="1"/>
  <c r="BC92" i="1" s="1"/>
  <c r="BO78" i="1"/>
  <c r="BA92" i="1" s="1"/>
  <c r="BJ78" i="1"/>
  <c r="BI78" i="1"/>
  <c r="BE78" i="1"/>
  <c r="BA78" i="1"/>
  <c r="AV78" i="1"/>
  <c r="AU78" i="1"/>
  <c r="AT78" i="1"/>
  <c r="BH78" i="1" s="1"/>
  <c r="AS78" i="1"/>
  <c r="BG78" i="1" s="1"/>
  <c r="AR78" i="1"/>
  <c r="AQ78" i="1"/>
  <c r="AP78" i="1"/>
  <c r="AO78" i="1"/>
  <c r="BC78" i="1" s="1"/>
  <c r="AN78" i="1"/>
  <c r="AM78" i="1"/>
  <c r="AL78" i="1"/>
  <c r="AK78" i="1"/>
  <c r="AJ78" i="1"/>
  <c r="AI78" i="1"/>
  <c r="DN77" i="1"/>
  <c r="DL77" i="1"/>
  <c r="DJ77" i="1"/>
  <c r="DH77" i="1"/>
  <c r="DA77" i="1"/>
  <c r="CZ77" i="1"/>
  <c r="CW77" i="1"/>
  <c r="CV77" i="1"/>
  <c r="CS77" i="1"/>
  <c r="CR77" i="1"/>
  <c r="CO77" i="1"/>
  <c r="DC77" i="1" s="1"/>
  <c r="CN77" i="1"/>
  <c r="DB77" i="1" s="1"/>
  <c r="CM77" i="1"/>
  <c r="CL77" i="1"/>
  <c r="CK77" i="1"/>
  <c r="CY77" i="1" s="1"/>
  <c r="CJ77" i="1"/>
  <c r="CX77" i="1" s="1"/>
  <c r="CI77" i="1"/>
  <c r="CH77" i="1"/>
  <c r="CG77" i="1"/>
  <c r="CU77" i="1" s="1"/>
  <c r="CF77" i="1"/>
  <c r="CT77" i="1" s="1"/>
  <c r="CE77" i="1"/>
  <c r="CD77" i="1"/>
  <c r="CC77" i="1"/>
  <c r="CQ77" i="1" s="1"/>
  <c r="CB77" i="1"/>
  <c r="CP77" i="1" s="1"/>
  <c r="BU77" i="1"/>
  <c r="BS77" i="1"/>
  <c r="BQ77" i="1"/>
  <c r="BO77" i="1"/>
  <c r="BG77" i="1"/>
  <c r="BC77" i="1"/>
  <c r="AV77" i="1"/>
  <c r="BJ77" i="1" s="1"/>
  <c r="AU77" i="1"/>
  <c r="AT77" i="1"/>
  <c r="AS77" i="1"/>
  <c r="AR77" i="1"/>
  <c r="AQ77" i="1"/>
  <c r="BE77" i="1" s="1"/>
  <c r="AP77" i="1"/>
  <c r="AO77" i="1"/>
  <c r="AN77" i="1"/>
  <c r="AM77" i="1"/>
  <c r="BA77" i="1" s="1"/>
  <c r="AL77" i="1"/>
  <c r="AK77" i="1"/>
  <c r="AJ77" i="1"/>
  <c r="AI77" i="1"/>
  <c r="DH76" i="1"/>
  <c r="DC76" i="1"/>
  <c r="CZ76" i="1"/>
  <c r="CY76" i="1"/>
  <c r="CV76" i="1"/>
  <c r="CU76" i="1"/>
  <c r="CR76" i="1"/>
  <c r="CQ76" i="1"/>
  <c r="CO76" i="1"/>
  <c r="CN76" i="1"/>
  <c r="DB76" i="1" s="1"/>
  <c r="CM76" i="1"/>
  <c r="DA76" i="1" s="1"/>
  <c r="CL76" i="1"/>
  <c r="CK76" i="1"/>
  <c r="CJ76" i="1"/>
  <c r="CX76" i="1" s="1"/>
  <c r="CI76" i="1"/>
  <c r="CW76" i="1" s="1"/>
  <c r="CH76" i="1"/>
  <c r="CG76" i="1"/>
  <c r="CF76" i="1"/>
  <c r="CT76" i="1" s="1"/>
  <c r="CE76" i="1"/>
  <c r="CS76" i="1" s="1"/>
  <c r="CD76" i="1"/>
  <c r="CC76" i="1"/>
  <c r="CB76" i="1"/>
  <c r="CP76" i="1" s="1"/>
  <c r="BO76" i="1"/>
  <c r="BH76" i="1"/>
  <c r="AV76" i="1"/>
  <c r="BJ76" i="1" s="1"/>
  <c r="AU76" i="1"/>
  <c r="BI76" i="1" s="1"/>
  <c r="AT76" i="1"/>
  <c r="AS76" i="1"/>
  <c r="AR76" i="1"/>
  <c r="AQ76" i="1"/>
  <c r="AP76" i="1"/>
  <c r="AO76" i="1"/>
  <c r="AN76" i="1"/>
  <c r="AM76" i="1"/>
  <c r="BA76" i="1" s="1"/>
  <c r="AL76" i="1"/>
  <c r="AK76" i="1"/>
  <c r="AJ76" i="1"/>
  <c r="AI76" i="1"/>
  <c r="K76" i="1"/>
  <c r="DP75" i="1"/>
  <c r="DO75" i="1"/>
  <c r="DN75" i="1"/>
  <c r="DL75" i="1"/>
  <c r="DJ75" i="1"/>
  <c r="DH75" i="1"/>
  <c r="DB75" i="1"/>
  <c r="DA75" i="1"/>
  <c r="CX75" i="1"/>
  <c r="CW75" i="1"/>
  <c r="CT75" i="1"/>
  <c r="CS75" i="1"/>
  <c r="CP75" i="1"/>
  <c r="CO75" i="1"/>
  <c r="DC75" i="1" s="1"/>
  <c r="CN75" i="1"/>
  <c r="CM75" i="1"/>
  <c r="CL75" i="1"/>
  <c r="CZ75" i="1" s="1"/>
  <c r="CK75" i="1"/>
  <c r="CY75" i="1" s="1"/>
  <c r="CJ75" i="1"/>
  <c r="CI75" i="1"/>
  <c r="CH75" i="1"/>
  <c r="CV75" i="1" s="1"/>
  <c r="CG75" i="1"/>
  <c r="CU75" i="1" s="1"/>
  <c r="CF75" i="1"/>
  <c r="CE75" i="1"/>
  <c r="CD75" i="1"/>
  <c r="CR75" i="1" s="1"/>
  <c r="CC75" i="1"/>
  <c r="CQ75" i="1" s="1"/>
  <c r="CB75" i="1"/>
  <c r="BW75" i="1"/>
  <c r="BV75" i="1"/>
  <c r="BU75" i="1"/>
  <c r="BS75" i="1"/>
  <c r="BQ75" i="1"/>
  <c r="BO75" i="1"/>
  <c r="BG75" i="1"/>
  <c r="BC75" i="1"/>
  <c r="AV75" i="1"/>
  <c r="AU75" i="1"/>
  <c r="BI75" i="1" s="1"/>
  <c r="AT75" i="1"/>
  <c r="BH75" i="1" s="1"/>
  <c r="AS75" i="1"/>
  <c r="AR75" i="1"/>
  <c r="AQ75" i="1"/>
  <c r="AP75" i="1"/>
  <c r="AO75" i="1"/>
  <c r="AN75" i="1"/>
  <c r="AM75" i="1"/>
  <c r="BA75" i="1" s="1"/>
  <c r="AL75" i="1"/>
  <c r="AK75" i="1"/>
  <c r="AJ75" i="1"/>
  <c r="AI75" i="1"/>
  <c r="DJ74" i="1"/>
  <c r="DH74" i="1"/>
  <c r="DF74" i="1"/>
  <c r="DA74" i="1"/>
  <c r="CZ74" i="1"/>
  <c r="CW74" i="1"/>
  <c r="CV74" i="1"/>
  <c r="CS74" i="1"/>
  <c r="CR74" i="1"/>
  <c r="CO74" i="1"/>
  <c r="DC74" i="1" s="1"/>
  <c r="CN74" i="1"/>
  <c r="DB74" i="1" s="1"/>
  <c r="CM74" i="1"/>
  <c r="CL74" i="1"/>
  <c r="CK74" i="1"/>
  <c r="CY74" i="1" s="1"/>
  <c r="CJ74" i="1"/>
  <c r="CX74" i="1" s="1"/>
  <c r="CI74" i="1"/>
  <c r="CH74" i="1"/>
  <c r="CG74" i="1"/>
  <c r="CU74" i="1" s="1"/>
  <c r="CF74" i="1"/>
  <c r="CT74" i="1" s="1"/>
  <c r="CE74" i="1"/>
  <c r="CD74" i="1"/>
  <c r="CC74" i="1"/>
  <c r="CQ74" i="1" s="1"/>
  <c r="CB74" i="1"/>
  <c r="CP74" i="1" s="1"/>
  <c r="BQ74" i="1"/>
  <c r="BO74" i="1"/>
  <c r="BM74" i="1"/>
  <c r="BJ74" i="1"/>
  <c r="AV74" i="1"/>
  <c r="AU74" i="1"/>
  <c r="BI74" i="1" s="1"/>
  <c r="AT74" i="1"/>
  <c r="BH74" i="1" s="1"/>
  <c r="AS74" i="1"/>
  <c r="BG74" i="1" s="1"/>
  <c r="AR74" i="1"/>
  <c r="BF74" i="1" s="1"/>
  <c r="AQ74" i="1"/>
  <c r="BE74" i="1" s="1"/>
  <c r="AP74" i="1"/>
  <c r="AO74" i="1"/>
  <c r="BC74" i="1" s="1"/>
  <c r="AN74" i="1"/>
  <c r="AM74" i="1"/>
  <c r="BA74" i="1" s="1"/>
  <c r="AL74" i="1"/>
  <c r="AK74" i="1"/>
  <c r="AY74" i="1" s="1"/>
  <c r="AJ74" i="1"/>
  <c r="AI74" i="1"/>
  <c r="K74" i="1"/>
  <c r="DP73" i="1"/>
  <c r="DN73" i="1"/>
  <c r="DL73" i="1"/>
  <c r="DJ73" i="1"/>
  <c r="DA73" i="1"/>
  <c r="CZ73" i="1"/>
  <c r="CW73" i="1"/>
  <c r="CV73" i="1"/>
  <c r="CS73" i="1"/>
  <c r="CR73" i="1"/>
  <c r="CO73" i="1"/>
  <c r="DC73" i="1" s="1"/>
  <c r="CN73" i="1"/>
  <c r="DB73" i="1" s="1"/>
  <c r="CM73" i="1"/>
  <c r="CL73" i="1"/>
  <c r="CK73" i="1"/>
  <c r="CY73" i="1" s="1"/>
  <c r="CJ73" i="1"/>
  <c r="CX73" i="1" s="1"/>
  <c r="CI73" i="1"/>
  <c r="CH73" i="1"/>
  <c r="CG73" i="1"/>
  <c r="CU73" i="1" s="1"/>
  <c r="CF73" i="1"/>
  <c r="CT73" i="1" s="1"/>
  <c r="CE73" i="1"/>
  <c r="CD73" i="1"/>
  <c r="CC73" i="1"/>
  <c r="CQ73" i="1" s="1"/>
  <c r="CB73" i="1"/>
  <c r="CP73" i="1" s="1"/>
  <c r="BW73" i="1"/>
  <c r="BU73" i="1"/>
  <c r="BS73" i="1"/>
  <c r="BQ73" i="1"/>
  <c r="BG73" i="1"/>
  <c r="BC73" i="1"/>
  <c r="AV73" i="1"/>
  <c r="AU73" i="1"/>
  <c r="BI73" i="1" s="1"/>
  <c r="AT73" i="1"/>
  <c r="AS73" i="1"/>
  <c r="AR73" i="1"/>
  <c r="AQ73" i="1"/>
  <c r="BE73" i="1" s="1"/>
  <c r="AP73" i="1"/>
  <c r="AO73" i="1"/>
  <c r="AN73" i="1"/>
  <c r="AM73" i="1"/>
  <c r="AL73" i="1"/>
  <c r="AK73" i="1"/>
  <c r="AJ73" i="1"/>
  <c r="AI73" i="1"/>
  <c r="K73" i="1"/>
  <c r="DC72" i="1"/>
  <c r="CZ72" i="1"/>
  <c r="CY72" i="1"/>
  <c r="CV72" i="1"/>
  <c r="CU72" i="1"/>
  <c r="CR72" i="1"/>
  <c r="CQ72" i="1"/>
  <c r="CO72" i="1"/>
  <c r="CN72" i="1"/>
  <c r="DB72" i="1" s="1"/>
  <c r="CM72" i="1"/>
  <c r="DA72" i="1" s="1"/>
  <c r="CL72" i="1"/>
  <c r="CK72" i="1"/>
  <c r="CJ72" i="1"/>
  <c r="CX72" i="1" s="1"/>
  <c r="CI72" i="1"/>
  <c r="CW72" i="1" s="1"/>
  <c r="CH72" i="1"/>
  <c r="CG72" i="1"/>
  <c r="CF72" i="1"/>
  <c r="CT72" i="1" s="1"/>
  <c r="CE72" i="1"/>
  <c r="CS72" i="1" s="1"/>
  <c r="CD72" i="1"/>
  <c r="CC72" i="1"/>
  <c r="CB72" i="1"/>
  <c r="CP72" i="1" s="1"/>
  <c r="BJ72" i="1"/>
  <c r="BG72" i="1"/>
  <c r="AV72" i="1"/>
  <c r="AU72" i="1"/>
  <c r="BI72" i="1" s="1"/>
  <c r="AT72" i="1"/>
  <c r="BH72" i="1" s="1"/>
  <c r="AS72" i="1"/>
  <c r="AR72" i="1"/>
  <c r="AQ72" i="1"/>
  <c r="AP72" i="1"/>
  <c r="AO72" i="1"/>
  <c r="AN72" i="1"/>
  <c r="AM72" i="1"/>
  <c r="AL72" i="1"/>
  <c r="AK72" i="1"/>
  <c r="AJ72" i="1"/>
  <c r="AI72" i="1"/>
  <c r="DF71" i="1"/>
  <c r="DC71" i="1"/>
  <c r="DB71" i="1"/>
  <c r="CY71" i="1"/>
  <c r="CX71" i="1"/>
  <c r="CU71" i="1"/>
  <c r="CT71" i="1"/>
  <c r="CQ71" i="1"/>
  <c r="CP71" i="1"/>
  <c r="CO71" i="1"/>
  <c r="CN71" i="1"/>
  <c r="CM71" i="1"/>
  <c r="DA71" i="1" s="1"/>
  <c r="CL71" i="1"/>
  <c r="CZ71" i="1" s="1"/>
  <c r="CK71" i="1"/>
  <c r="CJ71" i="1"/>
  <c r="CI71" i="1"/>
  <c r="CW71" i="1" s="1"/>
  <c r="CH71" i="1"/>
  <c r="CV71" i="1" s="1"/>
  <c r="CG71" i="1"/>
  <c r="CF71" i="1"/>
  <c r="CE71" i="1"/>
  <c r="CS71" i="1" s="1"/>
  <c r="CD71" i="1"/>
  <c r="CR71" i="1" s="1"/>
  <c r="CC71" i="1"/>
  <c r="CB71" i="1"/>
  <c r="BM71" i="1"/>
  <c r="BJ71" i="1"/>
  <c r="BG71" i="1"/>
  <c r="BF71" i="1"/>
  <c r="BC71" i="1"/>
  <c r="BB71" i="1"/>
  <c r="AY71" i="1"/>
  <c r="AV71" i="1"/>
  <c r="AU71" i="1"/>
  <c r="BI71" i="1" s="1"/>
  <c r="AT71" i="1"/>
  <c r="BH71" i="1" s="1"/>
  <c r="AS71" i="1"/>
  <c r="AR71" i="1"/>
  <c r="AQ71" i="1"/>
  <c r="BE71" i="1" s="1"/>
  <c r="AP71" i="1"/>
  <c r="BD71" i="1" s="1"/>
  <c r="AO71" i="1"/>
  <c r="AN71" i="1"/>
  <c r="AM71" i="1"/>
  <c r="BA71" i="1" s="1"/>
  <c r="AL71" i="1"/>
  <c r="AK71" i="1"/>
  <c r="AJ71" i="1"/>
  <c r="AI71" i="1"/>
  <c r="DP70" i="1"/>
  <c r="DN70" i="1"/>
  <c r="DL70" i="1"/>
  <c r="DJ70" i="1"/>
  <c r="DH70" i="1"/>
  <c r="DC70" i="1"/>
  <c r="DB70" i="1"/>
  <c r="CY70" i="1"/>
  <c r="CX70" i="1"/>
  <c r="CU70" i="1"/>
  <c r="CT70" i="1"/>
  <c r="CQ70" i="1"/>
  <c r="CP70" i="1"/>
  <c r="CO70" i="1"/>
  <c r="CN70" i="1"/>
  <c r="CM70" i="1"/>
  <c r="DA70" i="1" s="1"/>
  <c r="CL70" i="1"/>
  <c r="CZ70" i="1" s="1"/>
  <c r="CK70" i="1"/>
  <c r="CJ70" i="1"/>
  <c r="CI70" i="1"/>
  <c r="CW70" i="1" s="1"/>
  <c r="CH70" i="1"/>
  <c r="CV70" i="1" s="1"/>
  <c r="CG70" i="1"/>
  <c r="CF70" i="1"/>
  <c r="CE70" i="1"/>
  <c r="CS70" i="1" s="1"/>
  <c r="CD70" i="1"/>
  <c r="CR70" i="1" s="1"/>
  <c r="CC70" i="1"/>
  <c r="CB70" i="1"/>
  <c r="BW70" i="1"/>
  <c r="BU70" i="1"/>
  <c r="BS70" i="1"/>
  <c r="BQ70" i="1"/>
  <c r="BO70" i="1"/>
  <c r="BG70" i="1"/>
  <c r="BC70" i="1"/>
  <c r="AV70" i="1"/>
  <c r="AU70" i="1"/>
  <c r="BI70" i="1" s="1"/>
  <c r="AT70" i="1"/>
  <c r="AS70" i="1"/>
  <c r="AR70" i="1"/>
  <c r="AQ70" i="1"/>
  <c r="BE70" i="1" s="1"/>
  <c r="AP70" i="1"/>
  <c r="AO70" i="1"/>
  <c r="AN70" i="1"/>
  <c r="AM70" i="1"/>
  <c r="BA70" i="1" s="1"/>
  <c r="AL70" i="1"/>
  <c r="AK70" i="1"/>
  <c r="AJ70" i="1"/>
  <c r="AI70" i="1"/>
  <c r="DB69" i="1"/>
  <c r="DA69" i="1"/>
  <c r="CX69" i="1"/>
  <c r="CW69" i="1"/>
  <c r="CT69" i="1"/>
  <c r="CS69" i="1"/>
  <c r="CP69" i="1"/>
  <c r="CO69" i="1"/>
  <c r="DC69" i="1" s="1"/>
  <c r="CN69" i="1"/>
  <c r="CM69" i="1"/>
  <c r="CL69" i="1"/>
  <c r="CZ69" i="1" s="1"/>
  <c r="CK69" i="1"/>
  <c r="CY69" i="1" s="1"/>
  <c r="CJ69" i="1"/>
  <c r="CI69" i="1"/>
  <c r="CH69" i="1"/>
  <c r="CV69" i="1" s="1"/>
  <c r="CG69" i="1"/>
  <c r="CU69" i="1" s="1"/>
  <c r="CF69" i="1"/>
  <c r="CE69" i="1"/>
  <c r="CD69" i="1"/>
  <c r="CR69" i="1" s="1"/>
  <c r="CC69" i="1"/>
  <c r="CQ69" i="1" s="1"/>
  <c r="CB69" i="1"/>
  <c r="BI69" i="1"/>
  <c r="BH69" i="1"/>
  <c r="BE69" i="1"/>
  <c r="BD69" i="1"/>
  <c r="AV69" i="1"/>
  <c r="BJ69" i="1" s="1"/>
  <c r="AU69" i="1"/>
  <c r="AT69" i="1"/>
  <c r="AS69" i="1"/>
  <c r="BG69" i="1" s="1"/>
  <c r="AR69" i="1"/>
  <c r="BF69" i="1" s="1"/>
  <c r="AQ69" i="1"/>
  <c r="AP69" i="1"/>
  <c r="AO69" i="1"/>
  <c r="BC69" i="1" s="1"/>
  <c r="AN69" i="1"/>
  <c r="BB69" i="1" s="1"/>
  <c r="AM69" i="1"/>
  <c r="AL69" i="1"/>
  <c r="AK69" i="1"/>
  <c r="AJ69" i="1"/>
  <c r="AI69" i="1"/>
  <c r="DC68" i="1"/>
  <c r="CZ68" i="1"/>
  <c r="CY68" i="1"/>
  <c r="CV68" i="1"/>
  <c r="CU68" i="1"/>
  <c r="CR68" i="1"/>
  <c r="CQ68" i="1"/>
  <c r="CO68" i="1"/>
  <c r="CN68" i="1"/>
  <c r="DB68" i="1" s="1"/>
  <c r="CM68" i="1"/>
  <c r="DA68" i="1" s="1"/>
  <c r="CL68" i="1"/>
  <c r="CK68" i="1"/>
  <c r="CJ68" i="1"/>
  <c r="CX68" i="1" s="1"/>
  <c r="CI68" i="1"/>
  <c r="CW68" i="1" s="1"/>
  <c r="CH68" i="1"/>
  <c r="CG68" i="1"/>
  <c r="CF68" i="1"/>
  <c r="CT68" i="1" s="1"/>
  <c r="CE68" i="1"/>
  <c r="CS68" i="1" s="1"/>
  <c r="CD68" i="1"/>
  <c r="CC68" i="1"/>
  <c r="CB68" i="1"/>
  <c r="CP68" i="1" s="1"/>
  <c r="BJ68" i="1"/>
  <c r="BG68" i="1"/>
  <c r="BF68" i="1"/>
  <c r="AV68" i="1"/>
  <c r="AU68" i="1"/>
  <c r="BI68" i="1" s="1"/>
  <c r="AT68" i="1"/>
  <c r="BH68" i="1" s="1"/>
  <c r="AS68" i="1"/>
  <c r="AR68" i="1"/>
  <c r="AQ68" i="1"/>
  <c r="AP68" i="1"/>
  <c r="AO68" i="1"/>
  <c r="AN68" i="1"/>
  <c r="AM68" i="1"/>
  <c r="AL68" i="1"/>
  <c r="AK68" i="1"/>
  <c r="AJ68" i="1"/>
  <c r="AI68" i="1"/>
  <c r="DF67" i="1"/>
  <c r="DC67" i="1"/>
  <c r="DB67" i="1"/>
  <c r="CY67" i="1"/>
  <c r="CX67" i="1"/>
  <c r="CU67" i="1"/>
  <c r="CT67" i="1"/>
  <c r="CQ67" i="1"/>
  <c r="CP67" i="1"/>
  <c r="CO67" i="1"/>
  <c r="CN67" i="1"/>
  <c r="CM67" i="1"/>
  <c r="DA67" i="1" s="1"/>
  <c r="CL67" i="1"/>
  <c r="CZ67" i="1" s="1"/>
  <c r="CK67" i="1"/>
  <c r="CJ67" i="1"/>
  <c r="CI67" i="1"/>
  <c r="CW67" i="1" s="1"/>
  <c r="CH67" i="1"/>
  <c r="CV67" i="1" s="1"/>
  <c r="CG67" i="1"/>
  <c r="CF67" i="1"/>
  <c r="CE67" i="1"/>
  <c r="CS67" i="1" s="1"/>
  <c r="CD67" i="1"/>
  <c r="CR67" i="1" s="1"/>
  <c r="CC67" i="1"/>
  <c r="CB67" i="1"/>
  <c r="BM67" i="1"/>
  <c r="BJ67" i="1"/>
  <c r="BG67" i="1"/>
  <c r="BF67" i="1"/>
  <c r="BC67" i="1"/>
  <c r="BB67" i="1"/>
  <c r="AY67" i="1"/>
  <c r="AV67" i="1"/>
  <c r="AU67" i="1"/>
  <c r="BI67" i="1" s="1"/>
  <c r="AT67" i="1"/>
  <c r="BH67" i="1" s="1"/>
  <c r="AS67" i="1"/>
  <c r="AR67" i="1"/>
  <c r="AQ67" i="1"/>
  <c r="BE67" i="1" s="1"/>
  <c r="AP67" i="1"/>
  <c r="BD67" i="1" s="1"/>
  <c r="AO67" i="1"/>
  <c r="AN67" i="1"/>
  <c r="AM67" i="1"/>
  <c r="AL67" i="1"/>
  <c r="AK67" i="1"/>
  <c r="AJ67" i="1"/>
  <c r="AI67" i="1"/>
  <c r="V65" i="1"/>
  <c r="U65" i="1"/>
  <c r="T65" i="1"/>
  <c r="S65" i="1"/>
  <c r="R65" i="1"/>
  <c r="O65" i="1"/>
  <c r="N65" i="1"/>
  <c r="Y57" i="1"/>
  <c r="N89" i="1" s="1"/>
  <c r="X57" i="1"/>
  <c r="V89" i="1" s="1"/>
  <c r="Q89" i="1" s="1"/>
  <c r="W57" i="1"/>
  <c r="U89" i="1" s="1"/>
  <c r="V57" i="1"/>
  <c r="T89" i="1" s="1"/>
  <c r="AA89" i="1" s="1"/>
  <c r="U57" i="1"/>
  <c r="S89" i="1" s="1"/>
  <c r="T57" i="1"/>
  <c r="R89" i="1" s="1"/>
  <c r="S57" i="1"/>
  <c r="R57" i="1"/>
  <c r="Q57" i="1"/>
  <c r="P57" i="1"/>
  <c r="O57" i="1"/>
  <c r="N57" i="1"/>
  <c r="Z57" i="1" s="1"/>
  <c r="O89" i="1" s="1"/>
  <c r="Y56" i="1"/>
  <c r="N88" i="1" s="1"/>
  <c r="X56" i="1"/>
  <c r="V88" i="1" s="1"/>
  <c r="W56" i="1"/>
  <c r="U88" i="1" s="1"/>
  <c r="V56" i="1"/>
  <c r="T88" i="1" s="1"/>
  <c r="AA88" i="1" s="1"/>
  <c r="U56" i="1"/>
  <c r="S88" i="1" s="1"/>
  <c r="T56" i="1"/>
  <c r="R88" i="1" s="1"/>
  <c r="S56" i="1"/>
  <c r="R56" i="1"/>
  <c r="Q56" i="1"/>
  <c r="P56" i="1"/>
  <c r="O56" i="1"/>
  <c r="N56" i="1"/>
  <c r="Z56" i="1" s="1"/>
  <c r="O88" i="1" s="1"/>
  <c r="Y55" i="1"/>
  <c r="N87" i="1" s="1"/>
  <c r="X55" i="1"/>
  <c r="V87" i="1" s="1"/>
  <c r="W55" i="1"/>
  <c r="U87" i="1" s="1"/>
  <c r="U105" i="1" s="1"/>
  <c r="V55" i="1"/>
  <c r="T87" i="1" s="1"/>
  <c r="U55" i="1"/>
  <c r="S87" i="1" s="1"/>
  <c r="T55" i="1"/>
  <c r="R87" i="1" s="1"/>
  <c r="R105" i="1" s="1"/>
  <c r="S55" i="1"/>
  <c r="R55" i="1"/>
  <c r="Q55" i="1"/>
  <c r="P55" i="1"/>
  <c r="O55" i="1"/>
  <c r="N55" i="1"/>
  <c r="Z55" i="1" s="1"/>
  <c r="O87" i="1" s="1"/>
  <c r="Y54" i="1"/>
  <c r="N86" i="1" s="1"/>
  <c r="X54" i="1"/>
  <c r="V86" i="1" s="1"/>
  <c r="Q86" i="1" s="1"/>
  <c r="W54" i="1"/>
  <c r="U86" i="1" s="1"/>
  <c r="V54" i="1"/>
  <c r="T86" i="1" s="1"/>
  <c r="AA86" i="1" s="1"/>
  <c r="U54" i="1"/>
  <c r="S86" i="1" s="1"/>
  <c r="T54" i="1"/>
  <c r="R86" i="1" s="1"/>
  <c r="S54" i="1"/>
  <c r="R54" i="1"/>
  <c r="Q54" i="1"/>
  <c r="M54" i="1"/>
  <c r="M86" i="1" s="1"/>
  <c r="Y53" i="1"/>
  <c r="N85" i="1" s="1"/>
  <c r="X53" i="1"/>
  <c r="V85" i="1" s="1"/>
  <c r="W53" i="1"/>
  <c r="U85" i="1" s="1"/>
  <c r="V53" i="1"/>
  <c r="T85" i="1" s="1"/>
  <c r="AA85" i="1" s="1"/>
  <c r="U53" i="1"/>
  <c r="S85" i="1" s="1"/>
  <c r="T53" i="1"/>
  <c r="R85" i="1" s="1"/>
  <c r="S53" i="1"/>
  <c r="R53" i="1"/>
  <c r="Q53" i="1"/>
  <c r="M53" i="1"/>
  <c r="M85" i="1" s="1"/>
  <c r="Y52" i="1"/>
  <c r="N84" i="1" s="1"/>
  <c r="X52" i="1"/>
  <c r="V84" i="1" s="1"/>
  <c r="Q84" i="1" s="1"/>
  <c r="W52" i="1"/>
  <c r="U84" i="1" s="1"/>
  <c r="V52" i="1"/>
  <c r="T84" i="1" s="1"/>
  <c r="U52" i="1"/>
  <c r="S84" i="1" s="1"/>
  <c r="T52" i="1"/>
  <c r="R84" i="1" s="1"/>
  <c r="S52" i="1"/>
  <c r="R52" i="1"/>
  <c r="Q52" i="1"/>
  <c r="M52" i="1"/>
  <c r="M84" i="1" s="1"/>
  <c r="Y51" i="1"/>
  <c r="N83" i="1" s="1"/>
  <c r="X51" i="1"/>
  <c r="V83" i="1" s="1"/>
  <c r="W51" i="1"/>
  <c r="U83" i="1" s="1"/>
  <c r="V51" i="1"/>
  <c r="T83" i="1" s="1"/>
  <c r="AA83" i="1" s="1"/>
  <c r="U51" i="1"/>
  <c r="S83" i="1" s="1"/>
  <c r="T51" i="1"/>
  <c r="R83" i="1" s="1"/>
  <c r="S51" i="1"/>
  <c r="R51" i="1"/>
  <c r="Q51" i="1"/>
  <c r="M51" i="1"/>
  <c r="M83" i="1" s="1"/>
  <c r="K51" i="1"/>
  <c r="Y50" i="1"/>
  <c r="N82" i="1" s="1"/>
  <c r="X50" i="1"/>
  <c r="V82" i="1" s="1"/>
  <c r="W50" i="1"/>
  <c r="U82" i="1" s="1"/>
  <c r="V50" i="1"/>
  <c r="T82" i="1" s="1"/>
  <c r="AA82" i="1" s="1"/>
  <c r="U50" i="1"/>
  <c r="S82" i="1" s="1"/>
  <c r="T50" i="1"/>
  <c r="R82" i="1" s="1"/>
  <c r="S50" i="1"/>
  <c r="R50" i="1"/>
  <c r="Q50" i="1"/>
  <c r="M50" i="1"/>
  <c r="M82" i="1" s="1"/>
  <c r="Y49" i="1"/>
  <c r="N81" i="1" s="1"/>
  <c r="X49" i="1"/>
  <c r="V81" i="1" s="1"/>
  <c r="W49" i="1"/>
  <c r="U81" i="1" s="1"/>
  <c r="V49" i="1"/>
  <c r="T81" i="1" s="1"/>
  <c r="AA81" i="1" s="1"/>
  <c r="U49" i="1"/>
  <c r="S81" i="1" s="1"/>
  <c r="T49" i="1"/>
  <c r="R81" i="1" s="1"/>
  <c r="S49" i="1"/>
  <c r="R49" i="1"/>
  <c r="Q49" i="1"/>
  <c r="M49" i="1"/>
  <c r="M81" i="1" s="1"/>
  <c r="Y48" i="1"/>
  <c r="N80" i="1" s="1"/>
  <c r="X48" i="1"/>
  <c r="V80" i="1" s="1"/>
  <c r="W48" i="1"/>
  <c r="U80" i="1" s="1"/>
  <c r="V48" i="1"/>
  <c r="T80" i="1" s="1"/>
  <c r="AA80" i="1" s="1"/>
  <c r="U48" i="1"/>
  <c r="S80" i="1" s="1"/>
  <c r="T48" i="1"/>
  <c r="R80" i="1" s="1"/>
  <c r="S48" i="1"/>
  <c r="R48" i="1"/>
  <c r="Q48" i="1"/>
  <c r="M48" i="1"/>
  <c r="M80" i="1" s="1"/>
  <c r="Y47" i="1"/>
  <c r="N79" i="1" s="1"/>
  <c r="X47" i="1"/>
  <c r="V79" i="1" s="1"/>
  <c r="W47" i="1"/>
  <c r="U79" i="1" s="1"/>
  <c r="V47" i="1"/>
  <c r="T79" i="1" s="1"/>
  <c r="AA79" i="1" s="1"/>
  <c r="U47" i="1"/>
  <c r="S79" i="1" s="1"/>
  <c r="T47" i="1"/>
  <c r="R79" i="1" s="1"/>
  <c r="S47" i="1"/>
  <c r="R47" i="1"/>
  <c r="Q47" i="1"/>
  <c r="M47" i="1"/>
  <c r="M79" i="1" s="1"/>
  <c r="Y46" i="1"/>
  <c r="N78" i="1" s="1"/>
  <c r="X46" i="1"/>
  <c r="V78" i="1" s="1"/>
  <c r="Q78" i="1" s="1"/>
  <c r="W46" i="1"/>
  <c r="U78" i="1" s="1"/>
  <c r="V46" i="1"/>
  <c r="T78" i="1" s="1"/>
  <c r="AA78" i="1" s="1"/>
  <c r="U46" i="1"/>
  <c r="S78" i="1" s="1"/>
  <c r="T46" i="1"/>
  <c r="R78" i="1" s="1"/>
  <c r="S46" i="1"/>
  <c r="R46" i="1"/>
  <c r="Q46" i="1"/>
  <c r="M46" i="1"/>
  <c r="M78" i="1" s="1"/>
  <c r="Y45" i="1"/>
  <c r="N77" i="1" s="1"/>
  <c r="X45" i="1"/>
  <c r="V77" i="1" s="1"/>
  <c r="W45" i="1"/>
  <c r="U77" i="1" s="1"/>
  <c r="V45" i="1"/>
  <c r="T77" i="1" s="1"/>
  <c r="AA77" i="1" s="1"/>
  <c r="U45" i="1"/>
  <c r="S77" i="1" s="1"/>
  <c r="T45" i="1"/>
  <c r="R77" i="1" s="1"/>
  <c r="S45" i="1"/>
  <c r="R45" i="1"/>
  <c r="Q45" i="1"/>
  <c r="M45" i="1"/>
  <c r="M77" i="1" s="1"/>
  <c r="Y44" i="1"/>
  <c r="N76" i="1" s="1"/>
  <c r="X44" i="1"/>
  <c r="V76" i="1" s="1"/>
  <c r="W44" i="1"/>
  <c r="U76" i="1" s="1"/>
  <c r="V44" i="1"/>
  <c r="T76" i="1" s="1"/>
  <c r="AA76" i="1" s="1"/>
  <c r="U44" i="1"/>
  <c r="S76" i="1" s="1"/>
  <c r="T44" i="1"/>
  <c r="R76" i="1" s="1"/>
  <c r="S44" i="1"/>
  <c r="R44" i="1"/>
  <c r="Q44" i="1"/>
  <c r="M44" i="1"/>
  <c r="M76" i="1" s="1"/>
  <c r="K44" i="1"/>
  <c r="Y43" i="1"/>
  <c r="N75" i="1" s="1"/>
  <c r="X43" i="1"/>
  <c r="V75" i="1" s="1"/>
  <c r="Q75" i="1" s="1"/>
  <c r="W43" i="1"/>
  <c r="U75" i="1" s="1"/>
  <c r="V43" i="1"/>
  <c r="T75" i="1" s="1"/>
  <c r="AA75" i="1" s="1"/>
  <c r="U43" i="1"/>
  <c r="S75" i="1" s="1"/>
  <c r="T43" i="1"/>
  <c r="R75" i="1" s="1"/>
  <c r="S43" i="1"/>
  <c r="R43" i="1"/>
  <c r="Q43" i="1"/>
  <c r="M43" i="1"/>
  <c r="M75" i="1" s="1"/>
  <c r="Y42" i="1"/>
  <c r="N74" i="1" s="1"/>
  <c r="X42" i="1"/>
  <c r="V74" i="1" s="1"/>
  <c r="W42" i="1"/>
  <c r="U74" i="1" s="1"/>
  <c r="V42" i="1"/>
  <c r="T74" i="1" s="1"/>
  <c r="AA74" i="1" s="1"/>
  <c r="U42" i="1"/>
  <c r="S74" i="1" s="1"/>
  <c r="T42" i="1"/>
  <c r="R74" i="1" s="1"/>
  <c r="S42" i="1"/>
  <c r="R42" i="1"/>
  <c r="Q42" i="1"/>
  <c r="M42" i="1"/>
  <c r="M74" i="1" s="1"/>
  <c r="K42" i="1"/>
  <c r="Y41" i="1"/>
  <c r="N73" i="1" s="1"/>
  <c r="X41" i="1"/>
  <c r="V73" i="1" s="1"/>
  <c r="W41" i="1"/>
  <c r="U73" i="1" s="1"/>
  <c r="V41" i="1"/>
  <c r="T73" i="1" s="1"/>
  <c r="AA73" i="1" s="1"/>
  <c r="U41" i="1"/>
  <c r="S73" i="1" s="1"/>
  <c r="T41" i="1"/>
  <c r="R73" i="1" s="1"/>
  <c r="S41" i="1"/>
  <c r="R41" i="1"/>
  <c r="Q41" i="1"/>
  <c r="M41" i="1"/>
  <c r="M73" i="1" s="1"/>
  <c r="K41" i="1"/>
  <c r="Y40" i="1"/>
  <c r="N72" i="1" s="1"/>
  <c r="X40" i="1"/>
  <c r="V72" i="1" s="1"/>
  <c r="Q72" i="1" s="1"/>
  <c r="W40" i="1"/>
  <c r="U72" i="1" s="1"/>
  <c r="V40" i="1"/>
  <c r="T72" i="1" s="1"/>
  <c r="U40" i="1"/>
  <c r="S72" i="1" s="1"/>
  <c r="T40" i="1"/>
  <c r="R72" i="1" s="1"/>
  <c r="S40" i="1"/>
  <c r="R40" i="1"/>
  <c r="Q40" i="1"/>
  <c r="M40" i="1"/>
  <c r="M72" i="1" s="1"/>
  <c r="Y39" i="1"/>
  <c r="N71" i="1" s="1"/>
  <c r="X39" i="1"/>
  <c r="V71" i="1" s="1"/>
  <c r="Q71" i="1" s="1"/>
  <c r="W39" i="1"/>
  <c r="U71" i="1" s="1"/>
  <c r="V39" i="1"/>
  <c r="T71" i="1" s="1"/>
  <c r="U39" i="1"/>
  <c r="S71" i="1" s="1"/>
  <c r="T39" i="1"/>
  <c r="R71" i="1" s="1"/>
  <c r="S39" i="1"/>
  <c r="R39" i="1"/>
  <c r="Q39" i="1"/>
  <c r="M39" i="1"/>
  <c r="M71" i="1" s="1"/>
  <c r="Y38" i="1"/>
  <c r="N70" i="1" s="1"/>
  <c r="X38" i="1"/>
  <c r="V70" i="1" s="1"/>
  <c r="W38" i="1"/>
  <c r="U70" i="1" s="1"/>
  <c r="V38" i="1"/>
  <c r="T70" i="1" s="1"/>
  <c r="U38" i="1"/>
  <c r="S70" i="1" s="1"/>
  <c r="T38" i="1"/>
  <c r="R70" i="1" s="1"/>
  <c r="S38" i="1"/>
  <c r="R38" i="1"/>
  <c r="Q38" i="1"/>
  <c r="M38" i="1"/>
  <c r="M70" i="1" s="1"/>
  <c r="Y37" i="1"/>
  <c r="N69" i="1" s="1"/>
  <c r="X37" i="1"/>
  <c r="V69" i="1" s="1"/>
  <c r="W37" i="1"/>
  <c r="U69" i="1" s="1"/>
  <c r="V37" i="1"/>
  <c r="T69" i="1" s="1"/>
  <c r="U37" i="1"/>
  <c r="S69" i="1" s="1"/>
  <c r="T37" i="1"/>
  <c r="R69" i="1" s="1"/>
  <c r="S37" i="1"/>
  <c r="R37" i="1"/>
  <c r="Q37" i="1"/>
  <c r="M37" i="1"/>
  <c r="M69" i="1" s="1"/>
  <c r="Y36" i="1"/>
  <c r="N68" i="1" s="1"/>
  <c r="X36" i="1"/>
  <c r="V68" i="1" s="1"/>
  <c r="W36" i="1"/>
  <c r="U68" i="1" s="1"/>
  <c r="V36" i="1"/>
  <c r="T68" i="1" s="1"/>
  <c r="AA68" i="1" s="1"/>
  <c r="U36" i="1"/>
  <c r="S68" i="1" s="1"/>
  <c r="T36" i="1"/>
  <c r="R68" i="1" s="1"/>
  <c r="S36" i="1"/>
  <c r="R36" i="1"/>
  <c r="Q36" i="1"/>
  <c r="M36" i="1"/>
  <c r="M68" i="1" s="1"/>
  <c r="Y35" i="1"/>
  <c r="N67" i="1" s="1"/>
  <c r="X35" i="1"/>
  <c r="V67" i="1" s="1"/>
  <c r="W35" i="1"/>
  <c r="U67" i="1" s="1"/>
  <c r="V35" i="1"/>
  <c r="T67" i="1" s="1"/>
  <c r="U35" i="1"/>
  <c r="S67" i="1" s="1"/>
  <c r="T35" i="1"/>
  <c r="R67" i="1" s="1"/>
  <c r="S35" i="1"/>
  <c r="R35" i="1"/>
  <c r="Q35" i="1"/>
  <c r="M35" i="1"/>
  <c r="M67" i="1" s="1"/>
  <c r="M34" i="1"/>
  <c r="M66" i="1" s="1"/>
  <c r="M98" i="1" s="1"/>
  <c r="M117" i="1" s="1"/>
  <c r="AE27" i="1"/>
  <c r="AB27" i="1"/>
  <c r="Z27" i="1"/>
  <c r="AC27" i="1" s="1"/>
  <c r="AF27" i="1" s="1"/>
  <c r="AF26" i="1"/>
  <c r="AB26" i="1"/>
  <c r="AE26" i="1" s="1"/>
  <c r="Z26" i="1"/>
  <c r="AC26" i="1" s="1"/>
  <c r="AB25" i="1"/>
  <c r="AE25" i="1" s="1"/>
  <c r="Z25" i="1"/>
  <c r="AC25" i="1" s="1"/>
  <c r="AF25" i="1" s="1"/>
  <c r="AB24" i="1"/>
  <c r="AE24" i="1" s="1"/>
  <c r="P24" i="1"/>
  <c r="P54" i="1" s="1"/>
  <c r="O24" i="1"/>
  <c r="O54" i="1" s="1"/>
  <c r="N24" i="1"/>
  <c r="N54" i="1" s="1"/>
  <c r="Z54" i="1" s="1"/>
  <c r="O86" i="1" s="1"/>
  <c r="M24" i="1"/>
  <c r="P23" i="1"/>
  <c r="O23" i="1"/>
  <c r="O53" i="1" s="1"/>
  <c r="N23" i="1"/>
  <c r="Z23" i="1" s="1"/>
  <c r="AC23" i="1" s="1"/>
  <c r="AF23" i="1" s="1"/>
  <c r="M23" i="1"/>
  <c r="AF22" i="1"/>
  <c r="Z22" i="1"/>
  <c r="AC22" i="1" s="1"/>
  <c r="P22" i="1"/>
  <c r="AB22" i="1" s="1"/>
  <c r="AE22" i="1" s="1"/>
  <c r="O22" i="1"/>
  <c r="O52" i="1" s="1"/>
  <c r="N22" i="1"/>
  <c r="N52" i="1" s="1"/>
  <c r="Z52" i="1" s="1"/>
  <c r="O84" i="1" s="1"/>
  <c r="M22" i="1"/>
  <c r="AB21" i="1"/>
  <c r="AE21" i="1" s="1"/>
  <c r="P21" i="1"/>
  <c r="P51" i="1" s="1"/>
  <c r="O21" i="1"/>
  <c r="O51" i="1" s="1"/>
  <c r="N21" i="1"/>
  <c r="M21" i="1"/>
  <c r="K21" i="1"/>
  <c r="D21" i="1"/>
  <c r="AB76" i="1" s="1"/>
  <c r="AF20" i="1"/>
  <c r="Z20" i="1"/>
  <c r="AC20" i="1" s="1"/>
  <c r="P20" i="1"/>
  <c r="AB20" i="1" s="1"/>
  <c r="AE20" i="1" s="1"/>
  <c r="O20" i="1"/>
  <c r="O50" i="1" s="1"/>
  <c r="N20" i="1"/>
  <c r="N50" i="1" s="1"/>
  <c r="Z50" i="1" s="1"/>
  <c r="O82" i="1" s="1"/>
  <c r="M20" i="1"/>
  <c r="AB19" i="1"/>
  <c r="AE19" i="1" s="1"/>
  <c r="P19" i="1"/>
  <c r="P49" i="1" s="1"/>
  <c r="O19" i="1"/>
  <c r="O49" i="1" s="1"/>
  <c r="N19" i="1"/>
  <c r="M19" i="1"/>
  <c r="AB18" i="1"/>
  <c r="AE18" i="1" s="1"/>
  <c r="P18" i="1"/>
  <c r="P48" i="1" s="1"/>
  <c r="O18" i="1"/>
  <c r="O48" i="1" s="1"/>
  <c r="N18" i="1"/>
  <c r="M18" i="1"/>
  <c r="AC17" i="1"/>
  <c r="AF17" i="1" s="1"/>
  <c r="P17" i="1"/>
  <c r="O17" i="1"/>
  <c r="O47" i="1" s="1"/>
  <c r="N17" i="1"/>
  <c r="Z17" i="1" s="1"/>
  <c r="M17" i="1"/>
  <c r="AF16" i="1"/>
  <c r="Z16" i="1"/>
  <c r="AC16" i="1" s="1"/>
  <c r="P16" i="1"/>
  <c r="O16" i="1"/>
  <c r="O46" i="1" s="1"/>
  <c r="N16" i="1"/>
  <c r="N46" i="1" s="1"/>
  <c r="Z46" i="1" s="1"/>
  <c r="O78" i="1" s="1"/>
  <c r="M16" i="1"/>
  <c r="AB15" i="1"/>
  <c r="AE15" i="1" s="1"/>
  <c r="P15" i="1"/>
  <c r="P45" i="1" s="1"/>
  <c r="O15" i="1"/>
  <c r="O45" i="1" s="1"/>
  <c r="N15" i="1"/>
  <c r="N45" i="1" s="1"/>
  <c r="Z45" i="1" s="1"/>
  <c r="O77" i="1" s="1"/>
  <c r="M15" i="1"/>
  <c r="AB14" i="1"/>
  <c r="AE14" i="1" s="1"/>
  <c r="P14" i="1"/>
  <c r="P44" i="1" s="1"/>
  <c r="O14" i="1"/>
  <c r="O44" i="1" s="1"/>
  <c r="N14" i="1"/>
  <c r="M14" i="1"/>
  <c r="K14" i="1"/>
  <c r="AB13" i="1"/>
  <c r="AE13" i="1" s="1"/>
  <c r="Z13" i="1"/>
  <c r="AC13" i="1" s="1"/>
  <c r="AF13" i="1" s="1"/>
  <c r="P13" i="1"/>
  <c r="P43" i="1" s="1"/>
  <c r="O13" i="1"/>
  <c r="O43" i="1" s="1"/>
  <c r="N13" i="1"/>
  <c r="N43" i="1" s="1"/>
  <c r="Z43" i="1" s="1"/>
  <c r="O75" i="1" s="1"/>
  <c r="M13" i="1"/>
  <c r="AB12" i="1"/>
  <c r="AE12" i="1" s="1"/>
  <c r="P12" i="1"/>
  <c r="P42" i="1" s="1"/>
  <c r="O12" i="1"/>
  <c r="O42" i="1" s="1"/>
  <c r="N12" i="1"/>
  <c r="N42" i="1" s="1"/>
  <c r="Z42" i="1" s="1"/>
  <c r="O74" i="1" s="1"/>
  <c r="M12" i="1"/>
  <c r="K12" i="1"/>
  <c r="Z11" i="1"/>
  <c r="AC11" i="1" s="1"/>
  <c r="AF11" i="1" s="1"/>
  <c r="P11" i="1"/>
  <c r="P41" i="1" s="1"/>
  <c r="O11" i="1"/>
  <c r="O41" i="1" s="1"/>
  <c r="N11" i="1"/>
  <c r="N41" i="1" s="1"/>
  <c r="Z41" i="1" s="1"/>
  <c r="O73" i="1" s="1"/>
  <c r="M11" i="1"/>
  <c r="K11" i="1"/>
  <c r="AB10" i="1"/>
  <c r="AE10" i="1" s="1"/>
  <c r="P10" i="1"/>
  <c r="P40" i="1" s="1"/>
  <c r="O10" i="1"/>
  <c r="O40" i="1" s="1"/>
  <c r="N10" i="1"/>
  <c r="N40" i="1" s="1"/>
  <c r="Z40" i="1" s="1"/>
  <c r="O72" i="1" s="1"/>
  <c r="M10" i="1"/>
  <c r="P9" i="1"/>
  <c r="P39" i="1" s="1"/>
  <c r="O9" i="1"/>
  <c r="O39" i="1" s="1"/>
  <c r="N9" i="1"/>
  <c r="Z9" i="1" s="1"/>
  <c r="AC9" i="1" s="1"/>
  <c r="AF9" i="1" s="1"/>
  <c r="M9" i="1"/>
  <c r="Z8" i="1"/>
  <c r="AC8" i="1" s="1"/>
  <c r="AF8" i="1" s="1"/>
  <c r="P8" i="1"/>
  <c r="AB8" i="1" s="1"/>
  <c r="AE8" i="1" s="1"/>
  <c r="O8" i="1"/>
  <c r="O38" i="1" s="1"/>
  <c r="N8" i="1"/>
  <c r="N38" i="1" s="1"/>
  <c r="Z38" i="1" s="1"/>
  <c r="O70" i="1" s="1"/>
  <c r="M8" i="1"/>
  <c r="AB7" i="1"/>
  <c r="AE7" i="1" s="1"/>
  <c r="Z7" i="1"/>
  <c r="AC7" i="1" s="1"/>
  <c r="AF7" i="1" s="1"/>
  <c r="P7" i="1"/>
  <c r="P37" i="1" s="1"/>
  <c r="O7" i="1"/>
  <c r="O37" i="1" s="1"/>
  <c r="N7" i="1"/>
  <c r="N37" i="1" s="1"/>
  <c r="Z37" i="1" s="1"/>
  <c r="O69" i="1" s="1"/>
  <c r="M7" i="1"/>
  <c r="AB6" i="1"/>
  <c r="AE6" i="1" s="1"/>
  <c r="P6" i="1"/>
  <c r="P36" i="1" s="1"/>
  <c r="O6" i="1"/>
  <c r="O36" i="1" s="1"/>
  <c r="N6" i="1"/>
  <c r="N36" i="1" s="1"/>
  <c r="Z36" i="1" s="1"/>
  <c r="O68" i="1" s="1"/>
  <c r="M6" i="1"/>
  <c r="P5" i="1"/>
  <c r="P35" i="1" s="1"/>
  <c r="O5" i="1"/>
  <c r="O35" i="1" s="1"/>
  <c r="N5" i="1"/>
  <c r="N35" i="1" s="1"/>
  <c r="Z35" i="1" s="1"/>
  <c r="O67" i="1" s="1"/>
  <c r="M5" i="1"/>
  <c r="M4" i="1"/>
  <c r="Z69" i="1" l="1"/>
  <c r="Y69" i="1"/>
  <c r="X69" i="1"/>
  <c r="P69" i="1"/>
  <c r="W69" i="1"/>
  <c r="X67" i="1"/>
  <c r="P67" i="1"/>
  <c r="W67" i="1"/>
  <c r="Z67" i="1"/>
  <c r="Y67" i="1"/>
  <c r="Z74" i="1"/>
  <c r="AG74" i="1"/>
  <c r="Y74" i="1"/>
  <c r="X74" i="1"/>
  <c r="P74" i="1"/>
  <c r="W74" i="1"/>
  <c r="AB5" i="1"/>
  <c r="AE5" i="1" s="1"/>
  <c r="Z6" i="1"/>
  <c r="AC6" i="1" s="1"/>
  <c r="AF6" i="1" s="1"/>
  <c r="AB9" i="1"/>
  <c r="AE9" i="1" s="1"/>
  <c r="Z10" i="1"/>
  <c r="AC10" i="1" s="1"/>
  <c r="AF10" i="1" s="1"/>
  <c r="Z12" i="1"/>
  <c r="AC12" i="1" s="1"/>
  <c r="AF12" i="1" s="1"/>
  <c r="Z15" i="1"/>
  <c r="AC15" i="1" s="1"/>
  <c r="AF15" i="1" s="1"/>
  <c r="Y78" i="1"/>
  <c r="X78" i="1"/>
  <c r="P78" i="1"/>
  <c r="W78" i="1"/>
  <c r="Z78" i="1"/>
  <c r="W82" i="1"/>
  <c r="Z82" i="1"/>
  <c r="Y82" i="1"/>
  <c r="X82" i="1"/>
  <c r="P82" i="1"/>
  <c r="N51" i="1"/>
  <c r="Z51" i="1" s="1"/>
  <c r="O83" i="1" s="1"/>
  <c r="Z21" i="1"/>
  <c r="AC21" i="1" s="1"/>
  <c r="AF21" i="1" s="1"/>
  <c r="X86" i="1"/>
  <c r="P86" i="1"/>
  <c r="W86" i="1"/>
  <c r="Z86" i="1"/>
  <c r="Y86" i="1"/>
  <c r="AE67" i="1"/>
  <c r="AH67" i="1"/>
  <c r="AX67" i="1" s="1"/>
  <c r="AE68" i="1"/>
  <c r="AH68" i="1"/>
  <c r="AA69" i="1"/>
  <c r="AA70" i="1"/>
  <c r="Q73" i="1"/>
  <c r="Q74" i="1"/>
  <c r="AH78" i="1"/>
  <c r="AZ68" i="1"/>
  <c r="BA73" i="1"/>
  <c r="X68" i="1"/>
  <c r="P68" i="1"/>
  <c r="W68" i="1"/>
  <c r="Z68" i="1"/>
  <c r="Y68" i="1"/>
  <c r="X72" i="1"/>
  <c r="P72" i="1"/>
  <c r="W72" i="1"/>
  <c r="Z72" i="1"/>
  <c r="Y72" i="1"/>
  <c r="Z77" i="1"/>
  <c r="Y77" i="1"/>
  <c r="X77" i="1"/>
  <c r="P77" i="1"/>
  <c r="W77" i="1"/>
  <c r="P47" i="1"/>
  <c r="AB17" i="1"/>
  <c r="AE17" i="1" s="1"/>
  <c r="N48" i="1"/>
  <c r="Z48" i="1" s="1"/>
  <c r="O80" i="1" s="1"/>
  <c r="Z18" i="1"/>
  <c r="AC18" i="1" s="1"/>
  <c r="AF18" i="1" s="1"/>
  <c r="AC76" i="1"/>
  <c r="Z84" i="1"/>
  <c r="Y84" i="1"/>
  <c r="X84" i="1"/>
  <c r="P84" i="1"/>
  <c r="W84" i="1"/>
  <c r="P53" i="1"/>
  <c r="AB23" i="1"/>
  <c r="AE23" i="1" s="1"/>
  <c r="M137" i="1"/>
  <c r="M162" i="1"/>
  <c r="M189" i="1" s="1"/>
  <c r="AA67" i="1"/>
  <c r="AV106" i="1"/>
  <c r="AR106" i="1"/>
  <c r="AN106" i="1"/>
  <c r="AJ106" i="1"/>
  <c r="AB106" i="1"/>
  <c r="T106" i="1"/>
  <c r="AA106" i="1" s="1"/>
  <c r="P106" i="1"/>
  <c r="AG106" i="1" s="1"/>
  <c r="AU106" i="1"/>
  <c r="AQ106" i="1"/>
  <c r="AM106" i="1"/>
  <c r="AI106" i="1"/>
  <c r="S106" i="1"/>
  <c r="O106" i="1"/>
  <c r="AT106" i="1"/>
  <c r="AP106" i="1"/>
  <c r="AL106" i="1"/>
  <c r="AH106" i="1"/>
  <c r="V106" i="1"/>
  <c r="R106" i="1"/>
  <c r="N106" i="1"/>
  <c r="AE106" i="1" s="1"/>
  <c r="AS106" i="1"/>
  <c r="AO106" i="1"/>
  <c r="AK106" i="1"/>
  <c r="AC106" i="1"/>
  <c r="U106" i="1"/>
  <c r="Q106" i="1"/>
  <c r="AS101" i="1"/>
  <c r="AO101" i="1"/>
  <c r="AK101" i="1"/>
  <c r="U101" i="1"/>
  <c r="AV100" i="1"/>
  <c r="AR100" i="1"/>
  <c r="AN100" i="1"/>
  <c r="AJ100" i="1"/>
  <c r="T100" i="1"/>
  <c r="AV101" i="1"/>
  <c r="AR101" i="1"/>
  <c r="AN101" i="1"/>
  <c r="AJ101" i="1"/>
  <c r="T101" i="1"/>
  <c r="AA101" i="1" s="1"/>
  <c r="AU100" i="1"/>
  <c r="AQ100" i="1"/>
  <c r="AM100" i="1"/>
  <c r="AI100" i="1"/>
  <c r="S100" i="1"/>
  <c r="AU101" i="1"/>
  <c r="AQ101" i="1"/>
  <c r="AM101" i="1"/>
  <c r="AI101" i="1"/>
  <c r="S101" i="1"/>
  <c r="O101" i="1"/>
  <c r="AT100" i="1"/>
  <c r="AP100" i="1"/>
  <c r="AL100" i="1"/>
  <c r="V100" i="1"/>
  <c r="R100" i="1"/>
  <c r="N100" i="1"/>
  <c r="AT101" i="1"/>
  <c r="AP101" i="1"/>
  <c r="AL101" i="1"/>
  <c r="V101" i="1"/>
  <c r="R101" i="1"/>
  <c r="N101" i="1"/>
  <c r="AS100" i="1"/>
  <c r="AO100" i="1"/>
  <c r="AK100" i="1"/>
  <c r="U100" i="1"/>
  <c r="Q100" i="1"/>
  <c r="N39" i="1"/>
  <c r="Z39" i="1" s="1"/>
  <c r="O71" i="1" s="1"/>
  <c r="AH73" i="1"/>
  <c r="AW73" i="1" s="1"/>
  <c r="AH74" i="1"/>
  <c r="AH75" i="1"/>
  <c r="AW67" i="1"/>
  <c r="BA67" i="1"/>
  <c r="AY69" i="1"/>
  <c r="BH70" i="1"/>
  <c r="AX73" i="1"/>
  <c r="BB73" i="1"/>
  <c r="BJ73" i="1"/>
  <c r="AG75" i="1"/>
  <c r="Y75" i="1"/>
  <c r="X75" i="1"/>
  <c r="P75" i="1"/>
  <c r="Z75" i="1"/>
  <c r="W75" i="1"/>
  <c r="AB16" i="1"/>
  <c r="AE16" i="1" s="1"/>
  <c r="P46" i="1"/>
  <c r="AU99" i="1"/>
  <c r="AQ99" i="1"/>
  <c r="AM99" i="1"/>
  <c r="AI99" i="1"/>
  <c r="S99" i="1"/>
  <c r="O99" i="1"/>
  <c r="AT99" i="1"/>
  <c r="AP99" i="1"/>
  <c r="AL99" i="1"/>
  <c r="AH99" i="1"/>
  <c r="V99" i="1"/>
  <c r="R99" i="1"/>
  <c r="N99" i="1"/>
  <c r="AS99" i="1"/>
  <c r="AO99" i="1"/>
  <c r="AK99" i="1"/>
  <c r="U99" i="1"/>
  <c r="Q99" i="1"/>
  <c r="AV99" i="1"/>
  <c r="AR99" i="1"/>
  <c r="AN99" i="1"/>
  <c r="AJ99" i="1"/>
  <c r="T99" i="1"/>
  <c r="Q69" i="1"/>
  <c r="P38" i="1"/>
  <c r="Q70" i="1"/>
  <c r="AH72" i="1"/>
  <c r="BD72" i="1" s="1"/>
  <c r="O105" i="1"/>
  <c r="W87" i="1"/>
  <c r="Z87" i="1"/>
  <c r="Y87" i="1"/>
  <c r="X87" i="1"/>
  <c r="P87" i="1"/>
  <c r="Y88" i="1"/>
  <c r="X88" i="1"/>
  <c r="P88" i="1"/>
  <c r="W88" i="1"/>
  <c r="Z88" i="1"/>
  <c r="X89" i="1"/>
  <c r="P89" i="1"/>
  <c r="W89" i="1"/>
  <c r="Z89" i="1"/>
  <c r="Y89" i="1"/>
  <c r="AW72" i="1"/>
  <c r="BA72" i="1"/>
  <c r="BE72" i="1"/>
  <c r="Z5" i="1"/>
  <c r="AC5" i="1" s="1"/>
  <c r="AF5" i="1" s="1"/>
  <c r="X70" i="1"/>
  <c r="P70" i="1"/>
  <c r="W70" i="1"/>
  <c r="Z70" i="1"/>
  <c r="Y70" i="1"/>
  <c r="Y73" i="1"/>
  <c r="X73" i="1"/>
  <c r="P73" i="1"/>
  <c r="W73" i="1"/>
  <c r="Z73" i="1"/>
  <c r="AB11" i="1"/>
  <c r="AE11" i="1" s="1"/>
  <c r="N44" i="1"/>
  <c r="Z44" i="1" s="1"/>
  <c r="O76" i="1" s="1"/>
  <c r="AD76" i="1" s="1"/>
  <c r="AE76" i="1" s="1"/>
  <c r="Z14" i="1"/>
  <c r="AC14" i="1" s="1"/>
  <c r="AF14" i="1" s="1"/>
  <c r="N49" i="1"/>
  <c r="Z49" i="1" s="1"/>
  <c r="O81" i="1" s="1"/>
  <c r="Z19" i="1"/>
  <c r="AC19" i="1" s="1"/>
  <c r="AF19" i="1" s="1"/>
  <c r="Q67" i="1"/>
  <c r="Q68" i="1"/>
  <c r="AH69" i="1"/>
  <c r="AE69" i="1"/>
  <c r="AH70" i="1"/>
  <c r="AA71" i="1"/>
  <c r="AA72" i="1"/>
  <c r="Z24" i="1"/>
  <c r="AC24" i="1" s="1"/>
  <c r="AF24" i="1" s="1"/>
  <c r="AH77" i="1"/>
  <c r="AV108" i="1"/>
  <c r="AR108" i="1"/>
  <c r="AN108" i="1"/>
  <c r="AJ108" i="1"/>
  <c r="AB108" i="1"/>
  <c r="T108" i="1"/>
  <c r="AA108" i="1" s="1"/>
  <c r="P108" i="1"/>
  <c r="AG108" i="1" s="1"/>
  <c r="AU107" i="1"/>
  <c r="AQ107" i="1"/>
  <c r="AM107" i="1"/>
  <c r="AI107" i="1"/>
  <c r="S107" i="1"/>
  <c r="AU108" i="1"/>
  <c r="AQ108" i="1"/>
  <c r="AM108" i="1"/>
  <c r="AI108" i="1"/>
  <c r="S108" i="1"/>
  <c r="O108" i="1"/>
  <c r="AT107" i="1"/>
  <c r="AP107" i="1"/>
  <c r="AL107" i="1"/>
  <c r="AH107" i="1"/>
  <c r="V107" i="1"/>
  <c r="R107" i="1"/>
  <c r="N107" i="1"/>
  <c r="AE107" i="1" s="1"/>
  <c r="AT108" i="1"/>
  <c r="AP108" i="1"/>
  <c r="AL108" i="1"/>
  <c r="AH108" i="1"/>
  <c r="V108" i="1"/>
  <c r="R108" i="1"/>
  <c r="N108" i="1"/>
  <c r="AE108" i="1" s="1"/>
  <c r="AS107" i="1"/>
  <c r="AO107" i="1"/>
  <c r="AK107" i="1"/>
  <c r="AC107" i="1"/>
  <c r="U107" i="1"/>
  <c r="Q107" i="1"/>
  <c r="AK108" i="1"/>
  <c r="U108" i="1"/>
  <c r="AJ107" i="1"/>
  <c r="T107" i="1"/>
  <c r="AA107" i="1" s="1"/>
  <c r="AV102" i="1"/>
  <c r="AR102" i="1"/>
  <c r="AN102" i="1"/>
  <c r="AJ102" i="1"/>
  <c r="T102" i="1"/>
  <c r="Q108" i="1"/>
  <c r="AV107" i="1"/>
  <c r="P107" i="1"/>
  <c r="AG107" i="1" s="1"/>
  <c r="AU102" i="1"/>
  <c r="AQ102" i="1"/>
  <c r="AM102" i="1"/>
  <c r="AI102" i="1"/>
  <c r="S102" i="1"/>
  <c r="AS108" i="1"/>
  <c r="AC108" i="1"/>
  <c r="AR107" i="1"/>
  <c r="AB107" i="1"/>
  <c r="O107" i="1"/>
  <c r="AT102" i="1"/>
  <c r="AP102" i="1"/>
  <c r="AL102" i="1"/>
  <c r="V102" i="1"/>
  <c r="R102" i="1"/>
  <c r="AO108" i="1"/>
  <c r="AN107" i="1"/>
  <c r="AS102" i="1"/>
  <c r="AO102" i="1"/>
  <c r="AK102" i="1"/>
  <c r="U102" i="1"/>
  <c r="N102" i="1"/>
  <c r="AH79" i="1"/>
  <c r="AH81" i="1"/>
  <c r="Q83" i="1"/>
  <c r="AA84" i="1"/>
  <c r="Q85" i="1"/>
  <c r="S105" i="1"/>
  <c r="N105" i="1"/>
  <c r="AE87" i="1"/>
  <c r="AH87" i="1"/>
  <c r="Q88" i="1"/>
  <c r="AW75" i="1"/>
  <c r="BE75" i="1"/>
  <c r="BF80" i="1"/>
  <c r="Q76" i="1"/>
  <c r="N47" i="1"/>
  <c r="Z47" i="1" s="1"/>
  <c r="O79" i="1" s="1"/>
  <c r="Q80" i="1"/>
  <c r="Q103" i="1" s="1"/>
  <c r="P50" i="1"/>
  <c r="Q82" i="1"/>
  <c r="AH83" i="1"/>
  <c r="AX83" i="1" s="1"/>
  <c r="T105" i="1"/>
  <c r="AA105" i="1" s="1"/>
  <c r="AA87" i="1"/>
  <c r="AH88" i="1"/>
  <c r="AB69" i="1"/>
  <c r="AB74" i="1"/>
  <c r="AY78" i="1"/>
  <c r="BG79" i="1"/>
  <c r="BC81" i="1"/>
  <c r="BB83" i="1"/>
  <c r="BH86" i="1"/>
  <c r="AX87" i="1"/>
  <c r="BB87" i="1"/>
  <c r="BF87" i="1"/>
  <c r="AH76" i="1"/>
  <c r="AT110" i="1"/>
  <c r="AP110" i="1"/>
  <c r="AL110" i="1"/>
  <c r="AH110" i="1"/>
  <c r="V110" i="1"/>
  <c r="R110" i="1"/>
  <c r="N110" i="1"/>
  <c r="AS109" i="1"/>
  <c r="AO109" i="1"/>
  <c r="AK109" i="1"/>
  <c r="AC109" i="1"/>
  <c r="U109" i="1"/>
  <c r="Q109" i="1"/>
  <c r="AS110" i="1"/>
  <c r="AO110" i="1"/>
  <c r="AK110" i="1"/>
  <c r="U110" i="1"/>
  <c r="Q110" i="1"/>
  <c r="AV109" i="1"/>
  <c r="AR109" i="1"/>
  <c r="AN109" i="1"/>
  <c r="AJ109" i="1"/>
  <c r="AB109" i="1"/>
  <c r="T109" i="1"/>
  <c r="AA109" i="1" s="1"/>
  <c r="P109" i="1"/>
  <c r="AG109" i="1" s="1"/>
  <c r="AV110" i="1"/>
  <c r="AR110" i="1"/>
  <c r="AN110" i="1"/>
  <c r="AJ110" i="1"/>
  <c r="T110" i="1"/>
  <c r="AA110" i="1" s="1"/>
  <c r="AU109" i="1"/>
  <c r="AQ109" i="1"/>
  <c r="AM109" i="1"/>
  <c r="AI109" i="1"/>
  <c r="S109" i="1"/>
  <c r="O109" i="1"/>
  <c r="AU110" i="1"/>
  <c r="AQ110" i="1"/>
  <c r="AM110" i="1"/>
  <c r="AI110" i="1"/>
  <c r="S110" i="1"/>
  <c r="O110" i="1"/>
  <c r="AT109" i="1"/>
  <c r="AP109" i="1"/>
  <c r="AL109" i="1"/>
  <c r="AH109" i="1"/>
  <c r="V109" i="1"/>
  <c r="R109" i="1"/>
  <c r="N109" i="1"/>
  <c r="AE109" i="1" s="1"/>
  <c r="AS103" i="1"/>
  <c r="AO103" i="1"/>
  <c r="AK103" i="1"/>
  <c r="U103" i="1"/>
  <c r="AV103" i="1"/>
  <c r="AR103" i="1"/>
  <c r="AN103" i="1"/>
  <c r="AJ103" i="1"/>
  <c r="T103" i="1"/>
  <c r="AU103" i="1"/>
  <c r="AQ103" i="1"/>
  <c r="AM103" i="1"/>
  <c r="AI103" i="1"/>
  <c r="S103" i="1"/>
  <c r="O103" i="1"/>
  <c r="AT103" i="1"/>
  <c r="AP103" i="1"/>
  <c r="AL103" i="1"/>
  <c r="V103" i="1"/>
  <c r="R103" i="1"/>
  <c r="N103" i="1"/>
  <c r="AH80" i="1"/>
  <c r="BB80" i="1" s="1"/>
  <c r="AH82" i="1"/>
  <c r="P52" i="1"/>
  <c r="N53" i="1"/>
  <c r="Z53" i="1" s="1"/>
  <c r="O85" i="1" s="1"/>
  <c r="AH89" i="1"/>
  <c r="AB73" i="1"/>
  <c r="BF76" i="1"/>
  <c r="AW77" i="1"/>
  <c r="BI77" i="1"/>
  <c r="AZ78" i="1"/>
  <c r="BD78" i="1"/>
  <c r="AZ81" i="1"/>
  <c r="BD81" i="1"/>
  <c r="BH81" i="1"/>
  <c r="BH84" i="1"/>
  <c r="AY87" i="1"/>
  <c r="AB89" i="1"/>
  <c r="AB88" i="1"/>
  <c r="AB86" i="1"/>
  <c r="AB85" i="1"/>
  <c r="AB83" i="1"/>
  <c r="AB81" i="1"/>
  <c r="AB79" i="1"/>
  <c r="AB78" i="1"/>
  <c r="AB84" i="1"/>
  <c r="AB75" i="1"/>
  <c r="AB87" i="1"/>
  <c r="AB82" i="1"/>
  <c r="AB80" i="1"/>
  <c r="Q77" i="1"/>
  <c r="Q101" i="1" s="1"/>
  <c r="Q79" i="1"/>
  <c r="Q102" i="1" s="1"/>
  <c r="Q81" i="1"/>
  <c r="AS112" i="1"/>
  <c r="AO112" i="1"/>
  <c r="AK112" i="1"/>
  <c r="AC112" i="1"/>
  <c r="U112" i="1"/>
  <c r="Q112" i="1"/>
  <c r="AV111" i="1"/>
  <c r="AR111" i="1"/>
  <c r="AN111" i="1"/>
  <c r="AJ111" i="1"/>
  <c r="AB111" i="1"/>
  <c r="T111" i="1"/>
  <c r="AA111" i="1" s="1"/>
  <c r="P111" i="1"/>
  <c r="AG111" i="1" s="1"/>
  <c r="AU112" i="1"/>
  <c r="AQ112" i="1"/>
  <c r="AM112" i="1"/>
  <c r="AI112" i="1"/>
  <c r="S112" i="1"/>
  <c r="O112" i="1"/>
  <c r="AT111" i="1"/>
  <c r="AP111" i="1"/>
  <c r="AL111" i="1"/>
  <c r="AH111" i="1"/>
  <c r="V111" i="1"/>
  <c r="R111" i="1"/>
  <c r="N111" i="1"/>
  <c r="AE111" i="1" s="1"/>
  <c r="AT112" i="1"/>
  <c r="AP112" i="1"/>
  <c r="AV112" i="1"/>
  <c r="AJ112" i="1"/>
  <c r="AB112" i="1"/>
  <c r="T112" i="1"/>
  <c r="AA112" i="1" s="1"/>
  <c r="AQ111" i="1"/>
  <c r="AI111" i="1"/>
  <c r="S111" i="1"/>
  <c r="AR112" i="1"/>
  <c r="AH112" i="1"/>
  <c r="R112" i="1"/>
  <c r="AO111" i="1"/>
  <c r="Q111" i="1"/>
  <c r="AN112" i="1"/>
  <c r="P112" i="1"/>
  <c r="AG112" i="1" s="1"/>
  <c r="AU111" i="1"/>
  <c r="AM111" i="1"/>
  <c r="O111" i="1"/>
  <c r="AL112" i="1"/>
  <c r="V112" i="1"/>
  <c r="N112" i="1"/>
  <c r="AE112" i="1" s="1"/>
  <c r="AS111" i="1"/>
  <c r="AK111" i="1"/>
  <c r="AC111" i="1"/>
  <c r="U111" i="1"/>
  <c r="AT104" i="1"/>
  <c r="AP104" i="1"/>
  <c r="AL104" i="1"/>
  <c r="V104" i="1"/>
  <c r="R104" i="1"/>
  <c r="N104" i="1"/>
  <c r="AS104" i="1"/>
  <c r="AO104" i="1"/>
  <c r="AK104" i="1"/>
  <c r="U104" i="1"/>
  <c r="Q104" i="1"/>
  <c r="AV104" i="1"/>
  <c r="AR104" i="1"/>
  <c r="AN104" i="1"/>
  <c r="AJ104" i="1"/>
  <c r="T104" i="1"/>
  <c r="AU104" i="1"/>
  <c r="AQ104" i="1"/>
  <c r="AM104" i="1"/>
  <c r="AI104" i="1"/>
  <c r="S104" i="1"/>
  <c r="O104" i="1"/>
  <c r="AH84" i="1"/>
  <c r="AZ84" i="1" s="1"/>
  <c r="AH86" i="1"/>
  <c r="BD86" i="1" s="1"/>
  <c r="V105" i="1"/>
  <c r="Q87" i="1"/>
  <c r="Q105" i="1" s="1"/>
  <c r="AB67" i="1"/>
  <c r="AB68" i="1"/>
  <c r="AB70" i="1"/>
  <c r="AB71" i="1"/>
  <c r="AB72" i="1"/>
  <c r="BD74" i="1"/>
  <c r="AZ75" i="1"/>
  <c r="BD75" i="1"/>
  <c r="AB77" i="1"/>
  <c r="AX77" i="1"/>
  <c r="BB77" i="1"/>
  <c r="BF77" i="1"/>
  <c r="AW80" i="1"/>
  <c r="BI80" i="1"/>
  <c r="AW84" i="1"/>
  <c r="BA84" i="1"/>
  <c r="AX86" i="1"/>
  <c r="BB86" i="1"/>
  <c r="BF86" i="1"/>
  <c r="BJ86" i="1"/>
  <c r="AW88" i="1"/>
  <c r="BA88" i="1"/>
  <c r="BE88" i="1"/>
  <c r="BI88" i="1"/>
  <c r="AX88" i="1"/>
  <c r="BB88" i="1"/>
  <c r="BF88" i="1"/>
  <c r="AZ87" i="1"/>
  <c r="BD87" i="1"/>
  <c r="BH87" i="1"/>
  <c r="BE89" i="1"/>
  <c r="AW87" i="1"/>
  <c r="J138" i="1"/>
  <c r="J163" i="1"/>
  <c r="J190" i="1" s="1"/>
  <c r="J137" i="1"/>
  <c r="J162" i="1"/>
  <c r="J189" i="1" s="1"/>
  <c r="N123" i="1"/>
  <c r="K137" i="1"/>
  <c r="K138" i="1"/>
  <c r="J139" i="1"/>
  <c r="M140" i="1"/>
  <c r="L141" i="1"/>
  <c r="K142" i="1"/>
  <c r="J143" i="1"/>
  <c r="M144" i="1"/>
  <c r="L162" i="1"/>
  <c r="L189" i="1" s="1"/>
  <c r="L163" i="1"/>
  <c r="L190" i="1" s="1"/>
  <c r="J165" i="1"/>
  <c r="J192" i="1" s="1"/>
  <c r="J166" i="1"/>
  <c r="J193" i="1" s="1"/>
  <c r="M168" i="1"/>
  <c r="M195" i="1" s="1"/>
  <c r="N122" i="1"/>
  <c r="K139" i="1"/>
  <c r="M141" i="1"/>
  <c r="L142" i="1"/>
  <c r="K143" i="1"/>
  <c r="M163" i="1"/>
  <c r="M190" i="1" s="1"/>
  <c r="K165" i="1"/>
  <c r="K192" i="1" s="1"/>
  <c r="K166" i="1"/>
  <c r="K193" i="1" s="1"/>
  <c r="K169" i="1"/>
  <c r="K196" i="1" s="1"/>
  <c r="L139" i="1"/>
  <c r="M142" i="1"/>
  <c r="L143" i="1"/>
  <c r="L165" i="1"/>
  <c r="L192" i="1" s="1"/>
  <c r="L169" i="1"/>
  <c r="L196" i="1" s="1"/>
  <c r="M139" i="1"/>
  <c r="J142" i="1"/>
  <c r="Y112" i="1" l="1"/>
  <c r="W112" i="1"/>
  <c r="Z112" i="1"/>
  <c r="X112" i="1"/>
  <c r="BM112" i="1"/>
  <c r="AY112" i="1"/>
  <c r="AB105" i="1"/>
  <c r="AD87" i="1"/>
  <c r="AC87" i="1"/>
  <c r="AF87" i="1"/>
  <c r="AG87" i="1" s="1"/>
  <c r="AC79" i="1"/>
  <c r="AF79" i="1"/>
  <c r="AD79" i="1"/>
  <c r="AE79" i="1" s="1"/>
  <c r="AF86" i="1"/>
  <c r="AG86" i="1" s="1"/>
  <c r="AD86" i="1"/>
  <c r="AE86" i="1" s="1"/>
  <c r="AC86" i="1"/>
  <c r="BC89" i="1"/>
  <c r="AY89" i="1"/>
  <c r="BF89" i="1"/>
  <c r="BB89" i="1"/>
  <c r="AX89" i="1"/>
  <c r="BH82" i="1"/>
  <c r="BD82" i="1"/>
  <c r="AZ82" i="1"/>
  <c r="AZ109" i="1"/>
  <c r="BN109" i="1"/>
  <c r="BB82" i="1"/>
  <c r="AW79" i="1"/>
  <c r="BF79" i="1"/>
  <c r="BB79" i="1"/>
  <c r="AX79" i="1"/>
  <c r="W107" i="1"/>
  <c r="Z107" i="1"/>
  <c r="Y107" i="1"/>
  <c r="X107" i="1"/>
  <c r="BS108" i="1"/>
  <c r="BE108" i="1"/>
  <c r="BT108" i="1"/>
  <c r="BF108" i="1"/>
  <c r="W99" i="1"/>
  <c r="Z99" i="1"/>
  <c r="Y99" i="1"/>
  <c r="X99" i="1"/>
  <c r="P99" i="1"/>
  <c r="X71" i="1"/>
  <c r="P71" i="1"/>
  <c r="W71" i="1"/>
  <c r="Z71" i="1"/>
  <c r="Y71" i="1"/>
  <c r="BH101" i="1"/>
  <c r="Y101" i="1"/>
  <c r="X101" i="1"/>
  <c r="P101" i="1"/>
  <c r="BS101" i="1" s="1"/>
  <c r="W101" i="1"/>
  <c r="Z101" i="1"/>
  <c r="BE101" i="1"/>
  <c r="BF101" i="1"/>
  <c r="BG101" i="1"/>
  <c r="BM106" i="1"/>
  <c r="AY106" i="1"/>
  <c r="BD106" i="1"/>
  <c r="BR106" i="1"/>
  <c r="AW106" i="1"/>
  <c r="BK106" i="1"/>
  <c r="BP106" i="1"/>
  <c r="BB106" i="1"/>
  <c r="BC68" i="1"/>
  <c r="AY68" i="1"/>
  <c r="BB68" i="1"/>
  <c r="AX68" i="1"/>
  <c r="BI104" i="1"/>
  <c r="AF112" i="1"/>
  <c r="AD112" i="1"/>
  <c r="BE112" i="1"/>
  <c r="BS112" i="1"/>
  <c r="AC103" i="1"/>
  <c r="BF110" i="1"/>
  <c r="BG76" i="1"/>
  <c r="AY76" i="1"/>
  <c r="BD76" i="1"/>
  <c r="BC76" i="1"/>
  <c r="AZ76" i="1"/>
  <c r="AD74" i="1"/>
  <c r="AE74" i="1" s="1"/>
  <c r="AC74" i="1"/>
  <c r="AF74" i="1"/>
  <c r="BB107" i="1"/>
  <c r="BP107" i="1"/>
  <c r="AW104" i="1"/>
  <c r="AY111" i="1"/>
  <c r="BM111" i="1"/>
  <c r="AW111" i="1"/>
  <c r="BK111" i="1"/>
  <c r="AX112" i="1"/>
  <c r="BL112" i="1"/>
  <c r="AZ111" i="1"/>
  <c r="BN111" i="1"/>
  <c r="BI112" i="1"/>
  <c r="BW112" i="1"/>
  <c r="BL111" i="1"/>
  <c r="AX111" i="1"/>
  <c r="BQ112" i="1"/>
  <c r="BC112" i="1"/>
  <c r="AC75" i="1"/>
  <c r="AF75" i="1"/>
  <c r="AD75" i="1"/>
  <c r="AE75" i="1" s="1"/>
  <c r="AC81" i="1"/>
  <c r="AC110" i="1" s="1"/>
  <c r="AF81" i="1"/>
  <c r="AD81" i="1"/>
  <c r="AE81" i="1" s="1"/>
  <c r="AC88" i="1"/>
  <c r="AF88" i="1"/>
  <c r="AG88" i="1" s="1"/>
  <c r="AD88" i="1"/>
  <c r="AE88" i="1" s="1"/>
  <c r="BD84" i="1"/>
  <c r="BB76" i="1"/>
  <c r="AA103" i="1"/>
  <c r="BD109" i="1"/>
  <c r="BR109" i="1"/>
  <c r="BK110" i="1"/>
  <c r="AW110" i="1"/>
  <c r="Y109" i="1"/>
  <c r="X109" i="1"/>
  <c r="W109" i="1"/>
  <c r="Z109" i="1"/>
  <c r="BE109" i="1"/>
  <c r="BS109" i="1"/>
  <c r="AB110" i="1"/>
  <c r="BJ110" i="1"/>
  <c r="BL109" i="1"/>
  <c r="AX109" i="1"/>
  <c r="BQ110" i="1"/>
  <c r="BN110" i="1"/>
  <c r="AZ110" i="1"/>
  <c r="AX82" i="1"/>
  <c r="AD69" i="1"/>
  <c r="AC69" i="1"/>
  <c r="AF69" i="1"/>
  <c r="AG69" i="1" s="1"/>
  <c r="AG79" i="1"/>
  <c r="Y79" i="1"/>
  <c r="X79" i="1"/>
  <c r="P79" i="1"/>
  <c r="W79" i="1"/>
  <c r="Z79" i="1"/>
  <c r="AC105" i="1"/>
  <c r="BC108" i="1"/>
  <c r="BQ108" i="1"/>
  <c r="AD107" i="1"/>
  <c r="AF107" i="1"/>
  <c r="O102" i="1"/>
  <c r="AX107" i="1"/>
  <c r="BL107" i="1"/>
  <c r="BG107" i="1"/>
  <c r="BU107" i="1"/>
  <c r="BN107" i="1"/>
  <c r="AZ107" i="1"/>
  <c r="BW108" i="1"/>
  <c r="BI108" i="1"/>
  <c r="BS107" i="1"/>
  <c r="BE107" i="1"/>
  <c r="AF108" i="1"/>
  <c r="AD108" i="1"/>
  <c r="BX108" i="1"/>
  <c r="BJ108" i="1"/>
  <c r="BA69" i="1"/>
  <c r="AW69" i="1"/>
  <c r="AZ69" i="1"/>
  <c r="AG81" i="1"/>
  <c r="Y81" i="1"/>
  <c r="X81" i="1"/>
  <c r="P81" i="1"/>
  <c r="P110" i="1" s="1"/>
  <c r="W81" i="1"/>
  <c r="Z81" i="1"/>
  <c r="AH71" i="1"/>
  <c r="BP99" i="1"/>
  <c r="AE99" i="1"/>
  <c r="BN99" i="1"/>
  <c r="BE68" i="1"/>
  <c r="BB74" i="1"/>
  <c r="AW74" i="1"/>
  <c r="AZ74" i="1"/>
  <c r="AH101" i="1"/>
  <c r="AC100" i="1"/>
  <c r="BW101" i="1"/>
  <c r="BI101" i="1"/>
  <c r="AB101" i="1"/>
  <c r="BJ101" i="1"/>
  <c r="BX101" i="1"/>
  <c r="BQ106" i="1"/>
  <c r="BC106" i="1"/>
  <c r="BH106" i="1"/>
  <c r="BV106" i="1"/>
  <c r="BA106" i="1"/>
  <c r="BO106" i="1"/>
  <c r="BT106" i="1"/>
  <c r="BF106" i="1"/>
  <c r="AZ67" i="1"/>
  <c r="BW111" i="1"/>
  <c r="BI111" i="1"/>
  <c r="BV112" i="1"/>
  <c r="BH112" i="1"/>
  <c r="BX111" i="1"/>
  <c r="BJ111" i="1"/>
  <c r="BA109" i="1"/>
  <c r="BO109" i="1"/>
  <c r="BX109" i="1"/>
  <c r="BJ109" i="1"/>
  <c r="BU109" i="1"/>
  <c r="BG109" i="1"/>
  <c r="BD83" i="1"/>
  <c r="AZ83" i="1"/>
  <c r="AW83" i="1"/>
  <c r="AH102" i="1"/>
  <c r="BJ107" i="1"/>
  <c r="BX107" i="1"/>
  <c r="BC107" i="1"/>
  <c r="BQ107" i="1"/>
  <c r="X108" i="1"/>
  <c r="W108" i="1"/>
  <c r="Z108" i="1"/>
  <c r="Y108" i="1"/>
  <c r="Z118" i="1" a="1"/>
  <c r="Z118" i="1" s="1"/>
  <c r="AF71" i="1"/>
  <c r="AG71" i="1" s="1"/>
  <c r="AD71" i="1"/>
  <c r="AE71" i="1" s="1"/>
  <c r="AC71" i="1"/>
  <c r="BN112" i="1"/>
  <c r="AZ112" i="1"/>
  <c r="AW89" i="1"/>
  <c r="BD89" i="1"/>
  <c r="AF70" i="1"/>
  <c r="AG70" i="1" s="1"/>
  <c r="AD70" i="1"/>
  <c r="AE70" i="1" s="1"/>
  <c r="AC70" i="1"/>
  <c r="BJ104" i="1"/>
  <c r="BV104" i="1"/>
  <c r="BG111" i="1"/>
  <c r="BU111" i="1"/>
  <c r="X111" i="1"/>
  <c r="Z111" i="1"/>
  <c r="Y111" i="1"/>
  <c r="W111" i="1"/>
  <c r="BB112" i="1"/>
  <c r="BP112" i="1"/>
  <c r="BE111" i="1"/>
  <c r="BS111" i="1"/>
  <c r="BJ112" i="1"/>
  <c r="BX112" i="1"/>
  <c r="BD111" i="1"/>
  <c r="BR111" i="1"/>
  <c r="AW112" i="1"/>
  <c r="BK112" i="1"/>
  <c r="BP111" i="1"/>
  <c r="BB111" i="1"/>
  <c r="BU112" i="1"/>
  <c r="BG112" i="1"/>
  <c r="AD80" i="1"/>
  <c r="AE80" i="1" s="1"/>
  <c r="AC80" i="1"/>
  <c r="AF80" i="1"/>
  <c r="AG80" i="1" s="1"/>
  <c r="AD84" i="1"/>
  <c r="AE84" i="1" s="1"/>
  <c r="AC84" i="1"/>
  <c r="AF84" i="1"/>
  <c r="AG84" i="1" s="1"/>
  <c r="AF83" i="1"/>
  <c r="AD83" i="1"/>
  <c r="AE83" i="1" s="1"/>
  <c r="AC83" i="1"/>
  <c r="AF89" i="1"/>
  <c r="AG89" i="1" s="1"/>
  <c r="AD89" i="1"/>
  <c r="AE89" i="1" s="1"/>
  <c r="AC89" i="1"/>
  <c r="BD79" i="1"/>
  <c r="AX76" i="1"/>
  <c r="X85" i="1"/>
  <c r="P85" i="1"/>
  <c r="W85" i="1"/>
  <c r="Z85" i="1"/>
  <c r="AG85" i="1"/>
  <c r="Y85" i="1"/>
  <c r="AY80" i="1"/>
  <c r="BH80" i="1"/>
  <c r="BD80" i="1"/>
  <c r="AZ80" i="1"/>
  <c r="AB103" i="1"/>
  <c r="BH109" i="1"/>
  <c r="BV109" i="1"/>
  <c r="BO110" i="1"/>
  <c r="BA110" i="1"/>
  <c r="BI109" i="1"/>
  <c r="BW109" i="1"/>
  <c r="AX110" i="1"/>
  <c r="BL110" i="1"/>
  <c r="BP109" i="1"/>
  <c r="BB109" i="1"/>
  <c r="BG110" i="1"/>
  <c r="BU110" i="1"/>
  <c r="BM109" i="1"/>
  <c r="AY109" i="1"/>
  <c r="BR110" i="1"/>
  <c r="BD110" i="1"/>
  <c r="BJ82" i="1"/>
  <c r="BE76" i="1"/>
  <c r="BH88" i="1"/>
  <c r="BD88" i="1"/>
  <c r="AZ88" i="1"/>
  <c r="BG88" i="1"/>
  <c r="BC88" i="1"/>
  <c r="AY88" i="1"/>
  <c r="AH85" i="1"/>
  <c r="AX80" i="1"/>
  <c r="AW81" i="1"/>
  <c r="BF81" i="1"/>
  <c r="AX81" i="1"/>
  <c r="BF107" i="1"/>
  <c r="BT107" i="1"/>
  <c r="N166" i="1"/>
  <c r="P166" i="1" s="1"/>
  <c r="AA102" i="1"/>
  <c r="AZ108" i="1"/>
  <c r="BN108" i="1"/>
  <c r="BR107" i="1"/>
  <c r="BD107" i="1"/>
  <c r="BK108" i="1"/>
  <c r="AW108" i="1"/>
  <c r="BW107" i="1"/>
  <c r="BI107" i="1"/>
  <c r="BL108" i="1"/>
  <c r="AX108" i="1"/>
  <c r="AY77" i="1"/>
  <c r="BD77" i="1"/>
  <c r="BH77" i="1"/>
  <c r="AZ77" i="1"/>
  <c r="AY70" i="1"/>
  <c r="BJ70" i="1"/>
  <c r="BF70" i="1"/>
  <c r="BB70" i="1"/>
  <c r="AX70" i="1"/>
  <c r="AX74" i="1"/>
  <c r="W105" i="1"/>
  <c r="Z105" i="1"/>
  <c r="Y105" i="1"/>
  <c r="X105" i="1"/>
  <c r="P105" i="1"/>
  <c r="AA99" i="1"/>
  <c r="BF99" i="1"/>
  <c r="BR99" i="1"/>
  <c r="BD70" i="1"/>
  <c r="BA68" i="1"/>
  <c r="BH73" i="1"/>
  <c r="BD73" i="1"/>
  <c r="AZ73" i="1"/>
  <c r="AY73" i="1"/>
  <c r="AC101" i="1"/>
  <c r="BN101" i="1"/>
  <c r="AZ101" i="1"/>
  <c r="AW101" i="1"/>
  <c r="BK101" i="1"/>
  <c r="O100" i="1"/>
  <c r="BL101" i="1"/>
  <c r="AX101" i="1"/>
  <c r="AA100" i="1"/>
  <c r="BM101" i="1"/>
  <c r="AY101" i="1"/>
  <c r="BU106" i="1"/>
  <c r="BG106" i="1"/>
  <c r="X106" i="1"/>
  <c r="W106" i="1"/>
  <c r="Z106" i="1"/>
  <c r="Y106" i="1"/>
  <c r="BE106" i="1"/>
  <c r="BS106" i="1"/>
  <c r="AF106" i="1"/>
  <c r="AD106" i="1"/>
  <c r="BX106" i="1"/>
  <c r="BJ106" i="1"/>
  <c r="AX69" i="1"/>
  <c r="AW78" i="1"/>
  <c r="BB78" i="1"/>
  <c r="BF78" i="1"/>
  <c r="AX78" i="1"/>
  <c r="AF72" i="1"/>
  <c r="AG72" i="1" s="1"/>
  <c r="AD72" i="1"/>
  <c r="AE72" i="1" s="1"/>
  <c r="AC72" i="1"/>
  <c r="AF67" i="1"/>
  <c r="AD67" i="1"/>
  <c r="AC67" i="1"/>
  <c r="AC104" i="1"/>
  <c r="BC111" i="1"/>
  <c r="BQ111" i="1"/>
  <c r="AF111" i="1"/>
  <c r="AD111" i="1"/>
  <c r="BW110" i="1"/>
  <c r="BI110" i="1"/>
  <c r="AF109" i="1"/>
  <c r="AD109" i="1"/>
  <c r="BG108" i="1"/>
  <c r="BU108" i="1"/>
  <c r="BH108" i="1"/>
  <c r="BV108" i="1"/>
  <c r="BO107" i="1"/>
  <c r="BA107" i="1"/>
  <c r="BA89" i="1"/>
  <c r="AA104" i="1"/>
  <c r="BJ84" i="1"/>
  <c r="BF84" i="1"/>
  <c r="BB84" i="1"/>
  <c r="AX84" i="1"/>
  <c r="BC84" i="1"/>
  <c r="AY84" i="1"/>
  <c r="AB104" i="1"/>
  <c r="AZ89" i="1"/>
  <c r="BE84" i="1"/>
  <c r="AD77" i="1"/>
  <c r="AE77" i="1" s="1"/>
  <c r="AC77" i="1"/>
  <c r="AF77" i="1"/>
  <c r="AG77" i="1" s="1"/>
  <c r="AF68" i="1"/>
  <c r="AG68" i="1" s="1"/>
  <c r="AD68" i="1"/>
  <c r="AC68" i="1"/>
  <c r="AZ86" i="1"/>
  <c r="AW86" i="1"/>
  <c r="Z104" i="1"/>
  <c r="Y104" i="1"/>
  <c r="X104" i="1"/>
  <c r="P104" i="1"/>
  <c r="BB104" i="1" s="1"/>
  <c r="W104" i="1"/>
  <c r="AX104" i="1"/>
  <c r="BL104" i="1"/>
  <c r="AH104" i="1"/>
  <c r="BO111" i="1"/>
  <c r="BA111" i="1"/>
  <c r="BF112" i="1"/>
  <c r="BT112" i="1"/>
  <c r="BR112" i="1"/>
  <c r="BD112" i="1"/>
  <c r="BH111" i="1"/>
  <c r="BV111" i="1"/>
  <c r="BA112" i="1"/>
  <c r="BO112" i="1"/>
  <c r="BT111" i="1"/>
  <c r="BF111" i="1"/>
  <c r="AD82" i="1"/>
  <c r="AE82" i="1" s="1"/>
  <c r="AC82" i="1"/>
  <c r="AF82" i="1"/>
  <c r="AG82" i="1" s="1"/>
  <c r="AC78" i="1"/>
  <c r="AF78" i="1"/>
  <c r="AG78" i="1" s="1"/>
  <c r="AD78" i="1"/>
  <c r="AE78" i="1" s="1"/>
  <c r="AF85" i="1"/>
  <c r="AD85" i="1"/>
  <c r="AE85" i="1" s="1"/>
  <c r="AC85" i="1"/>
  <c r="AZ79" i="1"/>
  <c r="AC73" i="1"/>
  <c r="AF73" i="1"/>
  <c r="AG73" i="1" s="1"/>
  <c r="AD73" i="1"/>
  <c r="AE73" i="1" s="1"/>
  <c r="AH103" i="1"/>
  <c r="Y103" i="1"/>
  <c r="X103" i="1"/>
  <c r="P103" i="1"/>
  <c r="BD103" i="1" s="1"/>
  <c r="W103" i="1"/>
  <c r="Z103" i="1"/>
  <c r="BS103" i="1"/>
  <c r="BG103" i="1"/>
  <c r="Z110" i="1"/>
  <c r="Y110" i="1"/>
  <c r="X110" i="1"/>
  <c r="W110" i="1"/>
  <c r="BS110" i="1"/>
  <c r="BE110" i="1"/>
  <c r="AW109" i="1"/>
  <c r="BK109" i="1"/>
  <c r="BB110" i="1"/>
  <c r="BP110" i="1"/>
  <c r="BT109" i="1"/>
  <c r="BF109" i="1"/>
  <c r="BQ109" i="1"/>
  <c r="BC109" i="1"/>
  <c r="BV110" i="1"/>
  <c r="BH110" i="1"/>
  <c r="BF83" i="1"/>
  <c r="BF82" i="1"/>
  <c r="AY81" i="1"/>
  <c r="AW76" i="1"/>
  <c r="AW82" i="1"/>
  <c r="AH105" i="1"/>
  <c r="BJ87" i="1"/>
  <c r="AB102" i="1"/>
  <c r="AY108" i="1"/>
  <c r="BM108" i="1"/>
  <c r="AY107" i="1"/>
  <c r="BM107" i="1"/>
  <c r="BD108" i="1"/>
  <c r="BR108" i="1"/>
  <c r="BV107" i="1"/>
  <c r="BH107" i="1"/>
  <c r="BO108" i="1"/>
  <c r="BA108" i="1"/>
  <c r="BK107" i="1"/>
  <c r="AW107" i="1"/>
  <c r="BP108" i="1"/>
  <c r="BB108" i="1"/>
  <c r="Z76" i="1"/>
  <c r="Y76" i="1"/>
  <c r="W76" i="1"/>
  <c r="X76" i="1"/>
  <c r="P76" i="1"/>
  <c r="AW70" i="1"/>
  <c r="BC72" i="1"/>
  <c r="AY72" i="1"/>
  <c r="BF72" i="1"/>
  <c r="BB72" i="1"/>
  <c r="AX72" i="1"/>
  <c r="AB99" i="1"/>
  <c r="BJ99" i="1"/>
  <c r="BV99" i="1"/>
  <c r="BF73" i="1"/>
  <c r="AZ72" i="1"/>
  <c r="AZ70" i="1"/>
  <c r="AW68" i="1"/>
  <c r="AY75" i="1"/>
  <c r="BF75" i="1"/>
  <c r="AX75" i="1"/>
  <c r="BJ75" i="1"/>
  <c r="BB75" i="1"/>
  <c r="BR101" i="1"/>
  <c r="BD101" i="1"/>
  <c r="BO101" i="1"/>
  <c r="BA101" i="1"/>
  <c r="BP101" i="1"/>
  <c r="BB101" i="1"/>
  <c r="AB100" i="1"/>
  <c r="BC101" i="1"/>
  <c r="BQ101" i="1"/>
  <c r="AZ106" i="1"/>
  <c r="BN106" i="1"/>
  <c r="BI106" i="1"/>
  <c r="BW106" i="1"/>
  <c r="BL106" i="1"/>
  <c r="AX106" i="1"/>
  <c r="AF76" i="1"/>
  <c r="AG76" i="1" s="1"/>
  <c r="W80" i="1"/>
  <c r="Z80" i="1"/>
  <c r="Y80" i="1"/>
  <c r="X80" i="1"/>
  <c r="P80" i="1"/>
  <c r="BD68" i="1"/>
  <c r="X83" i="1"/>
  <c r="P83" i="1"/>
  <c r="W83" i="1"/>
  <c r="Z83" i="1"/>
  <c r="AG83" i="1"/>
  <c r="Y83" i="1"/>
  <c r="BM103" i="1" l="1"/>
  <c r="AD99" i="1"/>
  <c r="AF99" i="1"/>
  <c r="BU103" i="1"/>
  <c r="BE103" i="1"/>
  <c r="AW99" i="1"/>
  <c r="BM99" i="1"/>
  <c r="BH85" i="1"/>
  <c r="BD85" i="1"/>
  <c r="AZ85" i="1"/>
  <c r="AW85" i="1"/>
  <c r="BJ85" i="1"/>
  <c r="AX85" i="1"/>
  <c r="AY85" i="1"/>
  <c r="BF85" i="1"/>
  <c r="BB85" i="1"/>
  <c r="BX103" i="1"/>
  <c r="BV103" i="1"/>
  <c r="BC104" i="1"/>
  <c r="BO104" i="1"/>
  <c r="AF101" i="1"/>
  <c r="AG101" i="1" s="1"/>
  <c r="AD101" i="1"/>
  <c r="AE101" i="1" s="1"/>
  <c r="BI99" i="1"/>
  <c r="AC99" i="1"/>
  <c r="BB99" i="1"/>
  <c r="BF103" i="1"/>
  <c r="AW103" i="1"/>
  <c r="AY104" i="1"/>
  <c r="AY110" i="1"/>
  <c r="BB103" i="1"/>
  <c r="AZ104" i="1"/>
  <c r="BV101" i="1"/>
  <c r="BL99" i="1"/>
  <c r="BI103" i="1"/>
  <c r="BJ103" i="1"/>
  <c r="BA103" i="1"/>
  <c r="BW103" i="1"/>
  <c r="BQ99" i="1"/>
  <c r="BO99" i="1"/>
  <c r="BC99" i="1"/>
  <c r="AD102" i="1"/>
  <c r="AE102" i="1" s="1"/>
  <c r="AX103" i="1"/>
  <c r="BG104" i="1"/>
  <c r="BS104" i="1"/>
  <c r="BD104" i="1"/>
  <c r="BU99" i="1"/>
  <c r="BN103" i="1"/>
  <c r="X100" i="1"/>
  <c r="P100" i="1"/>
  <c r="W100" i="1"/>
  <c r="Z100" i="1"/>
  <c r="Y100" i="1"/>
  <c r="BK99" i="1"/>
  <c r="AY99" i="1"/>
  <c r="BI105" i="1"/>
  <c r="BB105" i="1"/>
  <c r="AX105" i="1"/>
  <c r="BC105" i="1"/>
  <c r="AZ105" i="1"/>
  <c r="BP105" i="1"/>
  <c r="BM105" i="1"/>
  <c r="BQ105" i="1"/>
  <c r="BA105" i="1"/>
  <c r="BE105" i="1"/>
  <c r="AY105" i="1"/>
  <c r="BX105" i="1"/>
  <c r="BW105" i="1"/>
  <c r="BK105" i="1"/>
  <c r="BU105" i="1"/>
  <c r="BV105" i="1"/>
  <c r="BL105" i="1"/>
  <c r="AW105" i="1"/>
  <c r="BO105" i="1"/>
  <c r="BS105" i="1"/>
  <c r="BJ105" i="1"/>
  <c r="BR105" i="1"/>
  <c r="BD105" i="1"/>
  <c r="BT105" i="1"/>
  <c r="BG105" i="1"/>
  <c r="BN105" i="1"/>
  <c r="BH105" i="1"/>
  <c r="BF105" i="1"/>
  <c r="BC103" i="1"/>
  <c r="AF103" i="1"/>
  <c r="AG103" i="1" s="1"/>
  <c r="AD103" i="1"/>
  <c r="AE103" i="1" s="1"/>
  <c r="BH103" i="1"/>
  <c r="BQ104" i="1"/>
  <c r="BA104" i="1"/>
  <c r="BT104" i="1"/>
  <c r="BW99" i="1"/>
  <c r="AX71" i="1"/>
  <c r="AW71" i="1"/>
  <c r="AH100" i="1"/>
  <c r="AZ71" i="1"/>
  <c r="X102" i="1"/>
  <c r="P102" i="1"/>
  <c r="W102" i="1"/>
  <c r="Z102" i="1"/>
  <c r="Y102" i="1"/>
  <c r="BC110" i="1"/>
  <c r="BX110" i="1"/>
  <c r="BT103" i="1"/>
  <c r="BR103" i="1"/>
  <c r="BM104" i="1"/>
  <c r="BM110" i="1"/>
  <c r="BP103" i="1"/>
  <c r="BN104" i="1"/>
  <c r="BU101" i="1"/>
  <c r="BT101" i="1"/>
  <c r="BE99" i="1"/>
  <c r="AX99" i="1"/>
  <c r="BP104" i="1"/>
  <c r="AG92" i="1"/>
  <c r="AG91" i="1"/>
  <c r="AG67" i="1"/>
  <c r="AH92" i="1"/>
  <c r="AD110" i="1"/>
  <c r="AE110" i="1" s="1"/>
  <c r="AF110" i="1"/>
  <c r="AG110" i="1" s="1"/>
  <c r="BK103" i="1"/>
  <c r="BA99" i="1"/>
  <c r="BH99" i="1"/>
  <c r="BX99" i="1"/>
  <c r="BL103" i="1"/>
  <c r="BU104" i="1"/>
  <c r="BE104" i="1"/>
  <c r="AD104" i="1"/>
  <c r="AE104" i="1" s="1"/>
  <c r="AF104" i="1"/>
  <c r="AG104" i="1" s="1"/>
  <c r="BR104" i="1"/>
  <c r="BG99" i="1"/>
  <c r="AZ103" i="1"/>
  <c r="BD99" i="1"/>
  <c r="BT99" i="1"/>
  <c r="AC102" i="1"/>
  <c r="BQ103" i="1"/>
  <c r="BO103" i="1"/>
  <c r="BH104" i="1"/>
  <c r="BX104" i="1"/>
  <c r="BF104" i="1"/>
  <c r="AZ99" i="1"/>
  <c r="N114" i="1"/>
  <c r="AY103" i="1"/>
  <c r="BK104" i="1"/>
  <c r="BT110" i="1"/>
  <c r="BW104" i="1"/>
  <c r="BS99" i="1"/>
  <c r="AD105" i="1"/>
  <c r="AE105" i="1" s="1"/>
  <c r="AF105" i="1"/>
  <c r="AG105" i="1" s="1"/>
  <c r="BC100" i="1" l="1"/>
  <c r="AW100" i="1"/>
  <c r="AX100" i="1"/>
  <c r="BU100" i="1"/>
  <c r="BU114" i="1" s="1"/>
  <c r="BU115" i="1" s="1"/>
  <c r="AZ100" i="1"/>
  <c r="BO100" i="1"/>
  <c r="BF100" i="1"/>
  <c r="AY100" i="1"/>
  <c r="BH100" i="1"/>
  <c r="BW100" i="1"/>
  <c r="BQ100" i="1"/>
  <c r="BQ114" i="1" s="1"/>
  <c r="BQ115" i="1" s="1"/>
  <c r="BN100" i="1"/>
  <c r="BN114" i="1" s="1"/>
  <c r="BN115" i="1" s="1"/>
  <c r="BA100" i="1"/>
  <c r="BP100" i="1"/>
  <c r="BD100" i="1"/>
  <c r="BM100" i="1"/>
  <c r="BV100" i="1"/>
  <c r="BI100" i="1"/>
  <c r="BX100" i="1"/>
  <c r="BJ100" i="1"/>
  <c r="BJ114" i="1" s="1"/>
  <c r="BJ115" i="1" s="1"/>
  <c r="BK100" i="1"/>
  <c r="BL100" i="1"/>
  <c r="BE100" i="1"/>
  <c r="BT100" i="1"/>
  <c r="BT114" i="1" s="1"/>
  <c r="BT115" i="1" s="1"/>
  <c r="BB100" i="1"/>
  <c r="BR100" i="1"/>
  <c r="BS100" i="1"/>
  <c r="BG100" i="1"/>
  <c r="BG114" i="1" s="1"/>
  <c r="BG115" i="1" s="1"/>
  <c r="Y118" i="1" a="1"/>
  <c r="Y118" i="1" s="1"/>
  <c r="AD100" i="1"/>
  <c r="AE100" i="1" s="1"/>
  <c r="AX102" i="1"/>
  <c r="BP102" i="1"/>
  <c r="BR102" i="1"/>
  <c r="BI102" i="1"/>
  <c r="BI114" i="1" s="1"/>
  <c r="BI115" i="1" s="1"/>
  <c r="BF102" i="1"/>
  <c r="BU102" i="1"/>
  <c r="AW102" i="1"/>
  <c r="BD102" i="1"/>
  <c r="BD114" i="1" s="1"/>
  <c r="BD115" i="1" s="1"/>
  <c r="BT102" i="1"/>
  <c r="BG102" i="1"/>
  <c r="BJ102" i="1"/>
  <c r="BO102" i="1"/>
  <c r="BO114" i="1" s="1"/>
  <c r="BO115" i="1" s="1"/>
  <c r="AY102" i="1"/>
  <c r="AZ102" i="1"/>
  <c r="BB102" i="1"/>
  <c r="BB114" i="1" s="1"/>
  <c r="BB115" i="1" s="1"/>
  <c r="BC102" i="1"/>
  <c r="BC114" i="1" s="1"/>
  <c r="BC115" i="1" s="1"/>
  <c r="BH102" i="1"/>
  <c r="BL102" i="1"/>
  <c r="BW102" i="1"/>
  <c r="BK102" i="1"/>
  <c r="BA102" i="1"/>
  <c r="BM102" i="1"/>
  <c r="BN102" i="1"/>
  <c r="BS102" i="1"/>
  <c r="BS114" i="1" s="1"/>
  <c r="BS115" i="1" s="1"/>
  <c r="BQ102" i="1"/>
  <c r="BV102" i="1"/>
  <c r="BX102" i="1"/>
  <c r="BE102" i="1"/>
  <c r="BE114" i="1" s="1"/>
  <c r="BE115" i="1" s="1"/>
  <c r="AF102" i="1"/>
  <c r="AG102" i="1" s="1"/>
  <c r="BH114" i="1"/>
  <c r="BH115" i="1" s="1"/>
  <c r="BK114" i="1"/>
  <c r="BK115" i="1" s="1"/>
  <c r="AZ114" i="1"/>
  <c r="AZ115" i="1" s="1"/>
  <c r="AF100" i="1"/>
  <c r="AG100" i="1" s="1"/>
  <c r="AX114" i="1"/>
  <c r="AX115" i="1" s="1"/>
  <c r="BM114" i="1"/>
  <c r="BM115" i="1" s="1"/>
  <c r="AG99" i="1"/>
  <c r="BX114" i="1"/>
  <c r="BX115" i="1" s="1"/>
  <c r="BA114" i="1"/>
  <c r="BA115" i="1" s="1"/>
  <c r="BW114" i="1"/>
  <c r="BW115" i="1" s="1"/>
  <c r="AY114" i="1"/>
  <c r="AY115" i="1" s="1"/>
  <c r="BL114" i="1"/>
  <c r="BL115" i="1" s="1"/>
  <c r="AW114" i="1"/>
  <c r="AW115" i="1" s="1"/>
  <c r="BF114" i="1" l="1"/>
  <c r="BF115" i="1" s="1"/>
  <c r="BR114" i="1"/>
  <c r="BR115" i="1" s="1"/>
  <c r="BP114" i="1"/>
  <c r="BP115" i="1" s="1"/>
  <c r="AF114" i="1"/>
  <c r="AF115" i="1" s="1"/>
  <c r="BV114" i="1"/>
  <c r="BV11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JULIAN</author>
    <author>tc={EE75C78B-5AA1-45E6-9E38-FEB0C58257EF}</author>
  </authors>
  <commentList>
    <comment ref="K15" authorId="0" shapeId="0" xr:uid="{0B1EB544-5C88-497B-AA9B-AE5CB4795C8E}">
      <text>
        <r>
          <rPr>
            <b/>
            <sz val="9"/>
            <color indexed="81"/>
            <rFont val="Tahoma"/>
            <family val="2"/>
          </rPr>
          <t>JULIAN:</t>
        </r>
        <r>
          <rPr>
            <sz val="9"/>
            <color indexed="81"/>
            <rFont val="Tahoma"/>
            <family val="2"/>
          </rPr>
          <t xml:space="preserve">
spe-171080-ms</t>
        </r>
      </text>
    </comment>
    <comment ref="K16" authorId="0" shapeId="0" xr:uid="{97DF20CC-2CDE-4C70-A076-EC18A08A1A80}">
      <text>
        <r>
          <rPr>
            <b/>
            <sz val="9"/>
            <color indexed="81"/>
            <rFont val="Tahoma"/>
            <family val="2"/>
          </rPr>
          <t>JULIAN:</t>
        </r>
        <r>
          <rPr>
            <sz val="9"/>
            <color indexed="81"/>
            <rFont val="Tahoma"/>
            <family val="2"/>
          </rPr>
          <t xml:space="preserve">
9-16 api</t>
        </r>
      </text>
    </comment>
    <comment ref="K17" authorId="0" shapeId="0" xr:uid="{1AC9096A-09D6-40C2-83C3-FBA52FC42173}">
      <text>
        <r>
          <rPr>
            <b/>
            <sz val="9"/>
            <color indexed="81"/>
            <rFont val="Tahoma"/>
            <family val="2"/>
          </rPr>
          <t>JULIAN:</t>
        </r>
        <r>
          <rPr>
            <sz val="9"/>
            <color indexed="81"/>
            <rFont val="Tahoma"/>
            <family val="2"/>
          </rPr>
          <t xml:space="preserve">
http://www.scielo.org.co/scielo.php?script=sci_arttext&amp;pid=S0122-53832001000100009
Usa gas lift</t>
        </r>
      </text>
    </comment>
    <comment ref="AF17" authorId="0" shapeId="0" xr:uid="{C6349598-9CF4-4BA4-9C63-E5C9854B4F36}">
      <text>
        <r>
          <rPr>
            <b/>
            <sz val="9"/>
            <color indexed="81"/>
            <rFont val="Tahoma"/>
            <family val="2"/>
          </rPr>
          <t>JULIAN:</t>
        </r>
        <r>
          <rPr>
            <sz val="9"/>
            <color indexed="81"/>
            <rFont val="Tahoma"/>
            <family val="2"/>
          </rPr>
          <t xml:space="preserve">
Puede ser la diferencia 23% de ANH y 10% en Global Data de GOR</t>
        </r>
      </text>
    </comment>
    <comment ref="K19" authorId="0" shapeId="0" xr:uid="{DB561DC3-DF49-4979-BF49-647C7582A8C3}">
      <text>
        <r>
          <rPr>
            <b/>
            <sz val="9"/>
            <color indexed="81"/>
            <rFont val="Tahoma"/>
            <family val="2"/>
          </rPr>
          <t>JULIAN:</t>
        </r>
        <r>
          <rPr>
            <sz val="9"/>
            <color indexed="81"/>
            <rFont val="Tahoma"/>
            <family val="2"/>
          </rPr>
          <t xml:space="preserve">
Solo vapor.</t>
        </r>
      </text>
    </comment>
    <comment ref="K22" authorId="0" shapeId="0" xr:uid="{11B2CD1F-7727-412B-9DA7-0B87FC8315DA}">
      <text>
        <r>
          <rPr>
            <b/>
            <sz val="9"/>
            <color indexed="81"/>
            <rFont val="Tahoma"/>
            <family val="2"/>
          </rPr>
          <t>JULIAN:</t>
        </r>
        <r>
          <rPr>
            <sz val="9"/>
            <color indexed="81"/>
            <rFont val="Tahoma"/>
            <family val="2"/>
          </rPr>
          <t xml:space="preserve">
spe-165273-ms</t>
        </r>
      </text>
    </comment>
    <comment ref="I23" authorId="0" shapeId="0" xr:uid="{F077C22A-77AE-4E01-A48A-C0562B99068A}">
      <text>
        <r>
          <rPr>
            <b/>
            <sz val="9"/>
            <color indexed="81"/>
            <rFont val="Tahoma"/>
            <family val="2"/>
          </rPr>
          <t>JULIAN:</t>
        </r>
        <r>
          <rPr>
            <sz val="9"/>
            <color indexed="81"/>
            <rFont val="Tahoma"/>
            <family val="2"/>
          </rPr>
          <t xml:space="preserve">
EVALUACIÓN DE LAS CUENCAS Y
ESTRUCTURACIÓN DE ESCENARIOS DE
OFERTA DE HIDROCARBUROS
CONVENCIONALES Y NO
CONVENCIONALES</t>
        </r>
      </text>
    </comment>
    <comment ref="K23" authorId="0" shapeId="0" xr:uid="{7584319F-379A-4A4B-B047-DDC67647B304}">
      <text>
        <r>
          <rPr>
            <b/>
            <sz val="9"/>
            <color indexed="81"/>
            <rFont val="Tahoma"/>
            <family val="2"/>
          </rPr>
          <t>JULIAN:</t>
        </r>
        <r>
          <rPr>
            <sz val="9"/>
            <color indexed="81"/>
            <rFont val="Tahoma"/>
            <family val="2"/>
          </rPr>
          <t xml:space="preserve">
spe-138979-ms</t>
        </r>
      </text>
    </comment>
    <comment ref="K24" authorId="0" shapeId="0" xr:uid="{B8C9F8C7-D662-45F0-ABAB-68310E43E907}">
      <text>
        <r>
          <rPr>
            <b/>
            <sz val="9"/>
            <color indexed="81"/>
            <rFont val="Tahoma"/>
            <family val="2"/>
          </rPr>
          <t>JULIAN:</t>
        </r>
        <r>
          <rPr>
            <sz val="9"/>
            <color indexed="81"/>
            <rFont val="Tahoma"/>
            <family val="2"/>
          </rPr>
          <t xml:space="preserve">
ACTIBILIDAD TECNICO ECONOMICA DE LA APLICACION DEL PROCESO WAG PARA EL CAMPO TELLO [RECURSO ELECTRONICO</t>
        </r>
      </text>
    </comment>
    <comment ref="Y27" authorId="0" shapeId="0" xr:uid="{8350A362-E74D-4BA0-AA35-58544EF5B26A}">
      <text>
        <r>
          <rPr>
            <b/>
            <sz val="9"/>
            <color indexed="81"/>
            <rFont val="Tahoma"/>
            <family val="2"/>
          </rPr>
          <t>JULIAN:</t>
        </r>
        <r>
          <rPr>
            <sz val="9"/>
            <color indexed="81"/>
            <rFont val="Tahoma"/>
            <family val="2"/>
          </rPr>
          <t xml:space="preserve">
Las producciones son de 0, 6 y 24 Bpd respectivamente, por eso no se incluyen.</t>
        </r>
      </text>
    </comment>
    <comment ref="K45" authorId="0" shapeId="0" xr:uid="{F2726D2A-92AD-4F6B-8B87-58842C72012D}">
      <text>
        <r>
          <rPr>
            <b/>
            <sz val="9"/>
            <color indexed="81"/>
            <rFont val="Tahoma"/>
            <family val="2"/>
          </rPr>
          <t>JULIAN:</t>
        </r>
        <r>
          <rPr>
            <sz val="9"/>
            <color indexed="81"/>
            <rFont val="Tahoma"/>
            <family val="2"/>
          </rPr>
          <t xml:space="preserve">
spe-171080-ms</t>
        </r>
      </text>
    </comment>
    <comment ref="K46" authorId="0" shapeId="0" xr:uid="{F8040369-C2D5-41E3-96BA-BA2EB274D8CB}">
      <text>
        <r>
          <rPr>
            <b/>
            <sz val="9"/>
            <color indexed="81"/>
            <rFont val="Tahoma"/>
            <family val="2"/>
          </rPr>
          <t>JULIAN:</t>
        </r>
        <r>
          <rPr>
            <sz val="9"/>
            <color indexed="81"/>
            <rFont val="Tahoma"/>
            <family val="2"/>
          </rPr>
          <t xml:space="preserve">
9-16 api</t>
        </r>
      </text>
    </comment>
    <comment ref="K47" authorId="0" shapeId="0" xr:uid="{5408024E-EB6D-4146-94B8-B3F46C4AEDE3}">
      <text>
        <r>
          <rPr>
            <b/>
            <sz val="9"/>
            <color indexed="81"/>
            <rFont val="Tahoma"/>
            <family val="2"/>
          </rPr>
          <t>JULIAN:</t>
        </r>
        <r>
          <rPr>
            <sz val="9"/>
            <color indexed="81"/>
            <rFont val="Tahoma"/>
            <family val="2"/>
          </rPr>
          <t xml:space="preserve">
http://www.scielo.org.co/scielo.php?script=sci_arttext&amp;pid=S0122-53832001000100009
Usa gas lift</t>
        </r>
      </text>
    </comment>
    <comment ref="K49" authorId="0" shapeId="0" xr:uid="{679A5664-EC93-4154-9880-6040E6BD5EA2}">
      <text>
        <r>
          <rPr>
            <b/>
            <sz val="9"/>
            <color indexed="81"/>
            <rFont val="Tahoma"/>
            <family val="2"/>
          </rPr>
          <t>JULIAN:</t>
        </r>
        <r>
          <rPr>
            <sz val="9"/>
            <color indexed="81"/>
            <rFont val="Tahoma"/>
            <family val="2"/>
          </rPr>
          <t xml:space="preserve">
Solo vapor.</t>
        </r>
      </text>
    </comment>
    <comment ref="K52" authorId="0" shapeId="0" xr:uid="{20DE4FB5-BA18-436C-A6E0-4A11F319B618}">
      <text>
        <r>
          <rPr>
            <b/>
            <sz val="9"/>
            <color indexed="81"/>
            <rFont val="Tahoma"/>
            <family val="2"/>
          </rPr>
          <t>JULIAN:</t>
        </r>
        <r>
          <rPr>
            <sz val="9"/>
            <color indexed="81"/>
            <rFont val="Tahoma"/>
            <family val="2"/>
          </rPr>
          <t xml:space="preserve">
spe-165273-ms</t>
        </r>
      </text>
    </comment>
    <comment ref="I53" authorId="0" shapeId="0" xr:uid="{7D00228A-A435-45FD-BCAC-2C4FDBBEAB9A}">
      <text>
        <r>
          <rPr>
            <b/>
            <sz val="9"/>
            <color indexed="81"/>
            <rFont val="Tahoma"/>
            <family val="2"/>
          </rPr>
          <t>JULIAN:</t>
        </r>
        <r>
          <rPr>
            <sz val="9"/>
            <color indexed="81"/>
            <rFont val="Tahoma"/>
            <family val="2"/>
          </rPr>
          <t xml:space="preserve">
EVALUACIÓN DE LAS CUENCAS Y
ESTRUCTURACIÓN DE ESCENARIOS DE
OFERTA DE HIDROCARBUROS
CONVENCIONALES Y NO
CONVENCIONALES</t>
        </r>
      </text>
    </comment>
    <comment ref="K53" authorId="0" shapeId="0" xr:uid="{7DB33BFE-1D55-40AE-9724-3B42C5B18C04}">
      <text>
        <r>
          <rPr>
            <b/>
            <sz val="9"/>
            <color indexed="81"/>
            <rFont val="Tahoma"/>
            <family val="2"/>
          </rPr>
          <t>JULIAN:</t>
        </r>
        <r>
          <rPr>
            <sz val="9"/>
            <color indexed="81"/>
            <rFont val="Tahoma"/>
            <family val="2"/>
          </rPr>
          <t xml:space="preserve">
spe-138979-ms</t>
        </r>
      </text>
    </comment>
    <comment ref="K54" authorId="0" shapeId="0" xr:uid="{888DFBE1-E675-490D-A2AD-A894EDC3DC8A}">
      <text>
        <r>
          <rPr>
            <b/>
            <sz val="9"/>
            <color indexed="81"/>
            <rFont val="Tahoma"/>
            <family val="2"/>
          </rPr>
          <t>JULIAN:</t>
        </r>
        <r>
          <rPr>
            <sz val="9"/>
            <color indexed="81"/>
            <rFont val="Tahoma"/>
            <family val="2"/>
          </rPr>
          <t xml:space="preserve">
ACTIBILIDAD TECNICO ECONOMICA DE LA APLICACION DEL PROCESO WAG PARA EL CAMPO TELLO [RECURSO ELECTRONICO</t>
        </r>
      </text>
    </comment>
    <comment ref="K77" authorId="0" shapeId="0" xr:uid="{C7C098A9-A278-480C-B13E-A3FFB4555A28}">
      <text>
        <r>
          <rPr>
            <b/>
            <sz val="9"/>
            <color indexed="81"/>
            <rFont val="Tahoma"/>
            <family val="2"/>
          </rPr>
          <t>JULIAN:</t>
        </r>
        <r>
          <rPr>
            <sz val="9"/>
            <color indexed="81"/>
            <rFont val="Tahoma"/>
            <family val="2"/>
          </rPr>
          <t xml:space="preserve">
spe-171080-ms</t>
        </r>
      </text>
    </comment>
    <comment ref="K78" authorId="0" shapeId="0" xr:uid="{270C2961-7DA3-479F-9A6D-740C6DBDB280}">
      <text>
        <r>
          <rPr>
            <b/>
            <sz val="9"/>
            <color indexed="81"/>
            <rFont val="Tahoma"/>
            <family val="2"/>
          </rPr>
          <t>JULIAN:</t>
        </r>
        <r>
          <rPr>
            <sz val="9"/>
            <color indexed="81"/>
            <rFont val="Tahoma"/>
            <family val="2"/>
          </rPr>
          <t xml:space="preserve">
9-16 api</t>
        </r>
      </text>
    </comment>
    <comment ref="K79" authorId="0" shapeId="0" xr:uid="{5F307EC7-3A32-403F-9146-BAA443757D7F}">
      <text>
        <r>
          <rPr>
            <b/>
            <sz val="9"/>
            <color indexed="81"/>
            <rFont val="Tahoma"/>
            <family val="2"/>
          </rPr>
          <t>JULIAN:</t>
        </r>
        <r>
          <rPr>
            <sz val="9"/>
            <color indexed="81"/>
            <rFont val="Tahoma"/>
            <family val="2"/>
          </rPr>
          <t xml:space="preserve">
http://www.scielo.org.co/scielo.php?script=sci_arttext&amp;pid=S0122-53832001000100009
Usa gas lift</t>
        </r>
      </text>
    </comment>
    <comment ref="P79" authorId="1" shapeId="0" xr:uid="{EE75C78B-5AA1-45E6-9E38-FEB0C58257E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Según GlobalData es 10%</t>
      </text>
    </comment>
    <comment ref="K81" authorId="0" shapeId="0" xr:uid="{86BF33FA-A2A1-40A1-A0EF-BF2B49146425}">
      <text>
        <r>
          <rPr>
            <b/>
            <sz val="9"/>
            <color indexed="81"/>
            <rFont val="Tahoma"/>
            <family val="2"/>
          </rPr>
          <t>JULIAN:</t>
        </r>
        <r>
          <rPr>
            <sz val="9"/>
            <color indexed="81"/>
            <rFont val="Tahoma"/>
            <family val="2"/>
          </rPr>
          <t xml:space="preserve">
Solo vapor.</t>
        </r>
      </text>
    </comment>
    <comment ref="K84" authorId="0" shapeId="0" xr:uid="{90CEBF70-BE0B-4415-AC6C-DEDB94715144}">
      <text>
        <r>
          <rPr>
            <b/>
            <sz val="9"/>
            <color indexed="81"/>
            <rFont val="Tahoma"/>
            <family val="2"/>
          </rPr>
          <t>JULIAN:</t>
        </r>
        <r>
          <rPr>
            <sz val="9"/>
            <color indexed="81"/>
            <rFont val="Tahoma"/>
            <family val="2"/>
          </rPr>
          <t xml:space="preserve">
spe-165273-ms</t>
        </r>
      </text>
    </comment>
    <comment ref="I85" authorId="0" shapeId="0" xr:uid="{A2D698E0-9C5A-49CC-AC9B-391F422836F0}">
      <text>
        <r>
          <rPr>
            <b/>
            <sz val="9"/>
            <color indexed="81"/>
            <rFont val="Tahoma"/>
            <family val="2"/>
          </rPr>
          <t>JULIAN:</t>
        </r>
        <r>
          <rPr>
            <sz val="9"/>
            <color indexed="81"/>
            <rFont val="Tahoma"/>
            <family val="2"/>
          </rPr>
          <t xml:space="preserve">
EVALUACIÓN DE LAS CUENCAS Y
ESTRUCTURACIÓN DE ESCENARIOS DE
OFERTA DE HIDROCARBUROS
CONVENCIONALES Y NO
CONVENCIONALES</t>
        </r>
      </text>
    </comment>
    <comment ref="K85" authorId="0" shapeId="0" xr:uid="{36D43D7A-AA8F-4DCC-9D8C-DDF13129496E}">
      <text>
        <r>
          <rPr>
            <b/>
            <sz val="9"/>
            <color indexed="81"/>
            <rFont val="Tahoma"/>
            <family val="2"/>
          </rPr>
          <t>JULIAN:</t>
        </r>
        <r>
          <rPr>
            <sz val="9"/>
            <color indexed="81"/>
            <rFont val="Tahoma"/>
            <family val="2"/>
          </rPr>
          <t xml:space="preserve">
spe-138979-ms</t>
        </r>
      </text>
    </comment>
    <comment ref="K86" authorId="0" shapeId="0" xr:uid="{664C827A-E068-4F00-8783-6650E87CD234}">
      <text>
        <r>
          <rPr>
            <b/>
            <sz val="9"/>
            <color indexed="81"/>
            <rFont val="Tahoma"/>
            <family val="2"/>
          </rPr>
          <t>JULIAN:</t>
        </r>
        <r>
          <rPr>
            <sz val="9"/>
            <color indexed="81"/>
            <rFont val="Tahoma"/>
            <family val="2"/>
          </rPr>
          <t xml:space="preserve">
ACTIBILIDAD TECNICO ECONOMICA DE LA APLICACION DEL PROCESO WAG PARA EL CAMPO TELLO [RECURSO ELECTRONICO</t>
        </r>
      </text>
    </comment>
    <comment ref="Y171" authorId="0" shapeId="0" xr:uid="{3291FF4B-A8C2-47CE-B62A-4C5E353252F1}">
      <text>
        <r>
          <rPr>
            <b/>
            <sz val="9"/>
            <color indexed="81"/>
            <rFont val="Tahoma"/>
            <family val="2"/>
          </rPr>
          <t>JULIAN:</t>
        </r>
        <r>
          <rPr>
            <sz val="9"/>
            <color indexed="81"/>
            <rFont val="Tahoma"/>
            <family val="2"/>
          </rPr>
          <t xml:space="preserve">
YP23252/</t>
        </r>
      </text>
    </comment>
    <comment ref="Z171" authorId="0" shapeId="0" xr:uid="{B7B77CE1-A110-4A0D-B1A8-CB2CAD7A0972}">
      <text>
        <r>
          <rPr>
            <b/>
            <sz val="9"/>
            <color indexed="81"/>
            <rFont val="Tahoma"/>
            <family val="2"/>
          </rPr>
          <t>JULIAN:</t>
        </r>
        <r>
          <rPr>
            <sz val="9"/>
            <color indexed="81"/>
            <rFont val="Tahoma"/>
            <family val="2"/>
          </rPr>
          <t xml:space="preserve">
https://www.bnamericas.com/es/noticias/ecopetrol-pone-en-marcha-nueva-planta-de-glp-en-cupiagua-casanare</t>
        </r>
      </text>
    </comment>
    <comment ref="AA171" authorId="0" shapeId="0" xr:uid="{40BAFBCD-A5A6-464F-8DAB-ED0DF8839E01}">
      <text>
        <r>
          <rPr>
            <b/>
            <sz val="9"/>
            <color indexed="81"/>
            <rFont val="Tahoma"/>
            <family val="2"/>
          </rPr>
          <t>JULIAN:</t>
        </r>
        <r>
          <rPr>
            <sz val="9"/>
            <color indexed="81"/>
            <rFont val="Tahoma"/>
            <family val="2"/>
          </rPr>
          <t xml:space="preserve">
https://www.portafolio.co/negocios/empresas/comenzo-operar-nueva-planta-glp-cusiana-152324</t>
        </r>
      </text>
    </comment>
    <comment ref="AC171" authorId="0" shapeId="0" xr:uid="{DF8028D5-F399-4B47-9F6B-E712CE20B919}">
      <text>
        <r>
          <rPr>
            <b/>
            <sz val="9"/>
            <color indexed="81"/>
            <rFont val="Tahoma"/>
            <family val="2"/>
          </rPr>
          <t xml:space="preserve">JULIAN:
TY-GAS S.A.
</t>
        </r>
        <r>
          <rPr>
            <sz val="9"/>
            <color indexed="81"/>
            <rFont val="Tahoma"/>
            <family val="2"/>
          </rPr>
          <t xml:space="preserve">
file:///C:/Users/JULIAN/OneDrive%20-%20UNIVERSIDAD%20INDUSTRIAL%20DE%20SANTANDER/0%20T%20E%20S%20I%20S%20%20%20%20D%20E%20%20%20%20M%20A%20E%20S%20T%20R%20I%20A/0%20Documentacion%20Modelo/BAS%201%20Petroleo%20Y%20Gas/1%20Tecnologias%20Produccion/Gasfield/Florena/FLO%204%20-%20TESIS%202014%20Liquid%20hydrocarbons.pdf</t>
        </r>
      </text>
    </comment>
    <comment ref="N190" authorId="0" shapeId="0" xr:uid="{E88DD208-4311-4916-961C-A67AF6D81598}">
      <text>
        <r>
          <rPr>
            <b/>
            <sz val="9"/>
            <color indexed="81"/>
            <rFont val="Tahoma"/>
            <family val="2"/>
          </rPr>
          <t>JULIAN:</t>
        </r>
        <r>
          <rPr>
            <sz val="9"/>
            <color indexed="81"/>
            <rFont val="Tahoma"/>
            <family val="2"/>
          </rPr>
          <t xml:space="preserve">
https://iea-etsap.org/E-TechDS/PDF/P03_oilgaslogistics_PS_revised_GSOK2.pdf</t>
        </r>
      </text>
    </comment>
    <comment ref="P190" authorId="0" shapeId="0" xr:uid="{BC246715-63B1-402D-8705-EB6B4B309CC5}">
      <text>
        <r>
          <rPr>
            <b/>
            <sz val="9"/>
            <color indexed="81"/>
            <rFont val="Tahoma"/>
            <family val="2"/>
          </rPr>
          <t>JULIAN:</t>
        </r>
        <r>
          <rPr>
            <sz val="9"/>
            <color indexed="81"/>
            <rFont val="Tahoma"/>
            <family val="2"/>
          </rPr>
          <t xml:space="preserve">
https://iea-etsap.org/E-TechDS/PDF/P03_oilgaslogistics_PS_revised_GSOK2.pdf</t>
        </r>
      </text>
    </comment>
    <comment ref="N191" authorId="0" shapeId="0" xr:uid="{928FD6F9-7211-42DA-80E9-5516762D1C5B}">
      <text>
        <r>
          <rPr>
            <b/>
            <sz val="9"/>
            <color indexed="81"/>
            <rFont val="Tahoma"/>
            <family val="2"/>
          </rPr>
          <t>JULIAN:</t>
        </r>
        <r>
          <rPr>
            <sz val="9"/>
            <color indexed="81"/>
            <rFont val="Tahoma"/>
            <family val="2"/>
          </rPr>
          <t xml:space="preserve">
Edgar, Tesis, p. 45.
Unravelling the…
Unidades, MJ/GJ oil
R1: 4,6 Orinoquia
R2: 3,9 Central
R3: 1,1 Sur
Alrededor de 5, según https://iea-etsap.org/E-TechDS/PDF/P03_oilgaslogistics_PS_revised_GSOK2.pdf</t>
        </r>
      </text>
    </comment>
    <comment ref="P191" authorId="0" shapeId="0" xr:uid="{8CC564F6-4588-46D0-AE39-B36FABF1A0D0}">
      <text>
        <r>
          <rPr>
            <b/>
            <sz val="9"/>
            <color indexed="81"/>
            <rFont val="Tahoma"/>
            <family val="2"/>
          </rPr>
          <t>JULIAN:</t>
        </r>
        <r>
          <rPr>
            <sz val="9"/>
            <color indexed="81"/>
            <rFont val="Tahoma"/>
            <family val="2"/>
          </rPr>
          <t xml:space="preserve">
Edgar, Tesis, p. 45.
Unravelling the…
Unidades, MJ/GJ oil
R1: 4,6 Orinoquia
R2: 3,9 Central
R3: 1,1 Sur
Alrededor de 5, según https://iea-etsap.org/E-TechDS/PDF/P03_oilgaslogistics_PS_revised_GSOK2.pdf</t>
        </r>
      </text>
    </comment>
    <comment ref="N196" authorId="0" shapeId="0" xr:uid="{9038C2BD-94EA-4357-A84D-80C6977022DD}">
      <text>
        <r>
          <rPr>
            <b/>
            <sz val="9"/>
            <color indexed="81"/>
            <rFont val="Tahoma"/>
            <family val="2"/>
          </rPr>
          <t>JULIAN:</t>
        </r>
        <r>
          <rPr>
            <sz val="9"/>
            <color indexed="81"/>
            <rFont val="Tahoma"/>
            <family val="2"/>
          </rPr>
          <t xml:space="preserve">
https://iea-etsap.org/E-TechDS/PDF/P03_oilgaslogistics_PS_revised_GSOK2.pdf</t>
        </r>
      </text>
    </comment>
    <comment ref="P196" authorId="0" shapeId="0" xr:uid="{D536BBE1-B827-4A75-A596-4210416DF894}">
      <text>
        <r>
          <rPr>
            <b/>
            <sz val="9"/>
            <color indexed="81"/>
            <rFont val="Tahoma"/>
            <family val="2"/>
          </rPr>
          <t>JULIAN:</t>
        </r>
        <r>
          <rPr>
            <sz val="9"/>
            <color indexed="81"/>
            <rFont val="Tahoma"/>
            <family val="2"/>
          </rPr>
          <t xml:space="preserve">
https://iea-etsap.org/E-TechDS/PDF/P03_oilgaslogistics_PS_revised_GSOK2.pdf</t>
        </r>
      </text>
    </comment>
  </commentList>
</comments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<sst xmlns="http://schemas.openxmlformats.org/spreadsheetml/2006/main" count="699" uniqueCount="181">
  <si>
    <t>Mpcd</t>
  </si>
  <si>
    <t>Bpd</t>
  </si>
  <si>
    <t>PCI</t>
  </si>
  <si>
    <t>F.E. CO2eq</t>
  </si>
  <si>
    <t>Basin</t>
  </si>
  <si>
    <t>Oilfield</t>
  </si>
  <si>
    <t>API Gravity</t>
  </si>
  <si>
    <r>
      <t>G</t>
    </r>
    <r>
      <rPr>
        <b/>
        <vertAlign val="subscript"/>
        <sz val="14"/>
        <color theme="1"/>
        <rFont val="Calibri"/>
        <family val="2"/>
        <scheme val="minor"/>
      </rPr>
      <t>FISCA</t>
    </r>
  </si>
  <si>
    <r>
      <t>G</t>
    </r>
    <r>
      <rPr>
        <b/>
        <vertAlign val="subscript"/>
        <sz val="14"/>
        <color theme="1"/>
        <rFont val="Calibri"/>
        <family val="2"/>
        <scheme val="minor"/>
      </rPr>
      <t>USOS</t>
    </r>
  </si>
  <si>
    <r>
      <t>G</t>
    </r>
    <r>
      <rPr>
        <b/>
        <vertAlign val="subscript"/>
        <sz val="14"/>
        <color theme="1"/>
        <rFont val="Calibri"/>
        <family val="2"/>
        <scheme val="minor"/>
      </rPr>
      <t>COMM</t>
    </r>
  </si>
  <si>
    <r>
      <t>G</t>
    </r>
    <r>
      <rPr>
        <b/>
        <vertAlign val="subscript"/>
        <sz val="14"/>
        <color theme="1"/>
        <rFont val="Calibri"/>
        <family val="2"/>
        <scheme val="minor"/>
      </rPr>
      <t>FISC</t>
    </r>
  </si>
  <si>
    <r>
      <t>G</t>
    </r>
    <r>
      <rPr>
        <b/>
        <vertAlign val="subscript"/>
        <sz val="14"/>
        <color theme="1"/>
        <rFont val="Calibri"/>
        <family val="2"/>
        <scheme val="minor"/>
      </rPr>
      <t>sla</t>
    </r>
  </si>
  <si>
    <r>
      <t>G</t>
    </r>
    <r>
      <rPr>
        <b/>
        <vertAlign val="subscript"/>
        <sz val="14"/>
        <color theme="1"/>
        <rFont val="Calibri"/>
        <family val="2"/>
        <scheme val="minor"/>
      </rPr>
      <t>REI</t>
    </r>
  </si>
  <si>
    <r>
      <t>G</t>
    </r>
    <r>
      <rPr>
        <b/>
        <vertAlign val="subscript"/>
        <sz val="14"/>
        <color theme="1"/>
        <rFont val="Calibri"/>
        <family val="2"/>
        <scheme val="minor"/>
      </rPr>
      <t>CONS</t>
    </r>
  </si>
  <si>
    <r>
      <t>G</t>
    </r>
    <r>
      <rPr>
        <b/>
        <vertAlign val="subscript"/>
        <sz val="14"/>
        <color theme="1"/>
        <rFont val="Calibri"/>
        <family val="2"/>
        <scheme val="minor"/>
      </rPr>
      <t>FLA</t>
    </r>
  </si>
  <si>
    <r>
      <t>G</t>
    </r>
    <r>
      <rPr>
        <b/>
        <vertAlign val="subscript"/>
        <sz val="14"/>
        <color theme="1"/>
        <rFont val="Calibri"/>
        <family val="2"/>
        <scheme val="minor"/>
      </rPr>
      <t>PLANT</t>
    </r>
  </si>
  <si>
    <r>
      <t>G</t>
    </r>
    <r>
      <rPr>
        <b/>
        <vertAlign val="subscript"/>
        <sz val="14"/>
        <color theme="1"/>
        <rFont val="Calibri"/>
        <family val="2"/>
        <scheme val="minor"/>
      </rPr>
      <t>TRANS</t>
    </r>
  </si>
  <si>
    <r>
      <t>G</t>
    </r>
    <r>
      <rPr>
        <b/>
        <vertAlign val="subscript"/>
        <sz val="14"/>
        <color theme="1"/>
        <rFont val="Calibri"/>
        <family val="2"/>
        <scheme val="minor"/>
      </rPr>
      <t>PIPE</t>
    </r>
  </si>
  <si>
    <r>
      <t>O</t>
    </r>
    <r>
      <rPr>
        <b/>
        <vertAlign val="subscript"/>
        <sz val="14"/>
        <color theme="1"/>
        <rFont val="Calibri"/>
        <family val="2"/>
        <scheme val="minor"/>
      </rPr>
      <t>FISCA</t>
    </r>
  </si>
  <si>
    <r>
      <t>G</t>
    </r>
    <r>
      <rPr>
        <b/>
        <vertAlign val="subscript"/>
        <sz val="14"/>
        <color theme="1"/>
        <rFont val="Calibri"/>
        <family val="2"/>
        <scheme val="minor"/>
      </rPr>
      <t>FISC</t>
    </r>
    <r>
      <rPr>
        <b/>
        <sz val="14"/>
        <color theme="1"/>
        <rFont val="Calibri"/>
        <family val="2"/>
        <scheme val="minor"/>
      </rPr>
      <t xml:space="preserve"> - G</t>
    </r>
    <r>
      <rPr>
        <b/>
        <vertAlign val="subscript"/>
        <sz val="14"/>
        <color theme="1"/>
        <rFont val="Calibri"/>
        <family val="2"/>
        <scheme val="minor"/>
      </rPr>
      <t>REI</t>
    </r>
  </si>
  <si>
    <t>ANH, COM</t>
  </si>
  <si>
    <t>ANH, Fisc-Rei</t>
  </si>
  <si>
    <t>GlobalData</t>
  </si>
  <si>
    <t>E%, COM</t>
  </si>
  <si>
    <t>E%, FISC-REI</t>
  </si>
  <si>
    <t>kt/PJ</t>
  </si>
  <si>
    <t>Guajira</t>
  </si>
  <si>
    <t>Chuchupa</t>
  </si>
  <si>
    <t>-</t>
  </si>
  <si>
    <t>GAS</t>
  </si>
  <si>
    <t>Energético</t>
  </si>
  <si>
    <t>TJ/kbl*</t>
  </si>
  <si>
    <t>t/TJ</t>
  </si>
  <si>
    <t>Ballena</t>
  </si>
  <si>
    <t>Gas Natural</t>
  </si>
  <si>
    <t>Llanos Orientales</t>
  </si>
  <si>
    <t>Gibraltar</t>
  </si>
  <si>
    <t>LOIL</t>
  </si>
  <si>
    <t>Petróleo liviano</t>
  </si>
  <si>
    <t>Cupiagua (Cupiagua + Liria + Sur)</t>
  </si>
  <si>
    <t>MOIL</t>
  </si>
  <si>
    <t>Petróleo mediano</t>
  </si>
  <si>
    <t>Cusiana (Cusiana + Norte)</t>
  </si>
  <si>
    <t>HOIL</t>
  </si>
  <si>
    <t>Petróleo pesado</t>
  </si>
  <si>
    <t>Pauto Sur (Sur + Recetor)</t>
  </si>
  <si>
    <t>GSL</t>
  </si>
  <si>
    <t>Gasolina antes de blending</t>
  </si>
  <si>
    <t>Floreña (Floreña + Mirador)</t>
  </si>
  <si>
    <t>DSL</t>
  </si>
  <si>
    <t>Diesel antes de blending</t>
  </si>
  <si>
    <t>Rubiales</t>
  </si>
  <si>
    <t>KER</t>
  </si>
  <si>
    <t>Keroseno-Jet</t>
  </si>
  <si>
    <t>Castilla (c, e, n, n)</t>
  </si>
  <si>
    <t>LPG</t>
  </si>
  <si>
    <t>Gas licuado de Petróleo</t>
  </si>
  <si>
    <t>Chichimene</t>
  </si>
  <si>
    <t>HFO</t>
  </si>
  <si>
    <t>Fuel Oil (Combustoleo</t>
  </si>
  <si>
    <t>Akacias</t>
  </si>
  <si>
    <t>AVG</t>
  </si>
  <si>
    <t>Gasolina de aviación</t>
  </si>
  <si>
    <t>Apiay</t>
  </si>
  <si>
    <t>RFG</t>
  </si>
  <si>
    <t>Refinery Gas</t>
  </si>
  <si>
    <t>Putumayo</t>
  </si>
  <si>
    <t>Orito</t>
  </si>
  <si>
    <t>*Para todos, menos gas natural, las unidades son TJ/Mpc; PJ/kpc</t>
  </si>
  <si>
    <t>VMM</t>
  </si>
  <si>
    <t>Casabe</t>
  </si>
  <si>
    <t>Area Teca-Corcona</t>
  </si>
  <si>
    <t>Boe</t>
  </si>
  <si>
    <t>J/bl</t>
  </si>
  <si>
    <t>Yarigui-Cantagallo</t>
  </si>
  <si>
    <t>TJ/kbl</t>
  </si>
  <si>
    <t>La Cira</t>
  </si>
  <si>
    <t>Pc</t>
  </si>
  <si>
    <t>VSM</t>
  </si>
  <si>
    <t>Dina</t>
  </si>
  <si>
    <t>San Francisco</t>
  </si>
  <si>
    <t>Tello</t>
  </si>
  <si>
    <t>VIM</t>
  </si>
  <si>
    <t>Arjona</t>
  </si>
  <si>
    <t>Doesn't Apply</t>
  </si>
  <si>
    <t>Bonga</t>
  </si>
  <si>
    <t>Mamey</t>
  </si>
  <si>
    <t>PJ</t>
  </si>
  <si>
    <t>Interpolar</t>
  </si>
  <si>
    <t>USES</t>
  </si>
  <si>
    <t>Relative to Gfisc - Grei</t>
  </si>
  <si>
    <t>Relative to Gplant</t>
  </si>
  <si>
    <t>General</t>
  </si>
  <si>
    <t>%</t>
  </si>
  <si>
    <t>years</t>
  </si>
  <si>
    <t>Projections, %, Global Data</t>
  </si>
  <si>
    <t>Projections, PJ, Global Data</t>
  </si>
  <si>
    <t>Interpolated Projections, PJ, Global Data</t>
  </si>
  <si>
    <t>"GOR"</t>
  </si>
  <si>
    <r>
      <t>R</t>
    </r>
    <r>
      <rPr>
        <b/>
        <vertAlign val="subscript"/>
        <sz val="14"/>
        <color theme="1"/>
        <rFont val="Calibri"/>
        <family val="2"/>
        <scheme val="minor"/>
      </rPr>
      <t>total</t>
    </r>
  </si>
  <si>
    <t>R/P</t>
  </si>
  <si>
    <r>
      <t>R</t>
    </r>
    <r>
      <rPr>
        <b/>
        <vertAlign val="subscript"/>
        <sz val="14"/>
        <color theme="1"/>
        <rFont val="Calibri"/>
        <family val="2"/>
        <scheme val="minor"/>
      </rPr>
      <t>oil</t>
    </r>
  </si>
  <si>
    <r>
      <t>(R/P)</t>
    </r>
    <r>
      <rPr>
        <b/>
        <vertAlign val="subscript"/>
        <sz val="14"/>
        <color theme="1"/>
        <rFont val="Calibri"/>
        <family val="2"/>
        <scheme val="minor"/>
      </rPr>
      <t>oil</t>
    </r>
  </si>
  <si>
    <r>
      <t>R</t>
    </r>
    <r>
      <rPr>
        <b/>
        <vertAlign val="subscript"/>
        <sz val="14"/>
        <color theme="1"/>
        <rFont val="Calibri"/>
        <family val="2"/>
        <scheme val="minor"/>
      </rPr>
      <t>gas</t>
    </r>
  </si>
  <si>
    <r>
      <t>(R/P)</t>
    </r>
    <r>
      <rPr>
        <b/>
        <vertAlign val="subscript"/>
        <sz val="14"/>
        <color theme="1"/>
        <rFont val="Calibri"/>
        <family val="2"/>
        <scheme val="minor"/>
      </rPr>
      <t>gas</t>
    </r>
  </si>
  <si>
    <r>
      <t>O</t>
    </r>
    <r>
      <rPr>
        <b/>
        <vertAlign val="subscript"/>
        <sz val="10"/>
        <color theme="1"/>
        <rFont val="Calibri"/>
        <family val="2"/>
        <scheme val="minor"/>
      </rPr>
      <t>FISCA</t>
    </r>
    <r>
      <rPr>
        <b/>
        <sz val="10"/>
        <color theme="1"/>
        <rFont val="Calibri"/>
        <family val="2"/>
        <scheme val="minor"/>
      </rPr>
      <t xml:space="preserve"> +  GFISC - GREI</t>
    </r>
  </si>
  <si>
    <t/>
  </si>
  <si>
    <t>Fiscal</t>
  </si>
  <si>
    <t>Comm</t>
  </si>
  <si>
    <t>Proyections, PJ, Global Data</t>
  </si>
  <si>
    <t>Oil Proyections, PJ, Global Data</t>
  </si>
  <si>
    <t>Gas Projections, PJ, Global Data</t>
  </si>
  <si>
    <t>Type Fluid</t>
  </si>
  <si>
    <t>CAM</t>
  </si>
  <si>
    <t>CAM1</t>
  </si>
  <si>
    <t>GU - Gas</t>
  </si>
  <si>
    <t>Light Oil</t>
  </si>
  <si>
    <t>CAM2</t>
  </si>
  <si>
    <t>LLO - Ligth</t>
  </si>
  <si>
    <t>Heavy Oil</t>
  </si>
  <si>
    <t>CAM3</t>
  </si>
  <si>
    <t>LLO - Heavy</t>
  </si>
  <si>
    <t>CAM4</t>
  </si>
  <si>
    <t>PU - Ligth</t>
  </si>
  <si>
    <t>Medium Oil</t>
  </si>
  <si>
    <t>CAM5</t>
  </si>
  <si>
    <t>VMM - Medium</t>
  </si>
  <si>
    <t>CAM6</t>
  </si>
  <si>
    <t>VSM - Medium</t>
  </si>
  <si>
    <t>CAM7</t>
  </si>
  <si>
    <t>VIM - GAS</t>
  </si>
  <si>
    <t>P</t>
  </si>
  <si>
    <t>Comercial</t>
  </si>
  <si>
    <t>Mediano o Pesado</t>
  </si>
  <si>
    <t>UO</t>
  </si>
  <si>
    <t>&gt;10% el GOR</t>
  </si>
  <si>
    <t>&lt;90% GOR</t>
  </si>
  <si>
    <t>Consumo de electricidad para producción</t>
  </si>
  <si>
    <t>Wells</t>
  </si>
  <si>
    <t>Gas treatment</t>
  </si>
  <si>
    <t>Crude Treatment</t>
  </si>
  <si>
    <t>PJ de electricidad/PJ de petróleo</t>
  </si>
  <si>
    <t>Sí</t>
  </si>
  <si>
    <t>No</t>
  </si>
  <si>
    <t>MJ/GJ</t>
  </si>
  <si>
    <t>SGE</t>
  </si>
  <si>
    <t>Electricity consumption</t>
  </si>
  <si>
    <t xml:space="preserve">Production </t>
  </si>
  <si>
    <t>Gras treatment</t>
  </si>
  <si>
    <t>PowerPlant</t>
  </si>
  <si>
    <t>Capacidades de planta de procesamiento de gas natural</t>
  </si>
  <si>
    <t>PP, BARRILES POR DÍA</t>
  </si>
  <si>
    <t>PP, BARRILES, Consumido</t>
  </si>
  <si>
    <t>PP, BARRILES POR DIA, Oferta Final</t>
  </si>
  <si>
    <t>Procesamiento</t>
  </si>
  <si>
    <t>Reficar</t>
  </si>
  <si>
    <t>Barranca</t>
  </si>
  <si>
    <t>Cupiagua</t>
  </si>
  <si>
    <t>Cusiana</t>
  </si>
  <si>
    <t>Floreña</t>
  </si>
  <si>
    <t>bpd</t>
  </si>
  <si>
    <t>LITERATURA</t>
  </si>
  <si>
    <t>Transporte de Hidrocarburos</t>
  </si>
  <si>
    <t>Consumo de energía</t>
  </si>
  <si>
    <t>MJ/GJ oil</t>
  </si>
  <si>
    <t>PJ/Pjoil</t>
  </si>
  <si>
    <t>R1</t>
  </si>
  <si>
    <t>Emisiones</t>
  </si>
  <si>
    <t>kg CO2eq/GJ</t>
  </si>
  <si>
    <t>R2</t>
  </si>
  <si>
    <t>kg CO2eq/PJ</t>
  </si>
  <si>
    <t>R3</t>
  </si>
  <si>
    <t>kt co2EQ/PJ</t>
  </si>
  <si>
    <t>Total</t>
  </si>
  <si>
    <t xml:space="preserve">Fuel used </t>
  </si>
  <si>
    <t>OIL</t>
  </si>
  <si>
    <t>Fuel used</t>
  </si>
  <si>
    <t>SEC PJ/PJ</t>
  </si>
  <si>
    <t>Diesel</t>
  </si>
  <si>
    <t>Oil</t>
  </si>
  <si>
    <t>Natural 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</si>
</sst>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-* #,##0.00_-;\-* #,##0.00_-;_-* &quot;-&quot;??_-;_-@_-"/>
    <numFmt numFmtId="164" formatCode="0.0"/>
    <numFmt numFmtId="165" formatCode="0.0E+00"/>
    <numFmt numFmtId="166" formatCode="0.000"/>
    <numFmt numFmtId="167" formatCode="_-* #,##0.000_-;\-* #,##0.000_-;_-* &quot;-&quot;??_-;_-@_-"/>
    <numFmt numFmtId="168" formatCode="_-* #,##0.0_-;\-* #,##0.0_-;_-* &quot;-&quot;??_-;_-@_-"/>
    <numFmt numFmtId="169" formatCode="0.000%"/>
    <numFmt numFmtId="170" formatCode="0.000000"/>
    <numFmt numFmtId="171" formatCode="_-* #,##0.0000_-;\-* #,##0.0000_-;_-* &quot;-&quot;??_-;_-@_-"/>
    <numFmt numFmtId="172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vertAlign val="subscript"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vertAlign val="subscript"/>
      <sz val="10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11"/>
      <color rgb="FF7030A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DD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3" fillId="0" borderId="0"/>
  </cellStyleXfs>
  <cellXfs count="189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vertical="center"/>
    </xf>
    <xf numFmtId="0" fontId="4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2" borderId="0" xfId="0" applyFont="1" applyFill="1" applyAlignment="1">
      <alignment vertical="center"/>
    </xf>
    <xf numFmtId="0" fontId="6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64" fontId="6" fillId="3" borderId="1" xfId="0" applyNumberFormat="1" applyFont="1" applyFill="1" applyBorder="1" applyAlignment="1">
      <alignment horizontal="center" vertical="center" wrapText="1"/>
    </xf>
    <xf numFmtId="164" fontId="6" fillId="2" borderId="1" xfId="0" applyNumberFormat="1" applyFont="1" applyFill="1" applyBorder="1" applyAlignment="1">
      <alignment horizontal="center" vertical="center" wrapText="1"/>
    </xf>
    <xf numFmtId="1" fontId="6" fillId="3" borderId="1" xfId="0" applyNumberFormat="1" applyFont="1" applyFill="1" applyBorder="1" applyAlignment="1">
      <alignment horizontal="center" vertical="center" wrapText="1"/>
    </xf>
    <xf numFmtId="1" fontId="0" fillId="2" borderId="0" xfId="0" applyNumberFormat="1" applyFill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1" fontId="3" fillId="4" borderId="0" xfId="0" applyNumberFormat="1" applyFont="1" applyFill="1" applyAlignment="1">
      <alignment horizontal="center"/>
    </xf>
    <xf numFmtId="9" fontId="0" fillId="2" borderId="0" xfId="2" applyFont="1" applyFill="1" applyBorder="1" applyAlignment="1">
      <alignment horizontal="center" vertical="center"/>
    </xf>
    <xf numFmtId="9" fontId="0" fillId="2" borderId="0" xfId="2" applyFont="1" applyFill="1" applyAlignment="1">
      <alignment horizontal="center" vertical="center"/>
    </xf>
    <xf numFmtId="1" fontId="0" fillId="2" borderId="0" xfId="0" applyNumberFormat="1" applyFill="1"/>
    <xf numFmtId="164" fontId="0" fillId="0" borderId="0" xfId="0" applyNumberFormat="1"/>
    <xf numFmtId="0" fontId="0" fillId="0" borderId="2" xfId="0" applyBorder="1"/>
    <xf numFmtId="2" fontId="0" fillId="0" borderId="1" xfId="0" applyNumberFormat="1" applyBorder="1"/>
    <xf numFmtId="2" fontId="0" fillId="0" borderId="3" xfId="0" applyNumberFormat="1" applyBorder="1"/>
    <xf numFmtId="9" fontId="2" fillId="2" borderId="0" xfId="2" applyFont="1" applyFill="1" applyBorder="1" applyAlignment="1">
      <alignment horizontal="center" vertical="center"/>
    </xf>
    <xf numFmtId="0" fontId="0" fillId="0" borderId="4" xfId="0" applyBorder="1"/>
    <xf numFmtId="2" fontId="0" fillId="0" borderId="0" xfId="0" applyNumberFormat="1"/>
    <xf numFmtId="2" fontId="0" fillId="0" borderId="5" xfId="0" applyNumberFormat="1" applyBorder="1"/>
    <xf numFmtId="9" fontId="2" fillId="2" borderId="0" xfId="2" applyFont="1" applyFill="1" applyAlignment="1">
      <alignment horizontal="center" vertical="center"/>
    </xf>
    <xf numFmtId="0" fontId="0" fillId="0" borderId="6" xfId="0" applyBorder="1"/>
    <xf numFmtId="2" fontId="0" fillId="0" borderId="7" xfId="0" applyNumberFormat="1" applyBorder="1"/>
    <xf numFmtId="2" fontId="0" fillId="0" borderId="8" xfId="0" applyNumberFormat="1" applyBorder="1"/>
    <xf numFmtId="0" fontId="7" fillId="0" borderId="0" xfId="0" applyFont="1"/>
    <xf numFmtId="165" fontId="0" fillId="0" borderId="0" xfId="0" applyNumberFormat="1"/>
    <xf numFmtId="0" fontId="0" fillId="5" borderId="1" xfId="0" applyFill="1" applyBorder="1" applyAlignment="1">
      <alignment horizontal="center" vertical="center" wrapText="1"/>
    </xf>
    <xf numFmtId="1" fontId="0" fillId="0" borderId="0" xfId="0" applyNumberFormat="1"/>
    <xf numFmtId="2" fontId="0" fillId="2" borderId="0" xfId="0" applyNumberFormat="1" applyFill="1"/>
    <xf numFmtId="0" fontId="0" fillId="6" borderId="1" xfId="0" applyFill="1" applyBorder="1" applyAlignment="1">
      <alignment horizontal="center" vertical="center" wrapText="1"/>
    </xf>
    <xf numFmtId="166" fontId="6" fillId="2" borderId="1" xfId="0" applyNumberFormat="1" applyFont="1" applyFill="1" applyBorder="1" applyAlignment="1">
      <alignment horizontal="center" vertical="center" wrapText="1"/>
    </xf>
    <xf numFmtId="0" fontId="6" fillId="2" borderId="0" xfId="0" applyFont="1" applyFill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6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64" fontId="6" fillId="2" borderId="0" xfId="0" applyNumberFormat="1" applyFont="1" applyFill="1" applyAlignment="1">
      <alignment horizontal="center" vertical="center" wrapText="1"/>
    </xf>
    <xf numFmtId="1" fontId="6" fillId="2" borderId="0" xfId="0" applyNumberFormat="1" applyFont="1" applyFill="1" applyAlignment="1">
      <alignment horizontal="center" vertical="center" wrapText="1"/>
    </xf>
    <xf numFmtId="0" fontId="0" fillId="7" borderId="0" xfId="0" applyFill="1"/>
    <xf numFmtId="0" fontId="3" fillId="3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3" fillId="8" borderId="0" xfId="0" applyFont="1" applyFill="1"/>
    <xf numFmtId="0" fontId="0" fillId="9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8" fillId="4" borderId="9" xfId="0" applyFont="1" applyFill="1" applyBorder="1" applyAlignment="1">
      <alignment horizontal="center"/>
    </xf>
    <xf numFmtId="0" fontId="8" fillId="4" borderId="10" xfId="0" applyFont="1" applyFill="1" applyBorder="1" applyAlignment="1">
      <alignment horizontal="center"/>
    </xf>
    <xf numFmtId="0" fontId="8" fillId="4" borderId="11" xfId="0" applyFont="1" applyFill="1" applyBorder="1" applyAlignment="1">
      <alignment horizontal="center"/>
    </xf>
    <xf numFmtId="0" fontId="8" fillId="2" borderId="0" xfId="0" applyFont="1" applyFill="1"/>
    <xf numFmtId="0" fontId="8" fillId="4" borderId="9" xfId="0" applyFont="1" applyFill="1" applyBorder="1"/>
    <xf numFmtId="0" fontId="8" fillId="4" borderId="10" xfId="0" applyFont="1" applyFill="1" applyBorder="1"/>
    <xf numFmtId="0" fontId="8" fillId="4" borderId="11" xfId="0" applyFont="1" applyFill="1" applyBorder="1"/>
    <xf numFmtId="0" fontId="4" fillId="9" borderId="0" xfId="0" applyFont="1" applyFill="1" applyAlignment="1">
      <alignment horizontal="center" vertical="center" wrapText="1"/>
    </xf>
    <xf numFmtId="0" fontId="4" fillId="5" borderId="0" xfId="0" applyFont="1" applyFill="1" applyAlignment="1">
      <alignment horizontal="center" vertical="center" wrapText="1"/>
    </xf>
    <xf numFmtId="0" fontId="4" fillId="8" borderId="0" xfId="0" applyFont="1" applyFill="1" applyAlignment="1">
      <alignment horizontal="center" vertical="center" wrapText="1"/>
    </xf>
    <xf numFmtId="0" fontId="4" fillId="6" borderId="0" xfId="0" applyFont="1" applyFill="1" applyAlignment="1">
      <alignment horizontal="center" vertical="center" wrapText="1"/>
    </xf>
    <xf numFmtId="0" fontId="9" fillId="2" borderId="0" xfId="0" applyFont="1" applyFill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1" fontId="6" fillId="2" borderId="1" xfId="0" applyNumberFormat="1" applyFont="1" applyFill="1" applyBorder="1" applyAlignment="1">
      <alignment horizontal="center" vertical="center" wrapText="1"/>
    </xf>
    <xf numFmtId="9" fontId="6" fillId="9" borderId="1" xfId="2" applyFont="1" applyFill="1" applyBorder="1" applyAlignment="1">
      <alignment horizontal="center" vertical="center" wrapText="1"/>
    </xf>
    <xf numFmtId="164" fontId="6" fillId="9" borderId="1" xfId="0" applyNumberFormat="1" applyFont="1" applyFill="1" applyBorder="1" applyAlignment="1">
      <alignment horizontal="center" vertical="center" wrapText="1"/>
    </xf>
    <xf numFmtId="9" fontId="6" fillId="5" borderId="1" xfId="2" applyFont="1" applyFill="1" applyBorder="1" applyAlignment="1">
      <alignment horizontal="center" vertical="center" wrapText="1"/>
    </xf>
    <xf numFmtId="9" fontId="6" fillId="8" borderId="1" xfId="2" applyFont="1" applyFill="1" applyBorder="1" applyAlignment="1">
      <alignment horizontal="center" vertical="center" wrapText="1"/>
    </xf>
    <xf numFmtId="1" fontId="0" fillId="6" borderId="10" xfId="0" applyNumberFormat="1" applyFill="1" applyBorder="1" applyAlignment="1">
      <alignment horizontal="center" vertical="center"/>
    </xf>
    <xf numFmtId="164" fontId="0" fillId="6" borderId="10" xfId="0" applyNumberFormat="1" applyFill="1" applyBorder="1"/>
    <xf numFmtId="1" fontId="0" fillId="9" borderId="10" xfId="0" applyNumberFormat="1" applyFill="1" applyBorder="1"/>
    <xf numFmtId="0" fontId="0" fillId="9" borderId="10" xfId="0" applyFill="1" applyBorder="1" applyAlignment="1">
      <alignment horizontal="center" vertical="center"/>
    </xf>
    <xf numFmtId="164" fontId="0" fillId="9" borderId="10" xfId="0" applyNumberFormat="1" applyFill="1" applyBorder="1" applyAlignment="1">
      <alignment horizontal="center"/>
    </xf>
    <xf numFmtId="1" fontId="0" fillId="0" borderId="0" xfId="0" applyNumberFormat="1" applyAlignment="1">
      <alignment horizontal="center"/>
    </xf>
    <xf numFmtId="9" fontId="1" fillId="4" borderId="4" xfId="2" applyFont="1" applyFill="1" applyBorder="1" applyAlignment="1">
      <alignment horizontal="center"/>
    </xf>
    <xf numFmtId="9" fontId="1" fillId="4" borderId="0" xfId="2" applyFont="1" applyFill="1" applyBorder="1" applyAlignment="1">
      <alignment horizontal="center"/>
    </xf>
    <xf numFmtId="9" fontId="1" fillId="4" borderId="5" xfId="2" applyFont="1" applyFill="1" applyBorder="1" applyAlignment="1">
      <alignment horizontal="center"/>
    </xf>
    <xf numFmtId="2" fontId="1" fillId="4" borderId="4" xfId="2" applyNumberFormat="1" applyFont="1" applyFill="1" applyBorder="1" applyAlignment="1">
      <alignment horizontal="center"/>
    </xf>
    <xf numFmtId="2" fontId="1" fillId="4" borderId="0" xfId="2" applyNumberFormat="1" applyFont="1" applyFill="1" applyBorder="1" applyAlignment="1">
      <alignment horizontal="center"/>
    </xf>
    <xf numFmtId="2" fontId="1" fillId="4" borderId="5" xfId="2" applyNumberFormat="1" applyFont="1" applyFill="1" applyBorder="1" applyAlignment="1">
      <alignment horizontal="center"/>
    </xf>
    <xf numFmtId="2" fontId="1" fillId="7" borderId="0" xfId="2" applyNumberFormat="1" applyFont="1" applyFill="1" applyBorder="1" applyAlignment="1">
      <alignment horizontal="center"/>
    </xf>
    <xf numFmtId="2" fontId="1" fillId="2" borderId="0" xfId="2" applyNumberFormat="1" applyFont="1" applyFill="1" applyBorder="1" applyAlignment="1">
      <alignment horizontal="center"/>
    </xf>
    <xf numFmtId="2" fontId="1" fillId="2" borderId="5" xfId="2" applyNumberFormat="1" applyFont="1" applyFill="1" applyBorder="1" applyAlignment="1">
      <alignment horizontal="center"/>
    </xf>
    <xf numFmtId="9" fontId="1" fillId="2" borderId="0" xfId="2" applyFont="1" applyFill="1" applyAlignment="1">
      <alignment horizontal="center"/>
    </xf>
    <xf numFmtId="164" fontId="6" fillId="2" borderId="1" xfId="0" applyNumberFormat="1" applyFont="1" applyFill="1" applyBorder="1" applyAlignment="1">
      <alignment horizontal="center" vertical="center"/>
    </xf>
    <xf numFmtId="1" fontId="6" fillId="2" borderId="1" xfId="0" applyNumberFormat="1" applyFont="1" applyFill="1" applyBorder="1" applyAlignment="1">
      <alignment horizontal="center" vertical="center"/>
    </xf>
    <xf numFmtId="9" fontId="6" fillId="9" borderId="1" xfId="2" applyFont="1" applyFill="1" applyBorder="1" applyAlignment="1">
      <alignment horizontal="center" vertical="center"/>
    </xf>
    <xf numFmtId="164" fontId="6" fillId="9" borderId="1" xfId="0" applyNumberFormat="1" applyFont="1" applyFill="1" applyBorder="1" applyAlignment="1">
      <alignment horizontal="center" vertical="center"/>
    </xf>
    <xf numFmtId="164" fontId="6" fillId="3" borderId="1" xfId="0" applyNumberFormat="1" applyFont="1" applyFill="1" applyBorder="1" applyAlignment="1">
      <alignment horizontal="center" vertical="center"/>
    </xf>
    <xf numFmtId="9" fontId="6" fillId="5" borderId="1" xfId="2" applyFont="1" applyFill="1" applyBorder="1" applyAlignment="1">
      <alignment horizontal="center" vertical="center"/>
    </xf>
    <xf numFmtId="9" fontId="6" fillId="8" borderId="1" xfId="2" applyFont="1" applyFill="1" applyBorder="1" applyAlignment="1">
      <alignment horizontal="center" vertical="center"/>
    </xf>
    <xf numFmtId="164" fontId="0" fillId="9" borderId="10" xfId="0" applyNumberFormat="1" applyFill="1" applyBorder="1" applyAlignment="1">
      <alignment horizontal="center" vertical="center"/>
    </xf>
    <xf numFmtId="2" fontId="6" fillId="2" borderId="1" xfId="0" applyNumberFormat="1" applyFont="1" applyFill="1" applyBorder="1" applyAlignment="1">
      <alignment horizontal="center" vertical="center"/>
    </xf>
    <xf numFmtId="166" fontId="6" fillId="3" borderId="1" xfId="0" applyNumberFormat="1" applyFont="1" applyFill="1" applyBorder="1" applyAlignment="1">
      <alignment horizontal="center" vertical="center"/>
    </xf>
    <xf numFmtId="167" fontId="6" fillId="2" borderId="0" xfId="1" applyNumberFormat="1" applyFont="1" applyFill="1" applyAlignment="1">
      <alignment horizontal="center"/>
    </xf>
    <xf numFmtId="168" fontId="6" fillId="2" borderId="0" xfId="1" applyNumberFormat="1" applyFont="1" applyFill="1" applyAlignment="1">
      <alignment horizontal="center"/>
    </xf>
    <xf numFmtId="9" fontId="1" fillId="4" borderId="6" xfId="2" applyFont="1" applyFill="1" applyBorder="1" applyAlignment="1">
      <alignment horizontal="center"/>
    </xf>
    <xf numFmtId="9" fontId="1" fillId="4" borderId="7" xfId="2" applyFont="1" applyFill="1" applyBorder="1" applyAlignment="1">
      <alignment horizontal="center"/>
    </xf>
    <xf numFmtId="9" fontId="1" fillId="4" borderId="8" xfId="2" applyFont="1" applyFill="1" applyBorder="1" applyAlignment="1">
      <alignment horizontal="center"/>
    </xf>
    <xf numFmtId="2" fontId="1" fillId="4" borderId="6" xfId="2" applyNumberFormat="1" applyFont="1" applyFill="1" applyBorder="1" applyAlignment="1">
      <alignment horizontal="center"/>
    </xf>
    <xf numFmtId="2" fontId="1" fillId="4" borderId="7" xfId="2" applyNumberFormat="1" applyFont="1" applyFill="1" applyBorder="1" applyAlignment="1">
      <alignment horizontal="center"/>
    </xf>
    <xf numFmtId="2" fontId="1" fillId="4" borderId="8" xfId="2" applyNumberFormat="1" applyFont="1" applyFill="1" applyBorder="1" applyAlignment="1">
      <alignment horizontal="center"/>
    </xf>
    <xf numFmtId="164" fontId="0" fillId="6" borderId="10" xfId="0" applyNumberFormat="1" applyFill="1" applyBorder="1" applyAlignment="1">
      <alignment horizontal="center"/>
    </xf>
    <xf numFmtId="2" fontId="1" fillId="4" borderId="2" xfId="2" applyNumberFormat="1" applyFont="1" applyFill="1" applyBorder="1" applyAlignment="1">
      <alignment horizontal="center"/>
    </xf>
    <xf numFmtId="2" fontId="1" fillId="4" borderId="1" xfId="2" applyNumberFormat="1" applyFont="1" applyFill="1" applyBorder="1" applyAlignment="1">
      <alignment horizontal="center"/>
    </xf>
    <xf numFmtId="2" fontId="1" fillId="7" borderId="1" xfId="2" applyNumberFormat="1" applyFont="1" applyFill="1" applyBorder="1" applyAlignment="1">
      <alignment horizontal="center"/>
    </xf>
    <xf numFmtId="2" fontId="1" fillId="4" borderId="3" xfId="2" applyNumberFormat="1" applyFont="1" applyFill="1" applyBorder="1" applyAlignment="1">
      <alignment horizontal="center"/>
    </xf>
    <xf numFmtId="164" fontId="0" fillId="9" borderId="10" xfId="0" applyNumberFormat="1" applyFill="1" applyBorder="1"/>
    <xf numFmtId="2" fontId="1" fillId="2" borderId="7" xfId="2" applyNumberFormat="1" applyFont="1" applyFill="1" applyBorder="1" applyAlignment="1">
      <alignment horizontal="center"/>
    </xf>
    <xf numFmtId="2" fontId="1" fillId="2" borderId="8" xfId="2" applyNumberFormat="1" applyFont="1" applyFill="1" applyBorder="1" applyAlignment="1">
      <alignment horizontal="center"/>
    </xf>
    <xf numFmtId="164" fontId="6" fillId="9" borderId="0" xfId="0" applyNumberFormat="1" applyFont="1" applyFill="1" applyAlignment="1">
      <alignment horizontal="center" vertical="center" wrapText="1"/>
    </xf>
    <xf numFmtId="164" fontId="6" fillId="3" borderId="0" xfId="0" applyNumberFormat="1" applyFont="1" applyFill="1" applyAlignment="1">
      <alignment horizontal="center" vertical="center" wrapText="1"/>
    </xf>
    <xf numFmtId="9" fontId="6" fillId="5" borderId="0" xfId="2" applyFont="1" applyFill="1" applyBorder="1" applyAlignment="1">
      <alignment horizontal="center" vertical="center" wrapText="1"/>
    </xf>
    <xf numFmtId="9" fontId="6" fillId="8" borderId="0" xfId="2" applyFont="1" applyFill="1" applyBorder="1" applyAlignment="1">
      <alignment horizontal="center" vertical="center" wrapText="1"/>
    </xf>
    <xf numFmtId="9" fontId="0" fillId="0" borderId="0" xfId="0" applyNumberFormat="1"/>
    <xf numFmtId="9" fontId="1" fillId="2" borderId="0" xfId="2" applyFont="1" applyFill="1" applyBorder="1" applyAlignment="1">
      <alignment horizontal="center"/>
    </xf>
    <xf numFmtId="9" fontId="3" fillId="2" borderId="0" xfId="0" applyNumberFormat="1" applyFont="1" applyFill="1" applyAlignment="1">
      <alignment horizontal="center"/>
    </xf>
    <xf numFmtId="164" fontId="0" fillId="9" borderId="0" xfId="0" applyNumberFormat="1" applyFill="1" applyAlignment="1">
      <alignment horizontal="center"/>
    </xf>
    <xf numFmtId="164" fontId="0" fillId="0" borderId="0" xfId="0" applyNumberFormat="1" applyAlignment="1">
      <alignment horizontal="center"/>
    </xf>
    <xf numFmtId="2" fontId="11" fillId="0" borderId="0" xfId="0" applyNumberFormat="1" applyFont="1"/>
    <xf numFmtId="0" fontId="3" fillId="0" borderId="0" xfId="0" applyFont="1" applyAlignment="1">
      <alignment horizontal="center" vertical="center"/>
    </xf>
    <xf numFmtId="0" fontId="8" fillId="4" borderId="9" xfId="0" applyFont="1" applyFill="1" applyBorder="1" applyAlignment="1">
      <alignment horizontal="center" vertical="center"/>
    </xf>
    <xf numFmtId="0" fontId="8" fillId="4" borderId="10" xfId="0" applyFont="1" applyFill="1" applyBorder="1" applyAlignment="1">
      <alignment horizontal="center" vertical="center"/>
    </xf>
    <xf numFmtId="0" fontId="8" fillId="4" borderId="11" xfId="0" applyFont="1" applyFill="1" applyBorder="1" applyAlignment="1">
      <alignment horizontal="center" vertical="center"/>
    </xf>
    <xf numFmtId="0" fontId="8" fillId="2" borderId="7" xfId="0" applyFont="1" applyFill="1" applyBorder="1" applyAlignment="1">
      <alignment horizontal="center" vertical="center" wrapText="1"/>
    </xf>
    <xf numFmtId="0" fontId="4" fillId="9" borderId="7" xfId="0" applyFont="1" applyFill="1" applyBorder="1" applyAlignment="1">
      <alignment horizontal="center" vertical="center" wrapText="1"/>
    </xf>
    <xf numFmtId="0" fontId="4" fillId="3" borderId="7" xfId="0" applyFont="1" applyFill="1" applyBorder="1" applyAlignment="1">
      <alignment horizontal="center" vertical="center" wrapText="1"/>
    </xf>
    <xf numFmtId="0" fontId="4" fillId="5" borderId="7" xfId="0" applyFont="1" applyFill="1" applyBorder="1" applyAlignment="1">
      <alignment horizontal="center" vertical="center" wrapText="1"/>
    </xf>
    <xf numFmtId="0" fontId="4" fillId="8" borderId="7" xfId="0" applyFont="1" applyFill="1" applyBorder="1" applyAlignment="1">
      <alignment horizontal="center" vertical="center" wrapText="1"/>
    </xf>
    <xf numFmtId="0" fontId="8" fillId="2" borderId="0" xfId="0" applyFont="1" applyFill="1" applyAlignment="1">
      <alignment horizontal="center" vertical="center" wrapText="1"/>
    </xf>
    <xf numFmtId="0" fontId="0" fillId="0" borderId="10" xfId="0" applyBorder="1"/>
    <xf numFmtId="0" fontId="0" fillId="3" borderId="10" xfId="0" applyFill="1" applyBorder="1" applyAlignment="1">
      <alignment horizontal="center" vertical="center"/>
    </xf>
    <xf numFmtId="0" fontId="12" fillId="2" borderId="10" xfId="0" applyFont="1" applyFill="1" applyBorder="1" applyAlignment="1">
      <alignment horizontal="center" vertical="center" wrapText="1"/>
    </xf>
    <xf numFmtId="1" fontId="12" fillId="0" borderId="10" xfId="0" applyNumberFormat="1" applyFont="1" applyBorder="1" applyAlignment="1">
      <alignment horizontal="center"/>
    </xf>
    <xf numFmtId="9" fontId="12" fillId="9" borderId="10" xfId="2" applyFont="1" applyFill="1" applyBorder="1" applyAlignment="1">
      <alignment horizontal="center"/>
    </xf>
    <xf numFmtId="1" fontId="12" fillId="9" borderId="10" xfId="0" applyNumberFormat="1" applyFont="1" applyFill="1" applyBorder="1" applyAlignment="1">
      <alignment horizontal="center"/>
    </xf>
    <xf numFmtId="1" fontId="12" fillId="10" borderId="10" xfId="0" applyNumberFormat="1" applyFont="1" applyFill="1" applyBorder="1" applyAlignment="1">
      <alignment horizontal="center"/>
    </xf>
    <xf numFmtId="2" fontId="12" fillId="10" borderId="10" xfId="0" applyNumberFormat="1" applyFont="1" applyFill="1" applyBorder="1" applyAlignment="1">
      <alignment horizontal="center"/>
    </xf>
    <xf numFmtId="169" fontId="6" fillId="5" borderId="1" xfId="2" applyNumberFormat="1" applyFont="1" applyFill="1" applyBorder="1" applyAlignment="1">
      <alignment horizontal="center" vertical="center" wrapText="1"/>
    </xf>
    <xf numFmtId="1" fontId="12" fillId="6" borderId="10" xfId="0" applyNumberFormat="1" applyFont="1" applyFill="1" applyBorder="1" applyAlignment="1">
      <alignment horizontal="center"/>
    </xf>
    <xf numFmtId="164" fontId="12" fillId="6" borderId="10" xfId="0" applyNumberFormat="1" applyFont="1" applyFill="1" applyBorder="1" applyAlignment="1">
      <alignment horizontal="center"/>
    </xf>
    <xf numFmtId="1" fontId="0" fillId="9" borderId="10" xfId="0" applyNumberFormat="1" applyFill="1" applyBorder="1" applyAlignment="1">
      <alignment horizontal="center" vertical="center"/>
    </xf>
    <xf numFmtId="1" fontId="12" fillId="0" borderId="0" xfId="0" applyNumberFormat="1" applyFont="1" applyAlignment="1">
      <alignment horizontal="center"/>
    </xf>
    <xf numFmtId="0" fontId="12" fillId="0" borderId="10" xfId="0" applyFont="1" applyBorder="1" applyAlignment="1">
      <alignment horizontal="center"/>
    </xf>
    <xf numFmtId="1" fontId="0" fillId="9" borderId="10" xfId="0" applyNumberForma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9" borderId="10" xfId="0" applyFill="1" applyBorder="1" applyAlignment="1">
      <alignment horizontal="center"/>
    </xf>
    <xf numFmtId="9" fontId="6" fillId="5" borderId="10" xfId="2" applyFont="1" applyFill="1" applyBorder="1" applyAlignment="1">
      <alignment horizontal="center" vertical="center" wrapText="1"/>
    </xf>
    <xf numFmtId="9" fontId="6" fillId="8" borderId="10" xfId="2" applyFont="1" applyFill="1" applyBorder="1" applyAlignment="1">
      <alignment horizontal="center" vertical="center" wrapText="1"/>
    </xf>
    <xf numFmtId="1" fontId="0" fillId="0" borderId="12" xfId="0" applyNumberFormat="1" applyBorder="1"/>
    <xf numFmtId="1" fontId="0" fillId="0" borderId="1" xfId="0" applyNumberFormat="1" applyBorder="1"/>
    <xf numFmtId="1" fontId="0" fillId="0" borderId="2" xfId="0" applyNumberFormat="1" applyBorder="1"/>
    <xf numFmtId="1" fontId="0" fillId="0" borderId="3" xfId="0" applyNumberFormat="1" applyBorder="1"/>
    <xf numFmtId="0" fontId="0" fillId="0" borderId="13" xfId="0" applyBorder="1"/>
    <xf numFmtId="1" fontId="0" fillId="0" borderId="7" xfId="0" applyNumberFormat="1" applyBorder="1"/>
    <xf numFmtId="1" fontId="0" fillId="0" borderId="6" xfId="0" applyNumberFormat="1" applyBorder="1"/>
    <xf numFmtId="1" fontId="0" fillId="0" borderId="8" xfId="0" applyNumberFormat="1" applyBorder="1"/>
    <xf numFmtId="0" fontId="8" fillId="2" borderId="7" xfId="0" applyFont="1" applyFill="1" applyBorder="1" applyAlignment="1">
      <alignment horizontal="left" vertical="center"/>
    </xf>
    <xf numFmtId="0" fontId="4" fillId="2" borderId="7" xfId="0" applyFont="1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2" fillId="0" borderId="0" xfId="0" applyFont="1"/>
    <xf numFmtId="9" fontId="0" fillId="2" borderId="0" xfId="2" applyFont="1" applyFill="1" applyBorder="1" applyAlignment="1">
      <alignment horizontal="center"/>
    </xf>
    <xf numFmtId="1" fontId="12" fillId="2" borderId="0" xfId="0" applyNumberFormat="1" applyFont="1" applyFill="1" applyAlignment="1">
      <alignment horizontal="center"/>
    </xf>
    <xf numFmtId="170" fontId="13" fillId="2" borderId="0" xfId="3" applyNumberFormat="1" applyFill="1" applyAlignment="1">
      <alignment horizontal="center"/>
    </xf>
    <xf numFmtId="9" fontId="0" fillId="2" borderId="0" xfId="0" applyNumberFormat="1" applyFill="1" applyAlignment="1">
      <alignment horizontal="center"/>
    </xf>
    <xf numFmtId="0" fontId="4" fillId="0" borderId="0" xfId="0" applyFont="1"/>
    <xf numFmtId="1" fontId="14" fillId="0" borderId="0" xfId="0" applyNumberFormat="1" applyFont="1"/>
    <xf numFmtId="0" fontId="14" fillId="0" borderId="0" xfId="0" applyFont="1"/>
    <xf numFmtId="2" fontId="15" fillId="0" borderId="0" xfId="0" applyNumberFormat="1" applyFont="1"/>
    <xf numFmtId="9" fontId="0" fillId="0" borderId="0" xfId="2" applyFont="1"/>
    <xf numFmtId="0" fontId="0" fillId="0" borderId="0" xfId="0" applyAlignment="1">
      <alignment horizontal="right"/>
    </xf>
    <xf numFmtId="0" fontId="0" fillId="5" borderId="0" xfId="0" applyFill="1"/>
    <xf numFmtId="1" fontId="0" fillId="8" borderId="0" xfId="0" applyNumberFormat="1" applyFill="1"/>
    <xf numFmtId="166" fontId="0" fillId="0" borderId="0" xfId="0" applyNumberFormat="1"/>
    <xf numFmtId="171" fontId="0" fillId="0" borderId="0" xfId="1" applyNumberFormat="1" applyFont="1"/>
    <xf numFmtId="172" fontId="0" fillId="0" borderId="0" xfId="0" applyNumberFormat="1"/>
    <xf numFmtId="0" fontId="0" fillId="3" borderId="0" xfId="0" applyFill="1"/>
    <xf numFmtId="9" fontId="0" fillId="3" borderId="0" xfId="0" applyNumberFormat="1" applyFill="1"/>
  </cellXfs>
  <cellStyles count="4">
    <cellStyle name="Millares" xfId="1" builtinId="3"/>
    <cellStyle name="Normal" xfId="0" builtinId="0"/>
    <cellStyle name="Normal 2" xfId="3" xr:uid="{38319929-1287-448E-8C51-687149C07166}"/>
    <cellStyle name="Porcentaje" xfId="2" builtinId="5"/>
  </cellStyles>
  <dxfs count="66"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ont>
        <color theme="0" tint="-0.34998626667073579"/>
      </font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</dxf>
    <dxf>
      <fill>
        <patternFill>
          <bgColor theme="4" tint="0.79998168889431442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eetMetadata" Target="metadata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microsoft.com/office/2017/10/relationships/person" Target="persons/perso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180975</xdr:colOff>
      <xdr:row>27</xdr:row>
      <xdr:rowOff>161925</xdr:rowOff>
    </xdr:from>
    <xdr:to>
      <xdr:col>16</xdr:col>
      <xdr:colOff>533400</xdr:colOff>
      <xdr:row>31</xdr:row>
      <xdr:rowOff>9525</xdr:rowOff>
    </xdr:to>
    <xdr:sp macro="" textlink="">
      <xdr:nvSpPr>
        <xdr:cNvPr id="2" name="Flecha: hacia abajo 1">
          <a:extLst>
            <a:ext uri="{FF2B5EF4-FFF2-40B4-BE49-F238E27FC236}">
              <a16:creationId xmlns:a16="http://schemas.microsoft.com/office/drawing/2014/main" id="{02CD7CBE-218B-4067-8259-9B85E826A2E8}"/>
            </a:ext>
          </a:extLst>
        </xdr:cNvPr>
        <xdr:cNvSpPr/>
      </xdr:nvSpPr>
      <xdr:spPr>
        <a:xfrm>
          <a:off x="16030575" y="5638800"/>
          <a:ext cx="352425" cy="104775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16</xdr:col>
      <xdr:colOff>209550</xdr:colOff>
      <xdr:row>58</xdr:row>
      <xdr:rowOff>47625</xdr:rowOff>
    </xdr:from>
    <xdr:to>
      <xdr:col>16</xdr:col>
      <xdr:colOff>561975</xdr:colOff>
      <xdr:row>61</xdr:row>
      <xdr:rowOff>133350</xdr:rowOff>
    </xdr:to>
    <xdr:sp macro="" textlink="">
      <xdr:nvSpPr>
        <xdr:cNvPr id="3" name="Flecha: hacia abajo 2">
          <a:extLst>
            <a:ext uri="{FF2B5EF4-FFF2-40B4-BE49-F238E27FC236}">
              <a16:creationId xmlns:a16="http://schemas.microsoft.com/office/drawing/2014/main" id="{E1BA9939-98C3-4D43-9729-B426D3ED1ACF}"/>
            </a:ext>
          </a:extLst>
        </xdr:cNvPr>
        <xdr:cNvSpPr/>
      </xdr:nvSpPr>
      <xdr:spPr>
        <a:xfrm>
          <a:off x="16059150" y="12201525"/>
          <a:ext cx="352425" cy="65722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16</xdr:col>
      <xdr:colOff>209550</xdr:colOff>
      <xdr:row>90</xdr:row>
      <xdr:rowOff>66675</xdr:rowOff>
    </xdr:from>
    <xdr:to>
      <xdr:col>16</xdr:col>
      <xdr:colOff>561975</xdr:colOff>
      <xdr:row>93</xdr:row>
      <xdr:rowOff>152400</xdr:rowOff>
    </xdr:to>
    <xdr:sp macro="" textlink="">
      <xdr:nvSpPr>
        <xdr:cNvPr id="4" name="Flecha: hacia abajo 3">
          <a:extLst>
            <a:ext uri="{FF2B5EF4-FFF2-40B4-BE49-F238E27FC236}">
              <a16:creationId xmlns:a16="http://schemas.microsoft.com/office/drawing/2014/main" id="{D90BE1FB-BCB0-481A-917D-8DACFD9462B5}"/>
            </a:ext>
          </a:extLst>
        </xdr:cNvPr>
        <xdr:cNvSpPr/>
      </xdr:nvSpPr>
      <xdr:spPr>
        <a:xfrm>
          <a:off x="16059150" y="18649950"/>
          <a:ext cx="352425" cy="65722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ULIAN/Music/TIMES-UIS-v1-Nov/VT_REG1_BAU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ri&#225;n/Downloads/BalanceBuilderTemplate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M"/>
      <sheetName val="PROCESS"/>
      <sheetName val="Bases de Cálculo"/>
      <sheetName val="1. EXP_IMP"/>
      <sheetName val="2. DEM"/>
      <sheetName val="3. Scope3"/>
      <sheetName val="4. Refinery's Data"/>
      <sheetName val="4.1 Ref_Cart"/>
      <sheetName val="4.2 Ref_Barranca"/>
      <sheetName val="5. ANH"/>
      <sheetName val="5. GlobalData"/>
      <sheetName val="5. Data"/>
      <sheetName val="5. Oilfields"/>
      <sheetName val="General_SEC_SGC"/>
      <sheetName val="6. a Reserva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2">
          <cell r="J12" t="str">
            <v>Type of Oil producing</v>
          </cell>
        </row>
        <row r="13">
          <cell r="J13" t="str">
            <v>Doesn't Apply</v>
          </cell>
        </row>
        <row r="14">
          <cell r="J14" t="str">
            <v>Doesn't Apply</v>
          </cell>
        </row>
        <row r="15">
          <cell r="J15" t="str">
            <v>Doesn't Apply</v>
          </cell>
        </row>
        <row r="16">
          <cell r="J16" t="str">
            <v>Light Oil</v>
          </cell>
        </row>
        <row r="17">
          <cell r="J17" t="str">
            <v>Light Oil</v>
          </cell>
        </row>
        <row r="18">
          <cell r="J18" t="str">
            <v>Light Oil</v>
          </cell>
        </row>
        <row r="19">
          <cell r="J19" t="str">
            <v>Light Oil</v>
          </cell>
        </row>
        <row r="20">
          <cell r="J20" t="str">
            <v>Heavy Oil</v>
          </cell>
        </row>
        <row r="21">
          <cell r="J21" t="str">
            <v>Heavy Oil</v>
          </cell>
        </row>
        <row r="22">
          <cell r="J22" t="str">
            <v>Heavy Oil</v>
          </cell>
        </row>
        <row r="23">
          <cell r="J23" t="str">
            <v>Heavy Oil</v>
          </cell>
        </row>
        <row r="24">
          <cell r="J24" t="str">
            <v>Heavy Oil</v>
          </cell>
        </row>
        <row r="25">
          <cell r="J25" t="str">
            <v>Light Oil</v>
          </cell>
        </row>
        <row r="26">
          <cell r="J26" t="str">
            <v>Medium Oil</v>
          </cell>
        </row>
        <row r="27">
          <cell r="J27" t="str">
            <v>Heavy Oil</v>
          </cell>
        </row>
        <row r="28">
          <cell r="J28" t="str">
            <v>Medium Oil</v>
          </cell>
        </row>
        <row r="29">
          <cell r="J29" t="str">
            <v>Medium Oil</v>
          </cell>
        </row>
        <row r="30">
          <cell r="J30" t="str">
            <v>Medium Oil</v>
          </cell>
        </row>
        <row r="31">
          <cell r="J31" t="str">
            <v>Medium Oil</v>
          </cell>
        </row>
        <row r="32">
          <cell r="J32" t="str">
            <v>Medium Oil</v>
          </cell>
        </row>
      </sheetData>
      <sheetData sheetId="10">
        <row r="6">
          <cell r="M6">
            <v>28.68</v>
          </cell>
        </row>
        <row r="7">
          <cell r="M7">
            <v>14.92</v>
          </cell>
        </row>
        <row r="8">
          <cell r="M8">
            <v>3.84</v>
          </cell>
        </row>
        <row r="9">
          <cell r="M9">
            <v>175.65971432336164</v>
          </cell>
        </row>
        <row r="10">
          <cell r="M10">
            <v>27.95</v>
          </cell>
        </row>
        <row r="11">
          <cell r="M11">
            <v>130.80000000000001</v>
          </cell>
        </row>
        <row r="12">
          <cell r="M12">
            <v>14.689239307777516</v>
          </cell>
        </row>
        <row r="13">
          <cell r="M13">
            <v>272.89999999999998</v>
          </cell>
        </row>
        <row r="14">
          <cell r="M14">
            <v>459.04505225870071</v>
          </cell>
        </row>
        <row r="15">
          <cell r="M15">
            <v>236.24</v>
          </cell>
        </row>
        <row r="16">
          <cell r="M16">
            <v>89.87</v>
          </cell>
        </row>
        <row r="17">
          <cell r="M17">
            <v>3.87</v>
          </cell>
        </row>
        <row r="18">
          <cell r="M18">
            <v>7.3</v>
          </cell>
        </row>
        <row r="19">
          <cell r="M19">
            <v>30.656206108938417</v>
          </cell>
        </row>
        <row r="20">
          <cell r="M20">
            <v>5.59</v>
          </cell>
        </row>
        <row r="21">
          <cell r="M21">
            <v>84.047997756260287</v>
          </cell>
        </row>
        <row r="22">
          <cell r="M22">
            <v>58.34</v>
          </cell>
        </row>
        <row r="23">
          <cell r="M23">
            <v>11.225912562946453</v>
          </cell>
        </row>
        <row r="24">
          <cell r="M24">
            <v>20.053293235445725</v>
          </cell>
        </row>
        <row r="25">
          <cell r="M25">
            <v>15.033100775988247</v>
          </cell>
        </row>
        <row r="26">
          <cell r="M26">
            <v>2.9855592436974785</v>
          </cell>
        </row>
        <row r="27">
          <cell r="M27">
            <v>3.99</v>
          </cell>
        </row>
        <row r="28">
          <cell r="M28">
            <v>18.809999999999999</v>
          </cell>
        </row>
        <row r="117">
          <cell r="M117">
            <v>1</v>
          </cell>
          <cell r="N117">
            <v>0.71052932339295627</v>
          </cell>
          <cell r="O117" t="str">
            <v/>
          </cell>
          <cell r="P117">
            <v>0.46585162646401629</v>
          </cell>
          <cell r="Q117">
            <v>0.36502891178716357</v>
          </cell>
          <cell r="R117" t="str">
            <v/>
          </cell>
          <cell r="S117" t="str">
            <v/>
          </cell>
          <cell r="T117" t="str">
            <v/>
          </cell>
          <cell r="U117" t="str">
            <v/>
          </cell>
          <cell r="V117" t="str">
            <v/>
          </cell>
          <cell r="W117" t="str">
            <v/>
          </cell>
          <cell r="X117" t="str">
            <v/>
          </cell>
          <cell r="Y117" t="str">
            <v/>
          </cell>
          <cell r="Z117" t="str">
            <v/>
          </cell>
        </row>
        <row r="118">
          <cell r="M118">
            <v>1</v>
          </cell>
          <cell r="N118">
            <v>0.71685328526162295</v>
          </cell>
          <cell r="O118">
            <v>1.0757259540778876</v>
          </cell>
          <cell r="P118">
            <v>0.77263629352239904</v>
          </cell>
          <cell r="Q118">
            <v>0.67891132441900459</v>
          </cell>
          <cell r="R118">
            <v>0.61682447940381147</v>
          </cell>
          <cell r="S118">
            <v>0.42940427627605338</v>
          </cell>
          <cell r="T118">
            <v>0.33576851240974936</v>
          </cell>
          <cell r="U118">
            <v>0.27368166739455629</v>
          </cell>
          <cell r="V118" t="str">
            <v/>
          </cell>
          <cell r="W118" t="str">
            <v/>
          </cell>
          <cell r="X118" t="str">
            <v/>
          </cell>
          <cell r="Y118" t="str">
            <v/>
          </cell>
          <cell r="Z118" t="str">
            <v/>
          </cell>
        </row>
        <row r="119">
          <cell r="M119">
            <v>1</v>
          </cell>
          <cell r="N119">
            <v>0.95820762096323608</v>
          </cell>
          <cell r="O119">
            <v>0.30506201810258143</v>
          </cell>
          <cell r="P119">
            <v>0.16426416359369764</v>
          </cell>
          <cell r="Q119">
            <v>8.2132081796848902E-2</v>
          </cell>
          <cell r="R119" t="str">
            <v/>
          </cell>
          <cell r="S119" t="str">
            <v/>
          </cell>
          <cell r="T119" t="str">
            <v/>
          </cell>
          <cell r="U119" t="str">
            <v/>
          </cell>
          <cell r="V119" t="str">
            <v/>
          </cell>
          <cell r="W119" t="str">
            <v/>
          </cell>
          <cell r="X119" t="str">
            <v/>
          </cell>
          <cell r="Y119" t="str">
            <v/>
          </cell>
          <cell r="Z119" t="str">
            <v/>
          </cell>
        </row>
        <row r="120">
          <cell r="M120">
            <v>1</v>
          </cell>
          <cell r="N120">
            <v>1.1460583239097806</v>
          </cell>
          <cell r="O120">
            <v>1.0267765189182025</v>
          </cell>
          <cell r="P120">
            <v>0.79637254256474788</v>
          </cell>
          <cell r="Q120" t="str">
            <v/>
          </cell>
          <cell r="R120">
            <v>0.47344007604199378</v>
          </cell>
          <cell r="S120" t="str">
            <v/>
          </cell>
          <cell r="T120">
            <v>0.27316919469874357</v>
          </cell>
          <cell r="U120" t="str">
            <v/>
          </cell>
          <cell r="V120">
            <v>0.10260539330343703</v>
          </cell>
          <cell r="W120" t="str">
            <v/>
          </cell>
          <cell r="X120">
            <v>6.9465448498731056E-2</v>
          </cell>
          <cell r="Y120" t="str">
            <v/>
          </cell>
          <cell r="Z120">
            <v>5.1421873655740524E-2</v>
          </cell>
        </row>
        <row r="121">
          <cell r="M121">
            <v>1</v>
          </cell>
          <cell r="N121">
            <v>0.86406008870132311</v>
          </cell>
          <cell r="O121" t="str">
            <v/>
          </cell>
          <cell r="P121">
            <v>0.45558055767282019</v>
          </cell>
          <cell r="Q121" t="str">
            <v/>
          </cell>
          <cell r="R121" t="str">
            <v/>
          </cell>
          <cell r="S121" t="str">
            <v/>
          </cell>
          <cell r="T121" t="str">
            <v/>
          </cell>
          <cell r="U121" t="str">
            <v/>
          </cell>
          <cell r="V121" t="str">
            <v/>
          </cell>
          <cell r="W121" t="str">
            <v/>
          </cell>
          <cell r="X121" t="str">
            <v/>
          </cell>
          <cell r="Y121" t="str">
            <v/>
          </cell>
          <cell r="Z121" t="str">
            <v/>
          </cell>
        </row>
        <row r="122">
          <cell r="M122">
            <v>1</v>
          </cell>
          <cell r="N122">
            <v>0.96044449526690401</v>
          </cell>
          <cell r="O122">
            <v>0.76403745377837917</v>
          </cell>
          <cell r="P122">
            <v>0.56021621253703868</v>
          </cell>
          <cell r="Q122">
            <v>0.34268343632583909</v>
          </cell>
          <cell r="R122">
            <v>0.2529654007733238</v>
          </cell>
          <cell r="S122">
            <v>0.17520746156244088</v>
          </cell>
          <cell r="T122">
            <v>0.130609198619274</v>
          </cell>
          <cell r="U122">
            <v>9.8753296517011979E-2</v>
          </cell>
          <cell r="V122">
            <v>7.3268574835202507E-2</v>
          </cell>
          <cell r="W122" t="str">
            <v/>
          </cell>
          <cell r="X122" t="str">
            <v/>
          </cell>
          <cell r="Y122" t="str">
            <v/>
          </cell>
          <cell r="Z122" t="str">
            <v/>
          </cell>
        </row>
        <row r="123">
          <cell r="M123">
            <v>1</v>
          </cell>
          <cell r="N123">
            <v>0.7022515504416712</v>
          </cell>
          <cell r="O123">
            <v>0.58616858919918358</v>
          </cell>
          <cell r="P123">
            <v>0.42817637636521416</v>
          </cell>
          <cell r="Q123">
            <v>9.1480351034879059E-2</v>
          </cell>
          <cell r="R123">
            <v>0.21313263520085107</v>
          </cell>
          <cell r="S123" t="str">
            <v/>
          </cell>
          <cell r="T123">
            <v>0.10189613777718962</v>
          </cell>
          <cell r="U123" t="str">
            <v/>
          </cell>
          <cell r="V123">
            <v>7.2782955555135476E-2</v>
          </cell>
          <cell r="W123" t="str">
            <v/>
          </cell>
          <cell r="X123">
            <v>5.2933058585553035E-2</v>
          </cell>
          <cell r="Y123" t="str">
            <v/>
          </cell>
          <cell r="Z123">
            <v>3.7053141009887144E-2</v>
          </cell>
        </row>
        <row r="124">
          <cell r="M124">
            <v>1</v>
          </cell>
          <cell r="N124">
            <v>0.94294294294294301</v>
          </cell>
          <cell r="O124" t="str">
            <v/>
          </cell>
          <cell r="P124">
            <v>0.63063063063063063</v>
          </cell>
          <cell r="Q124" t="str">
            <v/>
          </cell>
          <cell r="R124">
            <v>0.33033033033033032</v>
          </cell>
          <cell r="S124" t="str">
            <v/>
          </cell>
          <cell r="T124">
            <v>0.21021021021021014</v>
          </cell>
          <cell r="U124" t="str">
            <v/>
          </cell>
          <cell r="V124" t="str">
            <v/>
          </cell>
          <cell r="W124" t="str">
            <v/>
          </cell>
          <cell r="X124" t="str">
            <v/>
          </cell>
          <cell r="Y124" t="str">
            <v/>
          </cell>
          <cell r="Z124" t="str">
            <v/>
          </cell>
        </row>
        <row r="125">
          <cell r="M125">
            <v>1</v>
          </cell>
          <cell r="N125">
            <v>1.0012894214427195</v>
          </cell>
          <cell r="O125">
            <v>0.35607871645765971</v>
          </cell>
          <cell r="P125">
            <v>0.33763385686230518</v>
          </cell>
          <cell r="Q125" t="str">
            <v/>
          </cell>
          <cell r="R125">
            <v>0.49761789504066278</v>
          </cell>
          <cell r="S125" t="str">
            <v/>
          </cell>
          <cell r="T125">
            <v>0.12629478276421213</v>
          </cell>
          <cell r="U125">
            <v>6.1426571134911363E-4</v>
          </cell>
          <cell r="V125">
            <v>0.23507508782112307</v>
          </cell>
          <cell r="W125" t="str">
            <v/>
          </cell>
          <cell r="X125" t="str">
            <v/>
          </cell>
          <cell r="Y125" t="str">
            <v/>
          </cell>
          <cell r="Z125">
            <v>0.18857198140150916</v>
          </cell>
        </row>
        <row r="126">
          <cell r="M126">
            <v>1</v>
          </cell>
          <cell r="N126">
            <v>0.99883325263017586</v>
          </cell>
          <cell r="O126">
            <v>0.31004372934454411</v>
          </cell>
          <cell r="P126">
            <v>0.75559988665176769</v>
          </cell>
          <cell r="Q126" t="str">
            <v/>
          </cell>
          <cell r="R126">
            <v>0.44844083318521072</v>
          </cell>
          <cell r="S126">
            <v>0.23566011593627384</v>
          </cell>
          <cell r="T126">
            <v>0.29475321316119518</v>
          </cell>
          <cell r="U126">
            <v>0.12183883735686001</v>
          </cell>
          <cell r="V126">
            <v>8.2698295562446456E-2</v>
          </cell>
          <cell r="W126">
            <v>6.2815527422288242E-2</v>
          </cell>
          <cell r="X126" t="str">
            <v/>
          </cell>
          <cell r="Y126" t="str">
            <v/>
          </cell>
          <cell r="Z126" t="str">
            <v/>
          </cell>
        </row>
        <row r="127">
          <cell r="M127">
            <v>1</v>
          </cell>
          <cell r="N127">
            <v>0.50474547023295946</v>
          </cell>
          <cell r="O127">
            <v>1.0008628127696291</v>
          </cell>
          <cell r="P127">
            <v>0.84555651423641076</v>
          </cell>
          <cell r="Q127" t="str">
            <v/>
          </cell>
          <cell r="R127">
            <v>0.58239861949956873</v>
          </cell>
          <cell r="S127" t="str">
            <v/>
          </cell>
          <cell r="T127">
            <v>0.40983606557377061</v>
          </cell>
          <cell r="U127" t="str">
            <v/>
          </cell>
          <cell r="V127">
            <v>0.28472821397756687</v>
          </cell>
          <cell r="W127" t="str">
            <v/>
          </cell>
          <cell r="X127">
            <v>0.20276100086281287</v>
          </cell>
          <cell r="Y127">
            <v>0.16393442622950821</v>
          </cell>
          <cell r="Z127" t="str">
            <v/>
          </cell>
        </row>
        <row r="128">
          <cell r="M128">
            <v>1</v>
          </cell>
          <cell r="N128">
            <v>0.78056545109387754</v>
          </cell>
          <cell r="O128">
            <v>0.34412371581696649</v>
          </cell>
          <cell r="P128">
            <v>0.21704492141316459</v>
          </cell>
          <cell r="Q128" t="str">
            <v/>
          </cell>
          <cell r="R128">
            <v>0.10534422246412935</v>
          </cell>
          <cell r="S128" t="str">
            <v/>
          </cell>
          <cell r="T128">
            <v>2.9297241699206451E-2</v>
          </cell>
          <cell r="U128" t="str">
            <v/>
          </cell>
          <cell r="V128">
            <v>1.4232365375775069E-2</v>
          </cell>
          <cell r="W128" t="str">
            <v/>
          </cell>
          <cell r="X128" t="str">
            <v/>
          </cell>
          <cell r="Y128" t="str">
            <v/>
          </cell>
          <cell r="Z128" t="str">
            <v/>
          </cell>
        </row>
        <row r="129">
          <cell r="M129">
            <v>1</v>
          </cell>
          <cell r="N129">
            <v>0.94496365524402925</v>
          </cell>
          <cell r="O129" t="str">
            <v/>
          </cell>
          <cell r="P129">
            <v>0.73727933541017676</v>
          </cell>
          <cell r="Q129" t="str">
            <v/>
          </cell>
          <cell r="R129">
            <v>0.44652128764278304</v>
          </cell>
          <cell r="S129" t="str">
            <v/>
          </cell>
          <cell r="T129">
            <v>0.30114226375908659</v>
          </cell>
          <cell r="U129" t="str">
            <v/>
          </cell>
          <cell r="V129">
            <v>0.1973001038421604</v>
          </cell>
          <cell r="W129">
            <v>0.17653167185877508</v>
          </cell>
          <cell r="X129" t="str">
            <v/>
          </cell>
          <cell r="Y129" t="str">
            <v/>
          </cell>
          <cell r="Z129" t="str">
            <v/>
          </cell>
        </row>
        <row r="130">
          <cell r="M130">
            <v>1</v>
          </cell>
          <cell r="N130">
            <v>1.0310255469146412</v>
          </cell>
          <cell r="O130">
            <v>0.17577819018199156</v>
          </cell>
          <cell r="P130">
            <v>0.66092218511717382</v>
          </cell>
          <cell r="Q130" t="str">
            <v/>
          </cell>
          <cell r="R130">
            <v>0.33463958697627877</v>
          </cell>
          <cell r="S130" t="str">
            <v/>
          </cell>
          <cell r="T130">
            <v>0.20370091380627384</v>
          </cell>
          <cell r="U130" t="str">
            <v/>
          </cell>
          <cell r="V130">
            <v>3.7499258540915723E-2</v>
          </cell>
          <cell r="W130" t="str">
            <v/>
          </cell>
          <cell r="X130">
            <v>2.3808736263604358E-2</v>
          </cell>
          <cell r="Y130">
            <v>1.3910049602457838E-2</v>
          </cell>
          <cell r="Z130" t="str">
            <v/>
          </cell>
        </row>
        <row r="131">
          <cell r="M131">
            <v>1</v>
          </cell>
          <cell r="N131">
            <v>0.91296648521020596</v>
          </cell>
          <cell r="O131">
            <v>1.037023676788877</v>
          </cell>
          <cell r="P131">
            <v>0.81013478061257982</v>
          </cell>
          <cell r="Q131" t="str">
            <v/>
          </cell>
          <cell r="R131" t="str">
            <v/>
          </cell>
          <cell r="S131">
            <v>0.4888748606283207</v>
          </cell>
          <cell r="T131">
            <v>0.2910572571653447</v>
          </cell>
          <cell r="U131" t="str">
            <v/>
          </cell>
          <cell r="V131">
            <v>0.17878107168623381</v>
          </cell>
          <cell r="W131" t="str">
            <v/>
          </cell>
          <cell r="X131">
            <v>0.1234177215189884</v>
          </cell>
          <cell r="Y131" t="str">
            <v/>
          </cell>
          <cell r="Z131" t="str">
            <v/>
          </cell>
        </row>
        <row r="132">
          <cell r="M132">
            <v>1</v>
          </cell>
          <cell r="N132">
            <v>1.0666666666666669</v>
          </cell>
          <cell r="O132" t="str">
            <v/>
          </cell>
          <cell r="P132">
            <v>0.89481481481481495</v>
          </cell>
          <cell r="Q132" t="str">
            <v/>
          </cell>
          <cell r="R132">
            <v>0.58666666666666689</v>
          </cell>
          <cell r="S132" t="str">
            <v/>
          </cell>
          <cell r="T132">
            <v>0.37037037037037046</v>
          </cell>
          <cell r="U132" t="str">
            <v/>
          </cell>
          <cell r="V132">
            <v>0.25777777777777799</v>
          </cell>
          <cell r="W132" t="str">
            <v/>
          </cell>
          <cell r="X132">
            <v>0.18370370370370376</v>
          </cell>
          <cell r="Y132" t="str">
            <v/>
          </cell>
          <cell r="Z132">
            <v>0.12740740740740755</v>
          </cell>
        </row>
        <row r="133">
          <cell r="M133">
            <v>1</v>
          </cell>
          <cell r="N133">
            <v>0.8428801816344339</v>
          </cell>
          <cell r="O133" t="str">
            <v/>
          </cell>
          <cell r="P133">
            <v>0.37272447742425052</v>
          </cell>
          <cell r="Q133" t="str">
            <v/>
          </cell>
          <cell r="R133">
            <v>0.13070290395335787</v>
          </cell>
          <cell r="S133" t="str">
            <v/>
          </cell>
          <cell r="T133">
            <v>6.7508939285213676E-2</v>
          </cell>
          <cell r="U133" t="str">
            <v/>
          </cell>
          <cell r="V133">
            <v>4.1404773439048928E-2</v>
          </cell>
          <cell r="W133" t="str">
            <v/>
          </cell>
          <cell r="X133" t="str">
            <v/>
          </cell>
          <cell r="Y133" t="str">
            <v/>
          </cell>
          <cell r="Z133" t="str">
            <v/>
          </cell>
        </row>
        <row r="134">
          <cell r="M134">
            <v>1</v>
          </cell>
          <cell r="N134">
            <v>0.92899768313750497</v>
          </cell>
          <cell r="O134">
            <v>8.8006034699522243E-2</v>
          </cell>
          <cell r="P134">
            <v>0.54043952260260264</v>
          </cell>
          <cell r="Q134">
            <v>3.5202413879808901E-2</v>
          </cell>
          <cell r="R134">
            <v>0.27808028290295722</v>
          </cell>
          <cell r="S134">
            <v>1.1440784510937895E-2</v>
          </cell>
          <cell r="T134">
            <v>0.17236097966182454</v>
          </cell>
          <cell r="U134">
            <v>0.11818736551369736</v>
          </cell>
          <cell r="V134">
            <v>1.1613167329350567E-2</v>
          </cell>
          <cell r="W134" t="str">
            <v/>
          </cell>
          <cell r="X134">
            <v>7.3717377731980184E-3</v>
          </cell>
          <cell r="Y134" t="str">
            <v/>
          </cell>
          <cell r="Z134">
            <v>4.6978989951715908E-3</v>
          </cell>
        </row>
        <row r="135">
          <cell r="M135">
            <v>1</v>
          </cell>
          <cell r="N135">
            <v>0.92128772622171617</v>
          </cell>
          <cell r="O135">
            <v>0.9604039951992509</v>
          </cell>
          <cell r="P135">
            <v>0.80851590417488839</v>
          </cell>
          <cell r="Q135" t="str">
            <v/>
          </cell>
          <cell r="R135">
            <v>0.60022071238227004</v>
          </cell>
          <cell r="S135" t="str">
            <v/>
          </cell>
          <cell r="T135">
            <v>0.44922259064125319</v>
          </cell>
          <cell r="U135" t="str">
            <v/>
          </cell>
          <cell r="V135">
            <v>0.35556391844152041</v>
          </cell>
          <cell r="W135" t="str">
            <v/>
          </cell>
          <cell r="X135">
            <v>0.28101839608888168</v>
          </cell>
          <cell r="Y135" t="str">
            <v/>
          </cell>
          <cell r="Z135">
            <v>0.2446991734304329</v>
          </cell>
        </row>
        <row r="136">
          <cell r="M136">
            <v>1</v>
          </cell>
          <cell r="N136">
            <v>0.94704049844236715</v>
          </cell>
          <cell r="O136" t="str">
            <v/>
          </cell>
          <cell r="P136">
            <v>0.71178485866836716</v>
          </cell>
          <cell r="Q136" t="str">
            <v/>
          </cell>
          <cell r="R136">
            <v>0.42675039451844166</v>
          </cell>
          <cell r="S136" t="str">
            <v/>
          </cell>
          <cell r="T136">
            <v>0.29121593445679034</v>
          </cell>
          <cell r="U136" t="str">
            <v/>
          </cell>
          <cell r="V136">
            <v>0.21798677034529557</v>
          </cell>
          <cell r="W136" t="str">
            <v/>
          </cell>
          <cell r="X136">
            <v>0.16977784319016154</v>
          </cell>
          <cell r="Y136" t="str">
            <v/>
          </cell>
          <cell r="Z136">
            <v>0.12143809126662836</v>
          </cell>
        </row>
        <row r="137">
          <cell r="M137">
            <v>1</v>
          </cell>
          <cell r="N137">
            <v>1.0390480978716272</v>
          </cell>
          <cell r="O137">
            <v>1.3359189829778064</v>
          </cell>
          <cell r="P137">
            <v>1.1300246594364241</v>
          </cell>
          <cell r="Q137" t="str">
            <v/>
          </cell>
          <cell r="R137">
            <v>0.78048313342430964</v>
          </cell>
          <cell r="S137" t="str">
            <v/>
          </cell>
          <cell r="T137">
            <v>0.53628288922406575</v>
          </cell>
          <cell r="U137" t="str">
            <v/>
          </cell>
          <cell r="V137">
            <v>0.37348272642390301</v>
          </cell>
          <cell r="W137" t="str">
            <v/>
          </cell>
          <cell r="X137">
            <v>0.25856496444731747</v>
          </cell>
          <cell r="Y137" t="str">
            <v/>
          </cell>
          <cell r="Z137">
            <v>0.18195312312959355</v>
          </cell>
        </row>
        <row r="138">
          <cell r="M138">
            <v>1</v>
          </cell>
          <cell r="N138">
            <v>0.96350436681900098</v>
          </cell>
          <cell r="O138">
            <v>0.95578856498458908</v>
          </cell>
          <cell r="P138">
            <v>0.79066894578459357</v>
          </cell>
          <cell r="Q138">
            <v>0.64750687806795737</v>
          </cell>
          <cell r="R138">
            <v>0.47856950639927948</v>
          </cell>
          <cell r="S138">
            <v>0.35727009383312897</v>
          </cell>
          <cell r="T138">
            <v>0.30204772781862993</v>
          </cell>
          <cell r="U138">
            <v>0.24685456067578454</v>
          </cell>
          <cell r="V138">
            <v>0.19152999861049871</v>
          </cell>
          <cell r="W138">
            <v>0.14718421228689244</v>
          </cell>
          <cell r="X138">
            <v>0.12494927152282567</v>
          </cell>
          <cell r="Y138">
            <v>0.10271433075875916</v>
          </cell>
          <cell r="Z138" t="str">
            <v/>
          </cell>
        </row>
        <row r="139">
          <cell r="M139">
            <v>1</v>
          </cell>
          <cell r="N139">
            <v>0.97993311036789299</v>
          </cell>
          <cell r="O139">
            <v>0.95317725752508342</v>
          </cell>
          <cell r="P139">
            <v>0.81270903010033435</v>
          </cell>
          <cell r="Q139">
            <v>0.69565217391304335</v>
          </cell>
          <cell r="R139">
            <v>0.55183946488294311</v>
          </cell>
          <cell r="S139">
            <v>0.45150501672240795</v>
          </cell>
          <cell r="T139">
            <v>0.38795986622073569</v>
          </cell>
          <cell r="U139">
            <v>0.334448160535117</v>
          </cell>
          <cell r="V139">
            <v>0.27090301003344475</v>
          </cell>
          <cell r="W139" t="str">
            <v/>
          </cell>
          <cell r="X139" t="str">
            <v/>
          </cell>
          <cell r="Y139" t="str">
            <v/>
          </cell>
          <cell r="Z139" t="str">
            <v/>
          </cell>
        </row>
      </sheetData>
      <sheetData sheetId="11"/>
      <sheetData sheetId="12"/>
      <sheetData sheetId="13">
        <row r="7">
          <cell r="J7" t="str">
            <v>Electricity consumption</v>
          </cell>
        </row>
        <row r="8">
          <cell r="I8" t="str">
            <v xml:space="preserve">Production </v>
          </cell>
          <cell r="J8">
            <v>16.216999999999999</v>
          </cell>
        </row>
        <row r="9">
          <cell r="I9" t="str">
            <v>Wells</v>
          </cell>
          <cell r="J9">
            <v>10.582000000000001</v>
          </cell>
        </row>
        <row r="10">
          <cell r="I10" t="str">
            <v>Gras treatment</v>
          </cell>
          <cell r="J10">
            <v>1.2190000000000001</v>
          </cell>
        </row>
        <row r="11">
          <cell r="I11" t="str">
            <v>Crude Treatment</v>
          </cell>
          <cell r="J11">
            <v>4.4160000000000004</v>
          </cell>
        </row>
        <row r="12">
          <cell r="I12" t="str">
            <v>PowerPlant</v>
          </cell>
          <cell r="J12">
            <v>16.216999999999999</v>
          </cell>
        </row>
      </sheetData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 Menu"/>
      <sheetName val="ReportCover"/>
      <sheetName val="TableOfContents"/>
      <sheetName val="Definitions"/>
      <sheetName val="Definitions_ProdLang"/>
      <sheetName val="Definitions_FlowLang"/>
      <sheetName val="Exceptions"/>
      <sheetName val="Data in physical units"/>
      <sheetName val="Conversion factors"/>
      <sheetName val="Disaggregated Balance"/>
      <sheetName val="Aggregated Balance"/>
      <sheetName val="CF formulas"/>
      <sheetName val="DPU formulas"/>
      <sheetName val="Published Balance"/>
      <sheetName val="BAL_Reading_Exercise"/>
      <sheetName val="BAL_Checking_Exercise"/>
      <sheetName val="Balance Summary"/>
      <sheetName val="Coal_Table_1"/>
      <sheetName val="Coal_Table_4"/>
      <sheetName val="Gas_Table_1"/>
      <sheetName val="Gas_Table_2a"/>
      <sheetName val="Gas_Table_2b"/>
      <sheetName val="Oil_Table_1"/>
      <sheetName val="Oil_Table_2a"/>
      <sheetName val="Oil_Table_3a"/>
      <sheetName val="Oil_Table_3b"/>
      <sheetName val="Ren_Table_1"/>
      <sheetName val="Ren_Table_2"/>
      <sheetName val="Ren_Table_3"/>
      <sheetName val="Ele_Table_1"/>
      <sheetName val="Ele_Table_3"/>
      <sheetName val="Ele_Table_4"/>
      <sheetName val="Ele_Table_6a"/>
      <sheetName val="Ele_Table_6b"/>
      <sheetName val="Ele_Table_6c"/>
      <sheetName val="Ele_Table_6d"/>
      <sheetName val="Ele_Table_7a"/>
      <sheetName val="IronSteel_CokeOven"/>
      <sheetName val="IronSteel_BlastFurnace"/>
      <sheetName val="Refinery"/>
      <sheetName val="Electricity_Heat_I"/>
      <sheetName val="Electricity_Heat_II"/>
      <sheetName val="CapacityFactor"/>
      <sheetName val="VersionHistory"/>
    </sheetNames>
    <sheetDataSet>
      <sheetData sheetId="0" refreshError="1">
        <row r="3">
          <cell r="L3" t="str">
            <v>English</v>
          </cell>
        </row>
        <row r="10">
          <cell r="D10" t="str">
            <v>Statisland</v>
          </cell>
        </row>
        <row r="12">
          <cell r="D12">
            <v>2016</v>
          </cell>
        </row>
      </sheetData>
      <sheetData sheetId="1" refreshError="1"/>
      <sheetData sheetId="2" refreshError="1"/>
      <sheetData sheetId="3" refreshError="1">
        <row r="13">
          <cell r="C13" t="str">
            <v>Anthracite</v>
          </cell>
        </row>
        <row r="14">
          <cell r="C14" t="str">
            <v>Coking coal</v>
          </cell>
        </row>
        <row r="15">
          <cell r="C15" t="str">
            <v>Other bituminous coal</v>
          </cell>
        </row>
        <row r="16">
          <cell r="C16" t="str">
            <v>Sub-bituminous coal</v>
          </cell>
        </row>
        <row r="17">
          <cell r="C17" t="str">
            <v>Lignite</v>
          </cell>
        </row>
        <row r="18">
          <cell r="C18" t="str">
            <v>Patent fuel</v>
          </cell>
        </row>
        <row r="19">
          <cell r="C19" t="str">
            <v>Coke oven coke</v>
          </cell>
        </row>
        <row r="20">
          <cell r="C20" t="str">
            <v>Gas coke</v>
          </cell>
        </row>
        <row r="21">
          <cell r="C21" t="str">
            <v>Coal tar</v>
          </cell>
        </row>
        <row r="22">
          <cell r="C22" t="str">
            <v>BKB (Brown coal briquettes)</v>
          </cell>
        </row>
        <row r="23">
          <cell r="C23" t="str">
            <v>Gas works gas</v>
          </cell>
        </row>
        <row r="24">
          <cell r="C24" t="str">
            <v>Coke oven gas</v>
          </cell>
        </row>
        <row r="25">
          <cell r="C25" t="str">
            <v>Blast furnace gas</v>
          </cell>
        </row>
        <row r="26">
          <cell r="C26" t="str">
            <v>Other recovered gases</v>
          </cell>
        </row>
        <row r="27">
          <cell r="C27" t="str">
            <v>Elec/heat output from non-spec. manufactured gases</v>
          </cell>
        </row>
        <row r="28">
          <cell r="C28" t="str">
            <v>Peat</v>
          </cell>
        </row>
        <row r="29">
          <cell r="C29" t="str">
            <v>Peat products</v>
          </cell>
        </row>
        <row r="30">
          <cell r="C30" t="str">
            <v>Oil shale and oil sands</v>
          </cell>
        </row>
        <row r="32">
          <cell r="C32" t="str">
            <v>Crude oil</v>
          </cell>
        </row>
        <row r="33">
          <cell r="C33" t="str">
            <v>Natural gas liquids (NGL)</v>
          </cell>
        </row>
        <row r="34">
          <cell r="C34" t="str">
            <v>Refinery feedstocks</v>
          </cell>
        </row>
        <row r="35">
          <cell r="C35" t="str">
            <v>Additives/ blending components</v>
          </cell>
        </row>
        <row r="36">
          <cell r="C36" t="str">
            <v>Other hydro-carbons</v>
          </cell>
        </row>
        <row r="38">
          <cell r="C38" t="str">
            <v>Refinery gas</v>
          </cell>
        </row>
        <row r="39">
          <cell r="C39" t="str">
            <v>Ethane</v>
          </cell>
        </row>
        <row r="40">
          <cell r="C40" t="str">
            <v>Liquefied petroleum gases (LPG)</v>
          </cell>
        </row>
        <row r="41">
          <cell r="C41" t="str">
            <v>Motor gasoline excl. biofuels</v>
          </cell>
        </row>
        <row r="42">
          <cell r="C42" t="str">
            <v>Aviation gasoline</v>
          </cell>
        </row>
        <row r="43">
          <cell r="C43" t="str">
            <v>Gasoline type jet fuel</v>
          </cell>
        </row>
        <row r="44">
          <cell r="C44" t="str">
            <v>Kerosene type jet fuel excl. biofuels</v>
          </cell>
        </row>
        <row r="45">
          <cell r="C45" t="str">
            <v>Other kerosene</v>
          </cell>
        </row>
        <row r="46">
          <cell r="C46" t="str">
            <v>Gas/diesel oil excluding biofuels</v>
          </cell>
        </row>
        <row r="47">
          <cell r="C47" t="str">
            <v>Fuel oil</v>
          </cell>
        </row>
        <row r="48">
          <cell r="C48" t="str">
            <v>Naphtha</v>
          </cell>
        </row>
        <row r="49">
          <cell r="C49" t="str">
            <v>White spirit &amp; SBP</v>
          </cell>
        </row>
        <row r="50">
          <cell r="C50" t="str">
            <v>Lubricants</v>
          </cell>
        </row>
        <row r="51">
          <cell r="C51" t="str">
            <v>Bitumen</v>
          </cell>
        </row>
        <row r="52">
          <cell r="C52" t="str">
            <v>Paraffin waxes</v>
          </cell>
        </row>
        <row r="53">
          <cell r="C53" t="str">
            <v>Petroleum coke</v>
          </cell>
        </row>
        <row r="54">
          <cell r="C54" t="str">
            <v>Non-specified oil products</v>
          </cell>
        </row>
        <row r="56">
          <cell r="C56" t="str">
            <v>Natural gas</v>
          </cell>
        </row>
        <row r="58">
          <cell r="C58" t="str">
            <v>Industrial waste</v>
          </cell>
        </row>
        <row r="59">
          <cell r="C59" t="str">
            <v>Municipal waste (renewable)</v>
          </cell>
        </row>
        <row r="60">
          <cell r="C60" t="str">
            <v>Municipal waste (non-renewable)</v>
          </cell>
        </row>
        <row r="61">
          <cell r="C61" t="str">
            <v>Primary solid biofuels</v>
          </cell>
        </row>
        <row r="62">
          <cell r="C62" t="str">
            <v>Biogases</v>
          </cell>
        </row>
        <row r="63">
          <cell r="C63" t="str">
            <v>Biogasoline</v>
          </cell>
        </row>
        <row r="64">
          <cell r="C64" t="str">
            <v>Bio jet kerosene</v>
          </cell>
        </row>
        <row r="65">
          <cell r="C65" t="str">
            <v>Biodiesels</v>
          </cell>
        </row>
        <row r="66">
          <cell r="C66" t="str">
            <v>Other liquid biofuels</v>
          </cell>
        </row>
        <row r="67">
          <cell r="C67" t="str">
            <v>Non-specified primary biofuels/ waste</v>
          </cell>
        </row>
        <row r="68">
          <cell r="C68" t="str">
            <v>Charcoal</v>
          </cell>
        </row>
        <row r="70">
          <cell r="C70" t="str">
            <v>Nuclear</v>
          </cell>
        </row>
        <row r="71">
          <cell r="C71" t="str">
            <v>Hydro</v>
          </cell>
        </row>
        <row r="72">
          <cell r="C72" t="str">
            <v>Geothermal</v>
          </cell>
        </row>
        <row r="73">
          <cell r="C73" t="str">
            <v>Solar photovoltaic</v>
          </cell>
        </row>
        <row r="74">
          <cell r="C74" t="str">
            <v>Solar thermal</v>
          </cell>
        </row>
        <row r="75">
          <cell r="C75" t="str">
            <v>Tide/ wave/ ocean</v>
          </cell>
        </row>
        <row r="76">
          <cell r="C76" t="str">
            <v>Wind</v>
          </cell>
        </row>
        <row r="77">
          <cell r="C77" t="str">
            <v>Heat pumps</v>
          </cell>
        </row>
        <row r="80">
          <cell r="C80" t="str">
            <v>Other sources</v>
          </cell>
        </row>
        <row r="81">
          <cell r="C81" t="str">
            <v>Electricity</v>
          </cell>
        </row>
        <row r="82">
          <cell r="C82" t="str">
            <v>Heat</v>
          </cell>
        </row>
        <row r="83">
          <cell r="C83" t="str">
            <v>Heat output from non-specified combustible fuels</v>
          </cell>
        </row>
        <row r="87">
          <cell r="C87" t="str">
            <v>Production</v>
          </cell>
        </row>
        <row r="89">
          <cell r="C89" t="str">
            <v>Imports</v>
          </cell>
        </row>
        <row r="90">
          <cell r="C90" t="str">
            <v>Exports</v>
          </cell>
        </row>
        <row r="91">
          <cell r="C91" t="str">
            <v>International marine bunkers</v>
          </cell>
        </row>
        <row r="92">
          <cell r="C92" t="str">
            <v>International aviation bunkers</v>
          </cell>
        </row>
        <row r="93">
          <cell r="C93" t="str">
            <v>Stock changes</v>
          </cell>
        </row>
        <row r="94">
          <cell r="C94" t="str">
            <v>Domestic supply</v>
          </cell>
        </row>
        <row r="95">
          <cell r="C95" t="str">
            <v>Total primary energy supply (TPES)</v>
          </cell>
        </row>
        <row r="96">
          <cell r="C96" t="str">
            <v>Transfers</v>
          </cell>
        </row>
        <row r="97">
          <cell r="C97" t="str">
            <v>Statistical differences</v>
          </cell>
        </row>
        <row r="99">
          <cell r="C99" t="str">
            <v>Transformation processes</v>
          </cell>
        </row>
        <row r="100">
          <cell r="C100" t="str">
            <v>Main activity electricity plants</v>
          </cell>
        </row>
        <row r="101">
          <cell r="C101" t="str">
            <v>Autoproducer electricity plants</v>
          </cell>
        </row>
        <row r="102">
          <cell r="C102" t="str">
            <v>Main activity producer CHP plants</v>
          </cell>
        </row>
        <row r="103">
          <cell r="C103" t="str">
            <v>Autoproducer CHP plants</v>
          </cell>
        </row>
        <row r="104">
          <cell r="C104" t="str">
            <v>Main activity producer heat plants</v>
          </cell>
        </row>
        <row r="105">
          <cell r="C105" t="str">
            <v>Autoproducer heat plants</v>
          </cell>
        </row>
        <row r="106">
          <cell r="C106" t="str">
            <v>Heat pumps</v>
          </cell>
        </row>
        <row r="107">
          <cell r="C107" t="str">
            <v>Electric boilers</v>
          </cell>
        </row>
        <row r="108">
          <cell r="C108" t="str">
            <v>Chemical heat for electricity production</v>
          </cell>
        </row>
        <row r="109">
          <cell r="C109" t="str">
            <v>Patent fuel plants</v>
          </cell>
        </row>
        <row r="110">
          <cell r="C110" t="str">
            <v>Coke ovens</v>
          </cell>
        </row>
        <row r="111">
          <cell r="C111" t="str">
            <v>Gas works</v>
          </cell>
        </row>
        <row r="112">
          <cell r="C112" t="str">
            <v>Blast furnaces</v>
          </cell>
        </row>
        <row r="113">
          <cell r="C113" t="str">
            <v>Petrochemical plants</v>
          </cell>
        </row>
        <row r="114">
          <cell r="C114" t="str">
            <v>BKB / peat briquette plants</v>
          </cell>
        </row>
        <row r="115">
          <cell r="C115" t="str">
            <v>Oil refineries</v>
          </cell>
        </row>
        <row r="116">
          <cell r="C116" t="str">
            <v>Coal liquefaction plants</v>
          </cell>
        </row>
        <row r="117">
          <cell r="C117" t="str">
            <v>Gas-to-liquids (GTL) plants</v>
          </cell>
        </row>
        <row r="118">
          <cell r="C118" t="str">
            <v>For blended natural gas</v>
          </cell>
        </row>
        <row r="119">
          <cell r="C119" t="str">
            <v>Charcoal production plants</v>
          </cell>
        </row>
        <row r="120">
          <cell r="C120" t="str">
            <v>Non-specified (transformation)</v>
          </cell>
        </row>
        <row r="122">
          <cell r="C122" t="str">
            <v>Energy industry own use</v>
          </cell>
        </row>
        <row r="123">
          <cell r="C123" t="str">
            <v>Coal mines</v>
          </cell>
        </row>
        <row r="124">
          <cell r="C124" t="str">
            <v>Oil and gas extraction</v>
          </cell>
        </row>
        <row r="125">
          <cell r="C125" t="str">
            <v>Patent fuel plants</v>
          </cell>
        </row>
        <row r="126">
          <cell r="C126" t="str">
            <v>Coke ovens</v>
          </cell>
        </row>
        <row r="127">
          <cell r="C127" t="str">
            <v>Gas works</v>
          </cell>
        </row>
        <row r="128">
          <cell r="C128" t="str">
            <v>Gasification plants for biogases</v>
          </cell>
        </row>
        <row r="129">
          <cell r="C129" t="str">
            <v>Blast furnaces</v>
          </cell>
        </row>
        <row r="130">
          <cell r="C130" t="str">
            <v>BKB / peat briquette plants</v>
          </cell>
        </row>
        <row r="131">
          <cell r="C131" t="str">
            <v>Oil refineries</v>
          </cell>
        </row>
        <row r="132">
          <cell r="C132" t="str">
            <v>Coal liquefaction plants</v>
          </cell>
        </row>
        <row r="133">
          <cell r="C133" t="str">
            <v>Liquefaction (LNG) / regasification plants</v>
          </cell>
        </row>
        <row r="134">
          <cell r="C134" t="str">
            <v>Gas-to-liquids (GTL) plants</v>
          </cell>
        </row>
        <row r="135">
          <cell r="C135" t="str">
            <v>Own use in electricity, CHP and heat plants</v>
          </cell>
        </row>
        <row r="136">
          <cell r="C136" t="str">
            <v>Used for pumped storage</v>
          </cell>
        </row>
        <row r="137">
          <cell r="C137" t="str">
            <v>Nuclear industry</v>
          </cell>
        </row>
        <row r="138">
          <cell r="C138" t="str">
            <v>Charcoal production plants</v>
          </cell>
        </row>
        <row r="139">
          <cell r="C139" t="str">
            <v>Non-specified (Energy)</v>
          </cell>
        </row>
        <row r="140">
          <cell r="C140" t="str">
            <v>Losses</v>
          </cell>
        </row>
        <row r="142">
          <cell r="C142" t="str">
            <v>Final consumption</v>
          </cell>
        </row>
        <row r="143">
          <cell r="C143" t="str">
            <v>Industry</v>
          </cell>
        </row>
        <row r="144">
          <cell r="C144" t="str">
            <v>Iron and steel</v>
          </cell>
        </row>
        <row r="145">
          <cell r="C145" t="str">
            <v>Chemical and petrochemical</v>
          </cell>
        </row>
        <row r="146">
          <cell r="C146" t="str">
            <v>Non-ferrous metals</v>
          </cell>
        </row>
        <row r="147">
          <cell r="C147" t="str">
            <v>Non-metallic minerals</v>
          </cell>
        </row>
        <row r="148">
          <cell r="C148" t="str">
            <v>Transport equipment</v>
          </cell>
        </row>
        <row r="149">
          <cell r="C149" t="str">
            <v>Machinery</v>
          </cell>
        </row>
        <row r="150">
          <cell r="C150" t="str">
            <v>Mining and quarrying</v>
          </cell>
        </row>
        <row r="151">
          <cell r="C151" t="str">
            <v>Food, beverages and tobacco</v>
          </cell>
        </row>
        <row r="152">
          <cell r="C152" t="str">
            <v>Paper, pulp and print</v>
          </cell>
        </row>
        <row r="153">
          <cell r="C153" t="str">
            <v>Wood and wood products</v>
          </cell>
        </row>
        <row r="154">
          <cell r="C154" t="str">
            <v>Construction</v>
          </cell>
        </row>
        <row r="155">
          <cell r="C155" t="str">
            <v>Textiles and leather</v>
          </cell>
        </row>
        <row r="156">
          <cell r="C156" t="str">
            <v>Non-specified (Industry)</v>
          </cell>
        </row>
        <row r="157">
          <cell r="C157" t="str">
            <v>Transport</v>
          </cell>
        </row>
        <row r="158">
          <cell r="C158" t="str">
            <v>Domestic aviation</v>
          </cell>
        </row>
        <row r="159">
          <cell r="C159" t="str">
            <v>Road</v>
          </cell>
        </row>
        <row r="160">
          <cell r="C160" t="str">
            <v>Rail</v>
          </cell>
        </row>
        <row r="161">
          <cell r="C161" t="str">
            <v>Pipeline transport</v>
          </cell>
        </row>
        <row r="162">
          <cell r="C162" t="str">
            <v>Domestic navigation</v>
          </cell>
        </row>
        <row r="163">
          <cell r="C163" t="str">
            <v>Non-specified (transport)</v>
          </cell>
        </row>
        <row r="164">
          <cell r="C164" t="str">
            <v>Other</v>
          </cell>
        </row>
        <row r="165">
          <cell r="C165" t="str">
            <v>Residential</v>
          </cell>
        </row>
        <row r="166">
          <cell r="C166" t="str">
            <v>Commercial and public services</v>
          </cell>
        </row>
        <row r="167">
          <cell r="C167" t="str">
            <v>Agriculture/forestry</v>
          </cell>
        </row>
        <row r="168">
          <cell r="C168" t="str">
            <v>Fishing</v>
          </cell>
        </row>
        <row r="169">
          <cell r="C169" t="str">
            <v>Non-specified (other)</v>
          </cell>
        </row>
        <row r="170">
          <cell r="C170" t="str">
            <v>Non-energy use</v>
          </cell>
        </row>
        <row r="171">
          <cell r="C171" t="str">
            <v>Non-energy use industry/transformation/energy</v>
          </cell>
        </row>
        <row r="172">
          <cell r="C172" t="str">
            <v>Non-energy use in transport</v>
          </cell>
        </row>
        <row r="173">
          <cell r="C173" t="str">
            <v>Non-energy use in other</v>
          </cell>
        </row>
        <row r="174">
          <cell r="C174" t="str">
            <v>Memo: Non-energy use chemical/petrochemical</v>
          </cell>
        </row>
        <row r="176">
          <cell r="C176" t="str">
            <v>Electricity output in GWh</v>
          </cell>
        </row>
        <row r="177">
          <cell r="C177" t="str">
            <v>Heat output in TJ</v>
          </cell>
        </row>
      </sheetData>
      <sheetData sheetId="4" refreshError="1"/>
      <sheetData sheetId="5" refreshError="1"/>
      <sheetData sheetId="6" refreshError="1"/>
      <sheetData sheetId="7" refreshError="1">
        <row r="4">
          <cell r="B4" t="str">
            <v>SHORT NAMES</v>
          </cell>
          <cell r="C4" t="str">
            <v>ANTCOAL</v>
          </cell>
          <cell r="D4" t="str">
            <v>COKCOAL</v>
          </cell>
          <cell r="E4" t="str">
            <v>BITCOAL</v>
          </cell>
          <cell r="F4" t="str">
            <v>SUBCOAL</v>
          </cell>
          <cell r="G4" t="str">
            <v>LIGNITE</v>
          </cell>
          <cell r="H4" t="str">
            <v>PATFUEL</v>
          </cell>
          <cell r="I4" t="str">
            <v>OVENCOKE</v>
          </cell>
          <cell r="J4" t="str">
            <v>GASCOKE</v>
          </cell>
          <cell r="K4" t="str">
            <v>COALTAR</v>
          </cell>
          <cell r="L4" t="str">
            <v>BKB</v>
          </cell>
          <cell r="M4" t="str">
            <v>GASWKSGS</v>
          </cell>
          <cell r="N4" t="str">
            <v>COKEOVGS</v>
          </cell>
          <cell r="O4" t="str">
            <v>BLFURGS</v>
          </cell>
          <cell r="P4" t="str">
            <v>OGASES</v>
          </cell>
          <cell r="Q4" t="str">
            <v>MANGAS</v>
          </cell>
          <cell r="R4" t="str">
            <v>PEAT</v>
          </cell>
          <cell r="S4" t="str">
            <v>PEATPROD</v>
          </cell>
          <cell r="T4" t="str">
            <v>OILSHALE</v>
          </cell>
          <cell r="U4" t="str">
            <v>CRUDEOIL</v>
          </cell>
          <cell r="V4" t="str">
            <v>NGL</v>
          </cell>
          <cell r="W4" t="str">
            <v>REFFEEDS</v>
          </cell>
          <cell r="X4" t="str">
            <v>ADDITIVE</v>
          </cell>
          <cell r="Y4" t="str">
            <v>NONCRUDE</v>
          </cell>
          <cell r="Z4" t="str">
            <v>REFINGAS</v>
          </cell>
          <cell r="AA4" t="str">
            <v>ETHANE</v>
          </cell>
          <cell r="AB4" t="str">
            <v>LPG</v>
          </cell>
          <cell r="AC4" t="str">
            <v>NONBIOGASO</v>
          </cell>
          <cell r="AD4" t="str">
            <v>AVGAS</v>
          </cell>
          <cell r="AE4" t="str">
            <v>JETGAS</v>
          </cell>
          <cell r="AF4" t="str">
            <v>NONBIOJETK</v>
          </cell>
          <cell r="AG4" t="str">
            <v>OTHKERO</v>
          </cell>
          <cell r="AH4" t="str">
            <v>NONBIODIES</v>
          </cell>
          <cell r="AI4" t="str">
            <v>RESFUEL</v>
          </cell>
          <cell r="AJ4" t="str">
            <v>NAPHTHA</v>
          </cell>
          <cell r="AK4" t="str">
            <v>WHITESP</v>
          </cell>
          <cell r="AL4" t="str">
            <v>LUBRIC</v>
          </cell>
          <cell r="AM4" t="str">
            <v>BITUMEN</v>
          </cell>
          <cell r="AN4" t="str">
            <v>PARWAX</v>
          </cell>
          <cell r="AO4" t="str">
            <v>PETCOKE</v>
          </cell>
          <cell r="AP4" t="str">
            <v>ONONSPEC</v>
          </cell>
          <cell r="AQ4" t="str">
            <v>NATGAS</v>
          </cell>
          <cell r="AR4" t="str">
            <v>INDWASTE</v>
          </cell>
          <cell r="AS4" t="str">
            <v>MUNWASTER</v>
          </cell>
          <cell r="AT4" t="str">
            <v>MUNWASTEN</v>
          </cell>
          <cell r="AU4" t="str">
            <v>PRIMSBIO</v>
          </cell>
          <cell r="AV4" t="str">
            <v>BIOGASES</v>
          </cell>
          <cell r="AW4" t="str">
            <v>BIOGASOL</v>
          </cell>
          <cell r="AX4" t="str">
            <v>BIOJETKERO</v>
          </cell>
          <cell r="AY4" t="str">
            <v>BIODIESEL</v>
          </cell>
          <cell r="AZ4" t="str">
            <v>OBIOLIQ</v>
          </cell>
          <cell r="BA4" t="str">
            <v>RENEWNS</v>
          </cell>
          <cell r="BB4" t="str">
            <v>CHARCOAL</v>
          </cell>
          <cell r="BC4" t="str">
            <v>NUCLEAR</v>
          </cell>
          <cell r="BD4" t="str">
            <v>HYDRO</v>
          </cell>
          <cell r="BE4" t="str">
            <v>GEOTHERM</v>
          </cell>
          <cell r="BF4" t="str">
            <v>SOLARPV</v>
          </cell>
          <cell r="BG4" t="str">
            <v>SOLARTH</v>
          </cell>
          <cell r="BH4" t="str">
            <v>TIDE</v>
          </cell>
          <cell r="BI4" t="str">
            <v>WIND</v>
          </cell>
          <cell r="BJ4" t="str">
            <v>HEATPUMP</v>
          </cell>
          <cell r="BK4" t="str">
            <v>BOILER</v>
          </cell>
          <cell r="BL4" t="str">
            <v>CHEMHEAT</v>
          </cell>
          <cell r="BM4" t="str">
            <v>OTHER</v>
          </cell>
          <cell r="BN4" t="str">
            <v>ELECTR</v>
          </cell>
          <cell r="BO4" t="str">
            <v>HEAT</v>
          </cell>
          <cell r="BP4" t="str">
            <v>HEATNS</v>
          </cell>
        </row>
        <row r="5">
          <cell r="B5" t="str">
            <v>INDPROD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I5">
            <v>0</v>
          </cell>
          <cell r="AJ5">
            <v>0</v>
          </cell>
          <cell r="AK5">
            <v>0</v>
          </cell>
          <cell r="AL5">
            <v>0</v>
          </cell>
          <cell r="AM5">
            <v>0</v>
          </cell>
          <cell r="AN5">
            <v>0</v>
          </cell>
          <cell r="AO5">
            <v>0</v>
          </cell>
          <cell r="AP5">
            <v>0</v>
          </cell>
          <cell r="AQ5">
            <v>0</v>
          </cell>
          <cell r="AR5">
            <v>0</v>
          </cell>
          <cell r="AS5">
            <v>0</v>
          </cell>
          <cell r="AT5">
            <v>0</v>
          </cell>
          <cell r="AU5">
            <v>0</v>
          </cell>
          <cell r="AV5">
            <v>0</v>
          </cell>
          <cell r="AW5">
            <v>0</v>
          </cell>
          <cell r="AX5">
            <v>0</v>
          </cell>
          <cell r="AY5">
            <v>0</v>
          </cell>
          <cell r="AZ5">
            <v>0</v>
          </cell>
          <cell r="BA5">
            <v>0</v>
          </cell>
          <cell r="BB5">
            <v>0</v>
          </cell>
          <cell r="BC5">
            <v>0</v>
          </cell>
          <cell r="BD5">
            <v>0</v>
          </cell>
          <cell r="BE5">
            <v>0</v>
          </cell>
          <cell r="BF5">
            <v>0</v>
          </cell>
          <cell r="BG5">
            <v>0</v>
          </cell>
          <cell r="BH5">
            <v>0</v>
          </cell>
          <cell r="BI5">
            <v>0</v>
          </cell>
          <cell r="BJ5">
            <v>0</v>
          </cell>
          <cell r="BK5">
            <v>0</v>
          </cell>
          <cell r="BL5">
            <v>0</v>
          </cell>
          <cell r="BM5">
            <v>0</v>
          </cell>
          <cell r="BN5">
            <v>0</v>
          </cell>
          <cell r="BO5">
            <v>0</v>
          </cell>
          <cell r="BP5">
            <v>0</v>
          </cell>
        </row>
        <row r="6">
          <cell r="B6" t="str">
            <v>OSCOAL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0</v>
          </cell>
          <cell r="AJ6">
            <v>0</v>
          </cell>
          <cell r="AK6">
            <v>0</v>
          </cell>
          <cell r="AL6">
            <v>0</v>
          </cell>
          <cell r="AM6">
            <v>0</v>
          </cell>
          <cell r="AN6">
            <v>0</v>
          </cell>
          <cell r="AO6">
            <v>0</v>
          </cell>
          <cell r="AP6">
            <v>0</v>
          </cell>
          <cell r="AQ6">
            <v>0</v>
          </cell>
          <cell r="AR6">
            <v>0</v>
          </cell>
          <cell r="AS6">
            <v>0</v>
          </cell>
          <cell r="AT6">
            <v>0</v>
          </cell>
          <cell r="AU6">
            <v>0</v>
          </cell>
          <cell r="AV6">
            <v>0</v>
          </cell>
          <cell r="AW6">
            <v>0</v>
          </cell>
          <cell r="AX6">
            <v>0</v>
          </cell>
          <cell r="AY6">
            <v>0</v>
          </cell>
          <cell r="AZ6">
            <v>0</v>
          </cell>
          <cell r="BA6">
            <v>0</v>
          </cell>
          <cell r="BB6">
            <v>0</v>
          </cell>
          <cell r="BC6">
            <v>0</v>
          </cell>
          <cell r="BD6">
            <v>0</v>
          </cell>
          <cell r="BE6">
            <v>0</v>
          </cell>
          <cell r="BF6">
            <v>0</v>
          </cell>
          <cell r="BG6">
            <v>0</v>
          </cell>
          <cell r="BH6">
            <v>0</v>
          </cell>
          <cell r="BI6">
            <v>0</v>
          </cell>
          <cell r="BJ6">
            <v>0</v>
          </cell>
          <cell r="BK6">
            <v>0</v>
          </cell>
          <cell r="BL6">
            <v>0</v>
          </cell>
          <cell r="BM6">
            <v>0</v>
          </cell>
          <cell r="BN6">
            <v>0</v>
          </cell>
          <cell r="BO6">
            <v>0</v>
          </cell>
          <cell r="BP6">
            <v>0</v>
          </cell>
        </row>
        <row r="7">
          <cell r="B7" t="str">
            <v>OSNATGAS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  <cell r="AT7">
            <v>0</v>
          </cell>
          <cell r="AU7">
            <v>0</v>
          </cell>
          <cell r="AV7">
            <v>0</v>
          </cell>
          <cell r="AW7">
            <v>0</v>
          </cell>
          <cell r="AX7">
            <v>0</v>
          </cell>
          <cell r="AY7">
            <v>0</v>
          </cell>
          <cell r="AZ7">
            <v>0</v>
          </cell>
          <cell r="BA7">
            <v>0</v>
          </cell>
          <cell r="BB7">
            <v>0</v>
          </cell>
          <cell r="BC7">
            <v>0</v>
          </cell>
          <cell r="BD7">
            <v>0</v>
          </cell>
          <cell r="BE7">
            <v>0</v>
          </cell>
          <cell r="BF7">
            <v>0</v>
          </cell>
          <cell r="BG7">
            <v>0</v>
          </cell>
          <cell r="BH7">
            <v>0</v>
          </cell>
          <cell r="BI7">
            <v>0</v>
          </cell>
          <cell r="BJ7">
            <v>0</v>
          </cell>
          <cell r="BK7">
            <v>0</v>
          </cell>
          <cell r="BL7">
            <v>0</v>
          </cell>
          <cell r="BM7">
            <v>0</v>
          </cell>
          <cell r="BN7">
            <v>0</v>
          </cell>
          <cell r="BO7">
            <v>0</v>
          </cell>
          <cell r="BP7">
            <v>0</v>
          </cell>
        </row>
        <row r="8">
          <cell r="B8" t="str">
            <v>OSOIL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K8">
            <v>0</v>
          </cell>
          <cell r="AL8">
            <v>0</v>
          </cell>
          <cell r="AM8">
            <v>0</v>
          </cell>
          <cell r="AN8">
            <v>0</v>
          </cell>
          <cell r="AO8">
            <v>0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  <cell r="AU8">
            <v>0</v>
          </cell>
          <cell r="AV8">
            <v>0</v>
          </cell>
          <cell r="AW8">
            <v>0</v>
          </cell>
          <cell r="AX8">
            <v>0</v>
          </cell>
          <cell r="AY8">
            <v>0</v>
          </cell>
          <cell r="AZ8">
            <v>0</v>
          </cell>
          <cell r="BA8">
            <v>0</v>
          </cell>
          <cell r="BB8">
            <v>0</v>
          </cell>
          <cell r="BC8">
            <v>0</v>
          </cell>
          <cell r="BD8">
            <v>0</v>
          </cell>
          <cell r="BE8">
            <v>0</v>
          </cell>
          <cell r="BF8">
            <v>0</v>
          </cell>
          <cell r="BG8">
            <v>0</v>
          </cell>
          <cell r="BH8">
            <v>0</v>
          </cell>
          <cell r="BI8">
            <v>0</v>
          </cell>
          <cell r="BJ8">
            <v>0</v>
          </cell>
          <cell r="BK8">
            <v>0</v>
          </cell>
          <cell r="BL8">
            <v>0</v>
          </cell>
          <cell r="BM8">
            <v>0</v>
          </cell>
          <cell r="BN8">
            <v>0</v>
          </cell>
          <cell r="BO8">
            <v>0</v>
          </cell>
          <cell r="BP8">
            <v>0</v>
          </cell>
        </row>
        <row r="9">
          <cell r="B9" t="str">
            <v>OSRENEW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>
            <v>0</v>
          </cell>
          <cell r="AJ9">
            <v>0</v>
          </cell>
          <cell r="AK9">
            <v>0</v>
          </cell>
          <cell r="AL9">
            <v>0</v>
          </cell>
          <cell r="AM9">
            <v>0</v>
          </cell>
          <cell r="AN9">
            <v>0</v>
          </cell>
          <cell r="AO9">
            <v>0</v>
          </cell>
          <cell r="AP9">
            <v>0</v>
          </cell>
          <cell r="AQ9">
            <v>0</v>
          </cell>
          <cell r="AR9">
            <v>0</v>
          </cell>
          <cell r="AS9">
            <v>0</v>
          </cell>
          <cell r="AT9">
            <v>0</v>
          </cell>
          <cell r="AU9">
            <v>0</v>
          </cell>
          <cell r="AV9">
            <v>0</v>
          </cell>
          <cell r="AW9">
            <v>0</v>
          </cell>
          <cell r="AX9">
            <v>0</v>
          </cell>
          <cell r="AY9">
            <v>0</v>
          </cell>
          <cell r="AZ9">
            <v>0</v>
          </cell>
          <cell r="BA9">
            <v>0</v>
          </cell>
          <cell r="BB9">
            <v>0</v>
          </cell>
          <cell r="BC9">
            <v>0</v>
          </cell>
          <cell r="BD9">
            <v>0</v>
          </cell>
          <cell r="BE9">
            <v>0</v>
          </cell>
          <cell r="BF9">
            <v>0</v>
          </cell>
          <cell r="BG9">
            <v>0</v>
          </cell>
          <cell r="BH9">
            <v>0</v>
          </cell>
          <cell r="BI9">
            <v>0</v>
          </cell>
          <cell r="BJ9">
            <v>0</v>
          </cell>
          <cell r="BK9">
            <v>0</v>
          </cell>
          <cell r="BL9">
            <v>0</v>
          </cell>
          <cell r="BM9">
            <v>0</v>
          </cell>
          <cell r="BN9">
            <v>0</v>
          </cell>
          <cell r="BO9">
            <v>0</v>
          </cell>
          <cell r="BP9">
            <v>0</v>
          </cell>
        </row>
        <row r="10">
          <cell r="B10" t="str">
            <v>OSNONSPEC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>
            <v>0</v>
          </cell>
          <cell r="AJ10">
            <v>0</v>
          </cell>
          <cell r="AK10">
            <v>0</v>
          </cell>
          <cell r="AL10">
            <v>0</v>
          </cell>
          <cell r="AM10">
            <v>0</v>
          </cell>
          <cell r="AN10">
            <v>0</v>
          </cell>
          <cell r="AO10">
            <v>0</v>
          </cell>
          <cell r="AP10">
            <v>0</v>
          </cell>
          <cell r="AQ10">
            <v>0</v>
          </cell>
          <cell r="AR10">
            <v>0</v>
          </cell>
          <cell r="AS10">
            <v>0</v>
          </cell>
          <cell r="AT10">
            <v>0</v>
          </cell>
          <cell r="AU10">
            <v>0</v>
          </cell>
          <cell r="AV10">
            <v>0</v>
          </cell>
          <cell r="AW10">
            <v>0</v>
          </cell>
          <cell r="AX10">
            <v>0</v>
          </cell>
          <cell r="AY10">
            <v>0</v>
          </cell>
          <cell r="AZ10">
            <v>0</v>
          </cell>
          <cell r="BA10">
            <v>0</v>
          </cell>
          <cell r="BB10">
            <v>0</v>
          </cell>
          <cell r="BC10">
            <v>0</v>
          </cell>
          <cell r="BD10">
            <v>0</v>
          </cell>
          <cell r="BE10">
            <v>0</v>
          </cell>
          <cell r="BF10">
            <v>0</v>
          </cell>
          <cell r="BG10">
            <v>0</v>
          </cell>
          <cell r="BH10">
            <v>0</v>
          </cell>
          <cell r="BI10">
            <v>0</v>
          </cell>
          <cell r="BJ10">
            <v>0</v>
          </cell>
          <cell r="BK10">
            <v>0</v>
          </cell>
          <cell r="BL10">
            <v>0</v>
          </cell>
          <cell r="BM10">
            <v>0</v>
          </cell>
          <cell r="BN10">
            <v>0</v>
          </cell>
          <cell r="BO10">
            <v>0</v>
          </cell>
          <cell r="BP10">
            <v>0</v>
          </cell>
        </row>
        <row r="11">
          <cell r="B11" t="str">
            <v>IMPORTS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>
            <v>0</v>
          </cell>
          <cell r="AJ11">
            <v>0</v>
          </cell>
          <cell r="AK11">
            <v>0</v>
          </cell>
          <cell r="AL11">
            <v>0</v>
          </cell>
          <cell r="AM11">
            <v>0</v>
          </cell>
          <cell r="AN11">
            <v>0</v>
          </cell>
          <cell r="AO11">
            <v>0</v>
          </cell>
          <cell r="AP11">
            <v>0</v>
          </cell>
          <cell r="AQ11">
            <v>0</v>
          </cell>
          <cell r="AR11">
            <v>0</v>
          </cell>
          <cell r="AS11">
            <v>0</v>
          </cell>
          <cell r="AT11">
            <v>0</v>
          </cell>
          <cell r="AU11">
            <v>0</v>
          </cell>
          <cell r="AV11">
            <v>0</v>
          </cell>
          <cell r="AW11">
            <v>0</v>
          </cell>
          <cell r="AX11">
            <v>0</v>
          </cell>
          <cell r="AY11">
            <v>0</v>
          </cell>
          <cell r="AZ11">
            <v>0</v>
          </cell>
          <cell r="BA11">
            <v>0</v>
          </cell>
          <cell r="BB11">
            <v>0</v>
          </cell>
          <cell r="BC11">
            <v>0</v>
          </cell>
          <cell r="BD11">
            <v>0</v>
          </cell>
          <cell r="BE11">
            <v>0</v>
          </cell>
          <cell r="BF11">
            <v>0</v>
          </cell>
          <cell r="BG11">
            <v>0</v>
          </cell>
          <cell r="BH11">
            <v>0</v>
          </cell>
          <cell r="BI11">
            <v>0</v>
          </cell>
          <cell r="BJ11">
            <v>0</v>
          </cell>
          <cell r="BK11">
            <v>0</v>
          </cell>
          <cell r="BL11">
            <v>0</v>
          </cell>
          <cell r="BM11">
            <v>0</v>
          </cell>
          <cell r="BN11">
            <v>0</v>
          </cell>
          <cell r="BO11">
            <v>0</v>
          </cell>
          <cell r="BP11">
            <v>0</v>
          </cell>
        </row>
        <row r="12">
          <cell r="B12" t="str">
            <v>EXPORTS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0</v>
          </cell>
          <cell r="AJ12">
            <v>0</v>
          </cell>
          <cell r="AK12">
            <v>0</v>
          </cell>
          <cell r="AL12">
            <v>0</v>
          </cell>
          <cell r="AM12">
            <v>0</v>
          </cell>
          <cell r="AN12">
            <v>0</v>
          </cell>
          <cell r="AO12">
            <v>0</v>
          </cell>
          <cell r="AP12">
            <v>0</v>
          </cell>
          <cell r="AQ12">
            <v>0</v>
          </cell>
          <cell r="AR12">
            <v>0</v>
          </cell>
          <cell r="AS12">
            <v>0</v>
          </cell>
          <cell r="AT12">
            <v>0</v>
          </cell>
          <cell r="AU12">
            <v>0</v>
          </cell>
          <cell r="AV12">
            <v>0</v>
          </cell>
          <cell r="AW12">
            <v>0</v>
          </cell>
          <cell r="AX12">
            <v>0</v>
          </cell>
          <cell r="AY12">
            <v>0</v>
          </cell>
          <cell r="AZ12">
            <v>0</v>
          </cell>
          <cell r="BA12">
            <v>0</v>
          </cell>
          <cell r="BB12">
            <v>0</v>
          </cell>
          <cell r="BC12">
            <v>0</v>
          </cell>
          <cell r="BD12">
            <v>0</v>
          </cell>
          <cell r="BE12">
            <v>0</v>
          </cell>
          <cell r="BF12">
            <v>0</v>
          </cell>
          <cell r="BG12">
            <v>0</v>
          </cell>
          <cell r="BH12">
            <v>0</v>
          </cell>
          <cell r="BI12">
            <v>0</v>
          </cell>
          <cell r="BJ12">
            <v>0</v>
          </cell>
          <cell r="BK12">
            <v>0</v>
          </cell>
          <cell r="BL12">
            <v>0</v>
          </cell>
          <cell r="BM12">
            <v>0</v>
          </cell>
          <cell r="BN12">
            <v>0</v>
          </cell>
          <cell r="BO12">
            <v>0</v>
          </cell>
          <cell r="BP12">
            <v>0</v>
          </cell>
        </row>
        <row r="13">
          <cell r="B13" t="str">
            <v>MARBUNK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  <cell r="AJ13">
            <v>0</v>
          </cell>
          <cell r="AK13">
            <v>0</v>
          </cell>
          <cell r="AL13">
            <v>0</v>
          </cell>
          <cell r="AM13">
            <v>0</v>
          </cell>
          <cell r="AN13">
            <v>0</v>
          </cell>
          <cell r="AO13">
            <v>0</v>
          </cell>
          <cell r="AP13">
            <v>0</v>
          </cell>
          <cell r="AQ13">
            <v>0</v>
          </cell>
          <cell r="AR13">
            <v>0</v>
          </cell>
          <cell r="AS13">
            <v>0</v>
          </cell>
          <cell r="AT13">
            <v>0</v>
          </cell>
          <cell r="AU13">
            <v>0</v>
          </cell>
          <cell r="AV13">
            <v>0</v>
          </cell>
          <cell r="AW13">
            <v>0</v>
          </cell>
          <cell r="AX13">
            <v>0</v>
          </cell>
          <cell r="AY13">
            <v>0</v>
          </cell>
          <cell r="AZ13">
            <v>0</v>
          </cell>
          <cell r="BA13">
            <v>0</v>
          </cell>
          <cell r="BB13">
            <v>0</v>
          </cell>
          <cell r="BC13">
            <v>0</v>
          </cell>
          <cell r="BD13">
            <v>0</v>
          </cell>
          <cell r="BE13">
            <v>0</v>
          </cell>
          <cell r="BF13">
            <v>0</v>
          </cell>
          <cell r="BG13">
            <v>0</v>
          </cell>
          <cell r="BH13">
            <v>0</v>
          </cell>
          <cell r="BI13">
            <v>0</v>
          </cell>
          <cell r="BJ13">
            <v>0</v>
          </cell>
          <cell r="BK13">
            <v>0</v>
          </cell>
          <cell r="BL13">
            <v>0</v>
          </cell>
          <cell r="BM13">
            <v>0</v>
          </cell>
          <cell r="BN13">
            <v>0</v>
          </cell>
          <cell r="BO13">
            <v>0</v>
          </cell>
          <cell r="BP13">
            <v>0</v>
          </cell>
        </row>
        <row r="14">
          <cell r="B14" t="str">
            <v>AVBUNK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W14">
            <v>0</v>
          </cell>
          <cell r="AX14">
            <v>0</v>
          </cell>
          <cell r="AY14">
            <v>0</v>
          </cell>
          <cell r="AZ14">
            <v>0</v>
          </cell>
          <cell r="BA14">
            <v>0</v>
          </cell>
          <cell r="BB14">
            <v>0</v>
          </cell>
          <cell r="BC14">
            <v>0</v>
          </cell>
          <cell r="BD14">
            <v>0</v>
          </cell>
          <cell r="BE14">
            <v>0</v>
          </cell>
          <cell r="BF14">
            <v>0</v>
          </cell>
          <cell r="BG14">
            <v>0</v>
          </cell>
          <cell r="BH14">
            <v>0</v>
          </cell>
          <cell r="BI14">
            <v>0</v>
          </cell>
          <cell r="BJ14">
            <v>0</v>
          </cell>
          <cell r="BK14">
            <v>0</v>
          </cell>
          <cell r="BL14">
            <v>0</v>
          </cell>
          <cell r="BM14">
            <v>0</v>
          </cell>
          <cell r="BN14">
            <v>0</v>
          </cell>
          <cell r="BO14">
            <v>0</v>
          </cell>
          <cell r="BP14">
            <v>0</v>
          </cell>
        </row>
        <row r="15">
          <cell r="B15" t="str">
            <v>STOCKCHA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0</v>
          </cell>
          <cell r="AJ15">
            <v>0</v>
          </cell>
          <cell r="AK15">
            <v>0</v>
          </cell>
          <cell r="AL15">
            <v>0</v>
          </cell>
          <cell r="AM15">
            <v>0</v>
          </cell>
          <cell r="AN15">
            <v>0</v>
          </cell>
          <cell r="AO15">
            <v>0</v>
          </cell>
          <cell r="AP15">
            <v>0</v>
          </cell>
          <cell r="AQ15">
            <v>0</v>
          </cell>
          <cell r="AR15">
            <v>0</v>
          </cell>
          <cell r="AS15">
            <v>0</v>
          </cell>
          <cell r="AT15">
            <v>0</v>
          </cell>
          <cell r="AU15">
            <v>0</v>
          </cell>
          <cell r="AV15">
            <v>0</v>
          </cell>
          <cell r="AW15">
            <v>0</v>
          </cell>
          <cell r="AX15">
            <v>0</v>
          </cell>
          <cell r="AY15">
            <v>0</v>
          </cell>
          <cell r="AZ15">
            <v>0</v>
          </cell>
          <cell r="BA15">
            <v>0</v>
          </cell>
          <cell r="BB15">
            <v>0</v>
          </cell>
          <cell r="BC15">
            <v>0</v>
          </cell>
          <cell r="BD15">
            <v>0</v>
          </cell>
          <cell r="BE15">
            <v>0</v>
          </cell>
          <cell r="BF15">
            <v>0</v>
          </cell>
          <cell r="BG15">
            <v>0</v>
          </cell>
          <cell r="BH15">
            <v>0</v>
          </cell>
          <cell r="BI15">
            <v>0</v>
          </cell>
          <cell r="BJ15">
            <v>0</v>
          </cell>
          <cell r="BK15">
            <v>0</v>
          </cell>
          <cell r="BL15">
            <v>0</v>
          </cell>
          <cell r="BM15">
            <v>0</v>
          </cell>
          <cell r="BN15">
            <v>0</v>
          </cell>
          <cell r="BO15">
            <v>0</v>
          </cell>
          <cell r="BP15">
            <v>0</v>
          </cell>
        </row>
        <row r="16">
          <cell r="B16" t="str">
            <v>DOMSUP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0</v>
          </cell>
          <cell r="AK16">
            <v>0</v>
          </cell>
          <cell r="AL16">
            <v>0</v>
          </cell>
          <cell r="AM16">
            <v>0</v>
          </cell>
          <cell r="AN16">
            <v>0</v>
          </cell>
          <cell r="AO16">
            <v>0</v>
          </cell>
          <cell r="AP16">
            <v>0</v>
          </cell>
          <cell r="AQ16">
            <v>0</v>
          </cell>
          <cell r="AR16">
            <v>0</v>
          </cell>
          <cell r="AS16">
            <v>0</v>
          </cell>
          <cell r="AT16">
            <v>0</v>
          </cell>
          <cell r="AU16">
            <v>0</v>
          </cell>
          <cell r="AV16">
            <v>0</v>
          </cell>
          <cell r="AW16">
            <v>0</v>
          </cell>
          <cell r="AX16">
            <v>0</v>
          </cell>
          <cell r="AY16">
            <v>0</v>
          </cell>
          <cell r="AZ16">
            <v>0</v>
          </cell>
          <cell r="BA16">
            <v>0</v>
          </cell>
          <cell r="BB16">
            <v>0</v>
          </cell>
          <cell r="BC16">
            <v>0</v>
          </cell>
          <cell r="BD16">
            <v>0</v>
          </cell>
          <cell r="BE16">
            <v>0</v>
          </cell>
          <cell r="BF16">
            <v>0</v>
          </cell>
          <cell r="BG16">
            <v>0</v>
          </cell>
          <cell r="BH16">
            <v>0</v>
          </cell>
          <cell r="BI16">
            <v>0</v>
          </cell>
          <cell r="BJ16">
            <v>0</v>
          </cell>
          <cell r="BK16">
            <v>0</v>
          </cell>
          <cell r="BL16">
            <v>0</v>
          </cell>
          <cell r="BM16">
            <v>0</v>
          </cell>
          <cell r="BN16">
            <v>0</v>
          </cell>
          <cell r="BO16">
            <v>0</v>
          </cell>
          <cell r="BP16">
            <v>0</v>
          </cell>
        </row>
        <row r="17">
          <cell r="B17" t="str">
            <v>TRANSFER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0</v>
          </cell>
          <cell r="AJ17">
            <v>0</v>
          </cell>
          <cell r="AK17">
            <v>0</v>
          </cell>
          <cell r="AL17">
            <v>0</v>
          </cell>
          <cell r="AM17">
            <v>0</v>
          </cell>
          <cell r="AN17">
            <v>0</v>
          </cell>
          <cell r="AO17">
            <v>0</v>
          </cell>
          <cell r="AP17">
            <v>0</v>
          </cell>
          <cell r="AQ17">
            <v>0</v>
          </cell>
          <cell r="AR17">
            <v>0</v>
          </cell>
          <cell r="AS17">
            <v>0</v>
          </cell>
          <cell r="AT17">
            <v>0</v>
          </cell>
          <cell r="AU17">
            <v>0</v>
          </cell>
          <cell r="AV17">
            <v>0</v>
          </cell>
          <cell r="AW17">
            <v>0</v>
          </cell>
          <cell r="AX17">
            <v>0</v>
          </cell>
          <cell r="AY17">
            <v>0</v>
          </cell>
          <cell r="AZ17">
            <v>0</v>
          </cell>
          <cell r="BA17">
            <v>0</v>
          </cell>
          <cell r="BB17">
            <v>0</v>
          </cell>
          <cell r="BC17">
            <v>0</v>
          </cell>
          <cell r="BD17">
            <v>0</v>
          </cell>
          <cell r="BE17">
            <v>0</v>
          </cell>
          <cell r="BF17">
            <v>0</v>
          </cell>
          <cell r="BG17">
            <v>0</v>
          </cell>
          <cell r="BH17">
            <v>0</v>
          </cell>
          <cell r="BI17">
            <v>0</v>
          </cell>
          <cell r="BJ17">
            <v>0</v>
          </cell>
          <cell r="BK17">
            <v>0</v>
          </cell>
          <cell r="BL17">
            <v>0</v>
          </cell>
          <cell r="BM17">
            <v>0</v>
          </cell>
          <cell r="BN17">
            <v>0</v>
          </cell>
          <cell r="BO17">
            <v>0</v>
          </cell>
          <cell r="BP17">
            <v>0</v>
          </cell>
        </row>
        <row r="18">
          <cell r="B18" t="str">
            <v>STATDIFF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0</v>
          </cell>
          <cell r="AJ18">
            <v>0</v>
          </cell>
          <cell r="AK18">
            <v>0</v>
          </cell>
          <cell r="AL18">
            <v>0</v>
          </cell>
          <cell r="AM18">
            <v>0</v>
          </cell>
          <cell r="AN18">
            <v>0</v>
          </cell>
          <cell r="AO18">
            <v>0</v>
          </cell>
          <cell r="AP18">
            <v>0</v>
          </cell>
          <cell r="AQ18">
            <v>0</v>
          </cell>
          <cell r="AR18">
            <v>0</v>
          </cell>
          <cell r="AS18">
            <v>0</v>
          </cell>
          <cell r="AT18">
            <v>0</v>
          </cell>
          <cell r="AU18">
            <v>0</v>
          </cell>
          <cell r="AV18">
            <v>0</v>
          </cell>
          <cell r="AW18">
            <v>0</v>
          </cell>
          <cell r="AX18">
            <v>0</v>
          </cell>
          <cell r="AY18">
            <v>0</v>
          </cell>
          <cell r="AZ18">
            <v>0</v>
          </cell>
          <cell r="BA18">
            <v>0</v>
          </cell>
          <cell r="BB18">
            <v>0</v>
          </cell>
          <cell r="BC18">
            <v>0</v>
          </cell>
          <cell r="BD18">
            <v>0</v>
          </cell>
          <cell r="BE18">
            <v>0</v>
          </cell>
          <cell r="BF18">
            <v>0</v>
          </cell>
          <cell r="BG18">
            <v>0</v>
          </cell>
          <cell r="BH18">
            <v>0</v>
          </cell>
          <cell r="BI18">
            <v>0</v>
          </cell>
          <cell r="BJ18">
            <v>0</v>
          </cell>
          <cell r="BK18">
            <v>0</v>
          </cell>
          <cell r="BL18">
            <v>0</v>
          </cell>
          <cell r="BM18">
            <v>0</v>
          </cell>
          <cell r="BN18">
            <v>0</v>
          </cell>
          <cell r="BO18">
            <v>0</v>
          </cell>
          <cell r="BP18">
            <v>0</v>
          </cell>
        </row>
        <row r="19">
          <cell r="B19" t="str">
            <v>TOTTRANF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0</v>
          </cell>
          <cell r="AJ19">
            <v>0</v>
          </cell>
          <cell r="AK19">
            <v>0</v>
          </cell>
          <cell r="AL19">
            <v>0</v>
          </cell>
          <cell r="AM19">
            <v>0</v>
          </cell>
          <cell r="AN19">
            <v>0</v>
          </cell>
          <cell r="AO19">
            <v>0</v>
          </cell>
          <cell r="AP19">
            <v>0</v>
          </cell>
          <cell r="AQ19">
            <v>0</v>
          </cell>
          <cell r="AR19">
            <v>0</v>
          </cell>
          <cell r="AS19">
            <v>0</v>
          </cell>
          <cell r="AT19">
            <v>0</v>
          </cell>
          <cell r="AU19">
            <v>0</v>
          </cell>
          <cell r="AV19">
            <v>0</v>
          </cell>
          <cell r="AW19">
            <v>0</v>
          </cell>
          <cell r="AX19">
            <v>0</v>
          </cell>
          <cell r="AY19">
            <v>0</v>
          </cell>
          <cell r="AZ19">
            <v>0</v>
          </cell>
          <cell r="BA19">
            <v>0</v>
          </cell>
          <cell r="BB19">
            <v>0</v>
          </cell>
          <cell r="BC19">
            <v>0</v>
          </cell>
          <cell r="BD19">
            <v>0</v>
          </cell>
          <cell r="BE19">
            <v>0</v>
          </cell>
          <cell r="BF19">
            <v>0</v>
          </cell>
          <cell r="BG19">
            <v>0</v>
          </cell>
          <cell r="BH19">
            <v>0</v>
          </cell>
          <cell r="BI19">
            <v>0</v>
          </cell>
          <cell r="BJ19">
            <v>0</v>
          </cell>
          <cell r="BK19">
            <v>0</v>
          </cell>
          <cell r="BL19">
            <v>0</v>
          </cell>
          <cell r="BM19">
            <v>0</v>
          </cell>
          <cell r="BN19">
            <v>0</v>
          </cell>
          <cell r="BO19">
            <v>0</v>
          </cell>
          <cell r="BP19">
            <v>0</v>
          </cell>
        </row>
        <row r="20">
          <cell r="B20" t="str">
            <v>MAINELEC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  <cell r="AI20">
            <v>0</v>
          </cell>
          <cell r="AJ20">
            <v>0</v>
          </cell>
          <cell r="AK20">
            <v>0</v>
          </cell>
          <cell r="AL20">
            <v>0</v>
          </cell>
          <cell r="AM20">
            <v>0</v>
          </cell>
          <cell r="AN20">
            <v>0</v>
          </cell>
          <cell r="AO20">
            <v>0</v>
          </cell>
          <cell r="AP20">
            <v>0</v>
          </cell>
          <cell r="AQ20">
            <v>0</v>
          </cell>
          <cell r="AR20">
            <v>0</v>
          </cell>
          <cell r="AS20">
            <v>0</v>
          </cell>
          <cell r="AT20">
            <v>0</v>
          </cell>
          <cell r="AU20">
            <v>0</v>
          </cell>
          <cell r="AV20">
            <v>0</v>
          </cell>
          <cell r="AW20">
            <v>0</v>
          </cell>
          <cell r="AX20">
            <v>0</v>
          </cell>
          <cell r="AY20">
            <v>0</v>
          </cell>
          <cell r="AZ20">
            <v>0</v>
          </cell>
          <cell r="BA20">
            <v>0</v>
          </cell>
          <cell r="BB20">
            <v>0</v>
          </cell>
          <cell r="BC20">
            <v>0</v>
          </cell>
          <cell r="BD20">
            <v>0</v>
          </cell>
          <cell r="BE20">
            <v>0</v>
          </cell>
          <cell r="BF20">
            <v>0</v>
          </cell>
          <cell r="BG20">
            <v>0</v>
          </cell>
          <cell r="BH20">
            <v>0</v>
          </cell>
          <cell r="BI20">
            <v>0</v>
          </cell>
          <cell r="BJ20">
            <v>0</v>
          </cell>
          <cell r="BK20">
            <v>0</v>
          </cell>
          <cell r="BL20">
            <v>0</v>
          </cell>
          <cell r="BM20">
            <v>0</v>
          </cell>
          <cell r="BN20">
            <v>0</v>
          </cell>
          <cell r="BO20">
            <v>0</v>
          </cell>
          <cell r="BP20">
            <v>0</v>
          </cell>
        </row>
        <row r="21">
          <cell r="B21" t="str">
            <v>AUTOELEC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>
            <v>0</v>
          </cell>
          <cell r="AJ21">
            <v>0</v>
          </cell>
          <cell r="AK21">
            <v>0</v>
          </cell>
          <cell r="AL21">
            <v>0</v>
          </cell>
          <cell r="AM21">
            <v>0</v>
          </cell>
          <cell r="AN21">
            <v>0</v>
          </cell>
          <cell r="AO21">
            <v>0</v>
          </cell>
          <cell r="AP21">
            <v>0</v>
          </cell>
          <cell r="AQ21">
            <v>0</v>
          </cell>
          <cell r="AR21">
            <v>0</v>
          </cell>
          <cell r="AS21">
            <v>0</v>
          </cell>
          <cell r="AT21">
            <v>0</v>
          </cell>
          <cell r="AU21">
            <v>0</v>
          </cell>
          <cell r="AV21">
            <v>0</v>
          </cell>
          <cell r="AW21">
            <v>0</v>
          </cell>
          <cell r="AX21">
            <v>0</v>
          </cell>
          <cell r="AY21">
            <v>0</v>
          </cell>
          <cell r="AZ21">
            <v>0</v>
          </cell>
          <cell r="BA21">
            <v>0</v>
          </cell>
          <cell r="BB21">
            <v>0</v>
          </cell>
          <cell r="BC21">
            <v>0</v>
          </cell>
          <cell r="BD21">
            <v>0</v>
          </cell>
          <cell r="BE21">
            <v>0</v>
          </cell>
          <cell r="BF21">
            <v>0</v>
          </cell>
          <cell r="BG21">
            <v>0</v>
          </cell>
          <cell r="BH21">
            <v>0</v>
          </cell>
          <cell r="BI21">
            <v>0</v>
          </cell>
          <cell r="BJ21">
            <v>0</v>
          </cell>
          <cell r="BK21">
            <v>0</v>
          </cell>
          <cell r="BL21">
            <v>0</v>
          </cell>
          <cell r="BM21">
            <v>0</v>
          </cell>
          <cell r="BN21">
            <v>0</v>
          </cell>
          <cell r="BO21">
            <v>0</v>
          </cell>
          <cell r="BP21">
            <v>0</v>
          </cell>
        </row>
        <row r="22">
          <cell r="B22" t="str">
            <v>MAINCHP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0</v>
          </cell>
          <cell r="AJ22">
            <v>0</v>
          </cell>
          <cell r="AK22">
            <v>0</v>
          </cell>
          <cell r="AL22">
            <v>0</v>
          </cell>
          <cell r="AM22">
            <v>0</v>
          </cell>
          <cell r="AN22">
            <v>0</v>
          </cell>
          <cell r="AO22">
            <v>0</v>
          </cell>
          <cell r="AP22">
            <v>0</v>
          </cell>
          <cell r="AQ22">
            <v>0</v>
          </cell>
          <cell r="AR22">
            <v>0</v>
          </cell>
          <cell r="AS22">
            <v>0</v>
          </cell>
          <cell r="AT22">
            <v>0</v>
          </cell>
          <cell r="AU22">
            <v>0</v>
          </cell>
          <cell r="AV22">
            <v>0</v>
          </cell>
          <cell r="AW22">
            <v>0</v>
          </cell>
          <cell r="AX22">
            <v>0</v>
          </cell>
          <cell r="AY22">
            <v>0</v>
          </cell>
          <cell r="AZ22">
            <v>0</v>
          </cell>
          <cell r="BA22">
            <v>0</v>
          </cell>
          <cell r="BB22">
            <v>0</v>
          </cell>
          <cell r="BC22">
            <v>0</v>
          </cell>
          <cell r="BD22">
            <v>0</v>
          </cell>
          <cell r="BE22">
            <v>0</v>
          </cell>
          <cell r="BF22">
            <v>0</v>
          </cell>
          <cell r="BG22">
            <v>0</v>
          </cell>
          <cell r="BH22">
            <v>0</v>
          </cell>
          <cell r="BI22">
            <v>0</v>
          </cell>
          <cell r="BJ22">
            <v>0</v>
          </cell>
          <cell r="BK22">
            <v>0</v>
          </cell>
          <cell r="BL22">
            <v>0</v>
          </cell>
          <cell r="BM22">
            <v>0</v>
          </cell>
          <cell r="BN22">
            <v>0</v>
          </cell>
          <cell r="BO22">
            <v>0</v>
          </cell>
          <cell r="BP22">
            <v>0</v>
          </cell>
        </row>
        <row r="23">
          <cell r="B23" t="str">
            <v>AUTOCHP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>
            <v>0</v>
          </cell>
          <cell r="AJ23">
            <v>0</v>
          </cell>
          <cell r="AK23">
            <v>0</v>
          </cell>
          <cell r="AL23">
            <v>0</v>
          </cell>
          <cell r="AM23">
            <v>0</v>
          </cell>
          <cell r="AN23">
            <v>0</v>
          </cell>
          <cell r="AO23">
            <v>0</v>
          </cell>
          <cell r="AP23">
            <v>0</v>
          </cell>
          <cell r="AQ23">
            <v>0</v>
          </cell>
          <cell r="AR23">
            <v>0</v>
          </cell>
          <cell r="AS23">
            <v>0</v>
          </cell>
          <cell r="AT23">
            <v>0</v>
          </cell>
          <cell r="AU23">
            <v>0</v>
          </cell>
          <cell r="AV23">
            <v>0</v>
          </cell>
          <cell r="AW23">
            <v>0</v>
          </cell>
          <cell r="AX23">
            <v>0</v>
          </cell>
          <cell r="AY23">
            <v>0</v>
          </cell>
          <cell r="AZ23">
            <v>0</v>
          </cell>
          <cell r="BA23">
            <v>0</v>
          </cell>
          <cell r="BB23">
            <v>0</v>
          </cell>
          <cell r="BC23">
            <v>0</v>
          </cell>
          <cell r="BD23">
            <v>0</v>
          </cell>
          <cell r="BE23">
            <v>0</v>
          </cell>
          <cell r="BF23">
            <v>0</v>
          </cell>
          <cell r="BG23">
            <v>0</v>
          </cell>
          <cell r="BH23">
            <v>0</v>
          </cell>
          <cell r="BI23">
            <v>0</v>
          </cell>
          <cell r="BJ23">
            <v>0</v>
          </cell>
          <cell r="BK23">
            <v>0</v>
          </cell>
          <cell r="BL23">
            <v>0</v>
          </cell>
          <cell r="BM23">
            <v>0</v>
          </cell>
          <cell r="BN23">
            <v>0</v>
          </cell>
          <cell r="BO23">
            <v>0</v>
          </cell>
          <cell r="BP23">
            <v>0</v>
          </cell>
        </row>
        <row r="24">
          <cell r="B24" t="str">
            <v>MAINHEAT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  <cell r="AV24">
            <v>0</v>
          </cell>
          <cell r="AW24">
            <v>0</v>
          </cell>
          <cell r="AX24">
            <v>0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0</v>
          </cell>
          <cell r="BF24">
            <v>0</v>
          </cell>
          <cell r="BG24">
            <v>0</v>
          </cell>
          <cell r="BH24">
            <v>0</v>
          </cell>
          <cell r="BI24">
            <v>0</v>
          </cell>
          <cell r="BJ24">
            <v>0</v>
          </cell>
          <cell r="BK24">
            <v>0</v>
          </cell>
          <cell r="BL24">
            <v>0</v>
          </cell>
          <cell r="BM24">
            <v>0</v>
          </cell>
          <cell r="BN24">
            <v>0</v>
          </cell>
          <cell r="BO24">
            <v>0</v>
          </cell>
          <cell r="BP24">
            <v>0</v>
          </cell>
        </row>
        <row r="25">
          <cell r="B25" t="str">
            <v>AUTOHEAT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>
            <v>0</v>
          </cell>
          <cell r="AV25">
            <v>0</v>
          </cell>
          <cell r="AW25">
            <v>0</v>
          </cell>
          <cell r="AX25">
            <v>0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0</v>
          </cell>
          <cell r="BF25">
            <v>0</v>
          </cell>
          <cell r="BG25">
            <v>0</v>
          </cell>
          <cell r="BH25">
            <v>0</v>
          </cell>
          <cell r="BI25">
            <v>0</v>
          </cell>
          <cell r="BJ25">
            <v>0</v>
          </cell>
          <cell r="BK25">
            <v>0</v>
          </cell>
          <cell r="BL25">
            <v>0</v>
          </cell>
          <cell r="BM25">
            <v>0</v>
          </cell>
          <cell r="BN25">
            <v>0</v>
          </cell>
          <cell r="BO25">
            <v>0</v>
          </cell>
          <cell r="BP25">
            <v>0</v>
          </cell>
        </row>
        <row r="26">
          <cell r="B26" t="str">
            <v>THEAT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>
            <v>0</v>
          </cell>
          <cell r="AJ26">
            <v>0</v>
          </cell>
          <cell r="AK26">
            <v>0</v>
          </cell>
          <cell r="AL26">
            <v>0</v>
          </cell>
          <cell r="AM26">
            <v>0</v>
          </cell>
          <cell r="AN26">
            <v>0</v>
          </cell>
          <cell r="AO26">
            <v>0</v>
          </cell>
          <cell r="AP26">
            <v>0</v>
          </cell>
          <cell r="AQ26">
            <v>0</v>
          </cell>
          <cell r="AR26">
            <v>0</v>
          </cell>
          <cell r="AS26">
            <v>0</v>
          </cell>
          <cell r="AT26">
            <v>0</v>
          </cell>
          <cell r="AU26">
            <v>0</v>
          </cell>
          <cell r="AV26">
            <v>0</v>
          </cell>
          <cell r="AW26">
            <v>0</v>
          </cell>
          <cell r="AX26">
            <v>0</v>
          </cell>
          <cell r="AY26">
            <v>0</v>
          </cell>
          <cell r="AZ26">
            <v>0</v>
          </cell>
          <cell r="BA26">
            <v>0</v>
          </cell>
          <cell r="BB26">
            <v>0</v>
          </cell>
          <cell r="BC26">
            <v>0</v>
          </cell>
          <cell r="BD26">
            <v>0</v>
          </cell>
          <cell r="BE26">
            <v>0</v>
          </cell>
          <cell r="BF26">
            <v>0</v>
          </cell>
          <cell r="BG26">
            <v>0</v>
          </cell>
          <cell r="BH26">
            <v>0</v>
          </cell>
          <cell r="BI26">
            <v>0</v>
          </cell>
          <cell r="BJ26">
            <v>0</v>
          </cell>
          <cell r="BK26">
            <v>0</v>
          </cell>
          <cell r="BL26">
            <v>0</v>
          </cell>
          <cell r="BM26">
            <v>0</v>
          </cell>
          <cell r="BN26">
            <v>0</v>
          </cell>
          <cell r="BO26">
            <v>0</v>
          </cell>
          <cell r="BP26">
            <v>0</v>
          </cell>
        </row>
        <row r="27">
          <cell r="B27" t="str">
            <v>TBOILER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0</v>
          </cell>
          <cell r="BF27">
            <v>0</v>
          </cell>
          <cell r="BG27">
            <v>0</v>
          </cell>
          <cell r="BH27">
            <v>0</v>
          </cell>
          <cell r="BI27">
            <v>0</v>
          </cell>
          <cell r="BJ27">
            <v>0</v>
          </cell>
          <cell r="BK27">
            <v>0</v>
          </cell>
          <cell r="BL27">
            <v>0</v>
          </cell>
          <cell r="BM27">
            <v>0</v>
          </cell>
          <cell r="BN27">
            <v>0</v>
          </cell>
          <cell r="BO27">
            <v>0</v>
          </cell>
          <cell r="BP27">
            <v>0</v>
          </cell>
        </row>
        <row r="28">
          <cell r="B28" t="str">
            <v>TELE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>
            <v>0</v>
          </cell>
          <cell r="AV28">
            <v>0</v>
          </cell>
          <cell r="AW28">
            <v>0</v>
          </cell>
          <cell r="AX28">
            <v>0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0</v>
          </cell>
          <cell r="BF28">
            <v>0</v>
          </cell>
          <cell r="BG28">
            <v>0</v>
          </cell>
          <cell r="BH28">
            <v>0</v>
          </cell>
          <cell r="BI28">
            <v>0</v>
          </cell>
          <cell r="BJ28">
            <v>0</v>
          </cell>
          <cell r="BK28">
            <v>0</v>
          </cell>
          <cell r="BL28">
            <v>0</v>
          </cell>
          <cell r="BM28">
            <v>0</v>
          </cell>
          <cell r="BN28">
            <v>0</v>
          </cell>
          <cell r="BO28">
            <v>0</v>
          </cell>
          <cell r="BP28">
            <v>0</v>
          </cell>
        </row>
        <row r="29">
          <cell r="B29" t="str">
            <v>TPATFUEL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>
            <v>0</v>
          </cell>
          <cell r="AV29">
            <v>0</v>
          </cell>
          <cell r="AW29">
            <v>0</v>
          </cell>
          <cell r="AX29">
            <v>0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0</v>
          </cell>
          <cell r="BF29">
            <v>0</v>
          </cell>
          <cell r="BG29">
            <v>0</v>
          </cell>
          <cell r="BH29">
            <v>0</v>
          </cell>
          <cell r="BI29">
            <v>0</v>
          </cell>
          <cell r="BJ29">
            <v>0</v>
          </cell>
          <cell r="BK29">
            <v>0</v>
          </cell>
          <cell r="BL29">
            <v>0</v>
          </cell>
          <cell r="BM29">
            <v>0</v>
          </cell>
          <cell r="BN29">
            <v>0</v>
          </cell>
          <cell r="BO29">
            <v>0</v>
          </cell>
          <cell r="BP29">
            <v>0</v>
          </cell>
        </row>
        <row r="30">
          <cell r="B30" t="str">
            <v>TCOKEOVS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0</v>
          </cell>
          <cell r="AV30">
            <v>0</v>
          </cell>
          <cell r="AW30">
            <v>0</v>
          </cell>
          <cell r="AX30">
            <v>0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0</v>
          </cell>
          <cell r="BF30">
            <v>0</v>
          </cell>
          <cell r="BG30">
            <v>0</v>
          </cell>
          <cell r="BH30">
            <v>0</v>
          </cell>
          <cell r="BI30">
            <v>0</v>
          </cell>
          <cell r="BJ30">
            <v>0</v>
          </cell>
          <cell r="BK30">
            <v>0</v>
          </cell>
          <cell r="BL30">
            <v>0</v>
          </cell>
          <cell r="BM30">
            <v>0</v>
          </cell>
          <cell r="BN30">
            <v>0</v>
          </cell>
          <cell r="BO30">
            <v>0</v>
          </cell>
          <cell r="BP30">
            <v>0</v>
          </cell>
        </row>
        <row r="31">
          <cell r="B31" t="str">
            <v>TGASWKS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>
            <v>0</v>
          </cell>
          <cell r="AV31">
            <v>0</v>
          </cell>
          <cell r="AW31">
            <v>0</v>
          </cell>
          <cell r="AX31">
            <v>0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0</v>
          </cell>
          <cell r="BF31">
            <v>0</v>
          </cell>
          <cell r="BG31">
            <v>0</v>
          </cell>
          <cell r="BH31">
            <v>0</v>
          </cell>
          <cell r="BI31">
            <v>0</v>
          </cell>
          <cell r="BJ31">
            <v>0</v>
          </cell>
          <cell r="BK31">
            <v>0</v>
          </cell>
          <cell r="BL31">
            <v>0</v>
          </cell>
          <cell r="BM31">
            <v>0</v>
          </cell>
          <cell r="BN31">
            <v>0</v>
          </cell>
          <cell r="BO31">
            <v>0</v>
          </cell>
          <cell r="BP31">
            <v>0</v>
          </cell>
        </row>
        <row r="32">
          <cell r="B32" t="str">
            <v>TBLASTFUR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>
            <v>0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0</v>
          </cell>
          <cell r="BF32">
            <v>0</v>
          </cell>
          <cell r="BG32">
            <v>0</v>
          </cell>
          <cell r="BH32">
            <v>0</v>
          </cell>
          <cell r="BI32">
            <v>0</v>
          </cell>
          <cell r="BJ32">
            <v>0</v>
          </cell>
          <cell r="BK32">
            <v>0</v>
          </cell>
          <cell r="BL32">
            <v>0</v>
          </cell>
          <cell r="BM32">
            <v>0</v>
          </cell>
          <cell r="BN32">
            <v>0</v>
          </cell>
          <cell r="BO32">
            <v>0</v>
          </cell>
          <cell r="BP32">
            <v>0</v>
          </cell>
        </row>
        <row r="33">
          <cell r="B33" t="str">
            <v>TPETCHEM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  <cell r="AU33">
            <v>0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0</v>
          </cell>
          <cell r="BA33">
            <v>0</v>
          </cell>
          <cell r="BB33">
            <v>0</v>
          </cell>
          <cell r="BC33">
            <v>0</v>
          </cell>
          <cell r="BD33">
            <v>0</v>
          </cell>
          <cell r="BE33">
            <v>0</v>
          </cell>
          <cell r="BF33">
            <v>0</v>
          </cell>
          <cell r="BG33">
            <v>0</v>
          </cell>
          <cell r="BH33">
            <v>0</v>
          </cell>
          <cell r="BI33">
            <v>0</v>
          </cell>
          <cell r="BJ33">
            <v>0</v>
          </cell>
          <cell r="BK33">
            <v>0</v>
          </cell>
          <cell r="BL33">
            <v>0</v>
          </cell>
          <cell r="BM33">
            <v>0</v>
          </cell>
          <cell r="BN33">
            <v>0</v>
          </cell>
          <cell r="BO33">
            <v>0</v>
          </cell>
          <cell r="BP33">
            <v>0</v>
          </cell>
        </row>
        <row r="34">
          <cell r="B34" t="str">
            <v>TBKB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0</v>
          </cell>
          <cell r="BF34">
            <v>0</v>
          </cell>
          <cell r="BG34">
            <v>0</v>
          </cell>
          <cell r="BH34">
            <v>0</v>
          </cell>
          <cell r="BI34">
            <v>0</v>
          </cell>
          <cell r="BJ34">
            <v>0</v>
          </cell>
          <cell r="BK34">
            <v>0</v>
          </cell>
          <cell r="BL34">
            <v>0</v>
          </cell>
          <cell r="BM34">
            <v>0</v>
          </cell>
          <cell r="BN34">
            <v>0</v>
          </cell>
          <cell r="BO34">
            <v>0</v>
          </cell>
          <cell r="BP34">
            <v>0</v>
          </cell>
        </row>
        <row r="35">
          <cell r="B35" t="str">
            <v>TREFINER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0</v>
          </cell>
          <cell r="BF35">
            <v>0</v>
          </cell>
          <cell r="BG35">
            <v>0</v>
          </cell>
          <cell r="BH35">
            <v>0</v>
          </cell>
          <cell r="BI35">
            <v>0</v>
          </cell>
          <cell r="BJ35">
            <v>0</v>
          </cell>
          <cell r="BK35">
            <v>0</v>
          </cell>
          <cell r="BL35">
            <v>0</v>
          </cell>
          <cell r="BM35">
            <v>0</v>
          </cell>
          <cell r="BN35">
            <v>0</v>
          </cell>
          <cell r="BO35">
            <v>0</v>
          </cell>
          <cell r="BP35">
            <v>0</v>
          </cell>
        </row>
        <row r="36">
          <cell r="B36" t="str">
            <v>TCOALLIQ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>
            <v>0</v>
          </cell>
          <cell r="AV36">
            <v>0</v>
          </cell>
          <cell r="AW36">
            <v>0</v>
          </cell>
          <cell r="AX36">
            <v>0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0</v>
          </cell>
          <cell r="BF36">
            <v>0</v>
          </cell>
          <cell r="BG36">
            <v>0</v>
          </cell>
          <cell r="BH36">
            <v>0</v>
          </cell>
          <cell r="BI36">
            <v>0</v>
          </cell>
          <cell r="BJ36">
            <v>0</v>
          </cell>
          <cell r="BK36">
            <v>0</v>
          </cell>
          <cell r="BL36">
            <v>0</v>
          </cell>
          <cell r="BM36">
            <v>0</v>
          </cell>
          <cell r="BN36">
            <v>0</v>
          </cell>
          <cell r="BO36">
            <v>0</v>
          </cell>
          <cell r="BP36">
            <v>0</v>
          </cell>
        </row>
        <row r="37">
          <cell r="B37" t="str">
            <v>TGTL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>
            <v>0</v>
          </cell>
          <cell r="AV37">
            <v>0</v>
          </cell>
          <cell r="AW37">
            <v>0</v>
          </cell>
          <cell r="AX37">
            <v>0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0</v>
          </cell>
          <cell r="BF37">
            <v>0</v>
          </cell>
          <cell r="BG37">
            <v>0</v>
          </cell>
          <cell r="BH37">
            <v>0</v>
          </cell>
          <cell r="BI37">
            <v>0</v>
          </cell>
          <cell r="BJ37">
            <v>0</v>
          </cell>
          <cell r="BK37">
            <v>0</v>
          </cell>
          <cell r="BL37">
            <v>0</v>
          </cell>
          <cell r="BM37">
            <v>0</v>
          </cell>
          <cell r="BN37">
            <v>0</v>
          </cell>
          <cell r="BO37">
            <v>0</v>
          </cell>
          <cell r="BP37">
            <v>0</v>
          </cell>
        </row>
        <row r="38">
          <cell r="B38" t="str">
            <v>TBLENDGAS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0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  <cell r="AP38">
            <v>0</v>
          </cell>
          <cell r="AQ38">
            <v>0</v>
          </cell>
          <cell r="AR38">
            <v>0</v>
          </cell>
          <cell r="AS38">
            <v>0</v>
          </cell>
          <cell r="AT38">
            <v>0</v>
          </cell>
          <cell r="AU38">
            <v>0</v>
          </cell>
          <cell r="AV38">
            <v>0</v>
          </cell>
          <cell r="AW38">
            <v>0</v>
          </cell>
          <cell r="AX38">
            <v>0</v>
          </cell>
          <cell r="AY38">
            <v>0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0</v>
          </cell>
          <cell r="BF38">
            <v>0</v>
          </cell>
          <cell r="BG38">
            <v>0</v>
          </cell>
          <cell r="BH38">
            <v>0</v>
          </cell>
          <cell r="BI38">
            <v>0</v>
          </cell>
          <cell r="BJ38">
            <v>0</v>
          </cell>
          <cell r="BK38">
            <v>0</v>
          </cell>
          <cell r="BL38">
            <v>0</v>
          </cell>
          <cell r="BM38">
            <v>0</v>
          </cell>
          <cell r="BN38">
            <v>0</v>
          </cell>
          <cell r="BO38">
            <v>0</v>
          </cell>
          <cell r="BP38">
            <v>0</v>
          </cell>
        </row>
        <row r="39">
          <cell r="B39" t="str">
            <v>TCHARCOAL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  <cell r="AJ39">
            <v>0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  <cell r="AU39">
            <v>0</v>
          </cell>
          <cell r="AV39">
            <v>0</v>
          </cell>
          <cell r="AW39">
            <v>0</v>
          </cell>
          <cell r="AX39">
            <v>0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0</v>
          </cell>
          <cell r="BF39">
            <v>0</v>
          </cell>
          <cell r="BG39">
            <v>0</v>
          </cell>
          <cell r="BH39">
            <v>0</v>
          </cell>
          <cell r="BI39">
            <v>0</v>
          </cell>
          <cell r="BJ39">
            <v>0</v>
          </cell>
          <cell r="BK39">
            <v>0</v>
          </cell>
          <cell r="BL39">
            <v>0</v>
          </cell>
          <cell r="BM39">
            <v>0</v>
          </cell>
          <cell r="BN39">
            <v>0</v>
          </cell>
          <cell r="BO39">
            <v>0</v>
          </cell>
          <cell r="BP39">
            <v>0</v>
          </cell>
        </row>
        <row r="40">
          <cell r="B40" t="str">
            <v>TNONSPEC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0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T40">
            <v>0</v>
          </cell>
          <cell r="AU40">
            <v>0</v>
          </cell>
          <cell r="AV40">
            <v>0</v>
          </cell>
          <cell r="AW40">
            <v>0</v>
          </cell>
          <cell r="AX40">
            <v>0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0</v>
          </cell>
          <cell r="BF40">
            <v>0</v>
          </cell>
          <cell r="BG40">
            <v>0</v>
          </cell>
          <cell r="BH40">
            <v>0</v>
          </cell>
          <cell r="BI40">
            <v>0</v>
          </cell>
          <cell r="BJ40">
            <v>0</v>
          </cell>
          <cell r="BK40">
            <v>0</v>
          </cell>
          <cell r="BL40">
            <v>0</v>
          </cell>
          <cell r="BM40">
            <v>0</v>
          </cell>
          <cell r="BN40">
            <v>0</v>
          </cell>
          <cell r="BO40">
            <v>0</v>
          </cell>
          <cell r="BP40">
            <v>0</v>
          </cell>
        </row>
        <row r="41">
          <cell r="B41" t="str">
            <v>TOTENGY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0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0</v>
          </cell>
          <cell r="BF41">
            <v>0</v>
          </cell>
          <cell r="BG41">
            <v>0</v>
          </cell>
          <cell r="BH41">
            <v>0</v>
          </cell>
          <cell r="BI41">
            <v>0</v>
          </cell>
          <cell r="BJ41">
            <v>0</v>
          </cell>
          <cell r="BK41">
            <v>0</v>
          </cell>
          <cell r="BL41">
            <v>0</v>
          </cell>
          <cell r="BM41">
            <v>0</v>
          </cell>
          <cell r="BN41">
            <v>0</v>
          </cell>
          <cell r="BO41">
            <v>0</v>
          </cell>
          <cell r="BP41">
            <v>0</v>
          </cell>
        </row>
        <row r="42">
          <cell r="B42" t="str">
            <v>EMINES</v>
          </cell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0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T42">
            <v>0</v>
          </cell>
          <cell r="AU42">
            <v>0</v>
          </cell>
          <cell r="AV42">
            <v>0</v>
          </cell>
          <cell r="AW42">
            <v>0</v>
          </cell>
          <cell r="AX42">
            <v>0</v>
          </cell>
          <cell r="AY42">
            <v>0</v>
          </cell>
          <cell r="AZ42">
            <v>0</v>
          </cell>
          <cell r="BA42">
            <v>0</v>
          </cell>
          <cell r="BB42">
            <v>0</v>
          </cell>
          <cell r="BC42">
            <v>0</v>
          </cell>
          <cell r="BD42">
            <v>0</v>
          </cell>
          <cell r="BE42">
            <v>0</v>
          </cell>
          <cell r="BF42">
            <v>0</v>
          </cell>
          <cell r="BG42">
            <v>0</v>
          </cell>
          <cell r="BH42">
            <v>0</v>
          </cell>
          <cell r="BI42">
            <v>0</v>
          </cell>
          <cell r="BJ42">
            <v>0</v>
          </cell>
          <cell r="BK42">
            <v>0</v>
          </cell>
          <cell r="BL42">
            <v>0</v>
          </cell>
          <cell r="BM42">
            <v>0</v>
          </cell>
          <cell r="BN42">
            <v>0</v>
          </cell>
          <cell r="BO42">
            <v>0</v>
          </cell>
          <cell r="BP42">
            <v>0</v>
          </cell>
        </row>
        <row r="43">
          <cell r="B43" t="str">
            <v>EOILGASEX</v>
          </cell>
          <cell r="C43">
            <v>0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T43">
            <v>0</v>
          </cell>
          <cell r="AU43">
            <v>0</v>
          </cell>
          <cell r="AV43">
            <v>0</v>
          </cell>
          <cell r="AW43">
            <v>0</v>
          </cell>
          <cell r="AX43">
            <v>0</v>
          </cell>
          <cell r="AY43">
            <v>0</v>
          </cell>
          <cell r="AZ43">
            <v>0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0</v>
          </cell>
          <cell r="BF43">
            <v>0</v>
          </cell>
          <cell r="BG43">
            <v>0</v>
          </cell>
          <cell r="BH43">
            <v>0</v>
          </cell>
          <cell r="BI43">
            <v>0</v>
          </cell>
          <cell r="BJ43">
            <v>0</v>
          </cell>
          <cell r="BK43">
            <v>0</v>
          </cell>
          <cell r="BL43">
            <v>0</v>
          </cell>
          <cell r="BM43">
            <v>0</v>
          </cell>
          <cell r="BN43">
            <v>0</v>
          </cell>
          <cell r="BO43">
            <v>0</v>
          </cell>
          <cell r="BP43">
            <v>0</v>
          </cell>
        </row>
        <row r="44">
          <cell r="B44" t="str">
            <v>EPATFUEL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  <cell r="AU44">
            <v>0</v>
          </cell>
          <cell r="AV44">
            <v>0</v>
          </cell>
          <cell r="AW44">
            <v>0</v>
          </cell>
          <cell r="AX44">
            <v>0</v>
          </cell>
          <cell r="AY44">
            <v>0</v>
          </cell>
          <cell r="AZ44">
            <v>0</v>
          </cell>
          <cell r="BA44">
            <v>0</v>
          </cell>
          <cell r="BB44">
            <v>0</v>
          </cell>
          <cell r="BC44">
            <v>0</v>
          </cell>
          <cell r="BD44">
            <v>0</v>
          </cell>
          <cell r="BE44">
            <v>0</v>
          </cell>
          <cell r="BF44">
            <v>0</v>
          </cell>
          <cell r="BG44">
            <v>0</v>
          </cell>
          <cell r="BH44">
            <v>0</v>
          </cell>
          <cell r="BI44">
            <v>0</v>
          </cell>
          <cell r="BJ44">
            <v>0</v>
          </cell>
          <cell r="BK44">
            <v>0</v>
          </cell>
          <cell r="BL44">
            <v>0</v>
          </cell>
          <cell r="BM44">
            <v>0</v>
          </cell>
          <cell r="BN44">
            <v>0</v>
          </cell>
          <cell r="BO44">
            <v>0</v>
          </cell>
          <cell r="BP44">
            <v>0</v>
          </cell>
        </row>
        <row r="45">
          <cell r="B45" t="str">
            <v>ECOKEOVS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0</v>
          </cell>
          <cell r="AJ45">
            <v>0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T45">
            <v>0</v>
          </cell>
          <cell r="AU45">
            <v>0</v>
          </cell>
          <cell r="AV45">
            <v>0</v>
          </cell>
          <cell r="AW45">
            <v>0</v>
          </cell>
          <cell r="AX45">
            <v>0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0</v>
          </cell>
          <cell r="BF45">
            <v>0</v>
          </cell>
          <cell r="BG45">
            <v>0</v>
          </cell>
          <cell r="BH45">
            <v>0</v>
          </cell>
          <cell r="BI45">
            <v>0</v>
          </cell>
          <cell r="BJ45">
            <v>0</v>
          </cell>
          <cell r="BK45">
            <v>0</v>
          </cell>
          <cell r="BL45">
            <v>0</v>
          </cell>
          <cell r="BM45">
            <v>0</v>
          </cell>
          <cell r="BN45">
            <v>0</v>
          </cell>
          <cell r="BO45">
            <v>0</v>
          </cell>
          <cell r="BP45">
            <v>0</v>
          </cell>
        </row>
        <row r="46">
          <cell r="B46" t="str">
            <v>EGASWKS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  <cell r="AP46">
            <v>0</v>
          </cell>
          <cell r="AQ46">
            <v>0</v>
          </cell>
          <cell r="AR46">
            <v>0</v>
          </cell>
          <cell r="AS46">
            <v>0</v>
          </cell>
          <cell r="AT46">
            <v>0</v>
          </cell>
          <cell r="AU46">
            <v>0</v>
          </cell>
          <cell r="AV46">
            <v>0</v>
          </cell>
          <cell r="AW46">
            <v>0</v>
          </cell>
          <cell r="AX46">
            <v>0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E46">
            <v>0</v>
          </cell>
          <cell r="BF46">
            <v>0</v>
          </cell>
          <cell r="BG46">
            <v>0</v>
          </cell>
          <cell r="BH46">
            <v>0</v>
          </cell>
          <cell r="BI46">
            <v>0</v>
          </cell>
          <cell r="BJ46">
            <v>0</v>
          </cell>
          <cell r="BK46">
            <v>0</v>
          </cell>
          <cell r="BL46">
            <v>0</v>
          </cell>
          <cell r="BM46">
            <v>0</v>
          </cell>
          <cell r="BN46">
            <v>0</v>
          </cell>
          <cell r="BO46">
            <v>0</v>
          </cell>
          <cell r="BP46">
            <v>0</v>
          </cell>
        </row>
        <row r="47">
          <cell r="B47" t="str">
            <v>EBIOGAS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0</v>
          </cell>
          <cell r="AQ47">
            <v>0</v>
          </cell>
          <cell r="AR47">
            <v>0</v>
          </cell>
          <cell r="AS47">
            <v>0</v>
          </cell>
          <cell r="AT47">
            <v>0</v>
          </cell>
          <cell r="AU47">
            <v>0</v>
          </cell>
          <cell r="AV47">
            <v>0</v>
          </cell>
          <cell r="AW47">
            <v>0</v>
          </cell>
          <cell r="AX47">
            <v>0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E47">
            <v>0</v>
          </cell>
          <cell r="BF47">
            <v>0</v>
          </cell>
          <cell r="BG47">
            <v>0</v>
          </cell>
          <cell r="BH47">
            <v>0</v>
          </cell>
          <cell r="BI47">
            <v>0</v>
          </cell>
          <cell r="BJ47">
            <v>0</v>
          </cell>
          <cell r="BK47">
            <v>0</v>
          </cell>
          <cell r="BL47">
            <v>0</v>
          </cell>
          <cell r="BM47">
            <v>0</v>
          </cell>
          <cell r="BN47">
            <v>0</v>
          </cell>
          <cell r="BO47">
            <v>0</v>
          </cell>
          <cell r="BP47">
            <v>0</v>
          </cell>
        </row>
        <row r="48">
          <cell r="B48" t="str">
            <v>EBLASTFUR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0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  <cell r="AT48">
            <v>0</v>
          </cell>
          <cell r="AU48">
            <v>0</v>
          </cell>
          <cell r="AV48">
            <v>0</v>
          </cell>
          <cell r="AW48">
            <v>0</v>
          </cell>
          <cell r="AX48">
            <v>0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0</v>
          </cell>
          <cell r="BF48">
            <v>0</v>
          </cell>
          <cell r="BG48">
            <v>0</v>
          </cell>
          <cell r="BH48">
            <v>0</v>
          </cell>
          <cell r="BI48">
            <v>0</v>
          </cell>
          <cell r="BJ48">
            <v>0</v>
          </cell>
          <cell r="BK48">
            <v>0</v>
          </cell>
          <cell r="BL48">
            <v>0</v>
          </cell>
          <cell r="BM48">
            <v>0</v>
          </cell>
          <cell r="BN48">
            <v>0</v>
          </cell>
          <cell r="BO48">
            <v>0</v>
          </cell>
          <cell r="BP48">
            <v>0</v>
          </cell>
        </row>
        <row r="49">
          <cell r="B49" t="str">
            <v>EBKB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0</v>
          </cell>
          <cell r="AP49">
            <v>0</v>
          </cell>
          <cell r="AQ49">
            <v>0</v>
          </cell>
          <cell r="AR49">
            <v>0</v>
          </cell>
          <cell r="AS49">
            <v>0</v>
          </cell>
          <cell r="AT49">
            <v>0</v>
          </cell>
          <cell r="AU49">
            <v>0</v>
          </cell>
          <cell r="AV49">
            <v>0</v>
          </cell>
          <cell r="AW49">
            <v>0</v>
          </cell>
          <cell r="AX49">
            <v>0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0</v>
          </cell>
          <cell r="BF49">
            <v>0</v>
          </cell>
          <cell r="BG49">
            <v>0</v>
          </cell>
          <cell r="BH49">
            <v>0</v>
          </cell>
          <cell r="BI49">
            <v>0</v>
          </cell>
          <cell r="BJ49">
            <v>0</v>
          </cell>
          <cell r="BK49">
            <v>0</v>
          </cell>
          <cell r="BL49">
            <v>0</v>
          </cell>
          <cell r="BM49">
            <v>0</v>
          </cell>
          <cell r="BN49">
            <v>0</v>
          </cell>
          <cell r="BO49">
            <v>0</v>
          </cell>
          <cell r="BP49">
            <v>0</v>
          </cell>
        </row>
        <row r="50">
          <cell r="B50" t="str">
            <v>EREFINER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0</v>
          </cell>
          <cell r="AP50">
            <v>0</v>
          </cell>
          <cell r="AQ50">
            <v>0</v>
          </cell>
          <cell r="AR50">
            <v>0</v>
          </cell>
          <cell r="AS50">
            <v>0</v>
          </cell>
          <cell r="AT50">
            <v>0</v>
          </cell>
          <cell r="AU50">
            <v>0</v>
          </cell>
          <cell r="AV50">
            <v>0</v>
          </cell>
          <cell r="AW50">
            <v>0</v>
          </cell>
          <cell r="AX50">
            <v>0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0</v>
          </cell>
          <cell r="BF50">
            <v>0</v>
          </cell>
          <cell r="BG50">
            <v>0</v>
          </cell>
          <cell r="BH50">
            <v>0</v>
          </cell>
          <cell r="BI50">
            <v>0</v>
          </cell>
          <cell r="BJ50">
            <v>0</v>
          </cell>
          <cell r="BK50">
            <v>0</v>
          </cell>
          <cell r="BL50">
            <v>0</v>
          </cell>
          <cell r="BM50">
            <v>0</v>
          </cell>
          <cell r="BN50">
            <v>0</v>
          </cell>
          <cell r="BO50">
            <v>0</v>
          </cell>
          <cell r="BP50">
            <v>0</v>
          </cell>
        </row>
        <row r="51">
          <cell r="B51" t="str">
            <v>ECOALLIQ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0</v>
          </cell>
          <cell r="AQ51">
            <v>0</v>
          </cell>
          <cell r="AR51">
            <v>0</v>
          </cell>
          <cell r="AS51">
            <v>0</v>
          </cell>
          <cell r="AT51">
            <v>0</v>
          </cell>
          <cell r="AU51">
            <v>0</v>
          </cell>
          <cell r="AV51">
            <v>0</v>
          </cell>
          <cell r="AW51">
            <v>0</v>
          </cell>
          <cell r="AX51">
            <v>0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0</v>
          </cell>
          <cell r="BF51">
            <v>0</v>
          </cell>
          <cell r="BG51">
            <v>0</v>
          </cell>
          <cell r="BH51">
            <v>0</v>
          </cell>
          <cell r="BI51">
            <v>0</v>
          </cell>
          <cell r="BJ51">
            <v>0</v>
          </cell>
          <cell r="BK51">
            <v>0</v>
          </cell>
          <cell r="BL51">
            <v>0</v>
          </cell>
          <cell r="BM51">
            <v>0</v>
          </cell>
          <cell r="BN51">
            <v>0</v>
          </cell>
          <cell r="BO51">
            <v>0</v>
          </cell>
          <cell r="BP51">
            <v>0</v>
          </cell>
        </row>
        <row r="52">
          <cell r="B52" t="str">
            <v>ELNG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0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P52">
            <v>0</v>
          </cell>
          <cell r="AQ52">
            <v>0</v>
          </cell>
          <cell r="AR52">
            <v>0</v>
          </cell>
          <cell r="AS52">
            <v>0</v>
          </cell>
          <cell r="AT52">
            <v>0</v>
          </cell>
          <cell r="AU52">
            <v>0</v>
          </cell>
          <cell r="AV52">
            <v>0</v>
          </cell>
          <cell r="AW52">
            <v>0</v>
          </cell>
          <cell r="AX52">
            <v>0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0</v>
          </cell>
          <cell r="BF52">
            <v>0</v>
          </cell>
          <cell r="BG52">
            <v>0</v>
          </cell>
          <cell r="BH52">
            <v>0</v>
          </cell>
          <cell r="BI52">
            <v>0</v>
          </cell>
          <cell r="BJ52">
            <v>0</v>
          </cell>
          <cell r="BK52">
            <v>0</v>
          </cell>
          <cell r="BL52">
            <v>0</v>
          </cell>
          <cell r="BM52">
            <v>0</v>
          </cell>
          <cell r="BN52">
            <v>0</v>
          </cell>
          <cell r="BO52">
            <v>0</v>
          </cell>
          <cell r="BP52">
            <v>0</v>
          </cell>
        </row>
        <row r="53">
          <cell r="B53" t="str">
            <v>EGTL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0</v>
          </cell>
          <cell r="AJ53">
            <v>0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P53">
            <v>0</v>
          </cell>
          <cell r="AQ53">
            <v>0</v>
          </cell>
          <cell r="AR53">
            <v>0</v>
          </cell>
          <cell r="AS53">
            <v>0</v>
          </cell>
          <cell r="AT53">
            <v>0</v>
          </cell>
          <cell r="AU53">
            <v>0</v>
          </cell>
          <cell r="AV53">
            <v>0</v>
          </cell>
          <cell r="AW53">
            <v>0</v>
          </cell>
          <cell r="AX53">
            <v>0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0</v>
          </cell>
          <cell r="BF53">
            <v>0</v>
          </cell>
          <cell r="BG53">
            <v>0</v>
          </cell>
          <cell r="BH53">
            <v>0</v>
          </cell>
          <cell r="BI53">
            <v>0</v>
          </cell>
          <cell r="BJ53">
            <v>0</v>
          </cell>
          <cell r="BK53">
            <v>0</v>
          </cell>
          <cell r="BL53">
            <v>0</v>
          </cell>
          <cell r="BM53">
            <v>0</v>
          </cell>
          <cell r="BN53">
            <v>0</v>
          </cell>
          <cell r="BO53">
            <v>0</v>
          </cell>
          <cell r="BP53">
            <v>0</v>
          </cell>
        </row>
        <row r="54">
          <cell r="B54" t="str">
            <v>EPOWERPLT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0</v>
          </cell>
          <cell r="AJ54">
            <v>0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0</v>
          </cell>
          <cell r="AP54">
            <v>0</v>
          </cell>
          <cell r="AQ54">
            <v>0</v>
          </cell>
          <cell r="AR54">
            <v>0</v>
          </cell>
          <cell r="AS54">
            <v>0</v>
          </cell>
          <cell r="AT54">
            <v>0</v>
          </cell>
          <cell r="AU54">
            <v>0</v>
          </cell>
          <cell r="AV54">
            <v>0</v>
          </cell>
          <cell r="AW54">
            <v>0</v>
          </cell>
          <cell r="AX54">
            <v>0</v>
          </cell>
          <cell r="AY54">
            <v>0</v>
          </cell>
          <cell r="AZ54">
            <v>0</v>
          </cell>
          <cell r="BA54">
            <v>0</v>
          </cell>
          <cell r="BB54">
            <v>0</v>
          </cell>
          <cell r="BC54">
            <v>0</v>
          </cell>
          <cell r="BD54">
            <v>0</v>
          </cell>
          <cell r="BE54">
            <v>0</v>
          </cell>
          <cell r="BF54">
            <v>0</v>
          </cell>
          <cell r="BG54">
            <v>0</v>
          </cell>
          <cell r="BH54">
            <v>0</v>
          </cell>
          <cell r="BI54">
            <v>0</v>
          </cell>
          <cell r="BJ54">
            <v>0</v>
          </cell>
          <cell r="BK54">
            <v>0</v>
          </cell>
          <cell r="BL54">
            <v>0</v>
          </cell>
          <cell r="BM54">
            <v>0</v>
          </cell>
          <cell r="BN54">
            <v>0</v>
          </cell>
          <cell r="BO54">
            <v>0</v>
          </cell>
          <cell r="BP54">
            <v>0</v>
          </cell>
        </row>
        <row r="55">
          <cell r="B55" t="str">
            <v>EPUMPST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0</v>
          </cell>
          <cell r="BF55">
            <v>0</v>
          </cell>
          <cell r="BG55">
            <v>0</v>
          </cell>
          <cell r="BH55">
            <v>0</v>
          </cell>
          <cell r="BI55">
            <v>0</v>
          </cell>
          <cell r="BJ55">
            <v>0</v>
          </cell>
          <cell r="BK55">
            <v>0</v>
          </cell>
          <cell r="BL55">
            <v>0</v>
          </cell>
          <cell r="BM55">
            <v>0</v>
          </cell>
          <cell r="BN55">
            <v>0</v>
          </cell>
          <cell r="BO55">
            <v>0</v>
          </cell>
          <cell r="BP55">
            <v>0</v>
          </cell>
        </row>
        <row r="56">
          <cell r="B56" t="str">
            <v>ENUC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  <cell r="AP56">
            <v>0</v>
          </cell>
          <cell r="AQ56">
            <v>0</v>
          </cell>
          <cell r="AR56">
            <v>0</v>
          </cell>
          <cell r="AS56">
            <v>0</v>
          </cell>
          <cell r="AT56">
            <v>0</v>
          </cell>
          <cell r="AU56">
            <v>0</v>
          </cell>
          <cell r="AV56">
            <v>0</v>
          </cell>
          <cell r="AW56">
            <v>0</v>
          </cell>
          <cell r="AX56">
            <v>0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  <cell r="BE56">
            <v>0</v>
          </cell>
          <cell r="BF56">
            <v>0</v>
          </cell>
          <cell r="BG56">
            <v>0</v>
          </cell>
          <cell r="BH56">
            <v>0</v>
          </cell>
          <cell r="BI56">
            <v>0</v>
          </cell>
          <cell r="BJ56">
            <v>0</v>
          </cell>
          <cell r="BK56">
            <v>0</v>
          </cell>
          <cell r="BL56">
            <v>0</v>
          </cell>
          <cell r="BM56">
            <v>0</v>
          </cell>
          <cell r="BN56">
            <v>0</v>
          </cell>
          <cell r="BO56">
            <v>0</v>
          </cell>
          <cell r="BP56">
            <v>0</v>
          </cell>
        </row>
        <row r="57">
          <cell r="B57" t="str">
            <v>ECHARCOAL</v>
          </cell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  <cell r="AJ57">
            <v>0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0</v>
          </cell>
          <cell r="AQ57">
            <v>0</v>
          </cell>
          <cell r="AR57">
            <v>0</v>
          </cell>
          <cell r="AS57">
            <v>0</v>
          </cell>
          <cell r="AT57">
            <v>0</v>
          </cell>
          <cell r="AU57">
            <v>0</v>
          </cell>
          <cell r="AV57">
            <v>0</v>
          </cell>
          <cell r="AW57">
            <v>0</v>
          </cell>
          <cell r="AX57">
            <v>0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0</v>
          </cell>
          <cell r="BF57">
            <v>0</v>
          </cell>
          <cell r="BG57">
            <v>0</v>
          </cell>
          <cell r="BH57">
            <v>0</v>
          </cell>
          <cell r="BI57">
            <v>0</v>
          </cell>
          <cell r="BJ57">
            <v>0</v>
          </cell>
          <cell r="BK57">
            <v>0</v>
          </cell>
          <cell r="BL57">
            <v>0</v>
          </cell>
          <cell r="BM57">
            <v>0</v>
          </cell>
          <cell r="BN57">
            <v>0</v>
          </cell>
          <cell r="BO57">
            <v>0</v>
          </cell>
          <cell r="BP57">
            <v>0</v>
          </cell>
        </row>
        <row r="58">
          <cell r="B58" t="str">
            <v>ENONSPEC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  <cell r="AP58">
            <v>0</v>
          </cell>
          <cell r="AQ58">
            <v>0</v>
          </cell>
          <cell r="AR58">
            <v>0</v>
          </cell>
          <cell r="AS58">
            <v>0</v>
          </cell>
          <cell r="AT58">
            <v>0</v>
          </cell>
          <cell r="AU58">
            <v>0</v>
          </cell>
          <cell r="AV58">
            <v>0</v>
          </cell>
          <cell r="AW58">
            <v>0</v>
          </cell>
          <cell r="AX58">
            <v>0</v>
          </cell>
          <cell r="AY58">
            <v>0</v>
          </cell>
          <cell r="AZ58">
            <v>0</v>
          </cell>
          <cell r="BA58">
            <v>0</v>
          </cell>
          <cell r="BB58">
            <v>0</v>
          </cell>
          <cell r="BC58">
            <v>0</v>
          </cell>
          <cell r="BD58">
            <v>0</v>
          </cell>
          <cell r="BE58">
            <v>0</v>
          </cell>
          <cell r="BF58">
            <v>0</v>
          </cell>
          <cell r="BG58">
            <v>0</v>
          </cell>
          <cell r="BH58">
            <v>0</v>
          </cell>
          <cell r="BI58">
            <v>0</v>
          </cell>
          <cell r="BJ58">
            <v>0</v>
          </cell>
          <cell r="BK58">
            <v>0</v>
          </cell>
          <cell r="BL58">
            <v>0</v>
          </cell>
          <cell r="BM58">
            <v>0</v>
          </cell>
          <cell r="BN58">
            <v>0</v>
          </cell>
          <cell r="BO58">
            <v>0</v>
          </cell>
          <cell r="BP58">
            <v>0</v>
          </cell>
        </row>
        <row r="59">
          <cell r="B59" t="str">
            <v>DISTLOSS</v>
          </cell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0</v>
          </cell>
          <cell r="AP59">
            <v>0</v>
          </cell>
          <cell r="AQ59">
            <v>0</v>
          </cell>
          <cell r="AR59">
            <v>0</v>
          </cell>
          <cell r="AS59">
            <v>0</v>
          </cell>
          <cell r="AT59">
            <v>0</v>
          </cell>
          <cell r="AU59">
            <v>0</v>
          </cell>
          <cell r="AV59">
            <v>0</v>
          </cell>
          <cell r="AW59">
            <v>0</v>
          </cell>
          <cell r="AX59">
            <v>0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0</v>
          </cell>
          <cell r="BF59">
            <v>0</v>
          </cell>
          <cell r="BG59">
            <v>0</v>
          </cell>
          <cell r="BH59">
            <v>0</v>
          </cell>
          <cell r="BI59">
            <v>0</v>
          </cell>
          <cell r="BJ59">
            <v>0</v>
          </cell>
          <cell r="BK59">
            <v>0</v>
          </cell>
          <cell r="BL59">
            <v>0</v>
          </cell>
          <cell r="BM59">
            <v>0</v>
          </cell>
          <cell r="BN59">
            <v>0</v>
          </cell>
          <cell r="BO59">
            <v>0</v>
          </cell>
          <cell r="BP59">
            <v>0</v>
          </cell>
        </row>
        <row r="60">
          <cell r="B60" t="str">
            <v>FINCONS</v>
          </cell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0</v>
          </cell>
          <cell r="AJ60">
            <v>0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  <cell r="AO60">
            <v>0</v>
          </cell>
          <cell r="AP60">
            <v>0</v>
          </cell>
          <cell r="AQ60">
            <v>0</v>
          </cell>
          <cell r="AR60">
            <v>0</v>
          </cell>
          <cell r="AS60">
            <v>0</v>
          </cell>
          <cell r="AT60">
            <v>0</v>
          </cell>
          <cell r="AU60">
            <v>0</v>
          </cell>
          <cell r="AV60">
            <v>0</v>
          </cell>
          <cell r="AW60">
            <v>0</v>
          </cell>
          <cell r="AX60">
            <v>0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0</v>
          </cell>
          <cell r="BF60">
            <v>0</v>
          </cell>
          <cell r="BG60">
            <v>0</v>
          </cell>
          <cell r="BH60">
            <v>0</v>
          </cell>
          <cell r="BI60">
            <v>0</v>
          </cell>
          <cell r="BJ60">
            <v>0</v>
          </cell>
          <cell r="BK60">
            <v>0</v>
          </cell>
          <cell r="BL60">
            <v>0</v>
          </cell>
          <cell r="BM60">
            <v>0</v>
          </cell>
          <cell r="BN60">
            <v>0</v>
          </cell>
          <cell r="BO60">
            <v>0</v>
          </cell>
          <cell r="BP60">
            <v>0</v>
          </cell>
        </row>
        <row r="61">
          <cell r="B61" t="str">
            <v>TOTIND</v>
          </cell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  <cell r="AO61">
            <v>0</v>
          </cell>
          <cell r="AP61">
            <v>0</v>
          </cell>
          <cell r="AQ61">
            <v>0</v>
          </cell>
          <cell r="AR61">
            <v>0</v>
          </cell>
          <cell r="AS61">
            <v>0</v>
          </cell>
          <cell r="AT61">
            <v>0</v>
          </cell>
          <cell r="AU61">
            <v>0</v>
          </cell>
          <cell r="AV61">
            <v>0</v>
          </cell>
          <cell r="AW61">
            <v>0</v>
          </cell>
          <cell r="AX61">
            <v>0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0</v>
          </cell>
          <cell r="BF61">
            <v>0</v>
          </cell>
          <cell r="BG61">
            <v>0</v>
          </cell>
          <cell r="BH61">
            <v>0</v>
          </cell>
          <cell r="BI61">
            <v>0</v>
          </cell>
          <cell r="BJ61">
            <v>0</v>
          </cell>
          <cell r="BK61">
            <v>0</v>
          </cell>
          <cell r="BL61">
            <v>0</v>
          </cell>
          <cell r="BM61">
            <v>0</v>
          </cell>
          <cell r="BN61">
            <v>0</v>
          </cell>
          <cell r="BO61">
            <v>0</v>
          </cell>
          <cell r="BP61">
            <v>0</v>
          </cell>
        </row>
        <row r="62">
          <cell r="B62" t="str">
            <v>IRONSTL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0</v>
          </cell>
          <cell r="BF62">
            <v>0</v>
          </cell>
          <cell r="BG62">
            <v>0</v>
          </cell>
          <cell r="BH62">
            <v>0</v>
          </cell>
          <cell r="BI62">
            <v>0</v>
          </cell>
          <cell r="BJ62">
            <v>0</v>
          </cell>
          <cell r="BK62">
            <v>0</v>
          </cell>
          <cell r="BL62">
            <v>0</v>
          </cell>
          <cell r="BM62">
            <v>0</v>
          </cell>
          <cell r="BN62">
            <v>0</v>
          </cell>
          <cell r="BO62">
            <v>0</v>
          </cell>
          <cell r="BP62">
            <v>0</v>
          </cell>
        </row>
        <row r="63">
          <cell r="B63" t="str">
            <v>CHEMICAL</v>
          </cell>
          <cell r="C63">
            <v>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  <cell r="AP63">
            <v>0</v>
          </cell>
          <cell r="AQ63">
            <v>0</v>
          </cell>
          <cell r="AR63">
            <v>0</v>
          </cell>
          <cell r="AS63">
            <v>0</v>
          </cell>
          <cell r="AT63">
            <v>0</v>
          </cell>
          <cell r="AU63">
            <v>0</v>
          </cell>
          <cell r="AV63">
            <v>0</v>
          </cell>
          <cell r="AW63">
            <v>0</v>
          </cell>
          <cell r="AX63">
            <v>0</v>
          </cell>
          <cell r="AY63">
            <v>0</v>
          </cell>
          <cell r="AZ63">
            <v>0</v>
          </cell>
          <cell r="BA63">
            <v>0</v>
          </cell>
          <cell r="BB63">
            <v>0</v>
          </cell>
          <cell r="BC63">
            <v>0</v>
          </cell>
          <cell r="BD63">
            <v>0</v>
          </cell>
          <cell r="BE63">
            <v>0</v>
          </cell>
          <cell r="BF63">
            <v>0</v>
          </cell>
          <cell r="BG63">
            <v>0</v>
          </cell>
          <cell r="BH63">
            <v>0</v>
          </cell>
          <cell r="BI63">
            <v>0</v>
          </cell>
          <cell r="BJ63">
            <v>0</v>
          </cell>
          <cell r="BK63">
            <v>0</v>
          </cell>
          <cell r="BL63">
            <v>0</v>
          </cell>
          <cell r="BM63">
            <v>0</v>
          </cell>
          <cell r="BN63">
            <v>0</v>
          </cell>
          <cell r="BO63">
            <v>0</v>
          </cell>
          <cell r="BP63">
            <v>0</v>
          </cell>
        </row>
        <row r="64">
          <cell r="B64" t="str">
            <v>NONFERR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0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O64">
            <v>0</v>
          </cell>
          <cell r="AP64">
            <v>0</v>
          </cell>
          <cell r="AQ64">
            <v>0</v>
          </cell>
          <cell r="AR64">
            <v>0</v>
          </cell>
          <cell r="AS64">
            <v>0</v>
          </cell>
          <cell r="AT64">
            <v>0</v>
          </cell>
          <cell r="AU64">
            <v>0</v>
          </cell>
          <cell r="AV64">
            <v>0</v>
          </cell>
          <cell r="AW64">
            <v>0</v>
          </cell>
          <cell r="AX64">
            <v>0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  <cell r="BE64">
            <v>0</v>
          </cell>
          <cell r="BF64">
            <v>0</v>
          </cell>
          <cell r="BG64">
            <v>0</v>
          </cell>
          <cell r="BH64">
            <v>0</v>
          </cell>
          <cell r="BI64">
            <v>0</v>
          </cell>
          <cell r="BJ64">
            <v>0</v>
          </cell>
          <cell r="BK64">
            <v>0</v>
          </cell>
          <cell r="BL64">
            <v>0</v>
          </cell>
          <cell r="BM64">
            <v>0</v>
          </cell>
          <cell r="BN64">
            <v>0</v>
          </cell>
          <cell r="BO64">
            <v>0</v>
          </cell>
          <cell r="BP64">
            <v>0</v>
          </cell>
        </row>
        <row r="65">
          <cell r="B65" t="str">
            <v>NONMET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0</v>
          </cell>
          <cell r="BF65">
            <v>0</v>
          </cell>
          <cell r="BG65">
            <v>0</v>
          </cell>
          <cell r="BH65">
            <v>0</v>
          </cell>
          <cell r="BI65">
            <v>0</v>
          </cell>
          <cell r="BJ65">
            <v>0</v>
          </cell>
          <cell r="BK65">
            <v>0</v>
          </cell>
          <cell r="BL65">
            <v>0</v>
          </cell>
          <cell r="BM65">
            <v>0</v>
          </cell>
          <cell r="BN65">
            <v>0</v>
          </cell>
          <cell r="BO65">
            <v>0</v>
          </cell>
          <cell r="BP65">
            <v>0</v>
          </cell>
        </row>
        <row r="66">
          <cell r="B66" t="str">
            <v>TRANSEQ</v>
          </cell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0</v>
          </cell>
          <cell r="BF66">
            <v>0</v>
          </cell>
          <cell r="BG66">
            <v>0</v>
          </cell>
          <cell r="BH66">
            <v>0</v>
          </cell>
          <cell r="BI66">
            <v>0</v>
          </cell>
          <cell r="BJ66">
            <v>0</v>
          </cell>
          <cell r="BK66">
            <v>0</v>
          </cell>
          <cell r="BL66">
            <v>0</v>
          </cell>
          <cell r="BM66">
            <v>0</v>
          </cell>
          <cell r="BN66">
            <v>0</v>
          </cell>
          <cell r="BO66">
            <v>0</v>
          </cell>
          <cell r="BP66">
            <v>0</v>
          </cell>
        </row>
        <row r="67">
          <cell r="B67" t="str">
            <v>MACHINE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  <cell r="AJ67">
            <v>0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P67">
            <v>0</v>
          </cell>
          <cell r="AQ67">
            <v>0</v>
          </cell>
          <cell r="AR67">
            <v>0</v>
          </cell>
          <cell r="AS67">
            <v>0</v>
          </cell>
          <cell r="AT67">
            <v>0</v>
          </cell>
          <cell r="AU67">
            <v>0</v>
          </cell>
          <cell r="AV67">
            <v>0</v>
          </cell>
          <cell r="AW67">
            <v>0</v>
          </cell>
          <cell r="AX67">
            <v>0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0</v>
          </cell>
          <cell r="BF67">
            <v>0</v>
          </cell>
          <cell r="BG67">
            <v>0</v>
          </cell>
          <cell r="BH67">
            <v>0</v>
          </cell>
          <cell r="BI67">
            <v>0</v>
          </cell>
          <cell r="BJ67">
            <v>0</v>
          </cell>
          <cell r="BK67">
            <v>0</v>
          </cell>
          <cell r="BL67">
            <v>0</v>
          </cell>
          <cell r="BM67">
            <v>0</v>
          </cell>
          <cell r="BN67">
            <v>0</v>
          </cell>
          <cell r="BO67">
            <v>0</v>
          </cell>
          <cell r="BP67">
            <v>0</v>
          </cell>
        </row>
        <row r="68">
          <cell r="B68" t="str">
            <v>MINING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0</v>
          </cell>
          <cell r="AJ68">
            <v>0</v>
          </cell>
          <cell r="AK68">
            <v>0</v>
          </cell>
          <cell r="AL68">
            <v>0</v>
          </cell>
          <cell r="AM68">
            <v>0</v>
          </cell>
          <cell r="AN68">
            <v>0</v>
          </cell>
          <cell r="AO68">
            <v>0</v>
          </cell>
          <cell r="AP68">
            <v>0</v>
          </cell>
          <cell r="AQ68">
            <v>0</v>
          </cell>
          <cell r="AR68">
            <v>0</v>
          </cell>
          <cell r="AS68">
            <v>0</v>
          </cell>
          <cell r="AT68">
            <v>0</v>
          </cell>
          <cell r="AU68">
            <v>0</v>
          </cell>
          <cell r="AV68">
            <v>0</v>
          </cell>
          <cell r="AW68">
            <v>0</v>
          </cell>
          <cell r="AX68">
            <v>0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0</v>
          </cell>
          <cell r="BF68">
            <v>0</v>
          </cell>
          <cell r="BG68">
            <v>0</v>
          </cell>
          <cell r="BH68">
            <v>0</v>
          </cell>
          <cell r="BI68">
            <v>0</v>
          </cell>
          <cell r="BJ68">
            <v>0</v>
          </cell>
          <cell r="BK68">
            <v>0</v>
          </cell>
          <cell r="BL68">
            <v>0</v>
          </cell>
          <cell r="BM68">
            <v>0</v>
          </cell>
          <cell r="BN68">
            <v>0</v>
          </cell>
          <cell r="BO68">
            <v>0</v>
          </cell>
          <cell r="BP68">
            <v>0</v>
          </cell>
        </row>
        <row r="69">
          <cell r="B69" t="str">
            <v>FOODPRO</v>
          </cell>
          <cell r="C69">
            <v>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  <cell r="AJ69">
            <v>0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O69">
            <v>0</v>
          </cell>
          <cell r="AP69">
            <v>0</v>
          </cell>
          <cell r="AQ69">
            <v>0</v>
          </cell>
          <cell r="AR69">
            <v>0</v>
          </cell>
          <cell r="AS69">
            <v>0</v>
          </cell>
          <cell r="AT69">
            <v>0</v>
          </cell>
          <cell r="AU69">
            <v>0</v>
          </cell>
          <cell r="AV69">
            <v>0</v>
          </cell>
          <cell r="AW69">
            <v>0</v>
          </cell>
          <cell r="AX69">
            <v>0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0</v>
          </cell>
          <cell r="BF69">
            <v>0</v>
          </cell>
          <cell r="BG69">
            <v>0</v>
          </cell>
          <cell r="BH69">
            <v>0</v>
          </cell>
          <cell r="BI69">
            <v>0</v>
          </cell>
          <cell r="BJ69">
            <v>0</v>
          </cell>
          <cell r="BK69">
            <v>0</v>
          </cell>
          <cell r="BL69">
            <v>0</v>
          </cell>
          <cell r="BM69">
            <v>0</v>
          </cell>
          <cell r="BN69">
            <v>0</v>
          </cell>
          <cell r="BO69">
            <v>0</v>
          </cell>
          <cell r="BP69">
            <v>0</v>
          </cell>
        </row>
        <row r="70">
          <cell r="B70" t="str">
            <v>PAPERPRO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0</v>
          </cell>
          <cell r="BF70">
            <v>0</v>
          </cell>
          <cell r="BG70">
            <v>0</v>
          </cell>
          <cell r="BH70">
            <v>0</v>
          </cell>
          <cell r="BI70">
            <v>0</v>
          </cell>
          <cell r="BJ70">
            <v>0</v>
          </cell>
          <cell r="BK70">
            <v>0</v>
          </cell>
          <cell r="BL70">
            <v>0</v>
          </cell>
          <cell r="BM70">
            <v>0</v>
          </cell>
          <cell r="BN70">
            <v>0</v>
          </cell>
          <cell r="BO70">
            <v>0</v>
          </cell>
          <cell r="BP70">
            <v>0</v>
          </cell>
        </row>
        <row r="71">
          <cell r="B71" t="str">
            <v>WOODPRO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0</v>
          </cell>
          <cell r="AU71">
            <v>0</v>
          </cell>
          <cell r="AV71">
            <v>0</v>
          </cell>
          <cell r="AW71">
            <v>0</v>
          </cell>
          <cell r="AX71">
            <v>0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0</v>
          </cell>
          <cell r="BF71">
            <v>0</v>
          </cell>
          <cell r="BG71">
            <v>0</v>
          </cell>
          <cell r="BH71">
            <v>0</v>
          </cell>
          <cell r="BI71">
            <v>0</v>
          </cell>
          <cell r="BJ71">
            <v>0</v>
          </cell>
          <cell r="BK71">
            <v>0</v>
          </cell>
          <cell r="BL71">
            <v>0</v>
          </cell>
          <cell r="BM71">
            <v>0</v>
          </cell>
          <cell r="BN71">
            <v>0</v>
          </cell>
          <cell r="BO71">
            <v>0</v>
          </cell>
          <cell r="BP71">
            <v>0</v>
          </cell>
        </row>
        <row r="72">
          <cell r="B72" t="str">
            <v>CONSTRUC</v>
          </cell>
          <cell r="C72">
            <v>0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0</v>
          </cell>
          <cell r="AJ72">
            <v>0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O72">
            <v>0</v>
          </cell>
          <cell r="AP72">
            <v>0</v>
          </cell>
          <cell r="AQ72">
            <v>0</v>
          </cell>
          <cell r="AR72">
            <v>0</v>
          </cell>
          <cell r="AS72">
            <v>0</v>
          </cell>
          <cell r="AT72">
            <v>0</v>
          </cell>
          <cell r="AU72">
            <v>0</v>
          </cell>
          <cell r="AV72">
            <v>0</v>
          </cell>
          <cell r="AW72">
            <v>0</v>
          </cell>
          <cell r="AX72">
            <v>0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0</v>
          </cell>
          <cell r="BF72">
            <v>0</v>
          </cell>
          <cell r="BG72">
            <v>0</v>
          </cell>
          <cell r="BH72">
            <v>0</v>
          </cell>
          <cell r="BI72">
            <v>0</v>
          </cell>
          <cell r="BJ72">
            <v>0</v>
          </cell>
          <cell r="BK72">
            <v>0</v>
          </cell>
          <cell r="BL72">
            <v>0</v>
          </cell>
          <cell r="BM72">
            <v>0</v>
          </cell>
          <cell r="BN72">
            <v>0</v>
          </cell>
          <cell r="BO72">
            <v>0</v>
          </cell>
          <cell r="BP72">
            <v>0</v>
          </cell>
        </row>
        <row r="73">
          <cell r="B73" t="str">
            <v>TEXTILES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  <cell r="AK73">
            <v>0</v>
          </cell>
          <cell r="AL73">
            <v>0</v>
          </cell>
          <cell r="AM73">
            <v>0</v>
          </cell>
          <cell r="AN73">
            <v>0</v>
          </cell>
          <cell r="AO73">
            <v>0</v>
          </cell>
          <cell r="AP73">
            <v>0</v>
          </cell>
          <cell r="AQ73">
            <v>0</v>
          </cell>
          <cell r="AR73">
            <v>0</v>
          </cell>
          <cell r="AS73">
            <v>0</v>
          </cell>
          <cell r="AT73">
            <v>0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0</v>
          </cell>
          <cell r="BF73">
            <v>0</v>
          </cell>
          <cell r="BG73">
            <v>0</v>
          </cell>
          <cell r="BH73">
            <v>0</v>
          </cell>
          <cell r="BI73">
            <v>0</v>
          </cell>
          <cell r="BJ73">
            <v>0</v>
          </cell>
          <cell r="BK73">
            <v>0</v>
          </cell>
          <cell r="BL73">
            <v>0</v>
          </cell>
          <cell r="BM73">
            <v>0</v>
          </cell>
          <cell r="BN73">
            <v>0</v>
          </cell>
          <cell r="BO73">
            <v>0</v>
          </cell>
          <cell r="BP73">
            <v>0</v>
          </cell>
        </row>
        <row r="74">
          <cell r="B74" t="str">
            <v>INONSPEC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0</v>
          </cell>
          <cell r="AJ74">
            <v>0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O74">
            <v>0</v>
          </cell>
          <cell r="AP74">
            <v>0</v>
          </cell>
          <cell r="AQ74">
            <v>0</v>
          </cell>
          <cell r="AR74">
            <v>0</v>
          </cell>
          <cell r="AS74">
            <v>0</v>
          </cell>
          <cell r="AT74">
            <v>0</v>
          </cell>
          <cell r="AU74">
            <v>0</v>
          </cell>
          <cell r="AV74">
            <v>0</v>
          </cell>
          <cell r="AW74">
            <v>0</v>
          </cell>
          <cell r="AX74">
            <v>0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0</v>
          </cell>
          <cell r="BF74">
            <v>0</v>
          </cell>
          <cell r="BG74">
            <v>0</v>
          </cell>
          <cell r="BH74">
            <v>0</v>
          </cell>
          <cell r="BI74">
            <v>0</v>
          </cell>
          <cell r="BJ74">
            <v>0</v>
          </cell>
          <cell r="BK74">
            <v>0</v>
          </cell>
          <cell r="BL74">
            <v>0</v>
          </cell>
          <cell r="BM74">
            <v>0</v>
          </cell>
          <cell r="BN74">
            <v>0</v>
          </cell>
          <cell r="BO74">
            <v>0</v>
          </cell>
          <cell r="BP74">
            <v>0</v>
          </cell>
        </row>
        <row r="75">
          <cell r="B75" t="str">
            <v>TOTTRANS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I75">
            <v>0</v>
          </cell>
          <cell r="AJ75">
            <v>0</v>
          </cell>
          <cell r="AK75">
            <v>0</v>
          </cell>
          <cell r="AL75">
            <v>0</v>
          </cell>
          <cell r="AM75">
            <v>0</v>
          </cell>
          <cell r="AN75">
            <v>0</v>
          </cell>
          <cell r="AO75">
            <v>0</v>
          </cell>
          <cell r="AP75">
            <v>0</v>
          </cell>
          <cell r="AQ75">
            <v>0</v>
          </cell>
          <cell r="AR75">
            <v>0</v>
          </cell>
          <cell r="AS75">
            <v>0</v>
          </cell>
          <cell r="AT75">
            <v>0</v>
          </cell>
          <cell r="AU75">
            <v>0</v>
          </cell>
          <cell r="AV75">
            <v>0</v>
          </cell>
          <cell r="AW75">
            <v>0</v>
          </cell>
          <cell r="AX75">
            <v>0</v>
          </cell>
          <cell r="AY75">
            <v>0</v>
          </cell>
          <cell r="AZ75">
            <v>0</v>
          </cell>
          <cell r="BA75">
            <v>0</v>
          </cell>
          <cell r="BB75">
            <v>0</v>
          </cell>
          <cell r="BC75">
            <v>0</v>
          </cell>
          <cell r="BD75">
            <v>0</v>
          </cell>
          <cell r="BE75">
            <v>0</v>
          </cell>
          <cell r="BF75">
            <v>0</v>
          </cell>
          <cell r="BG75">
            <v>0</v>
          </cell>
          <cell r="BH75">
            <v>0</v>
          </cell>
          <cell r="BI75">
            <v>0</v>
          </cell>
          <cell r="BJ75">
            <v>0</v>
          </cell>
          <cell r="BK75">
            <v>0</v>
          </cell>
          <cell r="BL75">
            <v>0</v>
          </cell>
          <cell r="BM75">
            <v>0</v>
          </cell>
          <cell r="BN75">
            <v>0</v>
          </cell>
          <cell r="BO75">
            <v>0</v>
          </cell>
          <cell r="BP75">
            <v>0</v>
          </cell>
        </row>
        <row r="76">
          <cell r="B76" t="str">
            <v>ROAD</v>
          </cell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0</v>
          </cell>
          <cell r="AJ76">
            <v>0</v>
          </cell>
          <cell r="AK76">
            <v>0</v>
          </cell>
          <cell r="AL76">
            <v>0</v>
          </cell>
          <cell r="AM76">
            <v>0</v>
          </cell>
          <cell r="AN76">
            <v>0</v>
          </cell>
          <cell r="AO76">
            <v>0</v>
          </cell>
          <cell r="AP76">
            <v>0</v>
          </cell>
          <cell r="AQ76">
            <v>0</v>
          </cell>
          <cell r="AR76">
            <v>0</v>
          </cell>
          <cell r="AS76">
            <v>0</v>
          </cell>
          <cell r="AT76">
            <v>0</v>
          </cell>
          <cell r="AU76">
            <v>0</v>
          </cell>
          <cell r="AV76">
            <v>0</v>
          </cell>
          <cell r="AW76">
            <v>0</v>
          </cell>
          <cell r="AX76">
            <v>0</v>
          </cell>
          <cell r="AY76">
            <v>0</v>
          </cell>
          <cell r="AZ76">
            <v>0</v>
          </cell>
          <cell r="BA76">
            <v>0</v>
          </cell>
          <cell r="BB76">
            <v>0</v>
          </cell>
          <cell r="BC76">
            <v>0</v>
          </cell>
          <cell r="BD76">
            <v>0</v>
          </cell>
          <cell r="BE76">
            <v>0</v>
          </cell>
          <cell r="BF76">
            <v>0</v>
          </cell>
          <cell r="BG76">
            <v>0</v>
          </cell>
          <cell r="BH76">
            <v>0</v>
          </cell>
          <cell r="BI76">
            <v>0</v>
          </cell>
          <cell r="BJ76">
            <v>0</v>
          </cell>
          <cell r="BK76">
            <v>0</v>
          </cell>
          <cell r="BL76">
            <v>0</v>
          </cell>
          <cell r="BM76">
            <v>0</v>
          </cell>
          <cell r="BN76">
            <v>0</v>
          </cell>
          <cell r="BO76">
            <v>0</v>
          </cell>
          <cell r="BP76">
            <v>0</v>
          </cell>
        </row>
        <row r="77">
          <cell r="B77" t="str">
            <v>DOMESAIR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  <cell r="U77">
            <v>0</v>
          </cell>
          <cell r="V77">
            <v>0</v>
          </cell>
          <cell r="W77">
            <v>0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  <cell r="AC77">
            <v>0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  <cell r="AI77">
            <v>0</v>
          </cell>
          <cell r="AJ77">
            <v>0</v>
          </cell>
          <cell r="AK77">
            <v>0</v>
          </cell>
          <cell r="AL77">
            <v>0</v>
          </cell>
          <cell r="AM77">
            <v>0</v>
          </cell>
          <cell r="AN77">
            <v>0</v>
          </cell>
          <cell r="AO77">
            <v>0</v>
          </cell>
          <cell r="AP77">
            <v>0</v>
          </cell>
          <cell r="AQ77">
            <v>0</v>
          </cell>
          <cell r="AR77">
            <v>0</v>
          </cell>
          <cell r="AS77">
            <v>0</v>
          </cell>
          <cell r="AT77">
            <v>0</v>
          </cell>
          <cell r="AU77">
            <v>0</v>
          </cell>
          <cell r="AV77">
            <v>0</v>
          </cell>
          <cell r="AW77">
            <v>0</v>
          </cell>
          <cell r="AX77">
            <v>0</v>
          </cell>
          <cell r="AY77">
            <v>0</v>
          </cell>
          <cell r="AZ77">
            <v>0</v>
          </cell>
          <cell r="BA77">
            <v>0</v>
          </cell>
          <cell r="BB77">
            <v>0</v>
          </cell>
          <cell r="BC77">
            <v>0</v>
          </cell>
          <cell r="BD77">
            <v>0</v>
          </cell>
          <cell r="BE77">
            <v>0</v>
          </cell>
          <cell r="BF77">
            <v>0</v>
          </cell>
          <cell r="BG77">
            <v>0</v>
          </cell>
          <cell r="BH77">
            <v>0</v>
          </cell>
          <cell r="BI77">
            <v>0</v>
          </cell>
          <cell r="BJ77">
            <v>0</v>
          </cell>
          <cell r="BK77">
            <v>0</v>
          </cell>
          <cell r="BL77">
            <v>0</v>
          </cell>
          <cell r="BM77">
            <v>0</v>
          </cell>
          <cell r="BN77">
            <v>0</v>
          </cell>
          <cell r="BO77">
            <v>0</v>
          </cell>
          <cell r="BP77">
            <v>0</v>
          </cell>
        </row>
        <row r="78">
          <cell r="B78" t="str">
            <v>RAIL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0</v>
          </cell>
          <cell r="AJ78">
            <v>0</v>
          </cell>
          <cell r="AK78">
            <v>0</v>
          </cell>
          <cell r="AL78">
            <v>0</v>
          </cell>
          <cell r="AM78">
            <v>0</v>
          </cell>
          <cell r="AN78">
            <v>0</v>
          </cell>
          <cell r="AO78">
            <v>0</v>
          </cell>
          <cell r="AP78">
            <v>0</v>
          </cell>
          <cell r="AQ78">
            <v>0</v>
          </cell>
          <cell r="AR78">
            <v>0</v>
          </cell>
          <cell r="AS78">
            <v>0</v>
          </cell>
          <cell r="AT78">
            <v>0</v>
          </cell>
          <cell r="AU78">
            <v>0</v>
          </cell>
          <cell r="AV78">
            <v>0</v>
          </cell>
          <cell r="AW78">
            <v>0</v>
          </cell>
          <cell r="AX78">
            <v>0</v>
          </cell>
          <cell r="AY78">
            <v>0</v>
          </cell>
          <cell r="AZ78">
            <v>0</v>
          </cell>
          <cell r="BA78">
            <v>0</v>
          </cell>
          <cell r="BB78">
            <v>0</v>
          </cell>
          <cell r="BC78">
            <v>0</v>
          </cell>
          <cell r="BD78">
            <v>0</v>
          </cell>
          <cell r="BE78">
            <v>0</v>
          </cell>
          <cell r="BF78">
            <v>0</v>
          </cell>
          <cell r="BG78">
            <v>0</v>
          </cell>
          <cell r="BH78">
            <v>0</v>
          </cell>
          <cell r="BI78">
            <v>0</v>
          </cell>
          <cell r="BJ78">
            <v>0</v>
          </cell>
          <cell r="BK78">
            <v>0</v>
          </cell>
          <cell r="BL78">
            <v>0</v>
          </cell>
          <cell r="BM78">
            <v>0</v>
          </cell>
          <cell r="BN78">
            <v>0</v>
          </cell>
          <cell r="BO78">
            <v>0</v>
          </cell>
          <cell r="BP78">
            <v>0</v>
          </cell>
        </row>
        <row r="79">
          <cell r="B79" t="str">
            <v>PIPELINE</v>
          </cell>
          <cell r="C79">
            <v>0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  <cell r="AG79">
            <v>0</v>
          </cell>
          <cell r="AH79">
            <v>0</v>
          </cell>
          <cell r="AI79">
            <v>0</v>
          </cell>
          <cell r="AJ79">
            <v>0</v>
          </cell>
          <cell r="AK79">
            <v>0</v>
          </cell>
          <cell r="AL79">
            <v>0</v>
          </cell>
          <cell r="AM79">
            <v>0</v>
          </cell>
          <cell r="AN79">
            <v>0</v>
          </cell>
          <cell r="AO79">
            <v>0</v>
          </cell>
          <cell r="AP79">
            <v>0</v>
          </cell>
          <cell r="AQ79">
            <v>0</v>
          </cell>
          <cell r="AR79">
            <v>0</v>
          </cell>
          <cell r="AS79">
            <v>0</v>
          </cell>
          <cell r="AT79">
            <v>0</v>
          </cell>
          <cell r="AU79">
            <v>0</v>
          </cell>
          <cell r="AV79">
            <v>0</v>
          </cell>
          <cell r="AW79">
            <v>0</v>
          </cell>
          <cell r="AX79">
            <v>0</v>
          </cell>
          <cell r="AY79">
            <v>0</v>
          </cell>
          <cell r="AZ79">
            <v>0</v>
          </cell>
          <cell r="BA79">
            <v>0</v>
          </cell>
          <cell r="BB79">
            <v>0</v>
          </cell>
          <cell r="BC79">
            <v>0</v>
          </cell>
          <cell r="BD79">
            <v>0</v>
          </cell>
          <cell r="BE79">
            <v>0</v>
          </cell>
          <cell r="BF79">
            <v>0</v>
          </cell>
          <cell r="BG79">
            <v>0</v>
          </cell>
          <cell r="BH79">
            <v>0</v>
          </cell>
          <cell r="BI79">
            <v>0</v>
          </cell>
          <cell r="BJ79">
            <v>0</v>
          </cell>
          <cell r="BK79">
            <v>0</v>
          </cell>
          <cell r="BL79">
            <v>0</v>
          </cell>
          <cell r="BM79">
            <v>0</v>
          </cell>
          <cell r="BN79">
            <v>0</v>
          </cell>
          <cell r="BO79">
            <v>0</v>
          </cell>
          <cell r="BP79">
            <v>0</v>
          </cell>
        </row>
        <row r="80">
          <cell r="B80" t="str">
            <v>DOMESNAV</v>
          </cell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  <cell r="AI80">
            <v>0</v>
          </cell>
          <cell r="AJ80">
            <v>0</v>
          </cell>
          <cell r="AK80">
            <v>0</v>
          </cell>
          <cell r="AL80">
            <v>0</v>
          </cell>
          <cell r="AM80">
            <v>0</v>
          </cell>
          <cell r="AN80">
            <v>0</v>
          </cell>
          <cell r="AO80">
            <v>0</v>
          </cell>
          <cell r="AP80">
            <v>0</v>
          </cell>
          <cell r="AQ80">
            <v>0</v>
          </cell>
          <cell r="AR80">
            <v>0</v>
          </cell>
          <cell r="AS80">
            <v>0</v>
          </cell>
          <cell r="AT80">
            <v>0</v>
          </cell>
          <cell r="AU80">
            <v>0</v>
          </cell>
          <cell r="AV80">
            <v>0</v>
          </cell>
          <cell r="AW80">
            <v>0</v>
          </cell>
          <cell r="AX80">
            <v>0</v>
          </cell>
          <cell r="AY80">
            <v>0</v>
          </cell>
          <cell r="AZ80">
            <v>0</v>
          </cell>
          <cell r="BA80">
            <v>0</v>
          </cell>
          <cell r="BB80">
            <v>0</v>
          </cell>
          <cell r="BC80">
            <v>0</v>
          </cell>
          <cell r="BD80">
            <v>0</v>
          </cell>
          <cell r="BE80">
            <v>0</v>
          </cell>
          <cell r="BF80">
            <v>0</v>
          </cell>
          <cell r="BG80">
            <v>0</v>
          </cell>
          <cell r="BH80">
            <v>0</v>
          </cell>
          <cell r="BI80">
            <v>0</v>
          </cell>
          <cell r="BJ80">
            <v>0</v>
          </cell>
          <cell r="BK80">
            <v>0</v>
          </cell>
          <cell r="BL80">
            <v>0</v>
          </cell>
          <cell r="BM80">
            <v>0</v>
          </cell>
          <cell r="BN80">
            <v>0</v>
          </cell>
          <cell r="BO80">
            <v>0</v>
          </cell>
          <cell r="BP80">
            <v>0</v>
          </cell>
        </row>
        <row r="81">
          <cell r="B81" t="str">
            <v>TRNONSPE</v>
          </cell>
          <cell r="C81">
            <v>0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  <cell r="T81">
            <v>0</v>
          </cell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  <cell r="AG81">
            <v>0</v>
          </cell>
          <cell r="AH81">
            <v>0</v>
          </cell>
          <cell r="AI81">
            <v>0</v>
          </cell>
          <cell r="AJ81">
            <v>0</v>
          </cell>
          <cell r="AK81">
            <v>0</v>
          </cell>
          <cell r="AL81">
            <v>0</v>
          </cell>
          <cell r="AM81">
            <v>0</v>
          </cell>
          <cell r="AN81">
            <v>0</v>
          </cell>
          <cell r="AO81">
            <v>0</v>
          </cell>
          <cell r="AP81">
            <v>0</v>
          </cell>
          <cell r="AQ81">
            <v>0</v>
          </cell>
          <cell r="AR81">
            <v>0</v>
          </cell>
          <cell r="AS81">
            <v>0</v>
          </cell>
          <cell r="AT81">
            <v>0</v>
          </cell>
          <cell r="AU81">
            <v>0</v>
          </cell>
          <cell r="AV81">
            <v>0</v>
          </cell>
          <cell r="AW81">
            <v>0</v>
          </cell>
          <cell r="AX81">
            <v>0</v>
          </cell>
          <cell r="AY81">
            <v>0</v>
          </cell>
          <cell r="AZ81">
            <v>0</v>
          </cell>
          <cell r="BA81">
            <v>0</v>
          </cell>
          <cell r="BB81">
            <v>0</v>
          </cell>
          <cell r="BC81">
            <v>0</v>
          </cell>
          <cell r="BD81">
            <v>0</v>
          </cell>
          <cell r="BE81">
            <v>0</v>
          </cell>
          <cell r="BF81">
            <v>0</v>
          </cell>
          <cell r="BG81">
            <v>0</v>
          </cell>
          <cell r="BH81">
            <v>0</v>
          </cell>
          <cell r="BI81">
            <v>0</v>
          </cell>
          <cell r="BJ81">
            <v>0</v>
          </cell>
          <cell r="BK81">
            <v>0</v>
          </cell>
          <cell r="BL81">
            <v>0</v>
          </cell>
          <cell r="BM81">
            <v>0</v>
          </cell>
          <cell r="BN81">
            <v>0</v>
          </cell>
          <cell r="BO81">
            <v>0</v>
          </cell>
          <cell r="BP81">
            <v>0</v>
          </cell>
        </row>
        <row r="82">
          <cell r="B82" t="str">
            <v>TOTOTHER</v>
          </cell>
          <cell r="C82">
            <v>0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>
            <v>0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0</v>
          </cell>
          <cell r="AU82">
            <v>0</v>
          </cell>
          <cell r="AV82">
            <v>0</v>
          </cell>
          <cell r="AW82">
            <v>0</v>
          </cell>
          <cell r="AX82">
            <v>0</v>
          </cell>
          <cell r="AY82">
            <v>0</v>
          </cell>
          <cell r="AZ82">
            <v>0</v>
          </cell>
          <cell r="BA82">
            <v>0</v>
          </cell>
          <cell r="BB82">
            <v>0</v>
          </cell>
          <cell r="BC82">
            <v>0</v>
          </cell>
          <cell r="BD82">
            <v>0</v>
          </cell>
          <cell r="BE82">
            <v>0</v>
          </cell>
          <cell r="BF82">
            <v>0</v>
          </cell>
          <cell r="BG82">
            <v>0</v>
          </cell>
          <cell r="BH82">
            <v>0</v>
          </cell>
          <cell r="BI82">
            <v>0</v>
          </cell>
          <cell r="BJ82">
            <v>0</v>
          </cell>
          <cell r="BK82">
            <v>0</v>
          </cell>
          <cell r="BL82">
            <v>0</v>
          </cell>
          <cell r="BM82">
            <v>0</v>
          </cell>
          <cell r="BN82">
            <v>0</v>
          </cell>
          <cell r="BO82">
            <v>0</v>
          </cell>
          <cell r="BP82">
            <v>0</v>
          </cell>
        </row>
        <row r="83">
          <cell r="B83" t="str">
            <v>RESIDENT</v>
          </cell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  <cell r="T83">
            <v>0</v>
          </cell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  <cell r="AG83">
            <v>0</v>
          </cell>
          <cell r="AH83">
            <v>0</v>
          </cell>
          <cell r="AI83">
            <v>0</v>
          </cell>
          <cell r="AJ83">
            <v>0</v>
          </cell>
          <cell r="AK83">
            <v>0</v>
          </cell>
          <cell r="AL83">
            <v>0</v>
          </cell>
          <cell r="AM83">
            <v>0</v>
          </cell>
          <cell r="AN83">
            <v>0</v>
          </cell>
          <cell r="AO83">
            <v>0</v>
          </cell>
          <cell r="AP83">
            <v>0</v>
          </cell>
          <cell r="AQ83">
            <v>0</v>
          </cell>
          <cell r="AR83">
            <v>0</v>
          </cell>
          <cell r="AS83">
            <v>0</v>
          </cell>
          <cell r="AT83">
            <v>0</v>
          </cell>
          <cell r="AU83">
            <v>0</v>
          </cell>
          <cell r="AV83">
            <v>0</v>
          </cell>
          <cell r="AW83">
            <v>0</v>
          </cell>
          <cell r="AX83">
            <v>0</v>
          </cell>
          <cell r="AY83">
            <v>0</v>
          </cell>
          <cell r="AZ83">
            <v>0</v>
          </cell>
          <cell r="BA83">
            <v>0</v>
          </cell>
          <cell r="BB83">
            <v>0</v>
          </cell>
          <cell r="BC83">
            <v>0</v>
          </cell>
          <cell r="BD83">
            <v>0</v>
          </cell>
          <cell r="BE83">
            <v>0</v>
          </cell>
          <cell r="BF83">
            <v>0</v>
          </cell>
          <cell r="BG83">
            <v>0</v>
          </cell>
          <cell r="BH83">
            <v>0</v>
          </cell>
          <cell r="BI83">
            <v>0</v>
          </cell>
          <cell r="BJ83">
            <v>0</v>
          </cell>
          <cell r="BK83">
            <v>0</v>
          </cell>
          <cell r="BL83">
            <v>0</v>
          </cell>
          <cell r="BM83">
            <v>0</v>
          </cell>
          <cell r="BN83">
            <v>0</v>
          </cell>
          <cell r="BO83">
            <v>0</v>
          </cell>
          <cell r="BP83">
            <v>0</v>
          </cell>
        </row>
        <row r="84">
          <cell r="B84" t="str">
            <v>COMMPUB</v>
          </cell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  <cell r="AG84">
            <v>0</v>
          </cell>
          <cell r="AH84">
            <v>0</v>
          </cell>
          <cell r="AI84">
            <v>0</v>
          </cell>
          <cell r="AJ84">
            <v>0</v>
          </cell>
          <cell r="AK84">
            <v>0</v>
          </cell>
          <cell r="AL84">
            <v>0</v>
          </cell>
          <cell r="AM84">
            <v>0</v>
          </cell>
          <cell r="AN84">
            <v>0</v>
          </cell>
          <cell r="AO84">
            <v>0</v>
          </cell>
          <cell r="AP84">
            <v>0</v>
          </cell>
          <cell r="AQ84">
            <v>0</v>
          </cell>
          <cell r="AR84">
            <v>0</v>
          </cell>
          <cell r="AS84">
            <v>0</v>
          </cell>
          <cell r="AT84">
            <v>0</v>
          </cell>
          <cell r="AU84">
            <v>0</v>
          </cell>
          <cell r="AV84">
            <v>0</v>
          </cell>
          <cell r="AW84">
            <v>0</v>
          </cell>
          <cell r="AX84">
            <v>0</v>
          </cell>
          <cell r="AY84">
            <v>0</v>
          </cell>
          <cell r="AZ84">
            <v>0</v>
          </cell>
          <cell r="BA84">
            <v>0</v>
          </cell>
          <cell r="BB84">
            <v>0</v>
          </cell>
          <cell r="BC84">
            <v>0</v>
          </cell>
          <cell r="BD84">
            <v>0</v>
          </cell>
          <cell r="BE84">
            <v>0</v>
          </cell>
          <cell r="BF84">
            <v>0</v>
          </cell>
          <cell r="BG84">
            <v>0</v>
          </cell>
          <cell r="BH84">
            <v>0</v>
          </cell>
          <cell r="BI84">
            <v>0</v>
          </cell>
          <cell r="BJ84">
            <v>0</v>
          </cell>
          <cell r="BK84">
            <v>0</v>
          </cell>
          <cell r="BL84">
            <v>0</v>
          </cell>
          <cell r="BM84">
            <v>0</v>
          </cell>
          <cell r="BN84">
            <v>0</v>
          </cell>
          <cell r="BO84">
            <v>0</v>
          </cell>
          <cell r="BP84">
            <v>0</v>
          </cell>
        </row>
        <row r="85">
          <cell r="B85" t="str">
            <v>AGRICULT</v>
          </cell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  <cell r="T85">
            <v>0</v>
          </cell>
          <cell r="U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  <cell r="AB85">
            <v>0</v>
          </cell>
          <cell r="AC85">
            <v>0</v>
          </cell>
          <cell r="AD85">
            <v>0</v>
          </cell>
          <cell r="AE85">
            <v>0</v>
          </cell>
          <cell r="AF85">
            <v>0</v>
          </cell>
          <cell r="AG85">
            <v>0</v>
          </cell>
          <cell r="AH85">
            <v>0</v>
          </cell>
          <cell r="AI85">
            <v>0</v>
          </cell>
          <cell r="AJ85">
            <v>0</v>
          </cell>
          <cell r="AK85">
            <v>0</v>
          </cell>
          <cell r="AL85">
            <v>0</v>
          </cell>
          <cell r="AM85">
            <v>0</v>
          </cell>
          <cell r="AN85">
            <v>0</v>
          </cell>
          <cell r="AO85">
            <v>0</v>
          </cell>
          <cell r="AP85">
            <v>0</v>
          </cell>
          <cell r="AQ85">
            <v>0</v>
          </cell>
          <cell r="AR85">
            <v>0</v>
          </cell>
          <cell r="AS85">
            <v>0</v>
          </cell>
          <cell r="AT85">
            <v>0</v>
          </cell>
          <cell r="AU85">
            <v>0</v>
          </cell>
          <cell r="AV85">
            <v>0</v>
          </cell>
          <cell r="AW85">
            <v>0</v>
          </cell>
          <cell r="AX85">
            <v>0</v>
          </cell>
          <cell r="AY85">
            <v>0</v>
          </cell>
          <cell r="AZ85">
            <v>0</v>
          </cell>
          <cell r="BA85">
            <v>0</v>
          </cell>
          <cell r="BB85">
            <v>0</v>
          </cell>
          <cell r="BC85">
            <v>0</v>
          </cell>
          <cell r="BD85">
            <v>0</v>
          </cell>
          <cell r="BE85">
            <v>0</v>
          </cell>
          <cell r="BF85">
            <v>0</v>
          </cell>
          <cell r="BG85">
            <v>0</v>
          </cell>
          <cell r="BH85">
            <v>0</v>
          </cell>
          <cell r="BI85">
            <v>0</v>
          </cell>
          <cell r="BJ85">
            <v>0</v>
          </cell>
          <cell r="BK85">
            <v>0</v>
          </cell>
          <cell r="BL85">
            <v>0</v>
          </cell>
          <cell r="BM85">
            <v>0</v>
          </cell>
          <cell r="BN85">
            <v>0</v>
          </cell>
          <cell r="BO85">
            <v>0</v>
          </cell>
          <cell r="BP85">
            <v>0</v>
          </cell>
        </row>
        <row r="86">
          <cell r="B86" t="str">
            <v>FISHING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  <cell r="AG86">
            <v>0</v>
          </cell>
          <cell r="AH86">
            <v>0</v>
          </cell>
          <cell r="AI86">
            <v>0</v>
          </cell>
          <cell r="AJ86">
            <v>0</v>
          </cell>
          <cell r="AK86">
            <v>0</v>
          </cell>
          <cell r="AL86">
            <v>0</v>
          </cell>
          <cell r="AM86">
            <v>0</v>
          </cell>
          <cell r="AN86">
            <v>0</v>
          </cell>
          <cell r="AO86">
            <v>0</v>
          </cell>
          <cell r="AP86">
            <v>0</v>
          </cell>
          <cell r="AQ86">
            <v>0</v>
          </cell>
          <cell r="AR86">
            <v>0</v>
          </cell>
          <cell r="AS86">
            <v>0</v>
          </cell>
          <cell r="AT86">
            <v>0</v>
          </cell>
          <cell r="AU86">
            <v>0</v>
          </cell>
          <cell r="AV86">
            <v>0</v>
          </cell>
          <cell r="AW86">
            <v>0</v>
          </cell>
          <cell r="AX86">
            <v>0</v>
          </cell>
          <cell r="AY86">
            <v>0</v>
          </cell>
          <cell r="AZ86">
            <v>0</v>
          </cell>
          <cell r="BA86">
            <v>0</v>
          </cell>
          <cell r="BB86">
            <v>0</v>
          </cell>
          <cell r="BC86">
            <v>0</v>
          </cell>
          <cell r="BD86">
            <v>0</v>
          </cell>
          <cell r="BE86">
            <v>0</v>
          </cell>
          <cell r="BF86">
            <v>0</v>
          </cell>
          <cell r="BG86">
            <v>0</v>
          </cell>
          <cell r="BH86">
            <v>0</v>
          </cell>
          <cell r="BI86">
            <v>0</v>
          </cell>
          <cell r="BJ86">
            <v>0</v>
          </cell>
          <cell r="BK86">
            <v>0</v>
          </cell>
          <cell r="BL86">
            <v>0</v>
          </cell>
          <cell r="BM86">
            <v>0</v>
          </cell>
          <cell r="BN86">
            <v>0</v>
          </cell>
          <cell r="BO86">
            <v>0</v>
          </cell>
          <cell r="BP86">
            <v>0</v>
          </cell>
        </row>
        <row r="87">
          <cell r="B87" t="str">
            <v>ONONSPEC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  <cell r="T87">
            <v>0</v>
          </cell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  <cell r="AG87">
            <v>0</v>
          </cell>
          <cell r="AH87">
            <v>0</v>
          </cell>
          <cell r="AI87">
            <v>0</v>
          </cell>
          <cell r="AJ87">
            <v>0</v>
          </cell>
          <cell r="AK87">
            <v>0</v>
          </cell>
          <cell r="AL87">
            <v>0</v>
          </cell>
          <cell r="AM87">
            <v>0</v>
          </cell>
          <cell r="AN87">
            <v>0</v>
          </cell>
          <cell r="AO87">
            <v>0</v>
          </cell>
          <cell r="AP87">
            <v>0</v>
          </cell>
          <cell r="AQ87">
            <v>0</v>
          </cell>
          <cell r="AR87">
            <v>0</v>
          </cell>
          <cell r="AS87">
            <v>0</v>
          </cell>
          <cell r="AT87">
            <v>0</v>
          </cell>
          <cell r="AU87">
            <v>0</v>
          </cell>
          <cell r="AV87">
            <v>0</v>
          </cell>
          <cell r="AW87">
            <v>0</v>
          </cell>
          <cell r="AX87">
            <v>0</v>
          </cell>
          <cell r="AY87">
            <v>0</v>
          </cell>
          <cell r="AZ87">
            <v>0</v>
          </cell>
          <cell r="BA87">
            <v>0</v>
          </cell>
          <cell r="BB87">
            <v>0</v>
          </cell>
          <cell r="BC87">
            <v>0</v>
          </cell>
          <cell r="BD87">
            <v>0</v>
          </cell>
          <cell r="BE87">
            <v>0</v>
          </cell>
          <cell r="BF87">
            <v>0</v>
          </cell>
          <cell r="BG87">
            <v>0</v>
          </cell>
          <cell r="BH87">
            <v>0</v>
          </cell>
          <cell r="BI87">
            <v>0</v>
          </cell>
          <cell r="BJ87">
            <v>0</v>
          </cell>
          <cell r="BK87">
            <v>0</v>
          </cell>
          <cell r="BL87">
            <v>0</v>
          </cell>
          <cell r="BM87">
            <v>0</v>
          </cell>
          <cell r="BN87">
            <v>0</v>
          </cell>
          <cell r="BO87">
            <v>0</v>
          </cell>
          <cell r="BP87">
            <v>0</v>
          </cell>
        </row>
        <row r="88">
          <cell r="B88" t="str">
            <v>NONENUSE</v>
          </cell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  <cell r="AG88">
            <v>0</v>
          </cell>
          <cell r="AH88">
            <v>0</v>
          </cell>
          <cell r="AI88">
            <v>0</v>
          </cell>
          <cell r="AJ88">
            <v>0</v>
          </cell>
          <cell r="AK88">
            <v>0</v>
          </cell>
          <cell r="AL88">
            <v>0</v>
          </cell>
          <cell r="AM88">
            <v>0</v>
          </cell>
          <cell r="AN88">
            <v>0</v>
          </cell>
          <cell r="AO88">
            <v>0</v>
          </cell>
          <cell r="AP88">
            <v>0</v>
          </cell>
          <cell r="AQ88">
            <v>0</v>
          </cell>
          <cell r="AR88">
            <v>0</v>
          </cell>
          <cell r="AS88">
            <v>0</v>
          </cell>
          <cell r="AT88">
            <v>0</v>
          </cell>
          <cell r="AU88">
            <v>0</v>
          </cell>
          <cell r="AV88">
            <v>0</v>
          </cell>
          <cell r="AW88">
            <v>0</v>
          </cell>
          <cell r="AX88">
            <v>0</v>
          </cell>
          <cell r="AY88">
            <v>0</v>
          </cell>
          <cell r="AZ88">
            <v>0</v>
          </cell>
          <cell r="BA88">
            <v>0</v>
          </cell>
          <cell r="BB88">
            <v>0</v>
          </cell>
          <cell r="BC88">
            <v>0</v>
          </cell>
          <cell r="BD88">
            <v>0</v>
          </cell>
          <cell r="BE88">
            <v>0</v>
          </cell>
          <cell r="BF88">
            <v>0</v>
          </cell>
          <cell r="BG88">
            <v>0</v>
          </cell>
          <cell r="BH88">
            <v>0</v>
          </cell>
          <cell r="BI88">
            <v>0</v>
          </cell>
          <cell r="BJ88">
            <v>0</v>
          </cell>
          <cell r="BK88">
            <v>0</v>
          </cell>
          <cell r="BL88">
            <v>0</v>
          </cell>
          <cell r="BM88">
            <v>0</v>
          </cell>
          <cell r="BN88">
            <v>0</v>
          </cell>
          <cell r="BO88">
            <v>0</v>
          </cell>
          <cell r="BP88">
            <v>0</v>
          </cell>
        </row>
        <row r="89">
          <cell r="B89" t="str">
            <v>NEINTREN</v>
          </cell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B89">
            <v>0</v>
          </cell>
          <cell r="AC89">
            <v>0</v>
          </cell>
          <cell r="AD89">
            <v>0</v>
          </cell>
          <cell r="AE89">
            <v>0</v>
          </cell>
          <cell r="AF89">
            <v>0</v>
          </cell>
          <cell r="AG89">
            <v>0</v>
          </cell>
          <cell r="AH89">
            <v>0</v>
          </cell>
          <cell r="AI89">
            <v>0</v>
          </cell>
          <cell r="AJ89">
            <v>0</v>
          </cell>
          <cell r="AK89">
            <v>0</v>
          </cell>
          <cell r="AL89">
            <v>0</v>
          </cell>
          <cell r="AM89">
            <v>0</v>
          </cell>
          <cell r="AN89">
            <v>0</v>
          </cell>
          <cell r="AO89">
            <v>0</v>
          </cell>
          <cell r="AP89">
            <v>0</v>
          </cell>
          <cell r="AQ89">
            <v>0</v>
          </cell>
          <cell r="AR89">
            <v>0</v>
          </cell>
          <cell r="AS89">
            <v>0</v>
          </cell>
          <cell r="AT89">
            <v>0</v>
          </cell>
          <cell r="AU89">
            <v>0</v>
          </cell>
          <cell r="AV89">
            <v>0</v>
          </cell>
          <cell r="AW89">
            <v>0</v>
          </cell>
          <cell r="AX89">
            <v>0</v>
          </cell>
          <cell r="AY89">
            <v>0</v>
          </cell>
          <cell r="AZ89">
            <v>0</v>
          </cell>
          <cell r="BA89">
            <v>0</v>
          </cell>
          <cell r="BB89">
            <v>0</v>
          </cell>
          <cell r="BC89">
            <v>0</v>
          </cell>
          <cell r="BD89">
            <v>0</v>
          </cell>
          <cell r="BE89">
            <v>0</v>
          </cell>
          <cell r="BF89">
            <v>0</v>
          </cell>
          <cell r="BG89">
            <v>0</v>
          </cell>
          <cell r="BH89">
            <v>0</v>
          </cell>
          <cell r="BI89">
            <v>0</v>
          </cell>
          <cell r="BJ89">
            <v>0</v>
          </cell>
          <cell r="BK89">
            <v>0</v>
          </cell>
          <cell r="BL89">
            <v>0</v>
          </cell>
          <cell r="BM89">
            <v>0</v>
          </cell>
          <cell r="BN89">
            <v>0</v>
          </cell>
          <cell r="BO89">
            <v>0</v>
          </cell>
          <cell r="BP89">
            <v>0</v>
          </cell>
        </row>
        <row r="90">
          <cell r="B90" t="str">
            <v>NETRANS</v>
          </cell>
          <cell r="C90">
            <v>0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  <cell r="AB90">
            <v>0</v>
          </cell>
          <cell r="AC90">
            <v>0</v>
          </cell>
          <cell r="AD90">
            <v>0</v>
          </cell>
          <cell r="AE90">
            <v>0</v>
          </cell>
          <cell r="AF90">
            <v>0</v>
          </cell>
          <cell r="AG90">
            <v>0</v>
          </cell>
          <cell r="AH90">
            <v>0</v>
          </cell>
          <cell r="AI90">
            <v>0</v>
          </cell>
          <cell r="AJ90">
            <v>0</v>
          </cell>
          <cell r="AK90">
            <v>0</v>
          </cell>
          <cell r="AL90">
            <v>0</v>
          </cell>
          <cell r="AM90">
            <v>0</v>
          </cell>
          <cell r="AN90">
            <v>0</v>
          </cell>
          <cell r="AO90">
            <v>0</v>
          </cell>
          <cell r="AP90">
            <v>0</v>
          </cell>
          <cell r="AQ90">
            <v>0</v>
          </cell>
          <cell r="AR90">
            <v>0</v>
          </cell>
          <cell r="AS90">
            <v>0</v>
          </cell>
          <cell r="AT90">
            <v>0</v>
          </cell>
          <cell r="AU90">
            <v>0</v>
          </cell>
          <cell r="AV90">
            <v>0</v>
          </cell>
          <cell r="AW90">
            <v>0</v>
          </cell>
          <cell r="AX90">
            <v>0</v>
          </cell>
          <cell r="AY90">
            <v>0</v>
          </cell>
          <cell r="AZ90">
            <v>0</v>
          </cell>
          <cell r="BA90">
            <v>0</v>
          </cell>
          <cell r="BB90">
            <v>0</v>
          </cell>
          <cell r="BC90">
            <v>0</v>
          </cell>
          <cell r="BD90">
            <v>0</v>
          </cell>
          <cell r="BE90">
            <v>0</v>
          </cell>
          <cell r="BF90">
            <v>0</v>
          </cell>
          <cell r="BG90">
            <v>0</v>
          </cell>
          <cell r="BH90">
            <v>0</v>
          </cell>
          <cell r="BI90">
            <v>0</v>
          </cell>
          <cell r="BJ90">
            <v>0</v>
          </cell>
          <cell r="BK90">
            <v>0</v>
          </cell>
          <cell r="BL90">
            <v>0</v>
          </cell>
          <cell r="BM90">
            <v>0</v>
          </cell>
          <cell r="BN90">
            <v>0</v>
          </cell>
          <cell r="BO90">
            <v>0</v>
          </cell>
          <cell r="BP90">
            <v>0</v>
          </cell>
        </row>
        <row r="91">
          <cell r="B91" t="str">
            <v>NEOTHER</v>
          </cell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  <cell r="Z91">
            <v>0</v>
          </cell>
          <cell r="AA91">
            <v>0</v>
          </cell>
          <cell r="AB91">
            <v>0</v>
          </cell>
          <cell r="AC91">
            <v>0</v>
          </cell>
          <cell r="AD91">
            <v>0</v>
          </cell>
          <cell r="AE91">
            <v>0</v>
          </cell>
          <cell r="AF91">
            <v>0</v>
          </cell>
          <cell r="AG91">
            <v>0</v>
          </cell>
          <cell r="AH91">
            <v>0</v>
          </cell>
          <cell r="AI91">
            <v>0</v>
          </cell>
          <cell r="AJ91">
            <v>0</v>
          </cell>
          <cell r="AK91">
            <v>0</v>
          </cell>
          <cell r="AL91">
            <v>0</v>
          </cell>
          <cell r="AM91">
            <v>0</v>
          </cell>
          <cell r="AN91">
            <v>0</v>
          </cell>
          <cell r="AO91">
            <v>0</v>
          </cell>
          <cell r="AP91">
            <v>0</v>
          </cell>
          <cell r="AQ91">
            <v>0</v>
          </cell>
          <cell r="AR91">
            <v>0</v>
          </cell>
          <cell r="AS91">
            <v>0</v>
          </cell>
          <cell r="AT91">
            <v>0</v>
          </cell>
          <cell r="AU91">
            <v>0</v>
          </cell>
          <cell r="AV91">
            <v>0</v>
          </cell>
          <cell r="AW91">
            <v>0</v>
          </cell>
          <cell r="AX91">
            <v>0</v>
          </cell>
          <cell r="AY91">
            <v>0</v>
          </cell>
          <cell r="AZ91">
            <v>0</v>
          </cell>
          <cell r="BA91">
            <v>0</v>
          </cell>
          <cell r="BB91">
            <v>0</v>
          </cell>
          <cell r="BC91">
            <v>0</v>
          </cell>
          <cell r="BD91">
            <v>0</v>
          </cell>
          <cell r="BE91">
            <v>0</v>
          </cell>
          <cell r="BF91">
            <v>0</v>
          </cell>
          <cell r="BG91">
            <v>0</v>
          </cell>
          <cell r="BH91">
            <v>0</v>
          </cell>
          <cell r="BI91">
            <v>0</v>
          </cell>
          <cell r="BJ91">
            <v>0</v>
          </cell>
          <cell r="BK91">
            <v>0</v>
          </cell>
          <cell r="BL91">
            <v>0</v>
          </cell>
          <cell r="BM91">
            <v>0</v>
          </cell>
          <cell r="BN91">
            <v>0</v>
          </cell>
          <cell r="BO91">
            <v>0</v>
          </cell>
          <cell r="BP91">
            <v>0</v>
          </cell>
        </row>
        <row r="92">
          <cell r="B92" t="str">
            <v>NECHEM</v>
          </cell>
          <cell r="C92">
            <v>0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  <cell r="AG92">
            <v>0</v>
          </cell>
          <cell r="AH92">
            <v>0</v>
          </cell>
          <cell r="AI92">
            <v>0</v>
          </cell>
          <cell r="AJ92">
            <v>0</v>
          </cell>
          <cell r="AK92">
            <v>0</v>
          </cell>
          <cell r="AL92">
            <v>0</v>
          </cell>
          <cell r="AM92">
            <v>0</v>
          </cell>
          <cell r="AN92">
            <v>0</v>
          </cell>
          <cell r="AO92">
            <v>0</v>
          </cell>
          <cell r="AP92">
            <v>0</v>
          </cell>
          <cell r="AQ92">
            <v>0</v>
          </cell>
          <cell r="AR92">
            <v>0</v>
          </cell>
          <cell r="AS92">
            <v>0</v>
          </cell>
          <cell r="AT92">
            <v>0</v>
          </cell>
          <cell r="AU92">
            <v>0</v>
          </cell>
          <cell r="AV92">
            <v>0</v>
          </cell>
          <cell r="AW92">
            <v>0</v>
          </cell>
          <cell r="AX92">
            <v>0</v>
          </cell>
          <cell r="AY92">
            <v>0</v>
          </cell>
          <cell r="AZ92">
            <v>0</v>
          </cell>
          <cell r="BA92">
            <v>0</v>
          </cell>
          <cell r="BB92">
            <v>0</v>
          </cell>
          <cell r="BC92">
            <v>0</v>
          </cell>
          <cell r="BD92">
            <v>0</v>
          </cell>
          <cell r="BE92">
            <v>0</v>
          </cell>
          <cell r="BF92">
            <v>0</v>
          </cell>
          <cell r="BG92">
            <v>0</v>
          </cell>
          <cell r="BH92">
            <v>0</v>
          </cell>
          <cell r="BI92">
            <v>0</v>
          </cell>
          <cell r="BJ92">
            <v>0</v>
          </cell>
          <cell r="BK92">
            <v>0</v>
          </cell>
          <cell r="BL92">
            <v>0</v>
          </cell>
          <cell r="BM92">
            <v>0</v>
          </cell>
          <cell r="BN92">
            <v>0</v>
          </cell>
          <cell r="BO92">
            <v>0</v>
          </cell>
          <cell r="BP92">
            <v>0</v>
          </cell>
        </row>
        <row r="93">
          <cell r="B93" t="str">
            <v>ELOUTPUT</v>
          </cell>
          <cell r="C93">
            <v>0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  <cell r="AB93">
            <v>0</v>
          </cell>
          <cell r="AC93">
            <v>0</v>
          </cell>
          <cell r="AD93">
            <v>0</v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  <cell r="AI93">
            <v>0</v>
          </cell>
          <cell r="AJ93">
            <v>0</v>
          </cell>
          <cell r="AK93">
            <v>0</v>
          </cell>
          <cell r="AL93">
            <v>0</v>
          </cell>
          <cell r="AM93">
            <v>0</v>
          </cell>
          <cell r="AN93">
            <v>0</v>
          </cell>
          <cell r="AO93">
            <v>0</v>
          </cell>
          <cell r="AP93">
            <v>0</v>
          </cell>
          <cell r="AQ93">
            <v>0</v>
          </cell>
          <cell r="AR93">
            <v>0</v>
          </cell>
          <cell r="AS93">
            <v>0</v>
          </cell>
          <cell r="AT93">
            <v>0</v>
          </cell>
          <cell r="AU93">
            <v>0</v>
          </cell>
          <cell r="AV93">
            <v>0</v>
          </cell>
          <cell r="AW93">
            <v>0</v>
          </cell>
          <cell r="AX93">
            <v>0</v>
          </cell>
          <cell r="AY93">
            <v>0</v>
          </cell>
          <cell r="AZ93">
            <v>0</v>
          </cell>
          <cell r="BA93">
            <v>0</v>
          </cell>
          <cell r="BB93">
            <v>0</v>
          </cell>
          <cell r="BC93">
            <v>0</v>
          </cell>
          <cell r="BD93">
            <v>0</v>
          </cell>
          <cell r="BE93">
            <v>0</v>
          </cell>
          <cell r="BF93">
            <v>0</v>
          </cell>
          <cell r="BG93">
            <v>0</v>
          </cell>
          <cell r="BH93">
            <v>0</v>
          </cell>
          <cell r="BI93">
            <v>0</v>
          </cell>
          <cell r="BJ93">
            <v>0</v>
          </cell>
          <cell r="BK93">
            <v>0</v>
          </cell>
          <cell r="BL93">
            <v>0</v>
          </cell>
          <cell r="BM93">
            <v>0</v>
          </cell>
          <cell r="BN93">
            <v>0</v>
          </cell>
          <cell r="BO93">
            <v>0</v>
          </cell>
          <cell r="BP93">
            <v>0</v>
          </cell>
        </row>
        <row r="94">
          <cell r="B94" t="str">
            <v>ELMAINE</v>
          </cell>
          <cell r="C94">
            <v>0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>
            <v>0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0</v>
          </cell>
          <cell r="AJ94">
            <v>0</v>
          </cell>
          <cell r="AK94">
            <v>0</v>
          </cell>
          <cell r="AL94">
            <v>0</v>
          </cell>
          <cell r="AM94">
            <v>0</v>
          </cell>
          <cell r="AN94">
            <v>0</v>
          </cell>
          <cell r="AO94">
            <v>0</v>
          </cell>
          <cell r="AP94">
            <v>0</v>
          </cell>
          <cell r="AQ94">
            <v>0</v>
          </cell>
          <cell r="AR94">
            <v>0</v>
          </cell>
          <cell r="AS94">
            <v>0</v>
          </cell>
          <cell r="AT94">
            <v>0</v>
          </cell>
          <cell r="AU94">
            <v>0</v>
          </cell>
          <cell r="AV94">
            <v>0</v>
          </cell>
          <cell r="AW94">
            <v>0</v>
          </cell>
          <cell r="AX94">
            <v>0</v>
          </cell>
          <cell r="AY94">
            <v>0</v>
          </cell>
          <cell r="AZ94">
            <v>0</v>
          </cell>
          <cell r="BA94">
            <v>0</v>
          </cell>
          <cell r="BB94">
            <v>0</v>
          </cell>
          <cell r="BC94">
            <v>0</v>
          </cell>
          <cell r="BD94">
            <v>0</v>
          </cell>
          <cell r="BE94">
            <v>0</v>
          </cell>
          <cell r="BF94">
            <v>0</v>
          </cell>
          <cell r="BG94">
            <v>0</v>
          </cell>
          <cell r="BH94">
            <v>0</v>
          </cell>
          <cell r="BI94">
            <v>0</v>
          </cell>
          <cell r="BJ94">
            <v>0</v>
          </cell>
          <cell r="BK94">
            <v>0</v>
          </cell>
          <cell r="BL94">
            <v>0</v>
          </cell>
          <cell r="BM94">
            <v>0</v>
          </cell>
          <cell r="BN94">
            <v>0</v>
          </cell>
          <cell r="BO94">
            <v>0</v>
          </cell>
          <cell r="BP94">
            <v>0</v>
          </cell>
        </row>
        <row r="95">
          <cell r="B95" t="str">
            <v>ELAUTOE</v>
          </cell>
          <cell r="C95">
            <v>0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>
            <v>0</v>
          </cell>
          <cell r="Y95">
            <v>0</v>
          </cell>
          <cell r="Z95">
            <v>0</v>
          </cell>
          <cell r="AA95">
            <v>0</v>
          </cell>
          <cell r="AB95">
            <v>0</v>
          </cell>
          <cell r="AC95">
            <v>0</v>
          </cell>
          <cell r="AD95">
            <v>0</v>
          </cell>
          <cell r="AE95">
            <v>0</v>
          </cell>
          <cell r="AF95">
            <v>0</v>
          </cell>
          <cell r="AG95">
            <v>0</v>
          </cell>
          <cell r="AH95">
            <v>0</v>
          </cell>
          <cell r="AI95">
            <v>0</v>
          </cell>
          <cell r="AJ95">
            <v>0</v>
          </cell>
          <cell r="AK95">
            <v>0</v>
          </cell>
          <cell r="AL95">
            <v>0</v>
          </cell>
          <cell r="AM95">
            <v>0</v>
          </cell>
          <cell r="AN95">
            <v>0</v>
          </cell>
          <cell r="AO95">
            <v>0</v>
          </cell>
          <cell r="AP95">
            <v>0</v>
          </cell>
          <cell r="AQ95">
            <v>0</v>
          </cell>
          <cell r="AR95">
            <v>0</v>
          </cell>
          <cell r="AS95">
            <v>0</v>
          </cell>
          <cell r="AT95">
            <v>0</v>
          </cell>
          <cell r="AU95">
            <v>0</v>
          </cell>
          <cell r="AV95">
            <v>0</v>
          </cell>
          <cell r="AW95">
            <v>0</v>
          </cell>
          <cell r="AX95">
            <v>0</v>
          </cell>
          <cell r="AY95">
            <v>0</v>
          </cell>
          <cell r="AZ95">
            <v>0</v>
          </cell>
          <cell r="BA95">
            <v>0</v>
          </cell>
          <cell r="BB95">
            <v>0</v>
          </cell>
          <cell r="BC95">
            <v>0</v>
          </cell>
          <cell r="BD95">
            <v>0</v>
          </cell>
          <cell r="BE95">
            <v>0</v>
          </cell>
          <cell r="BF95">
            <v>0</v>
          </cell>
          <cell r="BG95">
            <v>0</v>
          </cell>
          <cell r="BH95">
            <v>0</v>
          </cell>
          <cell r="BI95">
            <v>0</v>
          </cell>
          <cell r="BJ95">
            <v>0</v>
          </cell>
          <cell r="BK95">
            <v>0</v>
          </cell>
          <cell r="BL95">
            <v>0</v>
          </cell>
          <cell r="BM95">
            <v>0</v>
          </cell>
          <cell r="BN95">
            <v>0</v>
          </cell>
          <cell r="BO95">
            <v>0</v>
          </cell>
          <cell r="BP95">
            <v>0</v>
          </cell>
        </row>
        <row r="96">
          <cell r="B96" t="str">
            <v>ELMAINC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  <cell r="AB96">
            <v>0</v>
          </cell>
          <cell r="AC96">
            <v>0</v>
          </cell>
          <cell r="AD96">
            <v>0</v>
          </cell>
          <cell r="AE96">
            <v>0</v>
          </cell>
          <cell r="AF96">
            <v>0</v>
          </cell>
          <cell r="AG96">
            <v>0</v>
          </cell>
          <cell r="AH96">
            <v>0</v>
          </cell>
          <cell r="AI96">
            <v>0</v>
          </cell>
          <cell r="AJ96">
            <v>0</v>
          </cell>
          <cell r="AK96">
            <v>0</v>
          </cell>
          <cell r="AL96">
            <v>0</v>
          </cell>
          <cell r="AM96">
            <v>0</v>
          </cell>
          <cell r="AN96">
            <v>0</v>
          </cell>
          <cell r="AO96">
            <v>0</v>
          </cell>
          <cell r="AP96">
            <v>0</v>
          </cell>
          <cell r="AQ96">
            <v>0</v>
          </cell>
          <cell r="AR96">
            <v>0</v>
          </cell>
          <cell r="AS96">
            <v>0</v>
          </cell>
          <cell r="AT96">
            <v>0</v>
          </cell>
          <cell r="AU96">
            <v>0</v>
          </cell>
          <cell r="AV96">
            <v>0</v>
          </cell>
          <cell r="AW96">
            <v>0</v>
          </cell>
          <cell r="AX96">
            <v>0</v>
          </cell>
          <cell r="AY96">
            <v>0</v>
          </cell>
          <cell r="AZ96">
            <v>0</v>
          </cell>
          <cell r="BA96">
            <v>0</v>
          </cell>
          <cell r="BB96">
            <v>0</v>
          </cell>
          <cell r="BC96">
            <v>0</v>
          </cell>
          <cell r="BD96">
            <v>0</v>
          </cell>
          <cell r="BE96">
            <v>0</v>
          </cell>
          <cell r="BF96">
            <v>0</v>
          </cell>
          <cell r="BG96">
            <v>0</v>
          </cell>
          <cell r="BH96">
            <v>0</v>
          </cell>
          <cell r="BI96">
            <v>0</v>
          </cell>
          <cell r="BJ96">
            <v>0</v>
          </cell>
          <cell r="BK96">
            <v>0</v>
          </cell>
          <cell r="BL96">
            <v>0</v>
          </cell>
          <cell r="BM96">
            <v>0</v>
          </cell>
          <cell r="BN96">
            <v>0</v>
          </cell>
          <cell r="BO96">
            <v>0</v>
          </cell>
          <cell r="BP96">
            <v>0</v>
          </cell>
        </row>
        <row r="97">
          <cell r="B97" t="str">
            <v>ELAUTOC</v>
          </cell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>
            <v>0</v>
          </cell>
          <cell r="AJ97">
            <v>0</v>
          </cell>
          <cell r="AK97">
            <v>0</v>
          </cell>
          <cell r="AL97">
            <v>0</v>
          </cell>
          <cell r="AM97">
            <v>0</v>
          </cell>
          <cell r="AN97">
            <v>0</v>
          </cell>
          <cell r="AO97">
            <v>0</v>
          </cell>
          <cell r="AP97">
            <v>0</v>
          </cell>
          <cell r="AQ97">
            <v>0</v>
          </cell>
          <cell r="AR97">
            <v>0</v>
          </cell>
          <cell r="AS97">
            <v>0</v>
          </cell>
          <cell r="AT97">
            <v>0</v>
          </cell>
          <cell r="AU97">
            <v>0</v>
          </cell>
          <cell r="AV97">
            <v>0</v>
          </cell>
          <cell r="AW97">
            <v>0</v>
          </cell>
          <cell r="AX97">
            <v>0</v>
          </cell>
          <cell r="AY97">
            <v>0</v>
          </cell>
          <cell r="AZ97">
            <v>0</v>
          </cell>
          <cell r="BA97">
            <v>0</v>
          </cell>
          <cell r="BB97">
            <v>0</v>
          </cell>
          <cell r="BC97">
            <v>0</v>
          </cell>
          <cell r="BD97">
            <v>0</v>
          </cell>
          <cell r="BE97">
            <v>0</v>
          </cell>
          <cell r="BF97">
            <v>0</v>
          </cell>
          <cell r="BG97">
            <v>0</v>
          </cell>
          <cell r="BH97">
            <v>0</v>
          </cell>
          <cell r="BI97">
            <v>0</v>
          </cell>
          <cell r="BJ97">
            <v>0</v>
          </cell>
          <cell r="BK97">
            <v>0</v>
          </cell>
          <cell r="BL97">
            <v>0</v>
          </cell>
          <cell r="BM97">
            <v>0</v>
          </cell>
          <cell r="BN97">
            <v>0</v>
          </cell>
          <cell r="BO97">
            <v>0</v>
          </cell>
          <cell r="BP97">
            <v>0</v>
          </cell>
        </row>
        <row r="98">
          <cell r="B98" t="str">
            <v>HEMAINC</v>
          </cell>
          <cell r="C98">
            <v>0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>
            <v>0</v>
          </cell>
          <cell r="AJ98">
            <v>0</v>
          </cell>
          <cell r="AK98">
            <v>0</v>
          </cell>
          <cell r="AL98">
            <v>0</v>
          </cell>
          <cell r="AM98">
            <v>0</v>
          </cell>
          <cell r="AN98">
            <v>0</v>
          </cell>
          <cell r="AO98">
            <v>0</v>
          </cell>
          <cell r="AP98">
            <v>0</v>
          </cell>
          <cell r="AQ98">
            <v>0</v>
          </cell>
          <cell r="AR98">
            <v>0</v>
          </cell>
          <cell r="AS98">
            <v>0</v>
          </cell>
          <cell r="AT98">
            <v>0</v>
          </cell>
          <cell r="AU98">
            <v>0</v>
          </cell>
          <cell r="AV98">
            <v>0</v>
          </cell>
          <cell r="AW98">
            <v>0</v>
          </cell>
          <cell r="AX98">
            <v>0</v>
          </cell>
          <cell r="AY98">
            <v>0</v>
          </cell>
          <cell r="AZ98">
            <v>0</v>
          </cell>
          <cell r="BA98">
            <v>0</v>
          </cell>
          <cell r="BB98">
            <v>0</v>
          </cell>
          <cell r="BC98">
            <v>0</v>
          </cell>
          <cell r="BD98">
            <v>0</v>
          </cell>
          <cell r="BE98">
            <v>0</v>
          </cell>
          <cell r="BF98">
            <v>0</v>
          </cell>
          <cell r="BG98">
            <v>0</v>
          </cell>
          <cell r="BH98">
            <v>0</v>
          </cell>
          <cell r="BI98">
            <v>0</v>
          </cell>
          <cell r="BJ98">
            <v>0</v>
          </cell>
          <cell r="BK98">
            <v>0</v>
          </cell>
          <cell r="BL98">
            <v>0</v>
          </cell>
          <cell r="BM98">
            <v>0</v>
          </cell>
          <cell r="BN98">
            <v>0</v>
          </cell>
          <cell r="BO98">
            <v>0</v>
          </cell>
          <cell r="BP98">
            <v>0</v>
          </cell>
        </row>
        <row r="99">
          <cell r="B99" t="str">
            <v>HEAUTOC</v>
          </cell>
          <cell r="C99">
            <v>0</v>
          </cell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  <cell r="T99">
            <v>0</v>
          </cell>
          <cell r="U99">
            <v>0</v>
          </cell>
          <cell r="V99">
            <v>0</v>
          </cell>
          <cell r="W99">
            <v>0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  <cell r="AB99">
            <v>0</v>
          </cell>
          <cell r="AC99">
            <v>0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0</v>
          </cell>
          <cell r="AJ99">
            <v>0</v>
          </cell>
          <cell r="AK99">
            <v>0</v>
          </cell>
          <cell r="AL99">
            <v>0</v>
          </cell>
          <cell r="AM99">
            <v>0</v>
          </cell>
          <cell r="AN99">
            <v>0</v>
          </cell>
          <cell r="AO99">
            <v>0</v>
          </cell>
          <cell r="AP99">
            <v>0</v>
          </cell>
          <cell r="AQ99">
            <v>0</v>
          </cell>
          <cell r="AR99">
            <v>0</v>
          </cell>
          <cell r="AS99">
            <v>0</v>
          </cell>
          <cell r="AT99">
            <v>0</v>
          </cell>
          <cell r="AU99">
            <v>0</v>
          </cell>
          <cell r="AV99">
            <v>0</v>
          </cell>
          <cell r="AW99">
            <v>0</v>
          </cell>
          <cell r="AX99">
            <v>0</v>
          </cell>
          <cell r="AY99">
            <v>0</v>
          </cell>
          <cell r="AZ99">
            <v>0</v>
          </cell>
          <cell r="BA99">
            <v>0</v>
          </cell>
          <cell r="BB99">
            <v>0</v>
          </cell>
          <cell r="BC99">
            <v>0</v>
          </cell>
          <cell r="BD99">
            <v>0</v>
          </cell>
          <cell r="BE99">
            <v>0</v>
          </cell>
          <cell r="BF99">
            <v>0</v>
          </cell>
          <cell r="BG99">
            <v>0</v>
          </cell>
          <cell r="BH99">
            <v>0</v>
          </cell>
          <cell r="BI99">
            <v>0</v>
          </cell>
          <cell r="BJ99">
            <v>0</v>
          </cell>
          <cell r="BK99">
            <v>0</v>
          </cell>
          <cell r="BL99">
            <v>0</v>
          </cell>
          <cell r="BM99">
            <v>0</v>
          </cell>
          <cell r="BN99">
            <v>0</v>
          </cell>
          <cell r="BO99">
            <v>0</v>
          </cell>
          <cell r="BP99">
            <v>0</v>
          </cell>
        </row>
        <row r="100">
          <cell r="B100" t="str">
            <v>HEMAINH</v>
          </cell>
          <cell r="C100">
            <v>0</v>
          </cell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  <cell r="T100">
            <v>0</v>
          </cell>
          <cell r="U100">
            <v>0</v>
          </cell>
          <cell r="V100">
            <v>0</v>
          </cell>
          <cell r="W100">
            <v>0</v>
          </cell>
          <cell r="X100">
            <v>0</v>
          </cell>
          <cell r="Y100">
            <v>0</v>
          </cell>
          <cell r="Z100">
            <v>0</v>
          </cell>
          <cell r="AA100">
            <v>0</v>
          </cell>
          <cell r="AB100">
            <v>0</v>
          </cell>
          <cell r="AC100">
            <v>0</v>
          </cell>
          <cell r="AD100">
            <v>0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>
            <v>0</v>
          </cell>
          <cell r="AJ100">
            <v>0</v>
          </cell>
          <cell r="AK100">
            <v>0</v>
          </cell>
          <cell r="AL100">
            <v>0</v>
          </cell>
          <cell r="AM100">
            <v>0</v>
          </cell>
          <cell r="AN100">
            <v>0</v>
          </cell>
          <cell r="AO100">
            <v>0</v>
          </cell>
          <cell r="AP100">
            <v>0</v>
          </cell>
          <cell r="AQ100">
            <v>0</v>
          </cell>
          <cell r="AR100">
            <v>0</v>
          </cell>
          <cell r="AS100">
            <v>0</v>
          </cell>
          <cell r="AT100">
            <v>0</v>
          </cell>
          <cell r="AU100">
            <v>0</v>
          </cell>
          <cell r="AV100">
            <v>0</v>
          </cell>
          <cell r="AW100">
            <v>0</v>
          </cell>
          <cell r="AX100">
            <v>0</v>
          </cell>
          <cell r="AY100">
            <v>0</v>
          </cell>
          <cell r="AZ100">
            <v>0</v>
          </cell>
          <cell r="BA100">
            <v>0</v>
          </cell>
          <cell r="BB100">
            <v>0</v>
          </cell>
          <cell r="BC100">
            <v>0</v>
          </cell>
          <cell r="BD100">
            <v>0</v>
          </cell>
          <cell r="BE100">
            <v>0</v>
          </cell>
          <cell r="BF100">
            <v>0</v>
          </cell>
          <cell r="BG100">
            <v>0</v>
          </cell>
          <cell r="BH100">
            <v>0</v>
          </cell>
          <cell r="BI100">
            <v>0</v>
          </cell>
          <cell r="BJ100">
            <v>0</v>
          </cell>
          <cell r="BK100">
            <v>0</v>
          </cell>
          <cell r="BL100">
            <v>0</v>
          </cell>
          <cell r="BM100">
            <v>0</v>
          </cell>
          <cell r="BN100">
            <v>0</v>
          </cell>
          <cell r="BO100">
            <v>0</v>
          </cell>
          <cell r="BP100">
            <v>0</v>
          </cell>
        </row>
        <row r="101">
          <cell r="B101" t="str">
            <v>HEAUTOH</v>
          </cell>
          <cell r="C101">
            <v>0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  <cell r="T101">
            <v>0</v>
          </cell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  <cell r="AG101">
            <v>0</v>
          </cell>
          <cell r="AH101">
            <v>0</v>
          </cell>
          <cell r="AI101">
            <v>0</v>
          </cell>
          <cell r="AJ101">
            <v>0</v>
          </cell>
          <cell r="AK101">
            <v>0</v>
          </cell>
          <cell r="AL101">
            <v>0</v>
          </cell>
          <cell r="AM101">
            <v>0</v>
          </cell>
          <cell r="AN101">
            <v>0</v>
          </cell>
          <cell r="AO101">
            <v>0</v>
          </cell>
          <cell r="AP101">
            <v>0</v>
          </cell>
          <cell r="AQ101">
            <v>0</v>
          </cell>
          <cell r="AR101">
            <v>0</v>
          </cell>
          <cell r="AS101">
            <v>0</v>
          </cell>
          <cell r="AT101">
            <v>0</v>
          </cell>
          <cell r="AU101">
            <v>0</v>
          </cell>
          <cell r="AV101">
            <v>0</v>
          </cell>
          <cell r="AW101">
            <v>0</v>
          </cell>
          <cell r="AX101">
            <v>0</v>
          </cell>
          <cell r="AY101">
            <v>0</v>
          </cell>
          <cell r="AZ101">
            <v>0</v>
          </cell>
          <cell r="BA101">
            <v>0</v>
          </cell>
          <cell r="BB101">
            <v>0</v>
          </cell>
          <cell r="BC101">
            <v>0</v>
          </cell>
          <cell r="BD101">
            <v>0</v>
          </cell>
          <cell r="BE101">
            <v>0</v>
          </cell>
          <cell r="BF101">
            <v>0</v>
          </cell>
          <cell r="BG101">
            <v>0</v>
          </cell>
          <cell r="BH101">
            <v>0</v>
          </cell>
          <cell r="BI101">
            <v>0</v>
          </cell>
          <cell r="BJ101">
            <v>0</v>
          </cell>
          <cell r="BK101">
            <v>0</v>
          </cell>
          <cell r="BL101">
            <v>0</v>
          </cell>
          <cell r="BM101">
            <v>0</v>
          </cell>
          <cell r="BN101">
            <v>0</v>
          </cell>
          <cell r="BO101">
            <v>0</v>
          </cell>
          <cell r="BP101">
            <v>0</v>
          </cell>
        </row>
        <row r="102">
          <cell r="B102" t="str">
            <v>HEATOUT</v>
          </cell>
          <cell r="C102">
            <v>0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0</v>
          </cell>
          <cell r="AJ102">
            <v>0</v>
          </cell>
          <cell r="AK102">
            <v>0</v>
          </cell>
          <cell r="AL102">
            <v>0</v>
          </cell>
          <cell r="AM102">
            <v>0</v>
          </cell>
          <cell r="AN102">
            <v>0</v>
          </cell>
          <cell r="AO102">
            <v>0</v>
          </cell>
          <cell r="AP102">
            <v>0</v>
          </cell>
          <cell r="AQ102">
            <v>0</v>
          </cell>
          <cell r="AR102">
            <v>0</v>
          </cell>
          <cell r="AS102">
            <v>0</v>
          </cell>
          <cell r="AT102">
            <v>0</v>
          </cell>
          <cell r="AU102">
            <v>0</v>
          </cell>
          <cell r="AV102">
            <v>0</v>
          </cell>
          <cell r="AW102">
            <v>0</v>
          </cell>
          <cell r="AX102">
            <v>0</v>
          </cell>
          <cell r="AY102">
            <v>0</v>
          </cell>
          <cell r="AZ102">
            <v>0</v>
          </cell>
          <cell r="BA102">
            <v>0</v>
          </cell>
          <cell r="BB102">
            <v>0</v>
          </cell>
          <cell r="BC102">
            <v>0</v>
          </cell>
          <cell r="BD102">
            <v>0</v>
          </cell>
          <cell r="BE102">
            <v>0</v>
          </cell>
          <cell r="BF102">
            <v>0</v>
          </cell>
          <cell r="BG102">
            <v>0</v>
          </cell>
          <cell r="BH102">
            <v>0</v>
          </cell>
          <cell r="BI102">
            <v>0</v>
          </cell>
          <cell r="BJ102">
            <v>0</v>
          </cell>
          <cell r="BK102">
            <v>0</v>
          </cell>
          <cell r="BL102">
            <v>0</v>
          </cell>
          <cell r="BM102">
            <v>0</v>
          </cell>
          <cell r="BN102">
            <v>0</v>
          </cell>
          <cell r="BO102">
            <v>0</v>
          </cell>
          <cell r="BP102">
            <v>0</v>
          </cell>
        </row>
        <row r="103">
          <cell r="B103" t="str">
            <v>MHYDPUMP</v>
          </cell>
          <cell r="C103">
            <v>0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  <cell r="T103">
            <v>0</v>
          </cell>
          <cell r="U103">
            <v>0</v>
          </cell>
          <cell r="V103">
            <v>0</v>
          </cell>
          <cell r="W103">
            <v>0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  <cell r="AB103">
            <v>0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0</v>
          </cell>
          <cell r="AJ103">
            <v>0</v>
          </cell>
          <cell r="AK103">
            <v>0</v>
          </cell>
          <cell r="AL103">
            <v>0</v>
          </cell>
          <cell r="AM103">
            <v>0</v>
          </cell>
          <cell r="AN103">
            <v>0</v>
          </cell>
          <cell r="AO103">
            <v>0</v>
          </cell>
          <cell r="AP103">
            <v>0</v>
          </cell>
          <cell r="AQ103">
            <v>0</v>
          </cell>
          <cell r="AR103">
            <v>0</v>
          </cell>
          <cell r="AS103">
            <v>0</v>
          </cell>
          <cell r="AT103">
            <v>0</v>
          </cell>
          <cell r="AU103">
            <v>0</v>
          </cell>
          <cell r="AV103">
            <v>0</v>
          </cell>
          <cell r="AW103">
            <v>0</v>
          </cell>
          <cell r="AX103">
            <v>0</v>
          </cell>
          <cell r="AY103">
            <v>0</v>
          </cell>
          <cell r="AZ103">
            <v>0</v>
          </cell>
          <cell r="BA103">
            <v>0</v>
          </cell>
          <cell r="BB103">
            <v>0</v>
          </cell>
          <cell r="BC103">
            <v>0</v>
          </cell>
          <cell r="BD103">
            <v>0</v>
          </cell>
          <cell r="BE103">
            <v>0</v>
          </cell>
          <cell r="BF103">
            <v>0</v>
          </cell>
          <cell r="BG103">
            <v>0</v>
          </cell>
          <cell r="BH103">
            <v>0</v>
          </cell>
          <cell r="BI103">
            <v>0</v>
          </cell>
          <cell r="BJ103">
            <v>0</v>
          </cell>
          <cell r="BK103">
            <v>0</v>
          </cell>
          <cell r="BL103">
            <v>0</v>
          </cell>
          <cell r="BM103">
            <v>0</v>
          </cell>
          <cell r="BN103">
            <v>0</v>
          </cell>
          <cell r="BO103">
            <v>0</v>
          </cell>
          <cell r="BP103">
            <v>0</v>
          </cell>
        </row>
        <row r="104">
          <cell r="B104" t="str">
            <v>AHYDPUMP</v>
          </cell>
          <cell r="C104">
            <v>0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>
            <v>0</v>
          </cell>
          <cell r="AJ104">
            <v>0</v>
          </cell>
          <cell r="AK104">
            <v>0</v>
          </cell>
          <cell r="AL104">
            <v>0</v>
          </cell>
          <cell r="AM104">
            <v>0</v>
          </cell>
          <cell r="AN104">
            <v>0</v>
          </cell>
          <cell r="AO104">
            <v>0</v>
          </cell>
          <cell r="AP104">
            <v>0</v>
          </cell>
          <cell r="AQ104">
            <v>0</v>
          </cell>
          <cell r="AR104">
            <v>0</v>
          </cell>
          <cell r="AS104">
            <v>0</v>
          </cell>
          <cell r="AT104">
            <v>0</v>
          </cell>
          <cell r="AU104">
            <v>0</v>
          </cell>
          <cell r="AV104">
            <v>0</v>
          </cell>
          <cell r="AW104">
            <v>0</v>
          </cell>
          <cell r="AX104">
            <v>0</v>
          </cell>
          <cell r="AY104">
            <v>0</v>
          </cell>
          <cell r="AZ104">
            <v>0</v>
          </cell>
          <cell r="BA104">
            <v>0</v>
          </cell>
          <cell r="BB104">
            <v>0</v>
          </cell>
          <cell r="BC104">
            <v>0</v>
          </cell>
          <cell r="BD104">
            <v>0</v>
          </cell>
          <cell r="BE104">
            <v>0</v>
          </cell>
          <cell r="BF104">
            <v>0</v>
          </cell>
          <cell r="BG104">
            <v>0</v>
          </cell>
          <cell r="BH104">
            <v>0</v>
          </cell>
          <cell r="BI104">
            <v>0</v>
          </cell>
          <cell r="BJ104">
            <v>0</v>
          </cell>
          <cell r="BK104">
            <v>0</v>
          </cell>
          <cell r="BL104">
            <v>0</v>
          </cell>
          <cell r="BM104">
            <v>0</v>
          </cell>
          <cell r="BN104">
            <v>0</v>
          </cell>
          <cell r="BO104">
            <v>0</v>
          </cell>
          <cell r="BP104">
            <v>0</v>
          </cell>
        </row>
        <row r="105">
          <cell r="B105" t="str">
            <v>VENTED</v>
          </cell>
          <cell r="C105">
            <v>0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  <cell r="V105">
            <v>0</v>
          </cell>
          <cell r="W105">
            <v>0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  <cell r="AB105">
            <v>0</v>
          </cell>
          <cell r="AC105">
            <v>0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>
            <v>0</v>
          </cell>
          <cell r="AJ105">
            <v>0</v>
          </cell>
          <cell r="AK105">
            <v>0</v>
          </cell>
          <cell r="AL105">
            <v>0</v>
          </cell>
          <cell r="AM105">
            <v>0</v>
          </cell>
          <cell r="AN105">
            <v>0</v>
          </cell>
          <cell r="AO105">
            <v>0</v>
          </cell>
          <cell r="AP105">
            <v>0</v>
          </cell>
          <cell r="AQ105">
            <v>0</v>
          </cell>
          <cell r="AR105">
            <v>0</v>
          </cell>
          <cell r="AS105">
            <v>0</v>
          </cell>
          <cell r="AT105">
            <v>0</v>
          </cell>
          <cell r="AU105">
            <v>0</v>
          </cell>
          <cell r="AV105">
            <v>0</v>
          </cell>
          <cell r="AW105">
            <v>0</v>
          </cell>
          <cell r="AX105">
            <v>0</v>
          </cell>
          <cell r="AY105">
            <v>0</v>
          </cell>
          <cell r="AZ105">
            <v>0</v>
          </cell>
          <cell r="BA105">
            <v>0</v>
          </cell>
          <cell r="BB105">
            <v>0</v>
          </cell>
          <cell r="BC105">
            <v>0</v>
          </cell>
          <cell r="BD105">
            <v>0</v>
          </cell>
          <cell r="BE105">
            <v>0</v>
          </cell>
          <cell r="BF105">
            <v>0</v>
          </cell>
          <cell r="BG105">
            <v>0</v>
          </cell>
          <cell r="BH105">
            <v>0</v>
          </cell>
          <cell r="BI105">
            <v>0</v>
          </cell>
          <cell r="BJ105">
            <v>0</v>
          </cell>
          <cell r="BK105">
            <v>0</v>
          </cell>
          <cell r="BL105">
            <v>0</v>
          </cell>
          <cell r="BM105">
            <v>0</v>
          </cell>
          <cell r="BN105">
            <v>0</v>
          </cell>
          <cell r="BO105">
            <v>0</v>
          </cell>
          <cell r="BP105">
            <v>0</v>
          </cell>
        </row>
        <row r="106">
          <cell r="B106" t="str">
            <v>FLARED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0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>
            <v>0</v>
          </cell>
          <cell r="AJ106">
            <v>0</v>
          </cell>
          <cell r="AK106">
            <v>0</v>
          </cell>
          <cell r="AL106">
            <v>0</v>
          </cell>
          <cell r="AM106">
            <v>0</v>
          </cell>
          <cell r="AN106">
            <v>0</v>
          </cell>
          <cell r="AO106">
            <v>0</v>
          </cell>
          <cell r="AP106">
            <v>0</v>
          </cell>
          <cell r="AQ106">
            <v>0</v>
          </cell>
          <cell r="AR106">
            <v>0</v>
          </cell>
          <cell r="AS106">
            <v>0</v>
          </cell>
          <cell r="AT106">
            <v>0</v>
          </cell>
          <cell r="AU106">
            <v>0</v>
          </cell>
          <cell r="AV106">
            <v>0</v>
          </cell>
          <cell r="AW106">
            <v>0</v>
          </cell>
          <cell r="AX106">
            <v>0</v>
          </cell>
          <cell r="AY106">
            <v>0</v>
          </cell>
          <cell r="AZ106">
            <v>0</v>
          </cell>
          <cell r="BA106">
            <v>0</v>
          </cell>
          <cell r="BB106">
            <v>0</v>
          </cell>
          <cell r="BC106">
            <v>0</v>
          </cell>
          <cell r="BD106">
            <v>0</v>
          </cell>
          <cell r="BE106">
            <v>0</v>
          </cell>
          <cell r="BF106">
            <v>0</v>
          </cell>
          <cell r="BG106">
            <v>0</v>
          </cell>
          <cell r="BH106">
            <v>0</v>
          </cell>
          <cell r="BI106">
            <v>0</v>
          </cell>
          <cell r="BJ106">
            <v>0</v>
          </cell>
          <cell r="BK106">
            <v>0</v>
          </cell>
          <cell r="BL106">
            <v>0</v>
          </cell>
          <cell r="BM106">
            <v>0</v>
          </cell>
          <cell r="BN106">
            <v>0</v>
          </cell>
          <cell r="BO106">
            <v>0</v>
          </cell>
          <cell r="BP106">
            <v>0</v>
          </cell>
        </row>
      </sheetData>
      <sheetData sheetId="8" refreshError="1">
        <row r="4">
          <cell r="B4" t="str">
            <v>SHORT NAME</v>
          </cell>
          <cell r="C4" t="str">
            <v>NAVERAGE</v>
          </cell>
          <cell r="D4" t="str">
            <v>NINDPROD</v>
          </cell>
          <cell r="E4" t="str">
            <v>NOSOURCES</v>
          </cell>
          <cell r="F4" t="str">
            <v>NIMPORTS</v>
          </cell>
          <cell r="G4" t="str">
            <v>NEXPORTS</v>
          </cell>
          <cell r="H4" t="str">
            <v>NCOKEOVS</v>
          </cell>
          <cell r="I4" t="str">
            <v>NBLAST</v>
          </cell>
          <cell r="J4" t="str">
            <v>NMAIN</v>
          </cell>
          <cell r="K4" t="str">
            <v>NAUTOELEC</v>
          </cell>
          <cell r="L4" t="str">
            <v>NMAINCHP</v>
          </cell>
          <cell r="M4" t="str">
            <v>NAUTOCHP</v>
          </cell>
          <cell r="N4" t="str">
            <v>NMAINHEAT</v>
          </cell>
          <cell r="O4" t="str">
            <v>NAUTOHEAT</v>
          </cell>
          <cell r="P4" t="str">
            <v>NIND</v>
          </cell>
          <cell r="Q4" t="str">
            <v>NOTHER</v>
          </cell>
        </row>
        <row r="5">
          <cell r="B5" t="str">
            <v>ANTCOAL</v>
          </cell>
        </row>
        <row r="56">
          <cell r="C56">
            <v>2.3879999999999998E-2</v>
          </cell>
        </row>
        <row r="58">
          <cell r="C58">
            <v>8.5999999999999993E-2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JULIAN CAICEDO" id="{638131D1-377A-46FF-9C0F-C11B196BA52C}" userId="S::julian2218428@correo.uis.edu.co::8501259f-8f93-40de-96a0-6ff67a8360c4" providerId="AD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P79" dT="2022-11-21T19:13:24.19" personId="{638131D1-377A-46FF-9C0F-C11B196BA52C}" id="{EE75C78B-5AA1-45E6-9E38-FEB0C58257EF}">
    <text>Según GlobalData es 10%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6DFC3-EF11-45AD-BCBB-794307FD7CF4}">
  <sheetPr>
    <tabColor theme="1"/>
  </sheetPr>
  <dimension ref="B3:DQ196"/>
  <sheetViews>
    <sheetView showGridLines="0" tabSelected="1" topLeftCell="AD61" zoomScale="55" zoomScaleNormal="55" workbookViewId="0">
      <selection activeCell="BM67" sqref="BM67"/>
    </sheetView>
  </sheetViews>
  <sheetFormatPr baseColWidth="10" defaultRowHeight="15" x14ac:dyDescent="0.25"/>
  <cols>
    <col min="3" max="3" width="26.5703125" customWidth="1"/>
    <col min="4" max="4" width="12" bestFit="1" customWidth="1"/>
    <col min="9" max="9" width="27.28515625" customWidth="1"/>
    <col min="10" max="10" width="30.5703125" customWidth="1"/>
    <col min="12" max="12" width="7.140625" customWidth="1"/>
    <col min="13" max="13" width="16.85546875" customWidth="1"/>
    <col min="16" max="16" width="14.42578125" bestFit="1" customWidth="1"/>
    <col min="20" max="20" width="11.42578125" customWidth="1"/>
    <col min="25" max="26" width="13.42578125" customWidth="1"/>
    <col min="28" max="28" width="12.7109375" customWidth="1"/>
    <col min="29" max="29" width="11.85546875" bestFit="1" customWidth="1"/>
    <col min="34" max="35" width="7.7109375" customWidth="1"/>
    <col min="36" max="36" width="8.85546875" customWidth="1"/>
    <col min="37" max="47" width="7.7109375" customWidth="1"/>
    <col min="48" max="79" width="8.7109375" customWidth="1"/>
    <col min="80" max="80" width="7.7109375" customWidth="1"/>
    <col min="81" max="81" width="8.85546875" customWidth="1"/>
    <col min="82" max="92" width="7.7109375" customWidth="1"/>
    <col min="93" max="99" width="8.7109375" customWidth="1"/>
    <col min="100" max="106" width="8.7109375" style="2" customWidth="1"/>
    <col min="107" max="121" width="8.7109375" customWidth="1"/>
  </cols>
  <sheetData>
    <row r="3" spans="2:40" ht="18.75" x14ac:dyDescent="0.25">
      <c r="N3" s="1" t="s">
        <v>0</v>
      </c>
      <c r="O3" s="1" t="s">
        <v>0</v>
      </c>
      <c r="P3" s="1" t="s">
        <v>0</v>
      </c>
      <c r="Q3" s="1" t="s">
        <v>0</v>
      </c>
      <c r="R3" s="1" t="s">
        <v>0</v>
      </c>
      <c r="S3" s="1" t="s">
        <v>0</v>
      </c>
      <c r="T3" s="1" t="s">
        <v>0</v>
      </c>
      <c r="U3" s="1" t="s">
        <v>0</v>
      </c>
      <c r="V3" s="1" t="s">
        <v>0</v>
      </c>
      <c r="W3" s="1" t="s">
        <v>0</v>
      </c>
      <c r="X3" s="1" t="s">
        <v>0</v>
      </c>
      <c r="Y3" s="1" t="s">
        <v>1</v>
      </c>
      <c r="Z3" s="1" t="s">
        <v>0</v>
      </c>
      <c r="AA3" s="2"/>
      <c r="AB3" s="3">
        <v>2019</v>
      </c>
      <c r="AC3" s="3"/>
      <c r="AD3" s="3"/>
      <c r="AE3" s="3"/>
      <c r="AF3" s="3"/>
      <c r="AG3" s="4"/>
      <c r="AH3" s="4"/>
      <c r="AI3" s="4"/>
      <c r="AJ3" s="4"/>
      <c r="AK3" s="4"/>
      <c r="AL3" s="4"/>
      <c r="AM3" s="4"/>
      <c r="AN3" s="4"/>
    </row>
    <row r="4" spans="2:40" ht="37.5" x14ac:dyDescent="0.25">
      <c r="D4" s="1" t="s">
        <v>2</v>
      </c>
      <c r="E4" s="1" t="s">
        <v>3</v>
      </c>
      <c r="I4" s="5" t="s">
        <v>4</v>
      </c>
      <c r="J4" s="5" t="s">
        <v>5</v>
      </c>
      <c r="K4" s="5" t="s">
        <v>6</v>
      </c>
      <c r="L4" s="6"/>
      <c r="M4" s="5" t="str">
        <f>+'[1]5. ANH'!J12</f>
        <v>Type of Oil producing</v>
      </c>
      <c r="N4" s="7" t="s">
        <v>7</v>
      </c>
      <c r="O4" s="7" t="s">
        <v>8</v>
      </c>
      <c r="P4" s="7" t="s">
        <v>9</v>
      </c>
      <c r="Q4" s="5" t="s">
        <v>10</v>
      </c>
      <c r="R4" s="5" t="s">
        <v>11</v>
      </c>
      <c r="S4" s="5" t="s">
        <v>12</v>
      </c>
      <c r="T4" s="5" t="s">
        <v>13</v>
      </c>
      <c r="U4" s="5" t="s">
        <v>14</v>
      </c>
      <c r="V4" s="5" t="s">
        <v>15</v>
      </c>
      <c r="W4" s="5" t="s">
        <v>16</v>
      </c>
      <c r="X4" s="5" t="s">
        <v>17</v>
      </c>
      <c r="Y4" s="5" t="s">
        <v>18</v>
      </c>
      <c r="Z4" s="7" t="s">
        <v>19</v>
      </c>
      <c r="AA4" s="2"/>
      <c r="AB4" s="8" t="s">
        <v>20</v>
      </c>
      <c r="AC4" s="9" t="s">
        <v>21</v>
      </c>
      <c r="AD4" s="8" t="s">
        <v>22</v>
      </c>
      <c r="AE4" s="8" t="s">
        <v>23</v>
      </c>
      <c r="AF4" s="8" t="s">
        <v>24</v>
      </c>
      <c r="AI4" s="8"/>
      <c r="AJ4" s="8"/>
      <c r="AK4" s="8"/>
      <c r="AL4" s="10"/>
      <c r="AM4" s="10"/>
      <c r="AN4" s="10"/>
    </row>
    <row r="5" spans="2:40" x14ac:dyDescent="0.25">
      <c r="D5" s="1"/>
      <c r="E5" s="1" t="s">
        <v>25</v>
      </c>
      <c r="I5" s="11" t="s">
        <v>26</v>
      </c>
      <c r="J5" s="12" t="s">
        <v>27</v>
      </c>
      <c r="K5" s="13" t="s">
        <v>28</v>
      </c>
      <c r="L5" s="14" t="s">
        <v>29</v>
      </c>
      <c r="M5" s="14" t="str">
        <f>+'[1]5. ANH'!J13</f>
        <v>Doesn't Apply</v>
      </c>
      <c r="N5" s="15">
        <f>+SUM(R5:X5)-W5</f>
        <v>162.95282191780822</v>
      </c>
      <c r="O5" s="15">
        <f t="shared" ref="O5:O24" si="0">+S5+R5+U5+T5</f>
        <v>6.7568767123287659</v>
      </c>
      <c r="P5" s="15">
        <f t="shared" ref="P5:P24" si="1">+V5-W5+X5</f>
        <v>156.19594520547946</v>
      </c>
      <c r="Q5" s="16">
        <v>162.95279452054797</v>
      </c>
      <c r="R5" s="16">
        <v>0</v>
      </c>
      <c r="S5" s="16">
        <v>0</v>
      </c>
      <c r="T5" s="16">
        <v>6.5319452054794507</v>
      </c>
      <c r="U5" s="16">
        <v>0.22493150684931507</v>
      </c>
      <c r="V5" s="16">
        <v>13.287095890410958</v>
      </c>
      <c r="W5" s="16">
        <v>0</v>
      </c>
      <c r="X5" s="16">
        <v>142.90884931506849</v>
      </c>
      <c r="Y5" s="16">
        <v>0</v>
      </c>
      <c r="Z5" s="17">
        <f>+N5-S5</f>
        <v>162.95282191780822</v>
      </c>
      <c r="AA5" s="18"/>
      <c r="AB5" s="18">
        <f t="shared" ref="AB5:AB27" si="2">+Y5+(P5*1000000/$D$22)</f>
        <v>26930.335380255081</v>
      </c>
      <c r="AC5" s="19">
        <f t="shared" ref="AC5:AC27" si="3">+Y5+(Z5*1000000/$D$22)</f>
        <v>28095.314123760039</v>
      </c>
      <c r="AD5" s="20">
        <v>26000</v>
      </c>
      <c r="AE5" s="21">
        <f t="shared" ref="AE5:AE23" si="4">+(AD5-AB5)/AB5</f>
        <v>-3.4546000527612773E-2</v>
      </c>
      <c r="AF5" s="22">
        <f t="shared" ref="AF5:AF23" si="5">+(AD5-AC5)/AC5</f>
        <v>-7.4578775468754938E-2</v>
      </c>
      <c r="AI5" s="18"/>
      <c r="AJ5" s="18"/>
      <c r="AK5" s="18"/>
      <c r="AL5" s="23"/>
      <c r="AM5" s="23"/>
      <c r="AN5" s="23"/>
    </row>
    <row r="6" spans="2:40" x14ac:dyDescent="0.25">
      <c r="C6" t="s">
        <v>30</v>
      </c>
      <c r="D6" s="1" t="s">
        <v>31</v>
      </c>
      <c r="E6" s="1" t="s">
        <v>32</v>
      </c>
      <c r="I6" s="11" t="s">
        <v>26</v>
      </c>
      <c r="J6" s="12" t="s">
        <v>33</v>
      </c>
      <c r="K6" s="13" t="s">
        <v>28</v>
      </c>
      <c r="L6" s="14" t="s">
        <v>29</v>
      </c>
      <c r="M6" s="14" t="str">
        <f>+'[1]5. ANH'!J14</f>
        <v>Doesn't Apply</v>
      </c>
      <c r="N6" s="15">
        <f t="shared" ref="N6:N24" si="6">+SUM(R6:X6)-W6</f>
        <v>23.174410958904112</v>
      </c>
      <c r="O6" s="15">
        <f t="shared" si="0"/>
        <v>0.14397260273972604</v>
      </c>
      <c r="P6" s="15">
        <f t="shared" si="1"/>
        <v>23.030438356164385</v>
      </c>
      <c r="Q6" s="16">
        <v>23.174301369863016</v>
      </c>
      <c r="R6" s="16">
        <v>0</v>
      </c>
      <c r="S6" s="16">
        <v>0</v>
      </c>
      <c r="T6" s="16">
        <v>0.11695890410958903</v>
      </c>
      <c r="U6" s="16">
        <v>2.701369863013699E-2</v>
      </c>
      <c r="V6" s="16">
        <v>1.9608219178082194</v>
      </c>
      <c r="W6" s="16">
        <v>0</v>
      </c>
      <c r="X6" s="16">
        <v>21.069616438356167</v>
      </c>
      <c r="Y6" s="16">
        <v>0</v>
      </c>
      <c r="Z6" s="17">
        <f t="shared" ref="Z6:Z26" si="7">+N6-S6</f>
        <v>23.174410958904112</v>
      </c>
      <c r="AA6" s="2"/>
      <c r="AB6" s="18">
        <f t="shared" si="2"/>
        <v>3970.7652338214457</v>
      </c>
      <c r="AC6" s="24">
        <f t="shared" si="3"/>
        <v>3995.5880963627774</v>
      </c>
      <c r="AD6" s="20">
        <v>3750</v>
      </c>
      <c r="AE6" s="21">
        <f t="shared" si="4"/>
        <v>-5.5597654563168994E-2</v>
      </c>
      <c r="AF6" s="22">
        <f t="shared" si="5"/>
        <v>-6.1464818304554115E-2</v>
      </c>
      <c r="AI6" s="18"/>
      <c r="AJ6" s="18"/>
      <c r="AK6" s="18"/>
      <c r="AL6" s="23"/>
      <c r="AM6" s="23"/>
      <c r="AN6" s="23"/>
    </row>
    <row r="7" spans="2:40" x14ac:dyDescent="0.25">
      <c r="B7" s="1" t="s">
        <v>29</v>
      </c>
      <c r="C7" s="25" t="s">
        <v>34</v>
      </c>
      <c r="D7" s="26">
        <v>1.0095573442026637</v>
      </c>
      <c r="E7" s="27">
        <v>55.539114956987063</v>
      </c>
      <c r="I7" s="11" t="s">
        <v>35</v>
      </c>
      <c r="J7" s="12" t="s">
        <v>36</v>
      </c>
      <c r="K7" s="13" t="s">
        <v>28</v>
      </c>
      <c r="L7" s="14" t="s">
        <v>29</v>
      </c>
      <c r="M7" s="14" t="str">
        <f>+'[1]5. ANH'!J15</f>
        <v>Doesn't Apply</v>
      </c>
      <c r="N7" s="15">
        <f t="shared" si="6"/>
        <v>35.569315068493154</v>
      </c>
      <c r="O7" s="15">
        <f t="shared" si="0"/>
        <v>0</v>
      </c>
      <c r="P7" s="15">
        <f t="shared" si="1"/>
        <v>31.996931506849318</v>
      </c>
      <c r="Q7" s="16">
        <v>35.569315068493154</v>
      </c>
      <c r="R7" s="16">
        <v>0</v>
      </c>
      <c r="S7" s="16">
        <v>0</v>
      </c>
      <c r="T7" s="16">
        <v>0</v>
      </c>
      <c r="U7" s="16">
        <v>0</v>
      </c>
      <c r="V7" s="16">
        <v>35.569315068493154</v>
      </c>
      <c r="W7" s="16">
        <v>3.5723835616438366</v>
      </c>
      <c r="X7" s="16">
        <v>0</v>
      </c>
      <c r="Y7" s="16">
        <v>0</v>
      </c>
      <c r="Z7" s="17">
        <f t="shared" si="7"/>
        <v>35.569315068493154</v>
      </c>
      <c r="AA7" s="2"/>
      <c r="AB7" s="18">
        <f t="shared" si="2"/>
        <v>5516.7123287671238</v>
      </c>
      <c r="AC7" s="24">
        <f t="shared" si="3"/>
        <v>6132.6405290505427</v>
      </c>
      <c r="AD7" s="20">
        <v>5700</v>
      </c>
      <c r="AE7" s="21">
        <f t="shared" si="4"/>
        <v>3.3224076281287145E-2</v>
      </c>
      <c r="AF7" s="22">
        <f t="shared" si="5"/>
        <v>-7.0547185506978388E-2</v>
      </c>
      <c r="AI7" s="18"/>
      <c r="AJ7" s="18"/>
      <c r="AK7" s="18"/>
      <c r="AL7" s="23"/>
      <c r="AM7" s="23"/>
      <c r="AN7" s="23"/>
    </row>
    <row r="8" spans="2:40" x14ac:dyDescent="0.25">
      <c r="B8" s="1" t="s">
        <v>37</v>
      </c>
      <c r="C8" s="25" t="s">
        <v>38</v>
      </c>
      <c r="D8" s="26">
        <v>6.0871741676095334</v>
      </c>
      <c r="E8" s="27">
        <v>77.841777688967127</v>
      </c>
      <c r="I8" s="11" t="s">
        <v>35</v>
      </c>
      <c r="J8" s="12" t="s">
        <v>39</v>
      </c>
      <c r="K8" s="13">
        <v>48</v>
      </c>
      <c r="L8" s="14"/>
      <c r="M8" s="14" t="str">
        <f>+'[1]5. ANH'!J16</f>
        <v>Light Oil</v>
      </c>
      <c r="N8" s="15">
        <f t="shared" si="6"/>
        <v>649.48632876712327</v>
      </c>
      <c r="O8" s="15">
        <f t="shared" si="0"/>
        <v>436.89753424657533</v>
      </c>
      <c r="P8" s="15">
        <f t="shared" si="1"/>
        <v>204.32512328767126</v>
      </c>
      <c r="Q8" s="16">
        <v>649.4862739726027</v>
      </c>
      <c r="R8" s="16">
        <v>0</v>
      </c>
      <c r="S8" s="16">
        <v>396.38389041095888</v>
      </c>
      <c r="T8" s="16">
        <v>38.275260273972606</v>
      </c>
      <c r="U8" s="16">
        <v>2.2383835616438361</v>
      </c>
      <c r="V8" s="16">
        <v>16.510794520547947</v>
      </c>
      <c r="W8" s="16">
        <v>8.2636712328767121</v>
      </c>
      <c r="X8" s="16">
        <v>196.07800000000003</v>
      </c>
      <c r="Y8" s="16">
        <v>10231.853999999999</v>
      </c>
      <c r="Z8" s="17">
        <f t="shared" si="7"/>
        <v>253.10243835616438</v>
      </c>
      <c r="AA8" s="2"/>
      <c r="AB8" s="18">
        <f t="shared" si="2"/>
        <v>45460.323532357113</v>
      </c>
      <c r="AC8" s="24">
        <f t="shared" si="3"/>
        <v>53870.205440717997</v>
      </c>
      <c r="AD8" s="20">
        <v>50400</v>
      </c>
      <c r="AE8" s="28">
        <f t="shared" si="4"/>
        <v>0.1086590697958186</v>
      </c>
      <c r="AF8" s="22">
        <f t="shared" si="5"/>
        <v>-6.4417898768491216E-2</v>
      </c>
      <c r="AI8" s="18"/>
      <c r="AJ8" s="18"/>
      <c r="AK8" s="18"/>
      <c r="AL8" s="23"/>
      <c r="AM8" s="23"/>
      <c r="AN8" s="23"/>
    </row>
    <row r="9" spans="2:40" x14ac:dyDescent="0.25">
      <c r="B9" s="1" t="s">
        <v>40</v>
      </c>
      <c r="C9" s="29" t="s">
        <v>41</v>
      </c>
      <c r="D9" s="30">
        <v>6.0871741676095334</v>
      </c>
      <c r="E9" s="31">
        <v>77.841777688967127</v>
      </c>
      <c r="I9" s="11" t="s">
        <v>35</v>
      </c>
      <c r="J9" s="12" t="s">
        <v>42</v>
      </c>
      <c r="K9" s="13">
        <v>52</v>
      </c>
      <c r="L9" s="14"/>
      <c r="M9" s="14" t="str">
        <f>+'[1]5. ANH'!J17</f>
        <v>Light Oil</v>
      </c>
      <c r="N9" s="15">
        <f t="shared" si="6"/>
        <v>277.3735890410959</v>
      </c>
      <c r="O9" s="15">
        <f t="shared" si="0"/>
        <v>82.001808219178074</v>
      </c>
      <c r="P9" s="15">
        <f t="shared" si="1"/>
        <v>165.01969863013699</v>
      </c>
      <c r="Q9" s="16">
        <v>277.37400000000002</v>
      </c>
      <c r="R9" s="16">
        <v>0</v>
      </c>
      <c r="S9" s="16">
        <v>50.500383561643829</v>
      </c>
      <c r="T9" s="16">
        <v>30.359369863013697</v>
      </c>
      <c r="U9" s="16">
        <v>1.1420547945205479</v>
      </c>
      <c r="V9" s="16">
        <v>30.377342465753429</v>
      </c>
      <c r="W9" s="16">
        <v>30.352082191780823</v>
      </c>
      <c r="X9" s="16">
        <v>164.99443835616438</v>
      </c>
      <c r="Y9" s="16">
        <v>3182.6220821917809</v>
      </c>
      <c r="Z9" s="17">
        <f t="shared" si="7"/>
        <v>226.87320547945205</v>
      </c>
      <c r="AA9" s="2"/>
      <c r="AB9" s="18">
        <f t="shared" si="2"/>
        <v>31634.294259801609</v>
      </c>
      <c r="AC9" s="24">
        <f t="shared" si="3"/>
        <v>42298.691992442131</v>
      </c>
      <c r="AD9" s="20">
        <v>33000</v>
      </c>
      <c r="AE9" s="21">
        <f t="shared" si="4"/>
        <v>4.3171683521127997E-2</v>
      </c>
      <c r="AF9" s="32">
        <f t="shared" si="5"/>
        <v>-0.21983403160796575</v>
      </c>
      <c r="AI9" s="18"/>
      <c r="AJ9" s="18"/>
      <c r="AK9" s="18"/>
      <c r="AL9" s="23"/>
      <c r="AM9" s="23"/>
      <c r="AN9" s="23"/>
    </row>
    <row r="10" spans="2:40" x14ac:dyDescent="0.25">
      <c r="B10" s="1" t="s">
        <v>43</v>
      </c>
      <c r="C10" s="33" t="s">
        <v>44</v>
      </c>
      <c r="D10" s="34">
        <v>6.0871741676095334</v>
      </c>
      <c r="E10" s="35">
        <v>77.841777688967127</v>
      </c>
      <c r="I10" s="11" t="s">
        <v>35</v>
      </c>
      <c r="J10" s="12" t="s">
        <v>45</v>
      </c>
      <c r="K10" s="13">
        <v>46</v>
      </c>
      <c r="L10" s="14"/>
      <c r="M10" s="14" t="str">
        <f>+'[1]5. ANH'!J18</f>
        <v>Light Oil</v>
      </c>
      <c r="N10" s="15">
        <f t="shared" si="6"/>
        <v>435.40112328767128</v>
      </c>
      <c r="O10" s="15">
        <f t="shared" si="0"/>
        <v>235.53923287671233</v>
      </c>
      <c r="P10" s="15">
        <f t="shared" si="1"/>
        <v>199.86189041095895</v>
      </c>
      <c r="Q10" s="16">
        <v>435.4008767123288</v>
      </c>
      <c r="R10" s="16">
        <v>0</v>
      </c>
      <c r="S10" s="16">
        <v>225.24104109589044</v>
      </c>
      <c r="T10" s="16">
        <v>9.0779452054794518</v>
      </c>
      <c r="U10" s="16">
        <v>1.2202465753424658</v>
      </c>
      <c r="V10" s="16">
        <v>142.09446575342469</v>
      </c>
      <c r="W10" s="16">
        <v>0</v>
      </c>
      <c r="X10" s="16">
        <v>57.767424657534249</v>
      </c>
      <c r="Y10" s="16">
        <v>27008.407917808221</v>
      </c>
      <c r="Z10" s="17">
        <f t="shared" si="7"/>
        <v>210.16008219178084</v>
      </c>
      <c r="AA10" s="2"/>
      <c r="AB10" s="18">
        <f t="shared" si="2"/>
        <v>61467.354540387343</v>
      </c>
      <c r="AC10" s="24">
        <f t="shared" si="3"/>
        <v>63242.904847425612</v>
      </c>
      <c r="AD10" s="20">
        <v>59550</v>
      </c>
      <c r="AE10" s="21">
        <f t="shared" si="4"/>
        <v>-3.1193054503875526E-2</v>
      </c>
      <c r="AF10" s="22">
        <f t="shared" si="5"/>
        <v>-5.8392397634719602E-2</v>
      </c>
      <c r="AI10" s="18"/>
      <c r="AJ10" s="18"/>
      <c r="AK10" s="18"/>
      <c r="AL10" s="23"/>
      <c r="AM10" s="23"/>
      <c r="AN10" s="23"/>
    </row>
    <row r="11" spans="2:40" x14ac:dyDescent="0.25">
      <c r="B11" s="1" t="s">
        <v>46</v>
      </c>
      <c r="C11" s="25" t="s">
        <v>47</v>
      </c>
      <c r="D11" s="26">
        <v>5.3308987344700309</v>
      </c>
      <c r="E11" s="27">
        <v>69.193827140333724</v>
      </c>
      <c r="I11" s="11" t="s">
        <v>35</v>
      </c>
      <c r="J11" s="12" t="s">
        <v>48</v>
      </c>
      <c r="K11" s="13">
        <f>44+((47-44)/2)</f>
        <v>45.5</v>
      </c>
      <c r="L11" s="14"/>
      <c r="M11" s="14" t="str">
        <f>+'[1]5. ANH'!J19</f>
        <v>Light Oil</v>
      </c>
      <c r="N11" s="15">
        <f>+SUM(R11:X11)-W11</f>
        <v>166.60876712328769</v>
      </c>
      <c r="O11" s="15">
        <f t="shared" si="0"/>
        <v>166.60876712328769</v>
      </c>
      <c r="P11" s="15">
        <f t="shared" si="1"/>
        <v>0</v>
      </c>
      <c r="Q11" s="16">
        <v>166.60868493150684</v>
      </c>
      <c r="R11" s="16">
        <v>0</v>
      </c>
      <c r="S11" s="16">
        <v>161.80676712328767</v>
      </c>
      <c r="T11" s="16">
        <v>0.54767123287671238</v>
      </c>
      <c r="U11" s="16">
        <v>4.2543287671232868</v>
      </c>
      <c r="V11" s="16">
        <v>0</v>
      </c>
      <c r="W11" s="16">
        <v>0</v>
      </c>
      <c r="X11" s="16">
        <v>0</v>
      </c>
      <c r="Y11" s="16">
        <v>8010.0189863013702</v>
      </c>
      <c r="Z11" s="17">
        <f t="shared" si="7"/>
        <v>4.8020000000000209</v>
      </c>
      <c r="AA11" s="2"/>
      <c r="AB11" s="18">
        <f t="shared" si="2"/>
        <v>8010.0189863013702</v>
      </c>
      <c r="AC11" s="24">
        <f t="shared" si="3"/>
        <v>8837.950020784132</v>
      </c>
      <c r="AD11" s="20">
        <v>8450</v>
      </c>
      <c r="AE11" s="21">
        <f t="shared" si="4"/>
        <v>5.4928835306268256E-2</v>
      </c>
      <c r="AF11" s="22">
        <f t="shared" si="5"/>
        <v>-4.389592833991969E-2</v>
      </c>
      <c r="AI11" s="18"/>
      <c r="AJ11" s="18"/>
      <c r="AK11" s="18"/>
      <c r="AL11" s="23"/>
      <c r="AM11" s="23"/>
      <c r="AN11" s="23"/>
    </row>
    <row r="12" spans="2:40" x14ac:dyDescent="0.25">
      <c r="B12" s="1" t="s">
        <v>49</v>
      </c>
      <c r="C12" s="29" t="s">
        <v>50</v>
      </c>
      <c r="D12" s="30">
        <v>5.6708498400612823</v>
      </c>
      <c r="E12" s="31">
        <v>75.166375708662926</v>
      </c>
      <c r="I12" s="11" t="s">
        <v>35</v>
      </c>
      <c r="J12" s="12" t="s">
        <v>51</v>
      </c>
      <c r="K12" s="13">
        <f>11.3+(14.4-11.3)/2</f>
        <v>12.850000000000001</v>
      </c>
      <c r="L12" s="14"/>
      <c r="M12" s="14" t="str">
        <f>+'[1]5. ANH'!J20</f>
        <v>Heavy Oil</v>
      </c>
      <c r="N12" s="15">
        <f t="shared" si="6"/>
        <v>0</v>
      </c>
      <c r="O12" s="15">
        <f t="shared" si="0"/>
        <v>0</v>
      </c>
      <c r="P12" s="15">
        <f t="shared" si="1"/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119308.68268493151</v>
      </c>
      <c r="Z12" s="17">
        <f t="shared" si="7"/>
        <v>0</v>
      </c>
      <c r="AA12" s="2"/>
      <c r="AB12" s="18">
        <f t="shared" si="2"/>
        <v>119308.68268493151</v>
      </c>
      <c r="AC12" s="24">
        <f t="shared" si="3"/>
        <v>119308.68268493151</v>
      </c>
      <c r="AD12" s="20">
        <v>112500</v>
      </c>
      <c r="AE12" s="21">
        <f t="shared" si="4"/>
        <v>-5.706778862785513E-2</v>
      </c>
      <c r="AF12" s="22">
        <f t="shared" si="5"/>
        <v>-5.706778862785513E-2</v>
      </c>
      <c r="AI12" s="18"/>
      <c r="AJ12" s="18"/>
      <c r="AK12" s="18"/>
      <c r="AL12" s="23"/>
      <c r="AM12" s="23"/>
      <c r="AN12" s="23"/>
    </row>
    <row r="13" spans="2:40" x14ac:dyDescent="0.25">
      <c r="B13" s="1" t="s">
        <v>52</v>
      </c>
      <c r="C13" s="33" t="s">
        <v>53</v>
      </c>
      <c r="D13" s="34">
        <v>4.7117947967516214</v>
      </c>
      <c r="E13" s="35">
        <v>87.735056011523966</v>
      </c>
      <c r="I13" s="11" t="s">
        <v>35</v>
      </c>
      <c r="J13" s="12" t="s">
        <v>54</v>
      </c>
      <c r="K13" s="13">
        <v>13.7</v>
      </c>
      <c r="L13" s="14"/>
      <c r="M13" s="14" t="str">
        <f>+'[1]5. ANH'!J21</f>
        <v>Heavy Oil</v>
      </c>
      <c r="N13" s="15">
        <f t="shared" si="6"/>
        <v>0</v>
      </c>
      <c r="O13" s="15">
        <f t="shared" si="0"/>
        <v>0</v>
      </c>
      <c r="P13" s="15">
        <f t="shared" si="1"/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114056.06200000001</v>
      </c>
      <c r="Z13" s="17">
        <f t="shared" si="7"/>
        <v>0</v>
      </c>
      <c r="AA13" s="2"/>
      <c r="AB13" s="18">
        <f t="shared" si="2"/>
        <v>114056.06200000001</v>
      </c>
      <c r="AC13" s="24">
        <f t="shared" si="3"/>
        <v>114056.06200000001</v>
      </c>
      <c r="AD13" s="20">
        <v>112200</v>
      </c>
      <c r="AE13" s="21">
        <f t="shared" si="4"/>
        <v>-1.6273242889974629E-2</v>
      </c>
      <c r="AF13" s="22">
        <f t="shared" si="5"/>
        <v>-1.6273242889974629E-2</v>
      </c>
      <c r="AI13" s="18"/>
      <c r="AJ13" s="18"/>
      <c r="AK13" s="18"/>
      <c r="AL13" s="23"/>
      <c r="AM13" s="23"/>
      <c r="AN13" s="23"/>
    </row>
    <row r="14" spans="2:40" x14ac:dyDescent="0.25">
      <c r="B14" s="1" t="s">
        <v>55</v>
      </c>
      <c r="C14" s="25" t="s">
        <v>56</v>
      </c>
      <c r="D14" s="26">
        <v>4.0562660463586173</v>
      </c>
      <c r="E14" s="27">
        <v>47.28933824683137</v>
      </c>
      <c r="I14" s="11" t="s">
        <v>35</v>
      </c>
      <c r="J14" s="12" t="s">
        <v>57</v>
      </c>
      <c r="K14" s="13">
        <f>7+(20-7)/2</f>
        <v>13.5</v>
      </c>
      <c r="L14" s="14"/>
      <c r="M14" s="14" t="str">
        <f>+'[1]5. ANH'!J22</f>
        <v>Heavy Oil</v>
      </c>
      <c r="N14" s="15">
        <f t="shared" si="6"/>
        <v>3.793589041095891</v>
      </c>
      <c r="O14" s="15">
        <f t="shared" si="0"/>
        <v>3.793589041095891</v>
      </c>
      <c r="P14" s="15">
        <f t="shared" si="1"/>
        <v>0</v>
      </c>
      <c r="Q14" s="16">
        <v>3.7935616438356163</v>
      </c>
      <c r="R14" s="16">
        <v>0</v>
      </c>
      <c r="S14" s="16">
        <v>0</v>
      </c>
      <c r="T14" s="16">
        <v>0.87139726027397268</v>
      </c>
      <c r="U14" s="16">
        <v>2.9221917808219184</v>
      </c>
      <c r="V14" s="16">
        <v>0</v>
      </c>
      <c r="W14" s="16">
        <v>0</v>
      </c>
      <c r="X14" s="16">
        <v>0</v>
      </c>
      <c r="Y14" s="16">
        <v>69090.784575342463</v>
      </c>
      <c r="Z14" s="17">
        <f t="shared" si="7"/>
        <v>3.793589041095891</v>
      </c>
      <c r="AA14" s="2"/>
      <c r="AB14" s="18">
        <f t="shared" si="2"/>
        <v>69090.784575342463</v>
      </c>
      <c r="AC14" s="24">
        <f t="shared" si="3"/>
        <v>69744.851651393474</v>
      </c>
      <c r="AD14" s="20">
        <v>69000</v>
      </c>
      <c r="AE14" s="21">
        <f t="shared" si="4"/>
        <v>-1.3139896427643461E-3</v>
      </c>
      <c r="AF14" s="22">
        <f t="shared" si="5"/>
        <v>-1.06796650040418E-2</v>
      </c>
      <c r="AI14" s="18"/>
      <c r="AJ14" s="18"/>
      <c r="AK14" s="18"/>
      <c r="AL14" s="23"/>
      <c r="AM14" s="23"/>
      <c r="AN14" s="23"/>
    </row>
    <row r="15" spans="2:40" x14ac:dyDescent="0.25">
      <c r="B15" s="1" t="s">
        <v>58</v>
      </c>
      <c r="C15" s="29" t="s">
        <v>59</v>
      </c>
      <c r="D15" s="30">
        <v>5.4608206169323079</v>
      </c>
      <c r="E15" s="31">
        <v>78.281203343664757</v>
      </c>
      <c r="I15" s="11" t="s">
        <v>35</v>
      </c>
      <c r="J15" s="12" t="s">
        <v>60</v>
      </c>
      <c r="K15" s="13">
        <v>8</v>
      </c>
      <c r="L15" s="14"/>
      <c r="M15" s="14" t="str">
        <f>+'[1]5. ANH'!J23</f>
        <v>Heavy Oil</v>
      </c>
      <c r="N15" s="15">
        <f t="shared" si="6"/>
        <v>0.58205479452054798</v>
      </c>
      <c r="O15" s="15">
        <f t="shared" si="0"/>
        <v>0.58205479452054798</v>
      </c>
      <c r="P15" s="15">
        <f t="shared" si="1"/>
        <v>0</v>
      </c>
      <c r="Q15" s="16">
        <v>0.58205479452054798</v>
      </c>
      <c r="R15" s="16">
        <v>0</v>
      </c>
      <c r="S15" s="16">
        <v>0</v>
      </c>
      <c r="T15" s="16">
        <v>0</v>
      </c>
      <c r="U15" s="16">
        <v>0.58205479452054798</v>
      </c>
      <c r="V15" s="16">
        <v>0</v>
      </c>
      <c r="W15" s="16">
        <v>0</v>
      </c>
      <c r="X15" s="16">
        <v>0</v>
      </c>
      <c r="Y15" s="16">
        <v>19756.607616438356</v>
      </c>
      <c r="Z15" s="17">
        <f t="shared" si="7"/>
        <v>0.58205479452054798</v>
      </c>
      <c r="AA15" s="2"/>
      <c r="AB15" s="18">
        <f t="shared" si="2"/>
        <v>19756.607616438356</v>
      </c>
      <c r="AC15" s="24">
        <f t="shared" si="3"/>
        <v>19856.961891355691</v>
      </c>
      <c r="AD15" s="20">
        <v>19000</v>
      </c>
      <c r="AE15" s="21">
        <f t="shared" si="4"/>
        <v>-3.8296433837600001E-2</v>
      </c>
      <c r="AF15" s="22">
        <f t="shared" si="5"/>
        <v>-4.3156747544988328E-2</v>
      </c>
      <c r="AI15" s="18"/>
      <c r="AJ15" s="18"/>
      <c r="AK15" s="18"/>
      <c r="AL15" s="23"/>
      <c r="AM15" s="23"/>
      <c r="AN15" s="23"/>
    </row>
    <row r="16" spans="2:40" x14ac:dyDescent="0.25">
      <c r="B16" s="1" t="s">
        <v>61</v>
      </c>
      <c r="C16" s="29" t="s">
        <v>62</v>
      </c>
      <c r="D16" s="30">
        <v>4.7615165047769556</v>
      </c>
      <c r="E16" s="31">
        <v>56.337812381502502</v>
      </c>
      <c r="I16" s="11" t="s">
        <v>35</v>
      </c>
      <c r="J16" s="12" t="s">
        <v>63</v>
      </c>
      <c r="K16" s="13">
        <v>13.5</v>
      </c>
      <c r="L16" s="14"/>
      <c r="M16" s="14" t="str">
        <f>+'[1]5. ANH'!J24</f>
        <v>Heavy Oil</v>
      </c>
      <c r="N16" s="15">
        <f t="shared" si="6"/>
        <v>1.1906575342465753</v>
      </c>
      <c r="O16" s="15">
        <f t="shared" si="0"/>
        <v>1.5506849315068495E-2</v>
      </c>
      <c r="P16" s="15">
        <f t="shared" si="1"/>
        <v>0.64550684931506841</v>
      </c>
      <c r="Q16" s="16">
        <v>1.1908493150684931</v>
      </c>
      <c r="R16" s="16">
        <v>0</v>
      </c>
      <c r="S16" s="16">
        <v>0</v>
      </c>
      <c r="T16" s="16">
        <v>1.5506849315068495E-2</v>
      </c>
      <c r="U16" s="16">
        <v>0</v>
      </c>
      <c r="V16" s="16">
        <v>1.1751506849315068</v>
      </c>
      <c r="W16" s="16">
        <v>0.52964383561643835</v>
      </c>
      <c r="X16" s="16">
        <v>0</v>
      </c>
      <c r="Y16" s="16">
        <v>3941.1335068493149</v>
      </c>
      <c r="Z16" s="17">
        <f t="shared" si="7"/>
        <v>1.1906575342465753</v>
      </c>
      <c r="AA16" s="2"/>
      <c r="AB16" s="18">
        <f t="shared" si="2"/>
        <v>4052.4277912139819</v>
      </c>
      <c r="AC16" s="24">
        <f t="shared" si="3"/>
        <v>4146.4192886159663</v>
      </c>
      <c r="AD16" s="20">
        <v>4210</v>
      </c>
      <c r="AE16" s="21">
        <f t="shared" si="4"/>
        <v>3.8883409379347471E-2</v>
      </c>
      <c r="AF16" s="22">
        <f t="shared" si="5"/>
        <v>1.5333883758112741E-2</v>
      </c>
      <c r="AI16" s="18"/>
      <c r="AJ16" s="18"/>
      <c r="AK16" s="18"/>
      <c r="AL16" s="23"/>
      <c r="AM16" s="23"/>
      <c r="AN16" s="23"/>
    </row>
    <row r="17" spans="2:40" x14ac:dyDescent="0.25">
      <c r="B17" s="1" t="s">
        <v>64</v>
      </c>
      <c r="C17" s="33" t="s">
        <v>65</v>
      </c>
      <c r="D17" s="34">
        <v>4.1867999999999999</v>
      </c>
      <c r="E17" s="35">
        <v>40.784041574326501</v>
      </c>
      <c r="I17" s="11" t="s">
        <v>66</v>
      </c>
      <c r="J17" s="12" t="s">
        <v>67</v>
      </c>
      <c r="K17" s="13">
        <v>35</v>
      </c>
      <c r="L17" s="14"/>
      <c r="M17" s="14" t="str">
        <f>+'[1]5. ANH'!J25</f>
        <v>Light Oil</v>
      </c>
      <c r="N17" s="15">
        <f t="shared" si="6"/>
        <v>3.4626301369863017</v>
      </c>
      <c r="O17" s="15">
        <f t="shared" si="0"/>
        <v>3.4626301369863017</v>
      </c>
      <c r="P17" s="15">
        <f t="shared" si="1"/>
        <v>0</v>
      </c>
      <c r="Q17" s="16">
        <v>3.4626301369863017</v>
      </c>
      <c r="R17" s="16">
        <v>0</v>
      </c>
      <c r="S17" s="16">
        <v>0</v>
      </c>
      <c r="T17" s="16">
        <v>0</v>
      </c>
      <c r="U17" s="16">
        <v>3.4626301369863017</v>
      </c>
      <c r="V17" s="16">
        <v>0</v>
      </c>
      <c r="W17" s="16">
        <v>0</v>
      </c>
      <c r="X17" s="16">
        <v>0</v>
      </c>
      <c r="Y17" s="16">
        <v>1962.0646849315069</v>
      </c>
      <c r="Z17" s="17">
        <f>+N17-S17</f>
        <v>3.4626301369863017</v>
      </c>
      <c r="AA17" s="2"/>
      <c r="AB17" s="18">
        <f t="shared" si="2"/>
        <v>1962.0646849315069</v>
      </c>
      <c r="AC17" s="24">
        <f t="shared" si="3"/>
        <v>2559.0698809636278</v>
      </c>
      <c r="AD17" s="20">
        <v>2100</v>
      </c>
      <c r="AE17" s="21">
        <f t="shared" si="4"/>
        <v>7.030110481464999E-2</v>
      </c>
      <c r="AF17" s="32">
        <f t="shared" si="5"/>
        <v>-0.17938934937984705</v>
      </c>
      <c r="AI17" s="18"/>
      <c r="AJ17" s="18"/>
      <c r="AK17" s="18"/>
      <c r="AL17" s="23"/>
      <c r="AM17" s="23"/>
      <c r="AN17" s="23"/>
    </row>
    <row r="18" spans="2:40" x14ac:dyDescent="0.25">
      <c r="B18" s="36" t="s">
        <v>68</v>
      </c>
      <c r="I18" s="11" t="s">
        <v>69</v>
      </c>
      <c r="J18" s="12" t="s">
        <v>70</v>
      </c>
      <c r="K18" s="13">
        <v>21</v>
      </c>
      <c r="L18" s="14"/>
      <c r="M18" s="14" t="str">
        <f>+'[1]5. ANH'!J26</f>
        <v>Medium Oil</v>
      </c>
      <c r="N18" s="15">
        <f t="shared" si="6"/>
        <v>1.1893972602739726</v>
      </c>
      <c r="O18" s="15">
        <f t="shared" si="0"/>
        <v>1.1893972602739726</v>
      </c>
      <c r="P18" s="15">
        <f t="shared" si="1"/>
        <v>0</v>
      </c>
      <c r="Q18" s="16">
        <v>1.1894794520547947</v>
      </c>
      <c r="R18" s="16">
        <v>0</v>
      </c>
      <c r="S18" s="16">
        <v>0</v>
      </c>
      <c r="T18" s="16">
        <v>0.95542465753424666</v>
      </c>
      <c r="U18" s="16">
        <v>0.23397260273972598</v>
      </c>
      <c r="V18" s="16">
        <v>0</v>
      </c>
      <c r="W18" s="16">
        <v>0</v>
      </c>
      <c r="X18" s="16">
        <v>0</v>
      </c>
      <c r="Y18" s="16">
        <v>12119.3965753425</v>
      </c>
      <c r="Z18" s="17">
        <f>+N18-S18</f>
        <v>1.1893972602739726</v>
      </c>
      <c r="AA18" s="2"/>
      <c r="AB18" s="18">
        <f t="shared" si="2"/>
        <v>12119.3965753425</v>
      </c>
      <c r="AC18" s="24">
        <f t="shared" si="3"/>
        <v>12324.465068493186</v>
      </c>
      <c r="AD18" s="20">
        <v>11750</v>
      </c>
      <c r="AE18" s="21">
        <f t="shared" si="4"/>
        <v>-3.0479782804867961E-2</v>
      </c>
      <c r="AF18" s="22">
        <f t="shared" si="5"/>
        <v>-4.6611764916416047E-2</v>
      </c>
      <c r="AI18" s="18"/>
      <c r="AJ18" s="18"/>
      <c r="AK18" s="18"/>
      <c r="AL18" s="23"/>
      <c r="AM18" s="23"/>
      <c r="AN18" s="23"/>
    </row>
    <row r="19" spans="2:40" x14ac:dyDescent="0.25">
      <c r="I19" s="11" t="s">
        <v>69</v>
      </c>
      <c r="J19" s="12" t="s">
        <v>71</v>
      </c>
      <c r="K19" s="13">
        <v>12.5</v>
      </c>
      <c r="L19" s="14"/>
      <c r="M19" s="14" t="str">
        <f>+'[1]5. ANH'!J27</f>
        <v>Heavy Oil</v>
      </c>
      <c r="N19" s="15">
        <f t="shared" si="6"/>
        <v>0.23824657534246574</v>
      </c>
      <c r="O19" s="15">
        <f t="shared" si="0"/>
        <v>0.23824657534246574</v>
      </c>
      <c r="P19" s="15">
        <f t="shared" si="1"/>
        <v>0</v>
      </c>
      <c r="Q19" s="16">
        <v>0.23827397260273972</v>
      </c>
      <c r="R19" s="16">
        <v>0</v>
      </c>
      <c r="S19" s="16">
        <v>0</v>
      </c>
      <c r="T19" s="16">
        <v>0.10038356164383562</v>
      </c>
      <c r="U19" s="16">
        <v>0.1378630136986301</v>
      </c>
      <c r="V19" s="16">
        <v>0</v>
      </c>
      <c r="W19" s="16">
        <v>0</v>
      </c>
      <c r="X19" s="16">
        <v>0</v>
      </c>
      <c r="Y19" s="16">
        <v>1476.5236986301368</v>
      </c>
      <c r="Z19" s="17">
        <f t="shared" si="7"/>
        <v>0.23824657534246574</v>
      </c>
      <c r="AA19" s="2"/>
      <c r="AB19" s="18">
        <f t="shared" si="2"/>
        <v>1476.5236986301368</v>
      </c>
      <c r="AC19" s="24">
        <f t="shared" si="3"/>
        <v>1517.6006943788377</v>
      </c>
      <c r="AD19" s="20">
        <v>1500</v>
      </c>
      <c r="AE19" s="21">
        <f t="shared" si="4"/>
        <v>1.5899711864864514E-2</v>
      </c>
      <c r="AF19" s="22">
        <f t="shared" si="5"/>
        <v>-1.1597711073822205E-2</v>
      </c>
      <c r="AI19" s="18"/>
      <c r="AJ19" s="18"/>
      <c r="AK19" s="18"/>
      <c r="AL19" s="23"/>
      <c r="AM19" s="23"/>
      <c r="AN19" s="23"/>
    </row>
    <row r="20" spans="2:40" x14ac:dyDescent="0.25">
      <c r="C20" t="s">
        <v>72</v>
      </c>
      <c r="D20" s="37">
        <v>6117863200</v>
      </c>
      <c r="E20" t="s">
        <v>73</v>
      </c>
      <c r="I20" s="11" t="s">
        <v>69</v>
      </c>
      <c r="J20" s="12" t="s">
        <v>74</v>
      </c>
      <c r="K20" s="13">
        <v>21</v>
      </c>
      <c r="L20" s="14"/>
      <c r="M20" s="14" t="str">
        <f>+'[1]5. ANH'!J28</f>
        <v>Medium Oil</v>
      </c>
      <c r="N20" s="15">
        <f t="shared" si="6"/>
        <v>5.057041095890412</v>
      </c>
      <c r="O20" s="15">
        <f t="shared" si="0"/>
        <v>2.6139452054794523</v>
      </c>
      <c r="P20" s="15">
        <f t="shared" si="1"/>
        <v>2.4430958904109596</v>
      </c>
      <c r="Q20" s="16">
        <v>5.0572054794520547</v>
      </c>
      <c r="R20" s="16">
        <v>0</v>
      </c>
      <c r="S20" s="16">
        <v>0</v>
      </c>
      <c r="T20" s="16">
        <v>2.4027123287671235</v>
      </c>
      <c r="U20" s="16">
        <v>0.21123287671232879</v>
      </c>
      <c r="V20" s="16">
        <v>0</v>
      </c>
      <c r="W20" s="16">
        <v>0</v>
      </c>
      <c r="X20" s="16">
        <v>2.4430958904109596</v>
      </c>
      <c r="Y20" s="16">
        <v>17849.99879452055</v>
      </c>
      <c r="Z20" s="17">
        <f t="shared" si="7"/>
        <v>5.057041095890412</v>
      </c>
      <c r="AA20" s="2"/>
      <c r="AB20" s="18">
        <f t="shared" si="2"/>
        <v>18271.22222390175</v>
      </c>
      <c r="AC20" s="24">
        <f t="shared" si="3"/>
        <v>18721.902431743034</v>
      </c>
      <c r="AD20" s="20">
        <v>18000</v>
      </c>
      <c r="AE20" s="21">
        <f t="shared" si="4"/>
        <v>-1.484422993591239E-2</v>
      </c>
      <c r="AF20" s="22">
        <f t="shared" si="5"/>
        <v>-3.8559245481327074E-2</v>
      </c>
      <c r="AI20" s="18"/>
      <c r="AJ20" s="18"/>
      <c r="AK20" s="18"/>
      <c r="AL20" s="23"/>
      <c r="AM20" s="23"/>
      <c r="AN20" s="23"/>
    </row>
    <row r="21" spans="2:40" x14ac:dyDescent="0.25">
      <c r="C21" t="s">
        <v>72</v>
      </c>
      <c r="D21" s="37">
        <f>+D20*1000/(1000000000000)</f>
        <v>6.1178632000000004</v>
      </c>
      <c r="E21" t="s">
        <v>75</v>
      </c>
      <c r="I21" s="11" t="s">
        <v>69</v>
      </c>
      <c r="J21" s="12" t="s">
        <v>76</v>
      </c>
      <c r="K21" s="13">
        <f>20+(25-20)/2</f>
        <v>22.5</v>
      </c>
      <c r="L21" s="14"/>
      <c r="M21" s="14" t="str">
        <f>+'[1]5. ANH'!J29</f>
        <v>Medium Oil</v>
      </c>
      <c r="N21" s="15">
        <f t="shared" si="6"/>
        <v>6.7767123287671236</v>
      </c>
      <c r="O21" s="15">
        <f t="shared" si="0"/>
        <v>3.0408493150684928</v>
      </c>
      <c r="P21" s="15">
        <f t="shared" si="1"/>
        <v>3.7358630136986304</v>
      </c>
      <c r="Q21" s="16">
        <v>6.7767123287671236</v>
      </c>
      <c r="R21" s="16">
        <v>0</v>
      </c>
      <c r="S21" s="16">
        <v>0</v>
      </c>
      <c r="T21" s="16">
        <v>1.396739726027397</v>
      </c>
      <c r="U21" s="16">
        <v>1.6441095890410957</v>
      </c>
      <c r="V21" s="16">
        <v>3.7358630136986304</v>
      </c>
      <c r="W21" s="16">
        <v>0</v>
      </c>
      <c r="X21" s="16">
        <v>0</v>
      </c>
      <c r="Y21" s="16">
        <v>42334.39687671233</v>
      </c>
      <c r="Z21" s="17">
        <f t="shared" si="7"/>
        <v>6.7767123287671236</v>
      </c>
      <c r="AA21" s="2"/>
      <c r="AB21" s="18">
        <f t="shared" si="2"/>
        <v>42978.51118941899</v>
      </c>
      <c r="AC21" s="24">
        <f t="shared" si="3"/>
        <v>43502.795554085969</v>
      </c>
      <c r="AD21" s="20">
        <v>42100</v>
      </c>
      <c r="AE21" s="21">
        <f t="shared" si="4"/>
        <v>-2.0440707812030345E-2</v>
      </c>
      <c r="AF21" s="22">
        <f t="shared" si="5"/>
        <v>-3.2246101341738088E-2</v>
      </c>
      <c r="AI21" s="18"/>
      <c r="AJ21" s="18"/>
      <c r="AK21" s="18"/>
      <c r="AL21" s="23"/>
      <c r="AM21" s="23"/>
      <c r="AN21" s="23"/>
    </row>
    <row r="22" spans="2:40" x14ac:dyDescent="0.25">
      <c r="D22">
        <v>5800</v>
      </c>
      <c r="E22" t="s">
        <v>77</v>
      </c>
      <c r="I22" s="11" t="s">
        <v>78</v>
      </c>
      <c r="J22" s="12" t="s">
        <v>79</v>
      </c>
      <c r="K22" s="13">
        <v>23</v>
      </c>
      <c r="L22" s="14"/>
      <c r="M22" s="14" t="str">
        <f>+'[1]5. ANH'!J30</f>
        <v>Medium Oil</v>
      </c>
      <c r="N22" s="15">
        <f t="shared" si="6"/>
        <v>1.9274794520547947</v>
      </c>
      <c r="O22" s="15">
        <f t="shared" si="0"/>
        <v>0.33145205479452056</v>
      </c>
      <c r="P22" s="15">
        <f t="shared" si="1"/>
        <v>1.0367123287671232</v>
      </c>
      <c r="Q22" s="16">
        <v>1.9275342465753424</v>
      </c>
      <c r="R22" s="16">
        <v>0</v>
      </c>
      <c r="S22" s="16">
        <v>0</v>
      </c>
      <c r="T22" s="16">
        <v>0.10339726027397263</v>
      </c>
      <c r="U22" s="16">
        <v>0.22805479452054794</v>
      </c>
      <c r="V22" s="16">
        <v>1.5925479452054794</v>
      </c>
      <c r="W22" s="16">
        <v>0.55931506849315071</v>
      </c>
      <c r="X22" s="16">
        <v>3.4794520547945205E-3</v>
      </c>
      <c r="Y22" s="16">
        <v>4684.6815890410962</v>
      </c>
      <c r="Z22" s="17">
        <f t="shared" si="7"/>
        <v>1.9274794520547947</v>
      </c>
      <c r="AA22" s="2"/>
      <c r="AB22" s="18">
        <f t="shared" si="2"/>
        <v>4863.4250940009451</v>
      </c>
      <c r="AC22" s="24">
        <f t="shared" si="3"/>
        <v>5017.0056324988191</v>
      </c>
      <c r="AD22" s="20">
        <v>4850</v>
      </c>
      <c r="AE22" s="21">
        <f t="shared" si="4"/>
        <v>-2.7604196099380754E-3</v>
      </c>
      <c r="AF22" s="22">
        <f t="shared" si="5"/>
        <v>-3.3287910106578576E-2</v>
      </c>
      <c r="AI22" s="18"/>
      <c r="AJ22" s="18"/>
      <c r="AK22" s="18"/>
      <c r="AL22" s="23"/>
      <c r="AM22" s="23"/>
      <c r="AN22" s="23"/>
    </row>
    <row r="23" spans="2:40" x14ac:dyDescent="0.25">
      <c r="I23" s="11" t="s">
        <v>78</v>
      </c>
      <c r="J23" s="12" t="s">
        <v>80</v>
      </c>
      <c r="K23" s="13">
        <v>25.5</v>
      </c>
      <c r="L23" s="14"/>
      <c r="M23" s="14" t="str">
        <f>+'[1]5. ANH'!J31</f>
        <v>Medium Oil</v>
      </c>
      <c r="N23" s="15">
        <f t="shared" si="6"/>
        <v>0.8670410958904109</v>
      </c>
      <c r="O23" s="15">
        <f t="shared" si="0"/>
        <v>0.8670410958904109</v>
      </c>
      <c r="P23" s="15">
        <f t="shared" si="1"/>
        <v>0</v>
      </c>
      <c r="Q23" s="16">
        <v>0.86709589041095891</v>
      </c>
      <c r="R23" s="16">
        <v>0</v>
      </c>
      <c r="S23" s="16">
        <v>0</v>
      </c>
      <c r="T23" s="16">
        <v>0.45498630136986301</v>
      </c>
      <c r="U23" s="16">
        <v>0.41205479452054788</v>
      </c>
      <c r="V23" s="16">
        <v>0</v>
      </c>
      <c r="W23" s="16">
        <v>0</v>
      </c>
      <c r="X23" s="16">
        <v>0</v>
      </c>
      <c r="Y23" s="16">
        <v>4154.1152328767121</v>
      </c>
      <c r="Z23" s="17">
        <f t="shared" si="7"/>
        <v>0.8670410958904109</v>
      </c>
      <c r="AA23" s="2"/>
      <c r="AB23" s="18">
        <f t="shared" si="2"/>
        <v>4154.1152328767121</v>
      </c>
      <c r="AC23" s="24">
        <f t="shared" si="3"/>
        <v>4303.6050769957483</v>
      </c>
      <c r="AD23" s="20">
        <v>4000</v>
      </c>
      <c r="AE23" s="21">
        <f t="shared" si="4"/>
        <v>-3.7099412085877005E-2</v>
      </c>
      <c r="AF23" s="22">
        <f t="shared" si="5"/>
        <v>-7.0546686223283361E-2</v>
      </c>
      <c r="AI23" s="18"/>
      <c r="AJ23" s="18"/>
      <c r="AK23" s="18"/>
      <c r="AL23" s="23"/>
      <c r="AM23" s="23"/>
      <c r="AN23" s="23"/>
    </row>
    <row r="24" spans="2:40" x14ac:dyDescent="0.25">
      <c r="I24" s="11" t="s">
        <v>78</v>
      </c>
      <c r="J24" s="38" t="s">
        <v>81</v>
      </c>
      <c r="K24" s="13">
        <v>21</v>
      </c>
      <c r="L24" s="14"/>
      <c r="M24" s="14" t="str">
        <f>+'[1]5. ANH'!J32</f>
        <v>Medium Oil</v>
      </c>
      <c r="N24" s="15">
        <f t="shared" si="6"/>
        <v>1.1906575342465753</v>
      </c>
      <c r="O24" s="15">
        <f t="shared" si="0"/>
        <v>1.5506849315068495E-2</v>
      </c>
      <c r="P24" s="15">
        <f t="shared" si="1"/>
        <v>0.64550684931506841</v>
      </c>
      <c r="Q24" s="16">
        <v>1.1908493150684931</v>
      </c>
      <c r="R24" s="16">
        <v>0</v>
      </c>
      <c r="S24" s="16">
        <v>0</v>
      </c>
      <c r="T24" s="16">
        <v>0</v>
      </c>
      <c r="U24" s="16">
        <v>1.5506849315068495E-2</v>
      </c>
      <c r="V24" s="16">
        <v>1.1751506849315068</v>
      </c>
      <c r="W24" s="16">
        <v>0.52964383561643835</v>
      </c>
      <c r="X24" s="16">
        <v>0</v>
      </c>
      <c r="Y24" s="16">
        <v>3941.1335068493149</v>
      </c>
      <c r="Z24" s="17">
        <f t="shared" si="7"/>
        <v>1.1906575342465753</v>
      </c>
      <c r="AA24" s="2"/>
      <c r="AB24" s="18">
        <f t="shared" si="2"/>
        <v>4052.4277912139819</v>
      </c>
      <c r="AC24" s="24">
        <f t="shared" si="3"/>
        <v>4146.4192886159663</v>
      </c>
      <c r="AD24" s="20">
        <v>4000</v>
      </c>
      <c r="AE24" s="21">
        <f>+(AD24-AB24)/AB24</f>
        <v>-1.2937378261902638E-2</v>
      </c>
      <c r="AF24" s="22">
        <f>+(AD24-AC24)/AC24</f>
        <v>-3.5312224457850129E-2</v>
      </c>
      <c r="AI24" s="18"/>
      <c r="AJ24" s="18"/>
      <c r="AK24" s="18"/>
      <c r="AL24" s="23"/>
      <c r="AM24" s="23"/>
      <c r="AN24" s="23"/>
    </row>
    <row r="25" spans="2:40" x14ac:dyDescent="0.25">
      <c r="I25" s="11" t="s">
        <v>82</v>
      </c>
      <c r="J25" s="38" t="s">
        <v>83</v>
      </c>
      <c r="K25" s="13" t="s">
        <v>28</v>
      </c>
      <c r="L25" s="14" t="s">
        <v>29</v>
      </c>
      <c r="M25" s="14" t="s">
        <v>84</v>
      </c>
      <c r="N25" s="15">
        <v>2.9418904109589041</v>
      </c>
      <c r="O25" s="15">
        <v>0</v>
      </c>
      <c r="P25" s="15">
        <v>2.9418904109589041</v>
      </c>
      <c r="Q25" s="16">
        <v>2.9418904109589041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2.9418904109589041</v>
      </c>
      <c r="Y25" s="16">
        <v>0</v>
      </c>
      <c r="Z25" s="17">
        <f t="shared" si="7"/>
        <v>2.9418904109589041</v>
      </c>
      <c r="AA25" s="2"/>
      <c r="AB25" s="18">
        <f t="shared" si="2"/>
        <v>507.22248464808695</v>
      </c>
      <c r="AC25" s="24">
        <f t="shared" si="3"/>
        <v>507.22248464808695</v>
      </c>
      <c r="AD25" s="20">
        <v>468</v>
      </c>
      <c r="AE25" s="21">
        <f>+(AD25-AB25)/AB25</f>
        <v>-7.7327969155980281E-2</v>
      </c>
      <c r="AF25" s="22">
        <f t="shared" ref="AF25:AF27" si="8">+(AD25-AC25)/AC25</f>
        <v>-7.7327969155980281E-2</v>
      </c>
      <c r="AI25" s="18"/>
      <c r="AJ25" s="18"/>
      <c r="AK25" s="18"/>
      <c r="AL25" s="23"/>
      <c r="AM25" s="23"/>
      <c r="AN25" s="23"/>
    </row>
    <row r="26" spans="2:40" x14ac:dyDescent="0.25">
      <c r="I26" s="11" t="s">
        <v>82</v>
      </c>
      <c r="J26" s="38" t="s">
        <v>85</v>
      </c>
      <c r="K26" s="13" t="s">
        <v>28</v>
      </c>
      <c r="L26" s="14" t="s">
        <v>29</v>
      </c>
      <c r="M26" s="14" t="s">
        <v>84</v>
      </c>
      <c r="N26" s="15">
        <v>6.2215616438356163</v>
      </c>
      <c r="O26" s="15">
        <v>0.13172602739726028</v>
      </c>
      <c r="P26" s="15">
        <v>6.0898356164383562</v>
      </c>
      <c r="Q26" s="16">
        <v>6.2215890410958909</v>
      </c>
      <c r="R26" s="16">
        <v>0</v>
      </c>
      <c r="S26" s="16">
        <v>0</v>
      </c>
      <c r="T26" s="16">
        <v>1.1643835616438357E-2</v>
      </c>
      <c r="U26" s="16">
        <v>0.12008219178082191</v>
      </c>
      <c r="V26" s="16">
        <v>0</v>
      </c>
      <c r="W26" s="16">
        <v>0</v>
      </c>
      <c r="X26" s="16">
        <v>6.0898356164383562</v>
      </c>
      <c r="Y26" s="16">
        <v>6.111890410958905</v>
      </c>
      <c r="Z26" s="17">
        <f t="shared" si="7"/>
        <v>6.2215616438356163</v>
      </c>
      <c r="AA26" s="2"/>
      <c r="AB26" s="18">
        <f t="shared" si="2"/>
        <v>1056.083548417572</v>
      </c>
      <c r="AC26" s="24">
        <f t="shared" si="3"/>
        <v>1078.7949324515826</v>
      </c>
      <c r="AD26" s="20">
        <v>1017</v>
      </c>
      <c r="AE26" s="21">
        <f t="shared" ref="AE26:AE27" si="9">+(AD26-AB26)/AB26</f>
        <v>-3.700800800858469E-2</v>
      </c>
      <c r="AF26" s="22">
        <f t="shared" si="8"/>
        <v>-5.7281444872152268E-2</v>
      </c>
      <c r="AI26" s="18"/>
      <c r="AJ26" s="18"/>
      <c r="AK26" s="18"/>
      <c r="AL26" s="23"/>
      <c r="AM26" s="23"/>
      <c r="AN26" s="23"/>
    </row>
    <row r="27" spans="2:40" x14ac:dyDescent="0.25">
      <c r="I27" s="11" t="s">
        <v>82</v>
      </c>
      <c r="J27" s="38" t="s">
        <v>86</v>
      </c>
      <c r="K27" s="13" t="s">
        <v>28</v>
      </c>
      <c r="L27" s="14" t="s">
        <v>29</v>
      </c>
      <c r="M27" s="14" t="s">
        <v>84</v>
      </c>
      <c r="N27" s="15">
        <v>28.099424657534254</v>
      </c>
      <c r="O27" s="15">
        <v>0.58819178082191781</v>
      </c>
      <c r="P27" s="15">
        <v>27.511232876712334</v>
      </c>
      <c r="Q27" s="16">
        <v>28.099315068493151</v>
      </c>
      <c r="R27" s="16">
        <v>0</v>
      </c>
      <c r="S27" s="16">
        <v>0</v>
      </c>
      <c r="T27" s="16">
        <v>5.0520547945205482E-2</v>
      </c>
      <c r="U27" s="16">
        <v>0.53767123287671237</v>
      </c>
      <c r="V27" s="16">
        <v>0</v>
      </c>
      <c r="W27" s="16">
        <v>0</v>
      </c>
      <c r="X27" s="16">
        <v>27.511232876712334</v>
      </c>
      <c r="Y27" s="16">
        <v>27.609561643835615</v>
      </c>
      <c r="Z27" s="17">
        <f>+N27-S27</f>
        <v>28.099424657534254</v>
      </c>
      <c r="AA27" s="2"/>
      <c r="AB27" s="18">
        <f t="shared" si="2"/>
        <v>4770.9255748701007</v>
      </c>
      <c r="AC27" s="24">
        <f t="shared" si="3"/>
        <v>4872.3379508738799</v>
      </c>
      <c r="AD27" s="20">
        <v>4600</v>
      </c>
      <c r="AE27" s="21">
        <f t="shared" si="9"/>
        <v>-3.5826502046147422E-2</v>
      </c>
      <c r="AF27" s="22">
        <f t="shared" si="8"/>
        <v>-5.5894716996187553E-2</v>
      </c>
      <c r="AI27" s="18"/>
      <c r="AJ27" s="18"/>
      <c r="AK27" s="18"/>
      <c r="AL27" s="23"/>
      <c r="AM27" s="23"/>
      <c r="AN27" s="23"/>
    </row>
    <row r="28" spans="2:40" x14ac:dyDescent="0.25">
      <c r="AA28" s="2"/>
      <c r="AB28" s="2"/>
      <c r="AC28" s="18"/>
      <c r="AD28" s="2"/>
      <c r="AE28" s="2"/>
      <c r="AF28" s="2"/>
      <c r="AH28" s="2"/>
      <c r="AI28" s="2"/>
      <c r="AJ28" s="2"/>
      <c r="AK28" s="2"/>
      <c r="AL28" s="2"/>
      <c r="AM28" s="2"/>
      <c r="AN28" s="2"/>
    </row>
    <row r="29" spans="2:40" x14ac:dyDescent="0.25">
      <c r="AA29" s="23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</row>
    <row r="30" spans="2:40" x14ac:dyDescent="0.25">
      <c r="Y30" s="24"/>
      <c r="Z30" s="39"/>
      <c r="AA30" s="23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</row>
    <row r="31" spans="2:40" ht="49.5" customHeight="1" x14ac:dyDescent="0.25"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</row>
    <row r="32" spans="2:40" x14ac:dyDescent="0.25">
      <c r="N32" s="39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</row>
    <row r="33" spans="9:40" ht="18.75" x14ac:dyDescent="0.25">
      <c r="N33" s="1" t="s">
        <v>87</v>
      </c>
      <c r="O33" s="1" t="s">
        <v>87</v>
      </c>
      <c r="P33" s="1" t="s">
        <v>87</v>
      </c>
      <c r="Q33" s="1" t="s">
        <v>87</v>
      </c>
      <c r="R33" s="1" t="s">
        <v>87</v>
      </c>
      <c r="S33" s="1" t="s">
        <v>87</v>
      </c>
      <c r="T33" s="1" t="s">
        <v>87</v>
      </c>
      <c r="U33" s="1" t="s">
        <v>87</v>
      </c>
      <c r="V33" s="1" t="s">
        <v>87</v>
      </c>
      <c r="W33" s="1" t="s">
        <v>87</v>
      </c>
      <c r="X33" s="1" t="s">
        <v>87</v>
      </c>
      <c r="Y33" s="1" t="s">
        <v>87</v>
      </c>
      <c r="Z33" s="1" t="s">
        <v>87</v>
      </c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2"/>
    </row>
    <row r="34" spans="9:40" ht="37.5" x14ac:dyDescent="0.25">
      <c r="I34" s="5" t="s">
        <v>4</v>
      </c>
      <c r="J34" s="5" t="s">
        <v>5</v>
      </c>
      <c r="K34" s="5" t="s">
        <v>6</v>
      </c>
      <c r="L34" s="6"/>
      <c r="M34" s="5" t="str">
        <f>+'[1]5. ANH'!J12</f>
        <v>Type of Oil producing</v>
      </c>
      <c r="N34" s="7" t="s">
        <v>7</v>
      </c>
      <c r="O34" s="7" t="s">
        <v>8</v>
      </c>
      <c r="P34" s="7" t="s">
        <v>9</v>
      </c>
      <c r="Q34" s="5" t="s">
        <v>10</v>
      </c>
      <c r="R34" s="5" t="s">
        <v>11</v>
      </c>
      <c r="S34" s="5" t="s">
        <v>12</v>
      </c>
      <c r="T34" s="5" t="s">
        <v>13</v>
      </c>
      <c r="U34" s="5" t="s">
        <v>14</v>
      </c>
      <c r="V34" s="5" t="s">
        <v>15</v>
      </c>
      <c r="W34" s="5" t="s">
        <v>16</v>
      </c>
      <c r="X34" s="5" t="s">
        <v>17</v>
      </c>
      <c r="Y34" s="5" t="s">
        <v>18</v>
      </c>
      <c r="Z34" s="7" t="s">
        <v>19</v>
      </c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10"/>
      <c r="AL34" s="10"/>
      <c r="AM34" s="10"/>
      <c r="AN34" s="2"/>
    </row>
    <row r="35" spans="9:40" x14ac:dyDescent="0.25">
      <c r="I35" s="11" t="s">
        <v>26</v>
      </c>
      <c r="J35" s="12" t="s">
        <v>27</v>
      </c>
      <c r="K35" s="13" t="s">
        <v>28</v>
      </c>
      <c r="L35" s="14" t="s">
        <v>29</v>
      </c>
      <c r="M35" s="14" t="str">
        <f>+'[1]5. ANH'!J13</f>
        <v>Doesn't Apply</v>
      </c>
      <c r="N35" s="15">
        <f t="shared" ref="N35:X50" si="10">+N5*365*$D$7/1000</f>
        <v>60.04622961587031</v>
      </c>
      <c r="O35" s="15">
        <f t="shared" si="10"/>
        <v>2.4898308957132613</v>
      </c>
      <c r="P35" s="15">
        <f t="shared" si="10"/>
        <v>57.556398720157048</v>
      </c>
      <c r="Q35" s="16">
        <f t="shared" si="10"/>
        <v>60.04621952029688</v>
      </c>
      <c r="R35" s="16">
        <f t="shared" si="10"/>
        <v>0</v>
      </c>
      <c r="S35" s="16">
        <f t="shared" si="10"/>
        <v>0</v>
      </c>
      <c r="T35" s="16">
        <f t="shared" si="10"/>
        <v>2.4069462377542221</v>
      </c>
      <c r="U35" s="16">
        <f t="shared" si="10"/>
        <v>8.2884657959038696E-2</v>
      </c>
      <c r="V35" s="16">
        <f t="shared" si="10"/>
        <v>4.8961411123406373</v>
      </c>
      <c r="W35" s="16">
        <f t="shared" si="10"/>
        <v>0</v>
      </c>
      <c r="X35" s="16">
        <f t="shared" si="10"/>
        <v>52.660257607816412</v>
      </c>
      <c r="Y35" s="16">
        <f t="shared" ref="Y35:Y57" si="11">+Y5*365*(0.001)*$D$8/1000</f>
        <v>0</v>
      </c>
      <c r="Z35" s="17">
        <f>+N35-S35</f>
        <v>60.04622961587031</v>
      </c>
      <c r="AA35" s="40"/>
      <c r="AB35" s="40"/>
      <c r="AC35" s="40"/>
      <c r="AD35" s="40"/>
      <c r="AE35" s="40"/>
      <c r="AF35" s="40"/>
      <c r="AG35" s="40"/>
      <c r="AH35" s="40"/>
      <c r="AI35" s="40"/>
      <c r="AJ35" s="40"/>
      <c r="AK35" s="40"/>
      <c r="AL35" s="40"/>
      <c r="AM35" s="40"/>
      <c r="AN35" s="2"/>
    </row>
    <row r="36" spans="9:40" x14ac:dyDescent="0.25">
      <c r="I36" s="11" t="s">
        <v>26</v>
      </c>
      <c r="J36" s="12" t="s">
        <v>33</v>
      </c>
      <c r="K36" s="13" t="s">
        <v>28</v>
      </c>
      <c r="L36" s="14" t="s">
        <v>29</v>
      </c>
      <c r="M36" s="14" t="str">
        <f>+'[1]5. ANH'!J14</f>
        <v>Doesn't Apply</v>
      </c>
      <c r="N36" s="15">
        <f t="shared" si="10"/>
        <v>8.539502325113304</v>
      </c>
      <c r="O36" s="15">
        <f t="shared" si="10"/>
        <v>5.3052238437849987E-2</v>
      </c>
      <c r="P36" s="15">
        <f t="shared" si="10"/>
        <v>8.4864500866754558</v>
      </c>
      <c r="Q36" s="16">
        <f t="shared" si="10"/>
        <v>8.5394619428195373</v>
      </c>
      <c r="R36" s="16">
        <f t="shared" si="10"/>
        <v>0</v>
      </c>
      <c r="S36" s="16">
        <f t="shared" si="10"/>
        <v>0</v>
      </c>
      <c r="T36" s="16">
        <f t="shared" si="10"/>
        <v>4.3098003024011712E-2</v>
      </c>
      <c r="U36" s="16">
        <f t="shared" si="10"/>
        <v>9.9542354138382663E-3</v>
      </c>
      <c r="V36" s="16">
        <f t="shared" si="10"/>
        <v>0.72254019124584645</v>
      </c>
      <c r="W36" s="16">
        <f t="shared" si="10"/>
        <v>0</v>
      </c>
      <c r="X36" s="16">
        <f t="shared" si="10"/>
        <v>7.7639098954296077</v>
      </c>
      <c r="Y36" s="16">
        <f t="shared" si="11"/>
        <v>0</v>
      </c>
      <c r="Z36" s="17">
        <f t="shared" ref="Z36:Z46" si="12">+N36-S36</f>
        <v>8.539502325113304</v>
      </c>
      <c r="AA36" s="40"/>
      <c r="AB36" s="40"/>
      <c r="AC36" s="40"/>
      <c r="AD36" s="40"/>
      <c r="AE36" s="40"/>
      <c r="AF36" s="40"/>
      <c r="AG36" s="40"/>
      <c r="AH36" s="40"/>
      <c r="AI36" s="40"/>
      <c r="AJ36" s="40"/>
      <c r="AK36" s="40"/>
      <c r="AL36" s="40"/>
      <c r="AM36" s="40"/>
      <c r="AN36" s="2"/>
    </row>
    <row r="37" spans="9:40" x14ac:dyDescent="0.25">
      <c r="I37" s="11" t="s">
        <v>35</v>
      </c>
      <c r="J37" s="12" t="s">
        <v>36</v>
      </c>
      <c r="K37" s="13" t="s">
        <v>28</v>
      </c>
      <c r="L37" s="14" t="s">
        <v>29</v>
      </c>
      <c r="M37" s="14" t="str">
        <f>+'[1]5. ANH'!J15</f>
        <v>Doesn't Apply</v>
      </c>
      <c r="N37" s="15">
        <f t="shared" si="10"/>
        <v>13.106881088314344</v>
      </c>
      <c r="O37" s="15">
        <f t="shared" si="10"/>
        <v>0</v>
      </c>
      <c r="P37" s="15">
        <f t="shared" si="10"/>
        <v>11.790499076061607</v>
      </c>
      <c r="Q37" s="16">
        <f t="shared" si="10"/>
        <v>13.106881088314344</v>
      </c>
      <c r="R37" s="16">
        <f t="shared" si="10"/>
        <v>0</v>
      </c>
      <c r="S37" s="16">
        <f t="shared" si="10"/>
        <v>0</v>
      </c>
      <c r="T37" s="16">
        <f t="shared" si="10"/>
        <v>0</v>
      </c>
      <c r="U37" s="16">
        <f t="shared" si="10"/>
        <v>0</v>
      </c>
      <c r="V37" s="16">
        <f t="shared" si="10"/>
        <v>13.106881088314344</v>
      </c>
      <c r="W37" s="16">
        <f t="shared" si="10"/>
        <v>1.3163820122527377</v>
      </c>
      <c r="X37" s="16">
        <f t="shared" si="10"/>
        <v>0</v>
      </c>
      <c r="Y37" s="16">
        <f t="shared" si="11"/>
        <v>0</v>
      </c>
      <c r="Z37" s="17">
        <f t="shared" si="12"/>
        <v>13.106881088314344</v>
      </c>
      <c r="AA37" s="40"/>
      <c r="AB37" s="40"/>
      <c r="AC37" s="40"/>
      <c r="AD37" s="40"/>
      <c r="AE37" s="40"/>
      <c r="AF37" s="40"/>
      <c r="AG37" s="40"/>
      <c r="AH37" s="40"/>
      <c r="AI37" s="40"/>
      <c r="AJ37" s="40"/>
      <c r="AK37" s="40"/>
      <c r="AL37" s="40"/>
      <c r="AM37" s="40"/>
      <c r="AN37" s="2"/>
    </row>
    <row r="38" spans="9:40" x14ac:dyDescent="0.25">
      <c r="I38" s="11" t="s">
        <v>35</v>
      </c>
      <c r="J38" s="12" t="s">
        <v>39</v>
      </c>
      <c r="K38" s="13">
        <v>48</v>
      </c>
      <c r="L38" s="14"/>
      <c r="M38" s="14" t="str">
        <f>+'[1]5. ANH'!J16</f>
        <v>Light Oil</v>
      </c>
      <c r="N38" s="15">
        <f t="shared" si="10"/>
        <v>239.32819800561739</v>
      </c>
      <c r="O38" s="15">
        <f t="shared" si="10"/>
        <v>160.99168674237271</v>
      </c>
      <c r="P38" s="15">
        <f t="shared" si="10"/>
        <v>75.291444019366878</v>
      </c>
      <c r="Q38" s="16">
        <f t="shared" si="10"/>
        <v>239.32817781447051</v>
      </c>
      <c r="R38" s="16">
        <f t="shared" si="10"/>
        <v>0</v>
      </c>
      <c r="S38" s="16">
        <f t="shared" si="10"/>
        <v>146.06287770612269</v>
      </c>
      <c r="T38" s="16">
        <f t="shared" si="10"/>
        <v>14.103990590462988</v>
      </c>
      <c r="U38" s="16">
        <f t="shared" si="10"/>
        <v>0.82481844578701846</v>
      </c>
      <c r="V38" s="16">
        <f t="shared" si="10"/>
        <v>6.0840367613967006</v>
      </c>
      <c r="W38" s="16">
        <f t="shared" si="10"/>
        <v>3.0450672438778423</v>
      </c>
      <c r="X38" s="16">
        <f t="shared" si="10"/>
        <v>72.252474501848027</v>
      </c>
      <c r="Y38" s="16">
        <f t="shared" si="11"/>
        <v>22.733323234776581</v>
      </c>
      <c r="Z38" s="17">
        <f t="shared" si="12"/>
        <v>93.265320299494704</v>
      </c>
      <c r="AA38" s="40"/>
      <c r="AB38" s="40"/>
      <c r="AC38" s="40"/>
      <c r="AD38" s="40"/>
      <c r="AE38" s="40"/>
      <c r="AF38" s="40"/>
      <c r="AG38" s="40"/>
      <c r="AH38" s="40"/>
      <c r="AI38" s="40"/>
      <c r="AJ38" s="40"/>
      <c r="AK38" s="40"/>
      <c r="AL38" s="40"/>
      <c r="AM38" s="40"/>
      <c r="AN38" s="2"/>
    </row>
    <row r="39" spans="9:40" x14ac:dyDescent="0.25">
      <c r="I39" s="11" t="s">
        <v>35</v>
      </c>
      <c r="J39" s="12" t="s">
        <v>42</v>
      </c>
      <c r="K39" s="13">
        <v>52</v>
      </c>
      <c r="L39" s="14"/>
      <c r="M39" s="14" t="str">
        <f>+'[1]5. ANH'!J17</f>
        <v>Light Oil</v>
      </c>
      <c r="N39" s="15">
        <f t="shared" si="10"/>
        <v>102.2089585250658</v>
      </c>
      <c r="O39" s="15">
        <f t="shared" si="10"/>
        <v>30.216717619832895</v>
      </c>
      <c r="P39" s="15">
        <f t="shared" si="10"/>
        <v>60.807849771910249</v>
      </c>
      <c r="Q39" s="16">
        <f t="shared" si="10"/>
        <v>102.20910995866744</v>
      </c>
      <c r="R39" s="16">
        <f t="shared" si="10"/>
        <v>0</v>
      </c>
      <c r="S39" s="16">
        <f t="shared" si="10"/>
        <v>18.608807085043786</v>
      </c>
      <c r="T39" s="16">
        <f t="shared" si="10"/>
        <v>11.187076555858232</v>
      </c>
      <c r="U39" s="16">
        <f t="shared" si="10"/>
        <v>0.42083397893088031</v>
      </c>
      <c r="V39" s="16">
        <f t="shared" si="10"/>
        <v>11.193699252036202</v>
      </c>
      <c r="W39" s="16">
        <f t="shared" si="10"/>
        <v>11.184391133322654</v>
      </c>
      <c r="X39" s="16">
        <f t="shared" si="10"/>
        <v>60.798541653196693</v>
      </c>
      <c r="Y39" s="16">
        <f t="shared" si="11"/>
        <v>7.0712088472532377</v>
      </c>
      <c r="Z39" s="17">
        <f t="shared" si="12"/>
        <v>83.600151440022017</v>
      </c>
      <c r="AA39" s="40"/>
      <c r="AB39" s="40"/>
      <c r="AC39" s="40"/>
      <c r="AD39" s="40"/>
      <c r="AE39" s="40"/>
      <c r="AF39" s="40"/>
      <c r="AG39" s="40"/>
      <c r="AH39" s="40"/>
      <c r="AI39" s="40"/>
      <c r="AJ39" s="40"/>
      <c r="AK39" s="40"/>
      <c r="AL39" s="40"/>
      <c r="AM39" s="40"/>
      <c r="AN39" s="2"/>
    </row>
    <row r="40" spans="9:40" x14ac:dyDescent="0.25">
      <c r="I40" s="11" t="s">
        <v>35</v>
      </c>
      <c r="J40" s="12" t="s">
        <v>45</v>
      </c>
      <c r="K40" s="13">
        <v>46</v>
      </c>
      <c r="L40" s="14"/>
      <c r="M40" s="14" t="str">
        <f>+'[1]5. ANH'!J18</f>
        <v>Light Oil</v>
      </c>
      <c r="N40" s="15">
        <f t="shared" si="10"/>
        <v>160.44027661654269</v>
      </c>
      <c r="O40" s="15">
        <f t="shared" si="10"/>
        <v>86.793482275469458</v>
      </c>
      <c r="P40" s="15">
        <f t="shared" si="10"/>
        <v>73.646794341073218</v>
      </c>
      <c r="Q40" s="16">
        <f t="shared" si="10"/>
        <v>160.44018575638168</v>
      </c>
      <c r="R40" s="16">
        <f t="shared" si="10"/>
        <v>0</v>
      </c>
      <c r="S40" s="16">
        <f t="shared" si="10"/>
        <v>82.998717747786728</v>
      </c>
      <c r="T40" s="16">
        <f t="shared" si="10"/>
        <v>3.345117782148316</v>
      </c>
      <c r="U40" s="16">
        <f t="shared" si="10"/>
        <v>0.44964674553442446</v>
      </c>
      <c r="V40" s="16">
        <f t="shared" si="10"/>
        <v>52.360166687252182</v>
      </c>
      <c r="W40" s="16">
        <f t="shared" si="10"/>
        <v>0</v>
      </c>
      <c r="X40" s="16">
        <f t="shared" si="10"/>
        <v>21.286627653821029</v>
      </c>
      <c r="Y40" s="16">
        <f t="shared" si="11"/>
        <v>60.007782289723188</v>
      </c>
      <c r="Z40" s="17">
        <f t="shared" si="12"/>
        <v>77.441558868755962</v>
      </c>
      <c r="AA40" s="40"/>
      <c r="AB40" s="40"/>
      <c r="AC40" s="40"/>
      <c r="AD40" s="40"/>
      <c r="AE40" s="40"/>
      <c r="AF40" s="40"/>
      <c r="AG40" s="40"/>
      <c r="AH40" s="40"/>
      <c r="AI40" s="40"/>
      <c r="AJ40" s="40"/>
      <c r="AK40" s="40"/>
      <c r="AL40" s="40"/>
      <c r="AM40" s="40"/>
      <c r="AN40" s="2"/>
    </row>
    <row r="41" spans="9:40" x14ac:dyDescent="0.25">
      <c r="I41" s="11" t="s">
        <v>35</v>
      </c>
      <c r="J41" s="12" t="s">
        <v>48</v>
      </c>
      <c r="K41" s="13">
        <f>44+((47-44)/2)</f>
        <v>45.5</v>
      </c>
      <c r="L41" s="14"/>
      <c r="M41" s="14" t="str">
        <f>+'[1]5. ANH'!J19</f>
        <v>Light Oil</v>
      </c>
      <c r="N41" s="15">
        <f t="shared" si="10"/>
        <v>61.393403127121232</v>
      </c>
      <c r="O41" s="15">
        <f t="shared" si="10"/>
        <v>61.393403127121232</v>
      </c>
      <c r="P41" s="15">
        <f t="shared" si="10"/>
        <v>0</v>
      </c>
      <c r="Q41" s="16">
        <f t="shared" si="10"/>
        <v>61.3933728404009</v>
      </c>
      <c r="R41" s="16">
        <f t="shared" si="10"/>
        <v>0</v>
      </c>
      <c r="S41" s="16">
        <f t="shared" si="10"/>
        <v>59.623921683216899</v>
      </c>
      <c r="T41" s="16">
        <f t="shared" si="10"/>
        <v>0.2018105131061125</v>
      </c>
      <c r="U41" s="16">
        <f t="shared" si="10"/>
        <v>1.5676709307982222</v>
      </c>
      <c r="V41" s="16">
        <f t="shared" si="10"/>
        <v>0</v>
      </c>
      <c r="W41" s="16">
        <f t="shared" si="10"/>
        <v>0</v>
      </c>
      <c r="X41" s="16">
        <f t="shared" si="10"/>
        <v>0</v>
      </c>
      <c r="Y41" s="16">
        <f t="shared" si="11"/>
        <v>17.796808939248596</v>
      </c>
      <c r="Z41" s="17">
        <f t="shared" si="12"/>
        <v>1.7694814439043327</v>
      </c>
      <c r="AA41" s="40"/>
      <c r="AB41" s="40"/>
      <c r="AC41" s="40"/>
      <c r="AD41" s="40"/>
      <c r="AE41" s="40"/>
      <c r="AF41" s="40"/>
      <c r="AG41" s="40"/>
      <c r="AH41" s="40"/>
      <c r="AI41" s="40"/>
      <c r="AJ41" s="40"/>
      <c r="AK41" s="40"/>
      <c r="AL41" s="40"/>
      <c r="AM41" s="40"/>
      <c r="AN41" s="2"/>
    </row>
    <row r="42" spans="9:40" x14ac:dyDescent="0.25">
      <c r="I42" s="11" t="s">
        <v>35</v>
      </c>
      <c r="J42" s="12" t="s">
        <v>51</v>
      </c>
      <c r="K42" s="13">
        <f>11.3+(14.4-11.3)/2</f>
        <v>12.850000000000001</v>
      </c>
      <c r="L42" s="14"/>
      <c r="M42" s="14" t="str">
        <f>+'[1]5. ANH'!J20</f>
        <v>Heavy Oil</v>
      </c>
      <c r="N42" s="15">
        <f t="shared" si="10"/>
        <v>0</v>
      </c>
      <c r="O42" s="15">
        <f t="shared" si="10"/>
        <v>0</v>
      </c>
      <c r="P42" s="15">
        <f t="shared" si="10"/>
        <v>0</v>
      </c>
      <c r="Q42" s="16">
        <f t="shared" si="10"/>
        <v>0</v>
      </c>
      <c r="R42" s="16">
        <f t="shared" si="10"/>
        <v>0</v>
      </c>
      <c r="S42" s="16">
        <f t="shared" si="10"/>
        <v>0</v>
      </c>
      <c r="T42" s="16">
        <f t="shared" si="10"/>
        <v>0</v>
      </c>
      <c r="U42" s="16">
        <f t="shared" si="10"/>
        <v>0</v>
      </c>
      <c r="V42" s="16">
        <f t="shared" si="10"/>
        <v>0</v>
      </c>
      <c r="W42" s="16">
        <f t="shared" si="10"/>
        <v>0</v>
      </c>
      <c r="X42" s="16">
        <f t="shared" si="10"/>
        <v>0</v>
      </c>
      <c r="Y42" s="16">
        <f t="shared" si="11"/>
        <v>265.08224689210181</v>
      </c>
      <c r="Z42" s="17">
        <f t="shared" si="12"/>
        <v>0</v>
      </c>
      <c r="AA42" s="40"/>
      <c r="AB42" s="40"/>
      <c r="AC42" s="40"/>
      <c r="AD42" s="40"/>
      <c r="AE42" s="40"/>
      <c r="AF42" s="40"/>
      <c r="AG42" s="40"/>
      <c r="AH42" s="40"/>
      <c r="AI42" s="40"/>
      <c r="AJ42" s="40"/>
      <c r="AK42" s="40"/>
      <c r="AL42" s="40"/>
      <c r="AM42" s="40"/>
      <c r="AN42" s="2"/>
    </row>
    <row r="43" spans="9:40" x14ac:dyDescent="0.25">
      <c r="I43" s="11" t="s">
        <v>35</v>
      </c>
      <c r="J43" s="12" t="s">
        <v>54</v>
      </c>
      <c r="K43" s="13">
        <v>13.7</v>
      </c>
      <c r="L43" s="14"/>
      <c r="M43" s="14" t="str">
        <f>+'[1]5. ANH'!J21</f>
        <v>Heavy Oil</v>
      </c>
      <c r="N43" s="15">
        <f t="shared" si="10"/>
        <v>0</v>
      </c>
      <c r="O43" s="15">
        <f t="shared" si="10"/>
        <v>0</v>
      </c>
      <c r="P43" s="15">
        <f t="shared" si="10"/>
        <v>0</v>
      </c>
      <c r="Q43" s="16">
        <f t="shared" si="10"/>
        <v>0</v>
      </c>
      <c r="R43" s="16">
        <f t="shared" si="10"/>
        <v>0</v>
      </c>
      <c r="S43" s="16">
        <f t="shared" si="10"/>
        <v>0</v>
      </c>
      <c r="T43" s="16">
        <f t="shared" si="10"/>
        <v>0</v>
      </c>
      <c r="U43" s="16">
        <f t="shared" si="10"/>
        <v>0</v>
      </c>
      <c r="V43" s="16">
        <f t="shared" si="10"/>
        <v>0</v>
      </c>
      <c r="W43" s="16">
        <f t="shared" si="10"/>
        <v>0</v>
      </c>
      <c r="X43" s="16">
        <f t="shared" si="10"/>
        <v>0</v>
      </c>
      <c r="Y43" s="16">
        <f t="shared" si="11"/>
        <v>253.41187670697005</v>
      </c>
      <c r="Z43" s="17">
        <f t="shared" si="12"/>
        <v>0</v>
      </c>
      <c r="AA43" s="40"/>
      <c r="AB43" s="40"/>
      <c r="AC43" s="40"/>
      <c r="AD43" s="40"/>
      <c r="AE43" s="40"/>
      <c r="AF43" s="40"/>
      <c r="AG43" s="40"/>
      <c r="AH43" s="40"/>
      <c r="AI43" s="40"/>
      <c r="AJ43" s="40"/>
      <c r="AK43" s="40"/>
      <c r="AL43" s="40"/>
      <c r="AM43" s="40"/>
      <c r="AN43" s="2"/>
    </row>
    <row r="44" spans="9:40" x14ac:dyDescent="0.25">
      <c r="I44" s="11" t="s">
        <v>35</v>
      </c>
      <c r="J44" s="12" t="s">
        <v>57</v>
      </c>
      <c r="K44" s="13">
        <f>7+(20-7)/2</f>
        <v>13.5</v>
      </c>
      <c r="L44" s="14"/>
      <c r="M44" s="14" t="str">
        <f>+'[1]5. ANH'!J22</f>
        <v>Heavy Oil</v>
      </c>
      <c r="N44" s="15">
        <f t="shared" si="10"/>
        <v>1.3978936722236606</v>
      </c>
      <c r="O44" s="15">
        <f t="shared" si="10"/>
        <v>1.3978936722236606</v>
      </c>
      <c r="P44" s="15">
        <f t="shared" si="10"/>
        <v>0</v>
      </c>
      <c r="Q44" s="16">
        <f t="shared" si="10"/>
        <v>1.3978835766502182</v>
      </c>
      <c r="R44" s="16">
        <f t="shared" si="10"/>
        <v>0</v>
      </c>
      <c r="S44" s="16">
        <f t="shared" si="10"/>
        <v>0</v>
      </c>
      <c r="T44" s="16">
        <f t="shared" si="10"/>
        <v>0.32109980889709927</v>
      </c>
      <c r="U44" s="16">
        <f t="shared" si="10"/>
        <v>1.0767938633265612</v>
      </c>
      <c r="V44" s="16">
        <f t="shared" si="10"/>
        <v>0</v>
      </c>
      <c r="W44" s="16">
        <f t="shared" si="10"/>
        <v>0</v>
      </c>
      <c r="X44" s="16">
        <f t="shared" si="10"/>
        <v>0</v>
      </c>
      <c r="Y44" s="16">
        <f t="shared" si="11"/>
        <v>153.50718826671843</v>
      </c>
      <c r="Z44" s="17">
        <f t="shared" si="12"/>
        <v>1.3978936722236606</v>
      </c>
      <c r="AA44" s="40"/>
      <c r="AB44" s="40"/>
      <c r="AC44" s="40"/>
      <c r="AD44" s="40"/>
      <c r="AE44" s="40"/>
      <c r="AF44" s="40"/>
      <c r="AG44" s="40"/>
      <c r="AH44" s="40"/>
      <c r="AI44" s="40"/>
      <c r="AJ44" s="40"/>
      <c r="AK44" s="40"/>
      <c r="AL44" s="40"/>
      <c r="AM44" s="40"/>
      <c r="AN44" s="2"/>
    </row>
    <row r="45" spans="9:40" x14ac:dyDescent="0.25">
      <c r="I45" s="11" t="s">
        <v>35</v>
      </c>
      <c r="J45" s="12" t="s">
        <v>60</v>
      </c>
      <c r="K45" s="13">
        <v>8</v>
      </c>
      <c r="L45" s="14"/>
      <c r="M45" s="14" t="str">
        <f>+'[1]5. ANH'!J23</f>
        <v>Heavy Oil</v>
      </c>
      <c r="N45" s="15">
        <f t="shared" si="10"/>
        <v>0.21448045777585595</v>
      </c>
      <c r="O45" s="15">
        <f t="shared" si="10"/>
        <v>0.21448045777585595</v>
      </c>
      <c r="P45" s="15">
        <f t="shared" si="10"/>
        <v>0</v>
      </c>
      <c r="Q45" s="16">
        <f t="shared" si="10"/>
        <v>0.21448045777585595</v>
      </c>
      <c r="R45" s="16">
        <f t="shared" si="10"/>
        <v>0</v>
      </c>
      <c r="S45" s="16">
        <f t="shared" si="10"/>
        <v>0</v>
      </c>
      <c r="T45" s="16">
        <f t="shared" si="10"/>
        <v>0</v>
      </c>
      <c r="U45" s="16">
        <f t="shared" si="10"/>
        <v>0.21448045777585595</v>
      </c>
      <c r="V45" s="16">
        <f t="shared" si="10"/>
        <v>0</v>
      </c>
      <c r="W45" s="16">
        <f t="shared" si="10"/>
        <v>0</v>
      </c>
      <c r="X45" s="16">
        <f t="shared" si="10"/>
        <v>0</v>
      </c>
      <c r="Y45" s="16">
        <f t="shared" si="11"/>
        <v>43.895597705669182</v>
      </c>
      <c r="Z45" s="17">
        <f t="shared" si="12"/>
        <v>0.21448045777585595</v>
      </c>
      <c r="AA45" s="40"/>
      <c r="AB45" s="40"/>
      <c r="AC45" s="40"/>
      <c r="AD45" s="40"/>
      <c r="AE45" s="40"/>
      <c r="AF45" s="40"/>
      <c r="AG45" s="40"/>
      <c r="AH45" s="40"/>
      <c r="AI45" s="40"/>
      <c r="AJ45" s="40"/>
      <c r="AK45" s="40"/>
      <c r="AL45" s="40"/>
      <c r="AM45" s="40"/>
      <c r="AN45" s="2"/>
    </row>
    <row r="46" spans="9:40" x14ac:dyDescent="0.25">
      <c r="I46" s="11" t="s">
        <v>35</v>
      </c>
      <c r="J46" s="12" t="s">
        <v>63</v>
      </c>
      <c r="K46" s="13">
        <v>13.5</v>
      </c>
      <c r="L46" s="14"/>
      <c r="M46" s="14" t="str">
        <f>+'[1]5. ANH'!J24</f>
        <v>Heavy Oil</v>
      </c>
      <c r="N46" s="15">
        <f t="shared" si="10"/>
        <v>0.43874352621703561</v>
      </c>
      <c r="O46" s="15">
        <f t="shared" si="10"/>
        <v>5.7140945681870784E-3</v>
      </c>
      <c r="P46" s="15">
        <f t="shared" si="10"/>
        <v>0.23786180586758957</v>
      </c>
      <c r="Q46" s="16">
        <f t="shared" si="10"/>
        <v>0.4388141952311298</v>
      </c>
      <c r="R46" s="16">
        <f t="shared" si="10"/>
        <v>0</v>
      </c>
      <c r="S46" s="16">
        <f t="shared" si="10"/>
        <v>0</v>
      </c>
      <c r="T46" s="16">
        <f t="shared" si="10"/>
        <v>5.7140945681870784E-3</v>
      </c>
      <c r="U46" s="16">
        <f t="shared" si="10"/>
        <v>0</v>
      </c>
      <c r="V46" s="16">
        <f t="shared" si="10"/>
        <v>0.4330294316488485</v>
      </c>
      <c r="W46" s="16">
        <f t="shared" si="10"/>
        <v>0.19516762578125896</v>
      </c>
      <c r="X46" s="16">
        <f t="shared" si="10"/>
        <v>0</v>
      </c>
      <c r="Y46" s="16">
        <f t="shared" si="11"/>
        <v>8.7564836170076354</v>
      </c>
      <c r="Z46" s="17">
        <f t="shared" si="12"/>
        <v>0.43874352621703561</v>
      </c>
      <c r="AA46" s="40"/>
      <c r="AB46" s="40"/>
      <c r="AC46" s="40"/>
      <c r="AD46" s="40"/>
      <c r="AE46" s="40"/>
      <c r="AF46" s="40"/>
      <c r="AG46" s="40"/>
      <c r="AH46" s="40"/>
      <c r="AI46" s="40"/>
      <c r="AJ46" s="40"/>
      <c r="AK46" s="40"/>
      <c r="AL46" s="40"/>
      <c r="AM46" s="40"/>
      <c r="AN46" s="2"/>
    </row>
    <row r="47" spans="9:40" x14ac:dyDescent="0.25">
      <c r="I47" s="11" t="s">
        <v>66</v>
      </c>
      <c r="J47" s="12" t="s">
        <v>67</v>
      </c>
      <c r="K47" s="13">
        <v>35</v>
      </c>
      <c r="L47" s="14"/>
      <c r="M47" s="14" t="str">
        <f>+'[1]5. ANH'!J25</f>
        <v>Light Oil</v>
      </c>
      <c r="N47" s="15">
        <f t="shared" si="10"/>
        <v>1.2759391450439788</v>
      </c>
      <c r="O47" s="15">
        <f t="shared" si="10"/>
        <v>1.2759391450439788</v>
      </c>
      <c r="P47" s="15">
        <f t="shared" si="10"/>
        <v>0</v>
      </c>
      <c r="Q47" s="16">
        <f t="shared" si="10"/>
        <v>1.2759391450439788</v>
      </c>
      <c r="R47" s="16">
        <f t="shared" si="10"/>
        <v>0</v>
      </c>
      <c r="S47" s="16">
        <f t="shared" si="10"/>
        <v>0</v>
      </c>
      <c r="T47" s="16">
        <f t="shared" si="10"/>
        <v>0</v>
      </c>
      <c r="U47" s="16">
        <f t="shared" si="10"/>
        <v>1.2759391450439788</v>
      </c>
      <c r="V47" s="16">
        <f t="shared" si="10"/>
        <v>0</v>
      </c>
      <c r="W47" s="16">
        <f t="shared" si="10"/>
        <v>0</v>
      </c>
      <c r="X47" s="16">
        <f t="shared" si="10"/>
        <v>0</v>
      </c>
      <c r="Y47" s="16">
        <f t="shared" si="11"/>
        <v>4.3593517548323124</v>
      </c>
      <c r="Z47" s="17">
        <f>+N47-S47</f>
        <v>1.2759391450439788</v>
      </c>
      <c r="AA47" s="40"/>
      <c r="AB47" s="40"/>
      <c r="AC47" s="40"/>
      <c r="AD47" s="40"/>
      <c r="AE47" s="40"/>
      <c r="AF47" s="40"/>
      <c r="AG47" s="40"/>
      <c r="AH47" s="40"/>
      <c r="AI47" s="40"/>
      <c r="AJ47" s="40"/>
      <c r="AK47" s="40"/>
      <c r="AL47" s="40"/>
      <c r="AM47" s="40"/>
      <c r="AN47" s="2"/>
    </row>
    <row r="48" spans="9:40" x14ac:dyDescent="0.25">
      <c r="I48" s="11" t="s">
        <v>69</v>
      </c>
      <c r="J48" s="12" t="s">
        <v>70</v>
      </c>
      <c r="K48" s="13">
        <v>21</v>
      </c>
      <c r="L48" s="14"/>
      <c r="M48" s="14" t="str">
        <f>+'[1]5. ANH'!J26</f>
        <v>Medium Oil</v>
      </c>
      <c r="N48" s="15">
        <f t="shared" si="10"/>
        <v>0.43827912983870243</v>
      </c>
      <c r="O48" s="15">
        <f t="shared" si="10"/>
        <v>0.43827912983870243</v>
      </c>
      <c r="P48" s="15">
        <f t="shared" si="10"/>
        <v>0</v>
      </c>
      <c r="Q48" s="16">
        <f t="shared" si="10"/>
        <v>0.43830941655902855</v>
      </c>
      <c r="R48" s="16">
        <f t="shared" si="10"/>
        <v>0</v>
      </c>
      <c r="S48" s="16">
        <f t="shared" si="10"/>
        <v>0</v>
      </c>
      <c r="T48" s="16">
        <f t="shared" si="10"/>
        <v>0.35206293264379496</v>
      </c>
      <c r="U48" s="16">
        <f t="shared" si="10"/>
        <v>8.621619719490746E-2</v>
      </c>
      <c r="V48" s="16">
        <f t="shared" si="10"/>
        <v>0</v>
      </c>
      <c r="W48" s="16">
        <f t="shared" si="10"/>
        <v>0</v>
      </c>
      <c r="X48" s="16">
        <f t="shared" si="10"/>
        <v>0</v>
      </c>
      <c r="Y48" s="16">
        <f t="shared" si="11"/>
        <v>26.927100382560717</v>
      </c>
      <c r="Z48" s="17">
        <f>+N48-S48</f>
        <v>0.43827912983870243</v>
      </c>
      <c r="AA48" s="40"/>
      <c r="AB48" s="40"/>
      <c r="AC48" s="40"/>
      <c r="AD48" s="40"/>
      <c r="AE48" s="40"/>
      <c r="AF48" s="40"/>
      <c r="AG48" s="40"/>
      <c r="AH48" s="40"/>
      <c r="AI48" s="40"/>
      <c r="AJ48" s="40"/>
      <c r="AK48" s="40"/>
      <c r="AL48" s="40"/>
      <c r="AM48" s="40"/>
      <c r="AN48" s="2"/>
    </row>
    <row r="49" spans="2:65" x14ac:dyDescent="0.25">
      <c r="I49" s="11" t="s">
        <v>69</v>
      </c>
      <c r="J49" s="12" t="s">
        <v>71</v>
      </c>
      <c r="K49" s="13">
        <v>12.5</v>
      </c>
      <c r="L49" s="14"/>
      <c r="M49" s="14" t="str">
        <f>+'[1]5. ANH'!J27</f>
        <v>Heavy Oil</v>
      </c>
      <c r="N49" s="15">
        <f t="shared" si="10"/>
        <v>8.7791106651863626E-2</v>
      </c>
      <c r="O49" s="15">
        <f t="shared" si="10"/>
        <v>8.7791106651863626E-2</v>
      </c>
      <c r="P49" s="15">
        <f t="shared" si="10"/>
        <v>0</v>
      </c>
      <c r="Q49" s="16">
        <f t="shared" si="10"/>
        <v>8.7801202225305658E-2</v>
      </c>
      <c r="R49" s="16">
        <f t="shared" si="10"/>
        <v>0</v>
      </c>
      <c r="S49" s="16">
        <f t="shared" si="10"/>
        <v>0</v>
      </c>
      <c r="T49" s="16">
        <f t="shared" si="10"/>
        <v>3.6990181091585597E-2</v>
      </c>
      <c r="U49" s="16">
        <f t="shared" si="10"/>
        <v>5.0800925560278022E-2</v>
      </c>
      <c r="V49" s="16">
        <f t="shared" si="10"/>
        <v>0</v>
      </c>
      <c r="W49" s="16">
        <f t="shared" si="10"/>
        <v>0</v>
      </c>
      <c r="X49" s="16">
        <f t="shared" si="10"/>
        <v>0</v>
      </c>
      <c r="Y49" s="16">
        <f t="shared" si="11"/>
        <v>3.2805677744000978</v>
      </c>
      <c r="Z49" s="17">
        <f t="shared" ref="Z49:Z57" si="13">+N49-S49</f>
        <v>8.7791106651863626E-2</v>
      </c>
      <c r="AA49" s="40"/>
      <c r="AB49" s="40"/>
      <c r="AC49" s="40"/>
      <c r="AD49" s="40"/>
      <c r="AE49" s="40"/>
      <c r="AF49" s="40"/>
      <c r="AG49" s="40"/>
      <c r="AH49" s="40"/>
      <c r="AI49" s="40"/>
      <c r="AJ49" s="40"/>
      <c r="AK49" s="40"/>
      <c r="AL49" s="40"/>
      <c r="AM49" s="40"/>
      <c r="AN49" s="2"/>
    </row>
    <row r="50" spans="2:65" x14ac:dyDescent="0.25">
      <c r="I50" s="11" t="s">
        <v>69</v>
      </c>
      <c r="J50" s="12" t="s">
        <v>74</v>
      </c>
      <c r="K50" s="13">
        <v>21</v>
      </c>
      <c r="L50" s="14"/>
      <c r="M50" s="14" t="str">
        <f>+'[1]5. ANH'!J28</f>
        <v>Medium Oil</v>
      </c>
      <c r="N50" s="15">
        <f t="shared" si="10"/>
        <v>1.8634611370761611</v>
      </c>
      <c r="O50" s="15">
        <f t="shared" si="10"/>
        <v>0.96320856653031961</v>
      </c>
      <c r="P50" s="15">
        <f t="shared" si="10"/>
        <v>0.90025257054584151</v>
      </c>
      <c r="Q50" s="16">
        <f t="shared" si="10"/>
        <v>1.8635217105168129</v>
      </c>
      <c r="R50" s="16">
        <f t="shared" si="10"/>
        <v>0</v>
      </c>
      <c r="S50" s="16">
        <f t="shared" si="10"/>
        <v>0</v>
      </c>
      <c r="T50" s="16">
        <f t="shared" si="10"/>
        <v>0.8853716952922942</v>
      </c>
      <c r="U50" s="16">
        <f t="shared" si="10"/>
        <v>7.7836871238025379E-2</v>
      </c>
      <c r="V50" s="16">
        <f t="shared" si="10"/>
        <v>0</v>
      </c>
      <c r="W50" s="16">
        <f t="shared" si="10"/>
        <v>0</v>
      </c>
      <c r="X50" s="16">
        <f t="shared" si="10"/>
        <v>0.90025257054584151</v>
      </c>
      <c r="Y50" s="16">
        <f t="shared" si="11"/>
        <v>39.659458817161386</v>
      </c>
      <c r="Z50" s="17">
        <f t="shared" si="13"/>
        <v>1.8634611370761611</v>
      </c>
      <c r="AA50" s="40"/>
      <c r="AB50" s="40"/>
      <c r="AC50" s="40"/>
      <c r="AD50" s="40"/>
      <c r="AE50" s="40"/>
      <c r="AF50" s="40"/>
      <c r="AG50" s="40"/>
      <c r="AH50" s="40"/>
      <c r="AI50" s="40"/>
      <c r="AJ50" s="40"/>
      <c r="AK50" s="40"/>
      <c r="AL50" s="40"/>
      <c r="AM50" s="40"/>
      <c r="AN50" s="2"/>
    </row>
    <row r="51" spans="2:65" x14ac:dyDescent="0.25">
      <c r="I51" s="11" t="s">
        <v>69</v>
      </c>
      <c r="J51" s="12" t="s">
        <v>76</v>
      </c>
      <c r="K51" s="13">
        <f>20+(25-20)/2</f>
        <v>22.5</v>
      </c>
      <c r="L51" s="14"/>
      <c r="M51" s="14" t="str">
        <f>+'[1]5. ANH'!J29</f>
        <v>Medium Oil</v>
      </c>
      <c r="N51" s="15">
        <f t="shared" ref="N51:X54" si="14">+N21*365*$D$7/1000</f>
        <v>2.497140090885289</v>
      </c>
      <c r="O51" s="15">
        <f t="shared" si="14"/>
        <v>1.1205177919039784</v>
      </c>
      <c r="P51" s="15">
        <f t="shared" si="14"/>
        <v>1.3766222989813104</v>
      </c>
      <c r="Q51" s="16">
        <f t="shared" si="14"/>
        <v>2.497140090885289</v>
      </c>
      <c r="R51" s="16">
        <f t="shared" si="14"/>
        <v>0</v>
      </c>
      <c r="S51" s="16">
        <f t="shared" si="14"/>
        <v>0</v>
      </c>
      <c r="T51" s="16">
        <f t="shared" si="14"/>
        <v>0.51468242964795996</v>
      </c>
      <c r="U51" s="16">
        <f t="shared" si="14"/>
        <v>0.60583536225601842</v>
      </c>
      <c r="V51" s="16">
        <f t="shared" si="14"/>
        <v>1.3766222989813104</v>
      </c>
      <c r="W51" s="16">
        <f t="shared" si="14"/>
        <v>0</v>
      </c>
      <c r="X51" s="16">
        <f t="shared" si="14"/>
        <v>0</v>
      </c>
      <c r="Y51" s="16">
        <f t="shared" si="11"/>
        <v>94.059349180277351</v>
      </c>
      <c r="Z51" s="17">
        <f t="shared" si="13"/>
        <v>2.497140090885289</v>
      </c>
      <c r="AA51" s="40"/>
      <c r="AB51" s="40"/>
      <c r="AC51" s="40"/>
      <c r="AD51" s="40"/>
      <c r="AE51" s="40"/>
      <c r="AF51" s="40"/>
      <c r="AG51" s="40"/>
      <c r="AH51" s="40"/>
      <c r="AI51" s="40"/>
      <c r="AJ51" s="40"/>
      <c r="AK51" s="40"/>
      <c r="AL51" s="40"/>
      <c r="AM51" s="40"/>
      <c r="AN51" s="2"/>
    </row>
    <row r="52" spans="2:65" x14ac:dyDescent="0.25">
      <c r="I52" s="11" t="s">
        <v>78</v>
      </c>
      <c r="J52" s="12" t="s">
        <v>79</v>
      </c>
      <c r="K52" s="13">
        <v>23</v>
      </c>
      <c r="L52" s="14"/>
      <c r="M52" s="14" t="str">
        <f>+'[1]5. ANH'!J30</f>
        <v>Medium Oil</v>
      </c>
      <c r="N52" s="15">
        <f t="shared" si="14"/>
        <v>0.71025387836690013</v>
      </c>
      <c r="O52" s="15">
        <f t="shared" si="14"/>
        <v>0.12213624750163826</v>
      </c>
      <c r="P52" s="15">
        <f t="shared" si="14"/>
        <v>0.38201649904628793</v>
      </c>
      <c r="Q52" s="16">
        <f t="shared" si="14"/>
        <v>0.71027406951378402</v>
      </c>
      <c r="R52" s="16">
        <f t="shared" si="14"/>
        <v>0</v>
      </c>
      <c r="S52" s="16">
        <f t="shared" si="14"/>
        <v>0</v>
      </c>
      <c r="T52" s="16">
        <f t="shared" si="14"/>
        <v>3.8100694170208539E-2</v>
      </c>
      <c r="U52" s="16">
        <f t="shared" si="14"/>
        <v>8.403555333142973E-2</v>
      </c>
      <c r="V52" s="16">
        <f t="shared" si="14"/>
        <v>0.58683549303812432</v>
      </c>
      <c r="W52" s="16">
        <f t="shared" si="14"/>
        <v>0.2061011318189738</v>
      </c>
      <c r="X52" s="16">
        <f t="shared" si="14"/>
        <v>1.2821378271373829E-3</v>
      </c>
      <c r="Y52" s="16">
        <f t="shared" si="11"/>
        <v>10.408512554584734</v>
      </c>
      <c r="Z52" s="17">
        <f t="shared" si="13"/>
        <v>0.71025387836690013</v>
      </c>
      <c r="AA52" s="40"/>
      <c r="AB52" s="40"/>
      <c r="AC52" s="40"/>
      <c r="AD52" s="40"/>
      <c r="AE52" s="40"/>
      <c r="AF52" s="40"/>
      <c r="AG52" s="40"/>
      <c r="AH52" s="40"/>
      <c r="AI52" s="40"/>
      <c r="AJ52" s="40"/>
      <c r="AK52" s="40"/>
      <c r="AL52" s="40"/>
      <c r="AM52" s="40"/>
      <c r="AN52" s="2"/>
    </row>
    <row r="53" spans="2:65" x14ac:dyDescent="0.25">
      <c r="I53" s="11" t="s">
        <v>78</v>
      </c>
      <c r="J53" s="12" t="s">
        <v>80</v>
      </c>
      <c r="K53" s="13">
        <v>25.5</v>
      </c>
      <c r="L53" s="14"/>
      <c r="M53" s="14" t="str">
        <f>+'[1]5. ANH'!J31</f>
        <v>Medium Oil</v>
      </c>
      <c r="N53" s="15">
        <f t="shared" si="14"/>
        <v>0.31949461271981699</v>
      </c>
      <c r="O53" s="15">
        <f t="shared" si="14"/>
        <v>0.31949461271981699</v>
      </c>
      <c r="P53" s="15">
        <f t="shared" si="14"/>
        <v>0</v>
      </c>
      <c r="Q53" s="16">
        <f t="shared" si="14"/>
        <v>0.31951480386670106</v>
      </c>
      <c r="R53" s="16">
        <f t="shared" si="14"/>
        <v>0</v>
      </c>
      <c r="S53" s="16">
        <f t="shared" si="14"/>
        <v>0</v>
      </c>
      <c r="T53" s="16">
        <f t="shared" si="14"/>
        <v>0.16765718815173636</v>
      </c>
      <c r="U53" s="16">
        <f t="shared" si="14"/>
        <v>0.15183742456808058</v>
      </c>
      <c r="V53" s="16">
        <f t="shared" si="14"/>
        <v>0</v>
      </c>
      <c r="W53" s="16">
        <f t="shared" si="14"/>
        <v>0</v>
      </c>
      <c r="X53" s="16">
        <f t="shared" si="14"/>
        <v>0</v>
      </c>
      <c r="Y53" s="16">
        <f t="shared" si="11"/>
        <v>9.2296903712167389</v>
      </c>
      <c r="Z53" s="17">
        <f t="shared" si="13"/>
        <v>0.31949461271981699</v>
      </c>
      <c r="AA53" s="40"/>
      <c r="AB53" s="40"/>
      <c r="AC53" s="40"/>
      <c r="AD53" s="40"/>
      <c r="AE53" s="40"/>
      <c r="AF53" s="40"/>
      <c r="AG53" s="40"/>
      <c r="AH53" s="40"/>
      <c r="AI53" s="40"/>
      <c r="AJ53" s="40"/>
      <c r="AK53" s="40"/>
      <c r="AL53" s="40"/>
      <c r="AM53" s="40"/>
      <c r="AN53" s="2"/>
    </row>
    <row r="54" spans="2:65" x14ac:dyDescent="0.25">
      <c r="I54" s="11" t="s">
        <v>78</v>
      </c>
      <c r="J54" s="38" t="s">
        <v>81</v>
      </c>
      <c r="K54" s="13">
        <v>21</v>
      </c>
      <c r="L54" s="14"/>
      <c r="M54" s="14" t="str">
        <f>+'[1]5. ANH'!J32</f>
        <v>Medium Oil</v>
      </c>
      <c r="N54" s="15">
        <f>+N24*365*$D$7/1000</f>
        <v>0.43874352621703561</v>
      </c>
      <c r="O54" s="15">
        <f t="shared" si="14"/>
        <v>5.7140945681870784E-3</v>
      </c>
      <c r="P54" s="15">
        <f t="shared" si="14"/>
        <v>0.23786180586758957</v>
      </c>
      <c r="Q54" s="16">
        <f t="shared" si="14"/>
        <v>0.4388141952311298</v>
      </c>
      <c r="R54" s="16">
        <f t="shared" si="14"/>
        <v>0</v>
      </c>
      <c r="S54" s="16">
        <f t="shared" si="14"/>
        <v>0</v>
      </c>
      <c r="T54" s="16">
        <f t="shared" si="14"/>
        <v>0</v>
      </c>
      <c r="U54" s="16">
        <f t="shared" si="14"/>
        <v>5.7140945681870784E-3</v>
      </c>
      <c r="V54" s="16">
        <f t="shared" si="14"/>
        <v>0.4330294316488485</v>
      </c>
      <c r="W54" s="16">
        <f t="shared" si="14"/>
        <v>0.19516762578125896</v>
      </c>
      <c r="X54" s="16">
        <f t="shared" si="14"/>
        <v>0</v>
      </c>
      <c r="Y54" s="16">
        <f t="shared" si="11"/>
        <v>8.7564836170076354</v>
      </c>
      <c r="Z54" s="17">
        <f t="shared" si="13"/>
        <v>0.43874352621703561</v>
      </c>
      <c r="AA54" s="40"/>
      <c r="AB54" s="40"/>
      <c r="AC54" s="40"/>
      <c r="AD54" s="40"/>
      <c r="AE54" s="40"/>
      <c r="AF54" s="40"/>
      <c r="AG54" s="40"/>
      <c r="AH54" s="40"/>
      <c r="AI54" s="40"/>
      <c r="AJ54" s="40"/>
      <c r="AK54" s="40"/>
      <c r="AL54" s="40"/>
      <c r="AM54" s="40"/>
      <c r="AN54" s="2"/>
    </row>
    <row r="55" spans="2:65" x14ac:dyDescent="0.25">
      <c r="I55" s="11" t="s">
        <v>82</v>
      </c>
      <c r="J55" s="41" t="s">
        <v>83</v>
      </c>
      <c r="K55" s="13" t="s">
        <v>28</v>
      </c>
      <c r="L55" s="14" t="s">
        <v>29</v>
      </c>
      <c r="M55" s="14" t="s">
        <v>84</v>
      </c>
      <c r="N55" s="15">
        <f t="shared" ref="N55:X57" si="15">+N25*365*$D$7/1000</f>
        <v>1.0840525806313783</v>
      </c>
      <c r="O55" s="15">
        <f t="shared" si="15"/>
        <v>0</v>
      </c>
      <c r="P55" s="15">
        <f t="shared" si="15"/>
        <v>1.0840525806313783</v>
      </c>
      <c r="Q55" s="16">
        <f t="shared" si="15"/>
        <v>1.0840525806313783</v>
      </c>
      <c r="R55" s="16">
        <f t="shared" si="15"/>
        <v>0</v>
      </c>
      <c r="S55" s="16">
        <f t="shared" si="15"/>
        <v>0</v>
      </c>
      <c r="T55" s="16">
        <f t="shared" si="15"/>
        <v>0</v>
      </c>
      <c r="U55" s="16">
        <f t="shared" si="15"/>
        <v>0</v>
      </c>
      <c r="V55" s="16">
        <f t="shared" si="15"/>
        <v>0</v>
      </c>
      <c r="W55" s="16">
        <f t="shared" si="15"/>
        <v>0</v>
      </c>
      <c r="X55" s="16">
        <f t="shared" si="15"/>
        <v>1.0840525806313783</v>
      </c>
      <c r="Y55" s="16">
        <f t="shared" si="11"/>
        <v>0</v>
      </c>
      <c r="Z55" s="17">
        <f t="shared" si="13"/>
        <v>1.0840525806313783</v>
      </c>
      <c r="AA55" s="40"/>
      <c r="AB55" s="40"/>
      <c r="AC55" s="40"/>
      <c r="AD55" s="40"/>
      <c r="AE55" s="40"/>
      <c r="AF55" s="40"/>
      <c r="AG55" s="40"/>
      <c r="AH55" s="40"/>
      <c r="AI55" s="40"/>
      <c r="AJ55" s="40"/>
      <c r="AK55" s="40"/>
      <c r="AL55" s="40"/>
      <c r="AM55" s="40"/>
      <c r="AN55" s="2"/>
    </row>
    <row r="56" spans="2:65" x14ac:dyDescent="0.25">
      <c r="I56" s="11" t="s">
        <v>82</v>
      </c>
      <c r="J56" s="41" t="s">
        <v>85</v>
      </c>
      <c r="K56" s="13" t="s">
        <v>28</v>
      </c>
      <c r="L56" s="14" t="s">
        <v>29</v>
      </c>
      <c r="M56" s="14" t="s">
        <v>84</v>
      </c>
      <c r="N56" s="15">
        <f t="shared" si="15"/>
        <v>2.2925734862295029</v>
      </c>
      <c r="O56" s="15">
        <f t="shared" si="15"/>
        <v>4.8539517109264067E-2</v>
      </c>
      <c r="P56" s="15">
        <f t="shared" si="15"/>
        <v>2.2440339691202391</v>
      </c>
      <c r="Q56" s="16">
        <f t="shared" si="15"/>
        <v>2.292583581802945</v>
      </c>
      <c r="R56" s="16">
        <f t="shared" si="15"/>
        <v>0</v>
      </c>
      <c r="S56" s="16">
        <f t="shared" si="15"/>
        <v>0</v>
      </c>
      <c r="T56" s="16">
        <f t="shared" si="15"/>
        <v>4.2906187128613207E-3</v>
      </c>
      <c r="U56" s="16">
        <f t="shared" si="15"/>
        <v>4.4248898396402753E-2</v>
      </c>
      <c r="V56" s="16">
        <f t="shared" si="15"/>
        <v>0</v>
      </c>
      <c r="W56" s="16">
        <f t="shared" si="15"/>
        <v>0</v>
      </c>
      <c r="X56" s="16">
        <f t="shared" si="15"/>
        <v>2.2440339691202391</v>
      </c>
      <c r="Y56" s="42">
        <f t="shared" si="11"/>
        <v>1.3579511620070052E-2</v>
      </c>
      <c r="Z56" s="17">
        <f t="shared" si="13"/>
        <v>2.2925734862295029</v>
      </c>
      <c r="AA56" s="40"/>
      <c r="AB56" s="40"/>
      <c r="AC56" s="40"/>
      <c r="AD56" s="40"/>
      <c r="AE56" s="40"/>
      <c r="AF56" s="40"/>
      <c r="AG56" s="40"/>
      <c r="AH56" s="40"/>
      <c r="AI56" s="40"/>
      <c r="AJ56" s="40"/>
      <c r="AK56" s="40"/>
      <c r="AL56" s="40"/>
      <c r="AM56" s="40"/>
      <c r="AN56" s="2"/>
    </row>
    <row r="57" spans="2:65" x14ac:dyDescent="0.25">
      <c r="I57" s="11" t="s">
        <v>82</v>
      </c>
      <c r="J57" s="41" t="s">
        <v>86</v>
      </c>
      <c r="K57" s="13" t="s">
        <v>28</v>
      </c>
      <c r="L57" s="14" t="s">
        <v>29</v>
      </c>
      <c r="M57" s="14" t="s">
        <v>84</v>
      </c>
      <c r="N57" s="15">
        <f>+N27*365*$D$7/1000</f>
        <v>10.354312893772342</v>
      </c>
      <c r="O57" s="15">
        <f t="shared" si="15"/>
        <v>0.21674186622686989</v>
      </c>
      <c r="P57" s="15">
        <f t="shared" si="15"/>
        <v>10.137571027545471</v>
      </c>
      <c r="Q57" s="16">
        <f t="shared" si="15"/>
        <v>10.35427251147857</v>
      </c>
      <c r="R57" s="16">
        <f t="shared" si="15"/>
        <v>0</v>
      </c>
      <c r="S57" s="16">
        <f t="shared" si="15"/>
        <v>0</v>
      </c>
      <c r="T57" s="16">
        <f t="shared" si="15"/>
        <v>1.8616237427097122E-2</v>
      </c>
      <c r="U57" s="16">
        <f t="shared" si="15"/>
        <v>0.19812562879977277</v>
      </c>
      <c r="V57" s="16">
        <f t="shared" si="15"/>
        <v>0</v>
      </c>
      <c r="W57" s="16">
        <f t="shared" si="15"/>
        <v>0</v>
      </c>
      <c r="X57" s="16">
        <f t="shared" si="15"/>
        <v>10.137571027545471</v>
      </c>
      <c r="Y57" s="42">
        <f t="shared" si="11"/>
        <v>6.1343436802343387E-2</v>
      </c>
      <c r="Z57" s="17">
        <f t="shared" si="13"/>
        <v>10.354312893772342</v>
      </c>
      <c r="AA57" s="40"/>
      <c r="AB57" s="40"/>
      <c r="AC57" s="40"/>
      <c r="AD57" s="40"/>
      <c r="AE57" s="40"/>
      <c r="AF57" s="40"/>
      <c r="AG57" s="40"/>
      <c r="AH57" s="40"/>
      <c r="AI57" s="40"/>
      <c r="AJ57" s="40"/>
      <c r="AK57" s="40"/>
      <c r="AL57" s="40"/>
      <c r="AM57" s="40"/>
      <c r="AN57" s="2"/>
    </row>
    <row r="58" spans="2:65" s="2" customFormat="1" x14ac:dyDescent="0.25">
      <c r="I58" s="43"/>
      <c r="J58" s="44"/>
      <c r="K58" s="45"/>
      <c r="L58" s="46"/>
      <c r="M58" s="46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8"/>
    </row>
    <row r="59" spans="2:65" s="2" customFormat="1" x14ac:dyDescent="0.25">
      <c r="I59" s="43"/>
      <c r="J59" s="44"/>
      <c r="K59" s="45"/>
      <c r="L59" s="46"/>
      <c r="M59" s="46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8"/>
    </row>
    <row r="60" spans="2:65" s="2" customFormat="1" x14ac:dyDescent="0.25">
      <c r="I60" s="43"/>
      <c r="J60" s="44"/>
      <c r="K60" s="45"/>
      <c r="L60" s="46"/>
      <c r="M60" s="46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8"/>
    </row>
    <row r="61" spans="2:65" x14ac:dyDescent="0.25">
      <c r="B61" s="2"/>
      <c r="C61" s="2"/>
      <c r="D61" s="2"/>
      <c r="E61" s="2"/>
      <c r="F61" s="2"/>
      <c r="G61" s="2"/>
      <c r="H61" s="2"/>
      <c r="I61" s="2"/>
    </row>
    <row r="62" spans="2:65" x14ac:dyDescent="0.25">
      <c r="B62" s="2"/>
      <c r="C62" s="2"/>
      <c r="D62" s="2"/>
      <c r="E62" s="2"/>
      <c r="F62" s="2"/>
      <c r="G62" s="2"/>
      <c r="H62" s="2"/>
      <c r="I62" s="2"/>
    </row>
    <row r="63" spans="2:65" x14ac:dyDescent="0.25">
      <c r="B63" s="2"/>
      <c r="C63" s="2"/>
      <c r="D63" s="2"/>
      <c r="E63" s="2"/>
      <c r="F63" s="2"/>
      <c r="G63" s="2"/>
      <c r="H63" s="2"/>
      <c r="I63" s="2"/>
      <c r="Y63" s="24"/>
      <c r="BL63" s="49"/>
      <c r="BM63" t="s">
        <v>88</v>
      </c>
    </row>
    <row r="64" spans="2:65" x14ac:dyDescent="0.25">
      <c r="N64" s="24"/>
      <c r="R64" s="50" t="s">
        <v>89</v>
      </c>
      <c r="S64" s="50"/>
      <c r="T64" s="50"/>
      <c r="U64" s="50"/>
      <c r="V64" s="50"/>
      <c r="W64" s="51" t="s">
        <v>90</v>
      </c>
      <c r="X64" s="51"/>
      <c r="Y64" s="51"/>
      <c r="Z64" s="51"/>
      <c r="AA64" s="52" t="s">
        <v>91</v>
      </c>
      <c r="AB64" t="s">
        <v>92</v>
      </c>
    </row>
    <row r="65" spans="9:121" ht="15.75" x14ac:dyDescent="0.25">
      <c r="N65" s="1" t="str">
        <f>Y33</f>
        <v>PJ</v>
      </c>
      <c r="O65" s="1" t="str">
        <f>Z33</f>
        <v>PJ</v>
      </c>
      <c r="P65" s="53" t="s">
        <v>93</v>
      </c>
      <c r="Q65" s="53" t="s">
        <v>87</v>
      </c>
      <c r="R65" s="54" t="str">
        <f>T33</f>
        <v>PJ</v>
      </c>
      <c r="S65" s="54" t="str">
        <f>U33</f>
        <v>PJ</v>
      </c>
      <c r="T65" s="54" t="str">
        <f>V33</f>
        <v>PJ</v>
      </c>
      <c r="U65" s="54" t="str">
        <f>W33</f>
        <v>PJ</v>
      </c>
      <c r="V65" s="54" t="str">
        <f>X33</f>
        <v>PJ</v>
      </c>
      <c r="W65" s="55" t="s">
        <v>93</v>
      </c>
      <c r="X65" s="55" t="s">
        <v>93</v>
      </c>
      <c r="Y65" s="55" t="s">
        <v>93</v>
      </c>
      <c r="Z65" s="55" t="s">
        <v>93</v>
      </c>
      <c r="AA65" s="56" t="s">
        <v>93</v>
      </c>
      <c r="AB65" s="57" t="s">
        <v>87</v>
      </c>
      <c r="AC65" s="57" t="s">
        <v>94</v>
      </c>
      <c r="AD65" s="53" t="s">
        <v>87</v>
      </c>
      <c r="AE65" s="53" t="s">
        <v>94</v>
      </c>
      <c r="AF65" s="53" t="s">
        <v>87</v>
      </c>
      <c r="AG65" s="53" t="s">
        <v>94</v>
      </c>
      <c r="AH65" s="1" t="s">
        <v>87</v>
      </c>
      <c r="AI65" s="58" t="s">
        <v>95</v>
      </c>
      <c r="AJ65" s="59"/>
      <c r="AK65" s="59"/>
      <c r="AL65" s="59"/>
      <c r="AM65" s="59"/>
      <c r="AN65" s="59"/>
      <c r="AO65" s="59"/>
      <c r="AP65" s="59"/>
      <c r="AQ65" s="59"/>
      <c r="AR65" s="59"/>
      <c r="AS65" s="59"/>
      <c r="AT65" s="59"/>
      <c r="AU65" s="59"/>
      <c r="AV65" s="60"/>
      <c r="AW65" s="58" t="s">
        <v>96</v>
      </c>
      <c r="AX65" s="59"/>
      <c r="AY65" s="59"/>
      <c r="AZ65" s="59"/>
      <c r="BA65" s="59"/>
      <c r="BB65" s="59"/>
      <c r="BC65" s="59"/>
      <c r="BD65" s="59"/>
      <c r="BE65" s="59"/>
      <c r="BF65" s="59"/>
      <c r="BG65" s="59"/>
      <c r="BH65" s="59"/>
      <c r="BI65" s="59"/>
      <c r="BJ65" s="60"/>
      <c r="BK65" s="58" t="s">
        <v>97</v>
      </c>
      <c r="BL65" s="59"/>
      <c r="BM65" s="59"/>
      <c r="BN65" s="59"/>
      <c r="BO65" s="59"/>
      <c r="BP65" s="59"/>
      <c r="BQ65" s="59"/>
      <c r="BR65" s="59"/>
      <c r="BS65" s="59"/>
      <c r="BT65" s="59"/>
      <c r="BU65" s="59"/>
      <c r="BV65" s="59"/>
      <c r="BW65" s="59"/>
      <c r="BX65" s="60"/>
      <c r="BY65" s="61"/>
      <c r="BZ65" s="61"/>
      <c r="CA65" s="61"/>
      <c r="CB65" s="62" t="s">
        <v>95</v>
      </c>
      <c r="CC65" s="63"/>
      <c r="CD65" s="63"/>
      <c r="CE65" s="63"/>
      <c r="CF65" s="63"/>
      <c r="CG65" s="63"/>
      <c r="CH65" s="63"/>
      <c r="CI65" s="63"/>
      <c r="CJ65" s="63"/>
      <c r="CK65" s="63"/>
      <c r="CL65" s="63"/>
      <c r="CM65" s="63"/>
      <c r="CN65" s="63"/>
      <c r="CO65" s="64"/>
      <c r="CP65" s="62" t="s">
        <v>96</v>
      </c>
      <c r="CQ65" s="63"/>
      <c r="CR65" s="63"/>
      <c r="CS65" s="63"/>
      <c r="CT65" s="63"/>
      <c r="CU65" s="63"/>
      <c r="CV65" s="63"/>
      <c r="CW65" s="63"/>
      <c r="CX65" s="63"/>
      <c r="CY65" s="63"/>
      <c r="CZ65" s="63"/>
      <c r="DA65" s="63"/>
      <c r="DB65" s="63"/>
      <c r="DC65" s="64"/>
      <c r="DD65" s="62" t="s">
        <v>97</v>
      </c>
      <c r="DE65" s="63"/>
      <c r="DF65" s="63"/>
      <c r="DG65" s="63"/>
      <c r="DH65" s="63"/>
      <c r="DI65" s="63"/>
      <c r="DJ65" s="63"/>
      <c r="DK65" s="63"/>
      <c r="DL65" s="63"/>
      <c r="DM65" s="63"/>
      <c r="DN65" s="63"/>
      <c r="DO65" s="63"/>
      <c r="DP65" s="63"/>
      <c r="DQ65" s="64"/>
    </row>
    <row r="66" spans="9:121" s="73" customFormat="1" ht="40.5" x14ac:dyDescent="0.25">
      <c r="I66" s="5" t="s">
        <v>4</v>
      </c>
      <c r="J66" s="5" t="s">
        <v>5</v>
      </c>
      <c r="K66" s="5" t="s">
        <v>6</v>
      </c>
      <c r="L66" s="6"/>
      <c r="M66" s="5" t="str">
        <f t="shared" ref="M66:M86" si="16">M34</f>
        <v>Type of Oil producing</v>
      </c>
      <c r="N66" s="5" t="s">
        <v>18</v>
      </c>
      <c r="O66" s="5" t="s">
        <v>19</v>
      </c>
      <c r="P66" s="65" t="s">
        <v>98</v>
      </c>
      <c r="Q66" s="65" t="s">
        <v>9</v>
      </c>
      <c r="R66" s="7" t="s">
        <v>13</v>
      </c>
      <c r="S66" s="7" t="s">
        <v>14</v>
      </c>
      <c r="T66" s="7" t="s">
        <v>15</v>
      </c>
      <c r="U66" s="7" t="s">
        <v>16</v>
      </c>
      <c r="V66" s="7" t="s">
        <v>17</v>
      </c>
      <c r="W66" s="66" t="s">
        <v>13</v>
      </c>
      <c r="X66" s="66" t="s">
        <v>14</v>
      </c>
      <c r="Y66" s="66" t="s">
        <v>15</v>
      </c>
      <c r="Z66" s="66" t="s">
        <v>17</v>
      </c>
      <c r="AA66" s="67" t="s">
        <v>16</v>
      </c>
      <c r="AB66" s="68" t="s">
        <v>99</v>
      </c>
      <c r="AC66" s="68" t="s">
        <v>100</v>
      </c>
      <c r="AD66" s="65" t="s">
        <v>101</v>
      </c>
      <c r="AE66" s="65" t="s">
        <v>102</v>
      </c>
      <c r="AF66" s="65" t="s">
        <v>103</v>
      </c>
      <c r="AG66" s="65" t="s">
        <v>104</v>
      </c>
      <c r="AH66" s="69" t="s">
        <v>105</v>
      </c>
      <c r="AI66" s="70">
        <v>2019</v>
      </c>
      <c r="AJ66" s="71">
        <v>2020</v>
      </c>
      <c r="AK66" s="71">
        <v>2023</v>
      </c>
      <c r="AL66" s="71">
        <v>2025</v>
      </c>
      <c r="AM66" s="71">
        <v>2027</v>
      </c>
      <c r="AN66" s="71">
        <v>2030</v>
      </c>
      <c r="AO66" s="71">
        <v>2033</v>
      </c>
      <c r="AP66" s="71">
        <v>2035</v>
      </c>
      <c r="AQ66" s="71">
        <v>2037</v>
      </c>
      <c r="AR66" s="71">
        <v>2040</v>
      </c>
      <c r="AS66" s="71">
        <v>2043</v>
      </c>
      <c r="AT66" s="71">
        <v>2045</v>
      </c>
      <c r="AU66" s="71">
        <v>2047</v>
      </c>
      <c r="AV66" s="72">
        <v>2050</v>
      </c>
      <c r="AW66" s="70">
        <v>2019</v>
      </c>
      <c r="AX66" s="71">
        <v>2020</v>
      </c>
      <c r="AY66" s="71">
        <v>2023</v>
      </c>
      <c r="AZ66" s="71">
        <v>2025</v>
      </c>
      <c r="BA66" s="71">
        <v>2027</v>
      </c>
      <c r="BB66" s="71">
        <v>2030</v>
      </c>
      <c r="BC66" s="71">
        <v>2033</v>
      </c>
      <c r="BD66" s="71">
        <v>2035</v>
      </c>
      <c r="BE66" s="71">
        <v>2037</v>
      </c>
      <c r="BF66" s="71">
        <v>2040</v>
      </c>
      <c r="BG66" s="71">
        <v>2043</v>
      </c>
      <c r="BH66" s="71">
        <v>2045</v>
      </c>
      <c r="BI66" s="71">
        <v>2047</v>
      </c>
      <c r="BJ66" s="72">
        <v>2050</v>
      </c>
      <c r="BK66" s="70">
        <v>2019</v>
      </c>
      <c r="BL66" s="71">
        <v>2020</v>
      </c>
      <c r="BM66" s="71">
        <v>2023</v>
      </c>
      <c r="BN66" s="71">
        <v>2025</v>
      </c>
      <c r="BO66" s="71">
        <v>2027</v>
      </c>
      <c r="BP66" s="71">
        <v>2030</v>
      </c>
      <c r="BQ66" s="71">
        <v>2033</v>
      </c>
      <c r="BR66" s="71">
        <v>2035</v>
      </c>
      <c r="BS66" s="71">
        <v>2037</v>
      </c>
      <c r="BT66" s="71">
        <v>2040</v>
      </c>
      <c r="BU66" s="71">
        <v>2043</v>
      </c>
      <c r="BV66" s="71">
        <v>2045</v>
      </c>
      <c r="BW66" s="71">
        <v>2047</v>
      </c>
      <c r="BX66" s="72">
        <v>2050</v>
      </c>
      <c r="BY66" s="8"/>
      <c r="BZ66" s="8"/>
      <c r="CA66" s="8"/>
      <c r="CB66" s="70">
        <v>2019</v>
      </c>
      <c r="CC66" s="71">
        <v>2020</v>
      </c>
      <c r="CD66" s="71">
        <v>2023</v>
      </c>
      <c r="CE66" s="71">
        <v>2025</v>
      </c>
      <c r="CF66" s="71">
        <v>2027</v>
      </c>
      <c r="CG66" s="71">
        <v>2030</v>
      </c>
      <c r="CH66" s="71">
        <v>2033</v>
      </c>
      <c r="CI66" s="71">
        <v>2035</v>
      </c>
      <c r="CJ66" s="71">
        <v>2037</v>
      </c>
      <c r="CK66" s="71">
        <v>2040</v>
      </c>
      <c r="CL66" s="71">
        <v>2043</v>
      </c>
      <c r="CM66" s="71">
        <v>2045</v>
      </c>
      <c r="CN66" s="71">
        <v>2047</v>
      </c>
      <c r="CO66" s="72">
        <v>2050</v>
      </c>
      <c r="CP66" s="70">
        <v>2019</v>
      </c>
      <c r="CQ66" s="71">
        <v>2020</v>
      </c>
      <c r="CR66" s="71">
        <v>2023</v>
      </c>
      <c r="CS66" s="71">
        <v>2025</v>
      </c>
      <c r="CT66" s="71">
        <v>2027</v>
      </c>
      <c r="CU66" s="71">
        <v>2030</v>
      </c>
      <c r="CV66" s="71">
        <v>2033</v>
      </c>
      <c r="CW66" s="71">
        <v>2035</v>
      </c>
      <c r="CX66" s="71">
        <v>2037</v>
      </c>
      <c r="CY66" s="71">
        <v>2040</v>
      </c>
      <c r="CZ66" s="71">
        <v>2043</v>
      </c>
      <c r="DA66" s="71">
        <v>2045</v>
      </c>
      <c r="DB66" s="71">
        <v>2047</v>
      </c>
      <c r="DC66" s="72">
        <v>2050</v>
      </c>
      <c r="DD66" s="70">
        <v>2019</v>
      </c>
      <c r="DE66" s="71">
        <v>2020</v>
      </c>
      <c r="DF66" s="71">
        <v>2023</v>
      </c>
      <c r="DG66" s="71">
        <v>2025</v>
      </c>
      <c r="DH66" s="71">
        <v>2027</v>
      </c>
      <c r="DI66" s="71">
        <v>2030</v>
      </c>
      <c r="DJ66" s="71">
        <v>2033</v>
      </c>
      <c r="DK66" s="71">
        <v>2035</v>
      </c>
      <c r="DL66" s="71">
        <v>2037</v>
      </c>
      <c r="DM66" s="71">
        <v>2040</v>
      </c>
      <c r="DN66" s="71">
        <v>2043</v>
      </c>
      <c r="DO66" s="71">
        <v>2045</v>
      </c>
      <c r="DP66" s="71">
        <v>2047</v>
      </c>
      <c r="DQ66" s="72">
        <v>2050</v>
      </c>
    </row>
    <row r="67" spans="9:121" x14ac:dyDescent="0.25">
      <c r="I67" s="11" t="s">
        <v>26</v>
      </c>
      <c r="J67" s="12" t="s">
        <v>27</v>
      </c>
      <c r="K67" s="13" t="s">
        <v>28</v>
      </c>
      <c r="L67" s="14" t="s">
        <v>29</v>
      </c>
      <c r="M67" s="14" t="str">
        <f t="shared" si="16"/>
        <v>Doesn't Apply</v>
      </c>
      <c r="N67" s="16">
        <f t="shared" ref="N67:O86" si="17">Y35</f>
        <v>0</v>
      </c>
      <c r="O67" s="74">
        <f t="shared" si="17"/>
        <v>60.04622961587031</v>
      </c>
      <c r="P67" s="75">
        <f t="shared" ref="P67:P87" si="18">+O67/(N67+O67)</f>
        <v>1</v>
      </c>
      <c r="Q67" s="76">
        <f>+V67+T67-U67</f>
        <v>57.556398720157048</v>
      </c>
      <c r="R67" s="15">
        <f t="shared" ref="R67:V86" si="19">T35</f>
        <v>2.4069462377542221</v>
      </c>
      <c r="S67" s="15">
        <f t="shared" si="19"/>
        <v>8.2884657959038696E-2</v>
      </c>
      <c r="T67" s="15">
        <f t="shared" si="19"/>
        <v>4.8961411123406373</v>
      </c>
      <c r="U67" s="15">
        <f t="shared" si="19"/>
        <v>0</v>
      </c>
      <c r="V67" s="15">
        <f t="shared" si="19"/>
        <v>52.660257607816412</v>
      </c>
      <c r="W67" s="77">
        <f t="shared" ref="W67:Y85" si="20">+IF($O67=0,"-",R67/$O67)</f>
        <v>4.0084885481603369E-2</v>
      </c>
      <c r="X67" s="77">
        <f t="shared" si="20"/>
        <v>1.3803474171362818E-3</v>
      </c>
      <c r="Y67" s="77">
        <f t="shared" si="20"/>
        <v>8.1539526189444198E-2</v>
      </c>
      <c r="Z67" s="77">
        <f t="shared" ref="Z67:Z89" si="21">+IF($O67=0,"-",V67/$O67)</f>
        <v>0.87699524091181613</v>
      </c>
      <c r="AA67" s="78">
        <f t="shared" ref="AA67:AA85" si="22">+IF($T67=0,"-",U67/$T67)</f>
        <v>0</v>
      </c>
      <c r="AB67" s="79">
        <f>+'[1]5. GlobalData'!M6*1000*$D$21/1000</f>
        <v>175.46031657600003</v>
      </c>
      <c r="AC67" s="80">
        <f>+AB67/(Q67+N67)</f>
        <v>3.0484936597423249</v>
      </c>
      <c r="AD67" s="81">
        <f>+AB67*(N67/(N67+O67))</f>
        <v>0</v>
      </c>
      <c r="AE67" s="82" t="str">
        <f t="shared" ref="AE67:AE85" si="23">+IF(N67=0,"-",AD67/N67)</f>
        <v>-</v>
      </c>
      <c r="AF67" s="81">
        <f>+AB67*(O67/(O67+N67))</f>
        <v>175.46031657600003</v>
      </c>
      <c r="AG67" s="83">
        <f t="shared" ref="AG67:AG89" si="24">+IF(O67=0,"-",AF67/O67)</f>
        <v>2.9220871601507783</v>
      </c>
      <c r="AH67" s="84">
        <f t="shared" ref="AH67:AH89" si="25">+N67+O67</f>
        <v>60.04622961587031</v>
      </c>
      <c r="AI67" s="85">
        <f>+IF('[1]5. GlobalData'!M117="","",'[1]5. GlobalData'!M117)</f>
        <v>1</v>
      </c>
      <c r="AJ67" s="86">
        <f>+IF('[1]5. GlobalData'!N117="","",'[1]5. GlobalData'!N117)</f>
        <v>0.71052932339295627</v>
      </c>
      <c r="AK67" s="86" t="str">
        <f>+IF('[1]5. GlobalData'!O117="","",'[1]5. GlobalData'!O117)</f>
        <v/>
      </c>
      <c r="AL67" s="86">
        <f>+IF('[1]5. GlobalData'!P117="","",'[1]5. GlobalData'!P117)</f>
        <v>0.46585162646401629</v>
      </c>
      <c r="AM67" s="86">
        <f>+IF('[1]5. GlobalData'!Q117="","",'[1]5. GlobalData'!Q117)</f>
        <v>0.36502891178716357</v>
      </c>
      <c r="AN67" s="86" t="str">
        <f>+IF('[1]5. GlobalData'!R117="","",'[1]5. GlobalData'!R117)</f>
        <v/>
      </c>
      <c r="AO67" s="86" t="str">
        <f>+IF('[1]5. GlobalData'!S117="","",'[1]5. GlobalData'!S117)</f>
        <v/>
      </c>
      <c r="AP67" s="86" t="str">
        <f>+IF('[1]5. GlobalData'!T117="","",'[1]5. GlobalData'!T117)</f>
        <v/>
      </c>
      <c r="AQ67" s="86" t="str">
        <f>+IF('[1]5. GlobalData'!U117="","",'[1]5. GlobalData'!U117)</f>
        <v/>
      </c>
      <c r="AR67" s="86" t="str">
        <f>+IF('[1]5. GlobalData'!V117="","",'[1]5. GlobalData'!V117)</f>
        <v/>
      </c>
      <c r="AS67" s="86" t="str">
        <f>+IF('[1]5. GlobalData'!W117="","",'[1]5. GlobalData'!W117)</f>
        <v/>
      </c>
      <c r="AT67" s="86" t="str">
        <f>+IF('[1]5. GlobalData'!X117="","",'[1]5. GlobalData'!X117)</f>
        <v/>
      </c>
      <c r="AU67" s="86" t="str">
        <f>+IF('[1]5. GlobalData'!Y117="","",'[1]5. GlobalData'!Y117)</f>
        <v/>
      </c>
      <c r="AV67" s="87" t="str">
        <f>+IF('[1]5. GlobalData'!Z117="","",'[1]5. GlobalData'!Z117)</f>
        <v/>
      </c>
      <c r="AW67" s="88">
        <f>+IF(AI67="","",AI67*$AH67)</f>
        <v>60.04622961587031</v>
      </c>
      <c r="AX67" s="89">
        <f t="shared" ref="AX67:BJ82" si="26">+IF(AJ67="","",AJ67*$AH67)</f>
        <v>42.664606901262424</v>
      </c>
      <c r="AY67" s="89" t="str">
        <f t="shared" si="26"/>
        <v/>
      </c>
      <c r="AZ67" s="89">
        <f t="shared" si="26"/>
        <v>27.972633729584967</v>
      </c>
      <c r="BA67" s="89">
        <f t="shared" si="26"/>
        <v>21.918609853603293</v>
      </c>
      <c r="BB67" s="89" t="str">
        <f t="shared" si="26"/>
        <v/>
      </c>
      <c r="BC67" s="89" t="str">
        <f t="shared" si="26"/>
        <v/>
      </c>
      <c r="BD67" s="89" t="str">
        <f t="shared" si="26"/>
        <v/>
      </c>
      <c r="BE67" s="89" t="str">
        <f t="shared" si="26"/>
        <v/>
      </c>
      <c r="BF67" s="89" t="str">
        <f t="shared" si="26"/>
        <v/>
      </c>
      <c r="BG67" s="89" t="str">
        <f t="shared" si="26"/>
        <v/>
      </c>
      <c r="BH67" s="89" t="str">
        <f t="shared" si="26"/>
        <v/>
      </c>
      <c r="BI67" s="89" t="str">
        <f t="shared" si="26"/>
        <v/>
      </c>
      <c r="BJ67" s="90" t="str">
        <f t="shared" si="26"/>
        <v/>
      </c>
      <c r="BK67" s="88">
        <v>60.046229615870303</v>
      </c>
      <c r="BL67" s="89">
        <v>42.664606901262424</v>
      </c>
      <c r="BM67" s="91">
        <f>+BL67+(BN67-BL67)*(2023-2020)/(2025-2020)</f>
        <v>33.849422998255946</v>
      </c>
      <c r="BN67" s="89">
        <v>27.972633729584967</v>
      </c>
      <c r="BO67" s="89">
        <v>21.918609853603293</v>
      </c>
      <c r="BP67" s="92" t="s">
        <v>106</v>
      </c>
      <c r="BQ67" s="92" t="s">
        <v>106</v>
      </c>
      <c r="BR67" s="92" t="s">
        <v>106</v>
      </c>
      <c r="BS67" s="92" t="s">
        <v>106</v>
      </c>
      <c r="BT67" s="92" t="s">
        <v>106</v>
      </c>
      <c r="BU67" s="92" t="s">
        <v>106</v>
      </c>
      <c r="BV67" s="92" t="s">
        <v>106</v>
      </c>
      <c r="BW67" s="92" t="s">
        <v>106</v>
      </c>
      <c r="BX67" s="93" t="s">
        <v>106</v>
      </c>
      <c r="BY67" s="94"/>
      <c r="BZ67" s="94"/>
      <c r="CA67" s="94"/>
      <c r="CB67" s="85" t="str">
        <f>+IF('[1]5. GlobalData'!BF117="","",'[1]5. GlobalData'!BF117)</f>
        <v/>
      </c>
      <c r="CC67" s="86" t="str">
        <f>+IF('[1]5. GlobalData'!BG117="","",'[1]5. GlobalData'!BG117)</f>
        <v/>
      </c>
      <c r="CD67" s="86" t="str">
        <f>+IF('[1]5. GlobalData'!BH117="","",'[1]5. GlobalData'!BH117)</f>
        <v/>
      </c>
      <c r="CE67" s="86" t="str">
        <f>+IF('[1]5. GlobalData'!BI117="","",'[1]5. GlobalData'!BI117)</f>
        <v/>
      </c>
      <c r="CF67" s="86" t="str">
        <f>+IF('[1]5. GlobalData'!BJ117="","",'[1]5. GlobalData'!BJ117)</f>
        <v/>
      </c>
      <c r="CG67" s="86" t="str">
        <f>+IF('[1]5. GlobalData'!BK117="","",'[1]5. GlobalData'!BK117)</f>
        <v/>
      </c>
      <c r="CH67" s="86" t="str">
        <f>+IF('[1]5. GlobalData'!BL117="","",'[1]5. GlobalData'!BL117)</f>
        <v/>
      </c>
      <c r="CI67" s="86" t="str">
        <f>+IF('[1]5. GlobalData'!BM117="","",'[1]5. GlobalData'!BM117)</f>
        <v/>
      </c>
      <c r="CJ67" s="86" t="str">
        <f>+IF('[1]5. GlobalData'!BN117="","",'[1]5. GlobalData'!BN117)</f>
        <v/>
      </c>
      <c r="CK67" s="86" t="str">
        <f>+IF('[1]5. GlobalData'!BO117="","",'[1]5. GlobalData'!BO117)</f>
        <v/>
      </c>
      <c r="CL67" s="86" t="str">
        <f>+IF('[1]5. GlobalData'!BP117="","",'[1]5. GlobalData'!BP117)</f>
        <v/>
      </c>
      <c r="CM67" s="86" t="str">
        <f>+IF('[1]5. GlobalData'!BQ117="","",'[1]5. GlobalData'!BQ117)</f>
        <v/>
      </c>
      <c r="CN67" s="86" t="str">
        <f>+IF('[1]5. GlobalData'!BR117="","",'[1]5. GlobalData'!BR117)</f>
        <v/>
      </c>
      <c r="CO67" s="87" t="str">
        <f>+IF('[1]5. GlobalData'!BS117="","",'[1]5. GlobalData'!BS117)</f>
        <v/>
      </c>
      <c r="CP67" s="88" t="str">
        <f>+IF(CB67="","",CB67*$AH67)</f>
        <v/>
      </c>
      <c r="CQ67" s="89" t="str">
        <f t="shared" ref="CQ67:DC89" si="27">+IF(CC67="","",CC67*$AH67)</f>
        <v/>
      </c>
      <c r="CR67" s="89" t="str">
        <f t="shared" si="27"/>
        <v/>
      </c>
      <c r="CS67" s="89" t="str">
        <f t="shared" si="27"/>
        <v/>
      </c>
      <c r="CT67" s="89" t="str">
        <f t="shared" si="27"/>
        <v/>
      </c>
      <c r="CU67" s="89" t="str">
        <f t="shared" si="27"/>
        <v/>
      </c>
      <c r="CV67" s="89" t="str">
        <f t="shared" si="27"/>
        <v/>
      </c>
      <c r="CW67" s="89" t="str">
        <f t="shared" si="27"/>
        <v/>
      </c>
      <c r="CX67" s="89" t="str">
        <f t="shared" si="27"/>
        <v/>
      </c>
      <c r="CY67" s="89" t="str">
        <f t="shared" si="27"/>
        <v/>
      </c>
      <c r="CZ67" s="89" t="str">
        <f t="shared" si="27"/>
        <v/>
      </c>
      <c r="DA67" s="89" t="str">
        <f t="shared" si="27"/>
        <v/>
      </c>
      <c r="DB67" s="89" t="str">
        <f t="shared" si="27"/>
        <v/>
      </c>
      <c r="DC67" s="90" t="str">
        <f t="shared" si="27"/>
        <v/>
      </c>
      <c r="DD67" s="88">
        <v>60.04622961587031</v>
      </c>
      <c r="DE67" s="89">
        <v>42.664606901262424</v>
      </c>
      <c r="DF67" s="91">
        <f>+DE67+(DG67-DE67)*(2023-2020)/(2025-2020)</f>
        <v>33.849422998255946</v>
      </c>
      <c r="DG67" s="89">
        <v>27.972633729584967</v>
      </c>
      <c r="DH67" s="89">
        <v>21.918609853603293</v>
      </c>
      <c r="DI67" s="92" t="s">
        <v>106</v>
      </c>
      <c r="DJ67" s="92" t="s">
        <v>106</v>
      </c>
      <c r="DK67" s="92" t="s">
        <v>106</v>
      </c>
      <c r="DL67" s="92" t="s">
        <v>106</v>
      </c>
      <c r="DM67" s="92" t="s">
        <v>106</v>
      </c>
      <c r="DN67" s="92" t="s">
        <v>106</v>
      </c>
      <c r="DO67" s="92" t="s">
        <v>106</v>
      </c>
      <c r="DP67" s="92" t="s">
        <v>106</v>
      </c>
      <c r="DQ67" s="93" t="s">
        <v>106</v>
      </c>
    </row>
    <row r="68" spans="9:121" x14ac:dyDescent="0.25">
      <c r="I68" s="11" t="s">
        <v>26</v>
      </c>
      <c r="J68" s="12" t="s">
        <v>33</v>
      </c>
      <c r="K68" s="13" t="s">
        <v>28</v>
      </c>
      <c r="L68" s="14" t="s">
        <v>29</v>
      </c>
      <c r="M68" s="14" t="str">
        <f t="shared" si="16"/>
        <v>Doesn't Apply</v>
      </c>
      <c r="N68" s="16">
        <f t="shared" si="17"/>
        <v>0</v>
      </c>
      <c r="O68" s="74">
        <f t="shared" si="17"/>
        <v>8.539502325113304</v>
      </c>
      <c r="P68" s="75">
        <f t="shared" si="18"/>
        <v>1</v>
      </c>
      <c r="Q68" s="76">
        <f t="shared" ref="Q68:Q85" si="28">+V68+T68-U68</f>
        <v>8.486450086675454</v>
      </c>
      <c r="R68" s="15">
        <f t="shared" si="19"/>
        <v>4.3098003024011712E-2</v>
      </c>
      <c r="S68" s="15">
        <f t="shared" si="19"/>
        <v>9.9542354138382663E-3</v>
      </c>
      <c r="T68" s="15">
        <f t="shared" si="19"/>
        <v>0.72254019124584645</v>
      </c>
      <c r="U68" s="15">
        <f t="shared" si="19"/>
        <v>0</v>
      </c>
      <c r="V68" s="15">
        <f t="shared" si="19"/>
        <v>7.7639098954296077</v>
      </c>
      <c r="W68" s="77">
        <f t="shared" si="20"/>
        <v>5.046898681351419E-3</v>
      </c>
      <c r="X68" s="77">
        <f t="shared" si="20"/>
        <v>1.1656692667632936E-3</v>
      </c>
      <c r="Y68" s="77">
        <f t="shared" si="20"/>
        <v>8.4611510570232168E-2</v>
      </c>
      <c r="Z68" s="77">
        <f t="shared" si="21"/>
        <v>0.90917592148165316</v>
      </c>
      <c r="AA68" s="78">
        <f t="shared" si="22"/>
        <v>0</v>
      </c>
      <c r="AB68" s="79">
        <f>+'[1]5. GlobalData'!M7*1000*$D$21/1000</f>
        <v>91.278518944000012</v>
      </c>
      <c r="AC68" s="80">
        <f t="shared" ref="AC68:AC85" si="29">+AB68/(Q68+N68)</f>
        <v>10.755795180757158</v>
      </c>
      <c r="AD68" s="81">
        <f t="shared" ref="AD68:AD85" si="30">+AB68*(N68/(N68+O68))</f>
        <v>0</v>
      </c>
      <c r="AE68" s="82" t="str">
        <f t="shared" si="23"/>
        <v>-</v>
      </c>
      <c r="AF68" s="81">
        <f t="shared" ref="AF68:AF89" si="31">+AB68*(O68/(O68+N68))</f>
        <v>91.278518944000012</v>
      </c>
      <c r="AG68" s="83">
        <f t="shared" si="24"/>
        <v>10.688974072360699</v>
      </c>
      <c r="AH68" s="84">
        <f t="shared" si="25"/>
        <v>8.539502325113304</v>
      </c>
      <c r="AI68" s="85">
        <f>+IF('[1]5. GlobalData'!M118="","",'[1]5. GlobalData'!M118)</f>
        <v>1</v>
      </c>
      <c r="AJ68" s="86">
        <f>+IF('[1]5. GlobalData'!N118="","",'[1]5. GlobalData'!N118)</f>
        <v>0.71685328526162295</v>
      </c>
      <c r="AK68" s="86">
        <f>+IF('[1]5. GlobalData'!O118="","",'[1]5. GlobalData'!O118)</f>
        <v>1.0757259540778876</v>
      </c>
      <c r="AL68" s="86">
        <f>+IF('[1]5. GlobalData'!P118="","",'[1]5. GlobalData'!P118)</f>
        <v>0.77263629352239904</v>
      </c>
      <c r="AM68" s="86">
        <f>+IF('[1]5. GlobalData'!Q118="","",'[1]5. GlobalData'!Q118)</f>
        <v>0.67891132441900459</v>
      </c>
      <c r="AN68" s="86">
        <f>+IF('[1]5. GlobalData'!R118="","",'[1]5. GlobalData'!R118)</f>
        <v>0.61682447940381147</v>
      </c>
      <c r="AO68" s="86">
        <f>+IF('[1]5. GlobalData'!S118="","",'[1]5. GlobalData'!S118)</f>
        <v>0.42940427627605338</v>
      </c>
      <c r="AP68" s="86">
        <f>+IF('[1]5. GlobalData'!T118="","",'[1]5. GlobalData'!T118)</f>
        <v>0.33576851240974936</v>
      </c>
      <c r="AQ68" s="86">
        <f>+IF('[1]5. GlobalData'!U118="","",'[1]5. GlobalData'!U118)</f>
        <v>0.27368166739455629</v>
      </c>
      <c r="AR68" s="86" t="str">
        <f>+IF('[1]5. GlobalData'!V118="","",'[1]5. GlobalData'!V118)</f>
        <v/>
      </c>
      <c r="AS68" s="86" t="str">
        <f>+IF('[1]5. GlobalData'!W118="","",'[1]5. GlobalData'!W118)</f>
        <v/>
      </c>
      <c r="AT68" s="86" t="str">
        <f>+IF('[1]5. GlobalData'!X118="","",'[1]5. GlobalData'!X118)</f>
        <v/>
      </c>
      <c r="AU68" s="86" t="str">
        <f>+IF('[1]5. GlobalData'!Y118="","",'[1]5. GlobalData'!Y118)</f>
        <v/>
      </c>
      <c r="AV68" s="87" t="str">
        <f>+IF('[1]5. GlobalData'!Z118="","",'[1]5. GlobalData'!Z118)</f>
        <v/>
      </c>
      <c r="AW68" s="88">
        <f t="shared" ref="AW68:BJ85" si="32">+IF(AI68="","",AI68*$AH68)</f>
        <v>8.539502325113304</v>
      </c>
      <c r="AX68" s="89">
        <f t="shared" si="26"/>
        <v>6.1215702962567402</v>
      </c>
      <c r="AY68" s="89">
        <f t="shared" si="26"/>
        <v>9.1861642860328487</v>
      </c>
      <c r="AZ68" s="89">
        <f t="shared" si="26"/>
        <v>6.5979294250014515</v>
      </c>
      <c r="BA68" s="89">
        <f t="shared" si="26"/>
        <v>5.7975648334218421</v>
      </c>
      <c r="BB68" s="89">
        <f t="shared" si="26"/>
        <v>5.2673740760556509</v>
      </c>
      <c r="BC68" s="89">
        <f t="shared" si="26"/>
        <v>3.6668988156729534</v>
      </c>
      <c r="BD68" s="89">
        <f t="shared" si="26"/>
        <v>2.86729599242289</v>
      </c>
      <c r="BE68" s="89">
        <f t="shared" si="26"/>
        <v>2.3371052350566992</v>
      </c>
      <c r="BF68" s="89" t="str">
        <f t="shared" si="26"/>
        <v/>
      </c>
      <c r="BG68" s="89" t="str">
        <f t="shared" si="26"/>
        <v/>
      </c>
      <c r="BH68" s="89" t="str">
        <f t="shared" si="26"/>
        <v/>
      </c>
      <c r="BI68" s="89" t="str">
        <f t="shared" si="26"/>
        <v/>
      </c>
      <c r="BJ68" s="90" t="str">
        <f t="shared" si="26"/>
        <v/>
      </c>
      <c r="BK68" s="88">
        <v>8.539502325113304</v>
      </c>
      <c r="BL68" s="89">
        <v>6.1215702962567402</v>
      </c>
      <c r="BM68" s="89">
        <v>9.1861642860328487</v>
      </c>
      <c r="BN68" s="89">
        <v>6.5979294250014515</v>
      </c>
      <c r="BO68" s="89">
        <v>5.7975648334218421</v>
      </c>
      <c r="BP68" s="89">
        <v>5.2673740760556509</v>
      </c>
      <c r="BQ68" s="89">
        <v>3.6668988156729534</v>
      </c>
      <c r="BR68" s="89">
        <v>2.86729599242289</v>
      </c>
      <c r="BS68" s="89">
        <v>2.3371052350566992</v>
      </c>
      <c r="BT68" s="92" t="s">
        <v>106</v>
      </c>
      <c r="BU68" s="92" t="s">
        <v>106</v>
      </c>
      <c r="BV68" s="92" t="s">
        <v>106</v>
      </c>
      <c r="BW68" s="92" t="s">
        <v>106</v>
      </c>
      <c r="BX68" s="93" t="s">
        <v>106</v>
      </c>
      <c r="BY68" s="94"/>
      <c r="BZ68" s="94"/>
      <c r="CA68" s="94"/>
      <c r="CB68" s="85" t="str">
        <f>+IF('[1]5. GlobalData'!BF118="","",'[1]5. GlobalData'!BF118)</f>
        <v/>
      </c>
      <c r="CC68" s="86" t="str">
        <f>+IF('[1]5. GlobalData'!BG118="","",'[1]5. GlobalData'!BG118)</f>
        <v/>
      </c>
      <c r="CD68" s="86" t="str">
        <f>+IF('[1]5. GlobalData'!BH118="","",'[1]5. GlobalData'!BH118)</f>
        <v/>
      </c>
      <c r="CE68" s="86" t="str">
        <f>+IF('[1]5. GlobalData'!BI118="","",'[1]5. GlobalData'!BI118)</f>
        <v/>
      </c>
      <c r="CF68" s="86" t="str">
        <f>+IF('[1]5. GlobalData'!BJ118="","",'[1]5. GlobalData'!BJ118)</f>
        <v/>
      </c>
      <c r="CG68" s="86" t="str">
        <f>+IF('[1]5. GlobalData'!BK118="","",'[1]5. GlobalData'!BK118)</f>
        <v/>
      </c>
      <c r="CH68" s="86" t="str">
        <f>+IF('[1]5. GlobalData'!BL118="","",'[1]5. GlobalData'!BL118)</f>
        <v/>
      </c>
      <c r="CI68" s="86" t="str">
        <f>+IF('[1]5. GlobalData'!BM118="","",'[1]5. GlobalData'!BM118)</f>
        <v/>
      </c>
      <c r="CJ68" s="86" t="str">
        <f>+IF('[1]5. GlobalData'!BN118="","",'[1]5. GlobalData'!BN118)</f>
        <v/>
      </c>
      <c r="CK68" s="86" t="str">
        <f>+IF('[1]5. GlobalData'!BO118="","",'[1]5. GlobalData'!BO118)</f>
        <v/>
      </c>
      <c r="CL68" s="86" t="str">
        <f>+IF('[1]5. GlobalData'!BP118="","",'[1]5. GlobalData'!BP118)</f>
        <v/>
      </c>
      <c r="CM68" s="86" t="str">
        <f>+IF('[1]5. GlobalData'!BQ118="","",'[1]5. GlobalData'!BQ118)</f>
        <v/>
      </c>
      <c r="CN68" s="86" t="str">
        <f>+IF('[1]5. GlobalData'!BR118="","",'[1]5. GlobalData'!BR118)</f>
        <v/>
      </c>
      <c r="CO68" s="87" t="str">
        <f>+IF('[1]5. GlobalData'!BS118="","",'[1]5. GlobalData'!BS118)</f>
        <v/>
      </c>
      <c r="CP68" s="88" t="str">
        <f t="shared" ref="CP68:CP85" si="33">+IF(CB68="","",CB68*$AH68)</f>
        <v/>
      </c>
      <c r="CQ68" s="89" t="str">
        <f t="shared" si="27"/>
        <v/>
      </c>
      <c r="CR68" s="89" t="str">
        <f t="shared" si="27"/>
        <v/>
      </c>
      <c r="CS68" s="89" t="str">
        <f t="shared" si="27"/>
        <v/>
      </c>
      <c r="CT68" s="89" t="str">
        <f t="shared" si="27"/>
        <v/>
      </c>
      <c r="CU68" s="89" t="str">
        <f t="shared" si="27"/>
        <v/>
      </c>
      <c r="CV68" s="89" t="str">
        <f t="shared" si="27"/>
        <v/>
      </c>
      <c r="CW68" s="89" t="str">
        <f t="shared" si="27"/>
        <v/>
      </c>
      <c r="CX68" s="89" t="str">
        <f t="shared" si="27"/>
        <v/>
      </c>
      <c r="CY68" s="89" t="str">
        <f t="shared" si="27"/>
        <v/>
      </c>
      <c r="CZ68" s="89" t="str">
        <f t="shared" si="27"/>
        <v/>
      </c>
      <c r="DA68" s="89" t="str">
        <f t="shared" si="27"/>
        <v/>
      </c>
      <c r="DB68" s="89" t="str">
        <f t="shared" si="27"/>
        <v/>
      </c>
      <c r="DC68" s="90" t="str">
        <f t="shared" si="27"/>
        <v/>
      </c>
      <c r="DD68" s="88">
        <v>8.539502325113304</v>
      </c>
      <c r="DE68" s="89">
        <v>6.1215702962567402</v>
      </c>
      <c r="DF68" s="89">
        <v>9.1861642860328487</v>
      </c>
      <c r="DG68" s="89">
        <v>6.5979294250014515</v>
      </c>
      <c r="DH68" s="89">
        <v>5.7975648334218421</v>
      </c>
      <c r="DI68" s="89">
        <v>5.2673740760556509</v>
      </c>
      <c r="DJ68" s="89">
        <v>3.6668988156729534</v>
      </c>
      <c r="DK68" s="89">
        <v>2.86729599242289</v>
      </c>
      <c r="DL68" s="89">
        <v>2.3371052350566992</v>
      </c>
      <c r="DM68" s="92" t="s">
        <v>106</v>
      </c>
      <c r="DN68" s="92" t="s">
        <v>106</v>
      </c>
      <c r="DO68" s="92" t="s">
        <v>106</v>
      </c>
      <c r="DP68" s="92" t="s">
        <v>106</v>
      </c>
      <c r="DQ68" s="93" t="s">
        <v>106</v>
      </c>
    </row>
    <row r="69" spans="9:121" x14ac:dyDescent="0.25">
      <c r="I69" s="11" t="s">
        <v>35</v>
      </c>
      <c r="J69" s="12" t="s">
        <v>36</v>
      </c>
      <c r="K69" s="13" t="s">
        <v>28</v>
      </c>
      <c r="L69" s="14" t="s">
        <v>29</v>
      </c>
      <c r="M69" s="14" t="str">
        <f t="shared" si="16"/>
        <v>Doesn't Apply</v>
      </c>
      <c r="N69" s="16">
        <f t="shared" si="17"/>
        <v>0</v>
      </c>
      <c r="O69" s="74">
        <f t="shared" si="17"/>
        <v>13.106881088314344</v>
      </c>
      <c r="P69" s="75">
        <f t="shared" si="18"/>
        <v>1</v>
      </c>
      <c r="Q69" s="76">
        <f t="shared" si="28"/>
        <v>11.790499076061606</v>
      </c>
      <c r="R69" s="15">
        <f t="shared" si="19"/>
        <v>0</v>
      </c>
      <c r="S69" s="15">
        <f t="shared" si="19"/>
        <v>0</v>
      </c>
      <c r="T69" s="15">
        <f t="shared" si="19"/>
        <v>13.106881088314344</v>
      </c>
      <c r="U69" s="15">
        <f t="shared" si="19"/>
        <v>1.3163820122527377</v>
      </c>
      <c r="V69" s="15">
        <f t="shared" si="19"/>
        <v>0</v>
      </c>
      <c r="W69" s="77">
        <f t="shared" si="20"/>
        <v>0</v>
      </c>
      <c r="X69" s="77">
        <f t="shared" si="20"/>
        <v>0</v>
      </c>
      <c r="Y69" s="77">
        <f t="shared" si="20"/>
        <v>1</v>
      </c>
      <c r="Z69" s="77">
        <f t="shared" si="21"/>
        <v>0</v>
      </c>
      <c r="AA69" s="78">
        <f t="shared" si="22"/>
        <v>0.10043442092614846</v>
      </c>
      <c r="AB69" s="79">
        <f>+'[1]5. GlobalData'!M8*1000*$D$21/1000</f>
        <v>23.492594688000001</v>
      </c>
      <c r="AC69" s="80">
        <f t="shared" si="29"/>
        <v>1.9925021440099429</v>
      </c>
      <c r="AD69" s="81">
        <f t="shared" si="30"/>
        <v>0</v>
      </c>
      <c r="AE69" s="82" t="str">
        <f t="shared" si="23"/>
        <v>-</v>
      </c>
      <c r="AF69" s="81">
        <f t="shared" si="31"/>
        <v>23.492594688000001</v>
      </c>
      <c r="AG69" s="83">
        <f t="shared" si="24"/>
        <v>1.7923863449821951</v>
      </c>
      <c r="AH69" s="84">
        <f t="shared" si="25"/>
        <v>13.106881088314344</v>
      </c>
      <c r="AI69" s="85">
        <f>+IF('[1]5. GlobalData'!M119="","",'[1]5. GlobalData'!M119)</f>
        <v>1</v>
      </c>
      <c r="AJ69" s="86">
        <f>+IF('[1]5. GlobalData'!N119="","",'[1]5. GlobalData'!N119)</f>
        <v>0.95820762096323608</v>
      </c>
      <c r="AK69" s="86">
        <f>+IF('[1]5. GlobalData'!O119="","",'[1]5. GlobalData'!O119)</f>
        <v>0.30506201810258143</v>
      </c>
      <c r="AL69" s="86">
        <f>+IF('[1]5. GlobalData'!P119="","",'[1]5. GlobalData'!P119)</f>
        <v>0.16426416359369764</v>
      </c>
      <c r="AM69" s="86">
        <f>+IF('[1]5. GlobalData'!Q119="","",'[1]5. GlobalData'!Q119)</f>
        <v>8.2132081796848902E-2</v>
      </c>
      <c r="AN69" s="86" t="str">
        <f>+IF('[1]5. GlobalData'!R119="","",'[1]5. GlobalData'!R119)</f>
        <v/>
      </c>
      <c r="AO69" s="86" t="str">
        <f>+IF('[1]5. GlobalData'!S119="","",'[1]5. GlobalData'!S119)</f>
        <v/>
      </c>
      <c r="AP69" s="86" t="str">
        <f>+IF('[1]5. GlobalData'!T119="","",'[1]5. GlobalData'!T119)</f>
        <v/>
      </c>
      <c r="AQ69" s="86" t="str">
        <f>+IF('[1]5. GlobalData'!U119="","",'[1]5. GlobalData'!U119)</f>
        <v/>
      </c>
      <c r="AR69" s="86" t="str">
        <f>+IF('[1]5. GlobalData'!V119="","",'[1]5. GlobalData'!V119)</f>
        <v/>
      </c>
      <c r="AS69" s="86" t="str">
        <f>+IF('[1]5. GlobalData'!W119="","",'[1]5. GlobalData'!W119)</f>
        <v/>
      </c>
      <c r="AT69" s="86" t="str">
        <f>+IF('[1]5. GlobalData'!X119="","",'[1]5. GlobalData'!X119)</f>
        <v/>
      </c>
      <c r="AU69" s="86" t="str">
        <f>+IF('[1]5. GlobalData'!Y119="","",'[1]5. GlobalData'!Y119)</f>
        <v/>
      </c>
      <c r="AV69" s="87" t="str">
        <f>+IF('[1]5. GlobalData'!Z119="","",'[1]5. GlobalData'!Z119)</f>
        <v/>
      </c>
      <c r="AW69" s="88">
        <f t="shared" si="32"/>
        <v>13.106881088314344</v>
      </c>
      <c r="AX69" s="89">
        <f t="shared" si="26"/>
        <v>12.559113345881718</v>
      </c>
      <c r="AY69" s="89">
        <f t="shared" si="26"/>
        <v>3.9984115958317328</v>
      </c>
      <c r="AZ69" s="89">
        <f t="shared" si="26"/>
        <v>2.1529908592940092</v>
      </c>
      <c r="BA69" s="89">
        <f t="shared" si="26"/>
        <v>1.0764954296470057</v>
      </c>
      <c r="BB69" s="89" t="str">
        <f t="shared" si="26"/>
        <v/>
      </c>
      <c r="BC69" s="89" t="str">
        <f t="shared" si="26"/>
        <v/>
      </c>
      <c r="BD69" s="89" t="str">
        <f t="shared" si="26"/>
        <v/>
      </c>
      <c r="BE69" s="89" t="str">
        <f t="shared" si="26"/>
        <v/>
      </c>
      <c r="BF69" s="89" t="str">
        <f t="shared" si="26"/>
        <v/>
      </c>
      <c r="BG69" s="89" t="str">
        <f t="shared" si="26"/>
        <v/>
      </c>
      <c r="BH69" s="89" t="str">
        <f t="shared" si="26"/>
        <v/>
      </c>
      <c r="BI69" s="89" t="str">
        <f t="shared" si="26"/>
        <v/>
      </c>
      <c r="BJ69" s="90" t="str">
        <f t="shared" si="26"/>
        <v/>
      </c>
      <c r="BK69" s="88">
        <v>13.106881088314344</v>
      </c>
      <c r="BL69" s="89">
        <v>12.559113345881718</v>
      </c>
      <c r="BM69" s="89">
        <v>3.9984115958317328</v>
      </c>
      <c r="BN69" s="89">
        <v>2.1529908592940092</v>
      </c>
      <c r="BO69" s="89">
        <v>1.0764954296470057</v>
      </c>
      <c r="BP69" s="92" t="s">
        <v>106</v>
      </c>
      <c r="BQ69" s="92" t="s">
        <v>106</v>
      </c>
      <c r="BR69" s="92" t="s">
        <v>106</v>
      </c>
      <c r="BS69" s="92" t="s">
        <v>106</v>
      </c>
      <c r="BT69" s="92" t="s">
        <v>106</v>
      </c>
      <c r="BU69" s="92" t="s">
        <v>106</v>
      </c>
      <c r="BV69" s="92" t="s">
        <v>106</v>
      </c>
      <c r="BW69" s="92" t="s">
        <v>106</v>
      </c>
      <c r="BX69" s="93" t="s">
        <v>106</v>
      </c>
      <c r="BY69" s="94"/>
      <c r="BZ69" s="94"/>
      <c r="CA69" s="94"/>
      <c r="CB69" s="85" t="str">
        <f>+IF('[1]5. GlobalData'!BF119="","",'[1]5. GlobalData'!BF119)</f>
        <v/>
      </c>
      <c r="CC69" s="86" t="str">
        <f>+IF('[1]5. GlobalData'!BG119="","",'[1]5. GlobalData'!BG119)</f>
        <v/>
      </c>
      <c r="CD69" s="86" t="str">
        <f>+IF('[1]5. GlobalData'!BH119="","",'[1]5. GlobalData'!BH119)</f>
        <v/>
      </c>
      <c r="CE69" s="86" t="str">
        <f>+IF('[1]5. GlobalData'!BI119="","",'[1]5. GlobalData'!BI119)</f>
        <v/>
      </c>
      <c r="CF69" s="86" t="str">
        <f>+IF('[1]5. GlobalData'!BJ119="","",'[1]5. GlobalData'!BJ119)</f>
        <v/>
      </c>
      <c r="CG69" s="86" t="str">
        <f>+IF('[1]5. GlobalData'!BK119="","",'[1]5. GlobalData'!BK119)</f>
        <v/>
      </c>
      <c r="CH69" s="86" t="str">
        <f>+IF('[1]5. GlobalData'!BL119="","",'[1]5. GlobalData'!BL119)</f>
        <v/>
      </c>
      <c r="CI69" s="86" t="str">
        <f>+IF('[1]5. GlobalData'!BM119="","",'[1]5. GlobalData'!BM119)</f>
        <v/>
      </c>
      <c r="CJ69" s="86" t="str">
        <f>+IF('[1]5. GlobalData'!BN119="","",'[1]5. GlobalData'!BN119)</f>
        <v/>
      </c>
      <c r="CK69" s="86" t="str">
        <f>+IF('[1]5. GlobalData'!BO119="","",'[1]5. GlobalData'!BO119)</f>
        <v/>
      </c>
      <c r="CL69" s="86" t="str">
        <f>+IF('[1]5. GlobalData'!BP119="","",'[1]5. GlobalData'!BP119)</f>
        <v/>
      </c>
      <c r="CM69" s="86" t="str">
        <f>+IF('[1]5. GlobalData'!BQ119="","",'[1]5. GlobalData'!BQ119)</f>
        <v/>
      </c>
      <c r="CN69" s="86" t="str">
        <f>+IF('[1]5. GlobalData'!BR119="","",'[1]5. GlobalData'!BR119)</f>
        <v/>
      </c>
      <c r="CO69" s="87" t="str">
        <f>+IF('[1]5. GlobalData'!BS119="","",'[1]5. GlobalData'!BS119)</f>
        <v/>
      </c>
      <c r="CP69" s="88" t="str">
        <f t="shared" si="33"/>
        <v/>
      </c>
      <c r="CQ69" s="89" t="str">
        <f t="shared" si="27"/>
        <v/>
      </c>
      <c r="CR69" s="89" t="str">
        <f t="shared" si="27"/>
        <v/>
      </c>
      <c r="CS69" s="89" t="str">
        <f t="shared" si="27"/>
        <v/>
      </c>
      <c r="CT69" s="89" t="str">
        <f t="shared" si="27"/>
        <v/>
      </c>
      <c r="CU69" s="89" t="str">
        <f t="shared" si="27"/>
        <v/>
      </c>
      <c r="CV69" s="89" t="str">
        <f t="shared" si="27"/>
        <v/>
      </c>
      <c r="CW69" s="89" t="str">
        <f t="shared" si="27"/>
        <v/>
      </c>
      <c r="CX69" s="89" t="str">
        <f t="shared" si="27"/>
        <v/>
      </c>
      <c r="CY69" s="89" t="str">
        <f t="shared" si="27"/>
        <v/>
      </c>
      <c r="CZ69" s="89" t="str">
        <f t="shared" si="27"/>
        <v/>
      </c>
      <c r="DA69" s="89" t="str">
        <f t="shared" si="27"/>
        <v/>
      </c>
      <c r="DB69" s="89" t="str">
        <f t="shared" si="27"/>
        <v/>
      </c>
      <c r="DC69" s="90" t="str">
        <f t="shared" si="27"/>
        <v/>
      </c>
      <c r="DD69" s="88">
        <v>13.106881088314344</v>
      </c>
      <c r="DE69" s="89">
        <v>12.559113345881718</v>
      </c>
      <c r="DF69" s="89">
        <v>3.9984115958317328</v>
      </c>
      <c r="DG69" s="89">
        <v>2.1529908592940092</v>
      </c>
      <c r="DH69" s="89">
        <v>1.0764954296470057</v>
      </c>
      <c r="DI69" s="92" t="s">
        <v>106</v>
      </c>
      <c r="DJ69" s="92" t="s">
        <v>106</v>
      </c>
      <c r="DK69" s="92" t="s">
        <v>106</v>
      </c>
      <c r="DL69" s="92" t="s">
        <v>106</v>
      </c>
      <c r="DM69" s="92" t="s">
        <v>106</v>
      </c>
      <c r="DN69" s="92" t="s">
        <v>106</v>
      </c>
      <c r="DO69" s="92" t="s">
        <v>106</v>
      </c>
      <c r="DP69" s="92" t="s">
        <v>106</v>
      </c>
      <c r="DQ69" s="93" t="s">
        <v>106</v>
      </c>
    </row>
    <row r="70" spans="9:121" x14ac:dyDescent="0.25">
      <c r="I70" s="13" t="s">
        <v>35</v>
      </c>
      <c r="J70" s="14" t="s">
        <v>39</v>
      </c>
      <c r="K70" s="13">
        <v>48</v>
      </c>
      <c r="L70" s="14"/>
      <c r="M70" s="14" t="str">
        <f t="shared" si="16"/>
        <v>Light Oil</v>
      </c>
      <c r="N70" s="95">
        <f t="shared" si="17"/>
        <v>22.733323234776581</v>
      </c>
      <c r="O70" s="96">
        <f t="shared" si="17"/>
        <v>93.265320299494704</v>
      </c>
      <c r="P70" s="97">
        <f t="shared" si="18"/>
        <v>0.80402078384597564</v>
      </c>
      <c r="Q70" s="98">
        <f t="shared" si="28"/>
        <v>75.291444019366892</v>
      </c>
      <c r="R70" s="99">
        <f t="shared" si="19"/>
        <v>14.103990590462988</v>
      </c>
      <c r="S70" s="99">
        <f t="shared" si="19"/>
        <v>0.82481844578701846</v>
      </c>
      <c r="T70" s="99">
        <f t="shared" si="19"/>
        <v>6.0840367613967006</v>
      </c>
      <c r="U70" s="99">
        <f t="shared" si="19"/>
        <v>3.0450672438778423</v>
      </c>
      <c r="V70" s="99">
        <f t="shared" si="19"/>
        <v>72.252474501848027</v>
      </c>
      <c r="W70" s="100">
        <f t="shared" si="20"/>
        <v>0.15122438378136788</v>
      </c>
      <c r="X70" s="100">
        <f t="shared" si="20"/>
        <v>8.8437850547057762E-3</v>
      </c>
      <c r="Y70" s="100">
        <f t="shared" si="20"/>
        <v>6.5233644637251759E-2</v>
      </c>
      <c r="Z70" s="100">
        <f t="shared" si="21"/>
        <v>0.77469818652667488</v>
      </c>
      <c r="AA70" s="101">
        <f t="shared" si="22"/>
        <v>0.50050112504231359</v>
      </c>
      <c r="AB70" s="79">
        <f>+'[1]5. GlobalData'!M9*1000*$D$21/1000</f>
        <v>1074.662101981407</v>
      </c>
      <c r="AC70" s="80">
        <f t="shared" si="29"/>
        <v>10.963169126382001</v>
      </c>
      <c r="AD70" s="81">
        <f t="shared" si="30"/>
        <v>210.61143637675241</v>
      </c>
      <c r="AE70" s="102">
        <f t="shared" si="23"/>
        <v>9.2644368006243347</v>
      </c>
      <c r="AF70" s="81">
        <f t="shared" si="31"/>
        <v>864.05066560465468</v>
      </c>
      <c r="AG70" s="83">
        <f t="shared" si="24"/>
        <v>9.2644368006243365</v>
      </c>
      <c r="AH70" s="84">
        <f t="shared" si="25"/>
        <v>115.99864353427128</v>
      </c>
      <c r="AI70" s="85">
        <f>+IF('[1]5. GlobalData'!M120="","",'[1]5. GlobalData'!M120)</f>
        <v>1</v>
      </c>
      <c r="AJ70" s="86">
        <f>+IF('[1]5. GlobalData'!N120="","",'[1]5. GlobalData'!N120)</f>
        <v>1.1460583239097806</v>
      </c>
      <c r="AK70" s="86">
        <f>+IF('[1]5. GlobalData'!O120="","",'[1]5. GlobalData'!O120)</f>
        <v>1.0267765189182025</v>
      </c>
      <c r="AL70" s="86">
        <f>+IF('[1]5. GlobalData'!P120="","",'[1]5. GlobalData'!P120)</f>
        <v>0.79637254256474788</v>
      </c>
      <c r="AM70" s="86" t="str">
        <f>+IF('[1]5. GlobalData'!Q120="","",'[1]5. GlobalData'!Q120)</f>
        <v/>
      </c>
      <c r="AN70" s="86">
        <f>+IF('[1]5. GlobalData'!R120="","",'[1]5. GlobalData'!R120)</f>
        <v>0.47344007604199378</v>
      </c>
      <c r="AO70" s="86" t="str">
        <f>+IF('[1]5. GlobalData'!S120="","",'[1]5. GlobalData'!S120)</f>
        <v/>
      </c>
      <c r="AP70" s="86">
        <f>+IF('[1]5. GlobalData'!T120="","",'[1]5. GlobalData'!T120)</f>
        <v>0.27316919469874357</v>
      </c>
      <c r="AQ70" s="86" t="str">
        <f>+IF('[1]5. GlobalData'!U120="","",'[1]5. GlobalData'!U120)</f>
        <v/>
      </c>
      <c r="AR70" s="86">
        <f>+IF('[1]5. GlobalData'!V120="","",'[1]5. GlobalData'!V120)</f>
        <v>0.10260539330343703</v>
      </c>
      <c r="AS70" s="86" t="str">
        <f>+IF('[1]5. GlobalData'!W120="","",'[1]5. GlobalData'!W120)</f>
        <v/>
      </c>
      <c r="AT70" s="86">
        <f>+IF('[1]5. GlobalData'!X120="","",'[1]5. GlobalData'!X120)</f>
        <v>6.9465448498731056E-2</v>
      </c>
      <c r="AU70" s="86" t="str">
        <f>+IF('[1]5. GlobalData'!Y120="","",'[1]5. GlobalData'!Y120)</f>
        <v/>
      </c>
      <c r="AV70" s="87">
        <f>+IF('[1]5. GlobalData'!Z120="","",'[1]5. GlobalData'!Z120)</f>
        <v>5.1421873655740524E-2</v>
      </c>
      <c r="AW70" s="88">
        <f t="shared" si="32"/>
        <v>115.99864353427128</v>
      </c>
      <c r="AX70" s="89">
        <f t="shared" si="26"/>
        <v>132.94121098469506</v>
      </c>
      <c r="AY70" s="89">
        <f t="shared" si="26"/>
        <v>119.10468340735252</v>
      </c>
      <c r="AZ70" s="89">
        <f t="shared" si="26"/>
        <v>92.378134685449467</v>
      </c>
      <c r="BA70" s="89" t="str">
        <f t="shared" si="26"/>
        <v/>
      </c>
      <c r="BB70" s="89">
        <f t="shared" si="26"/>
        <v>54.918406615633529</v>
      </c>
      <c r="BC70" s="89" t="str">
        <f t="shared" si="26"/>
        <v/>
      </c>
      <c r="BD70" s="89">
        <f t="shared" si="26"/>
        <v>31.687256040403504</v>
      </c>
      <c r="BE70" s="89" t="str">
        <f t="shared" si="26"/>
        <v/>
      </c>
      <c r="BF70" s="89">
        <f t="shared" si="26"/>
        <v>11.902086442499098</v>
      </c>
      <c r="BG70" s="89" t="str">
        <f t="shared" si="26"/>
        <v/>
      </c>
      <c r="BH70" s="89">
        <f t="shared" si="26"/>
        <v>8.0578977983525846</v>
      </c>
      <c r="BI70" s="89" t="str">
        <f t="shared" si="26"/>
        <v/>
      </c>
      <c r="BJ70" s="90">
        <f t="shared" si="26"/>
        <v>5.9648675920565806</v>
      </c>
      <c r="BK70" s="88">
        <v>115.99864353427128</v>
      </c>
      <c r="BL70" s="89">
        <v>132.94121098469506</v>
      </c>
      <c r="BM70" s="89">
        <v>119.10468340735252</v>
      </c>
      <c r="BN70" s="89">
        <v>92.378134685449467</v>
      </c>
      <c r="BO70" s="91">
        <f>+BN70+(BP70-BN70)*(2027-2025)/(2030-2025)</f>
        <v>77.394243457523089</v>
      </c>
      <c r="BP70" s="89">
        <v>54.918406615633529</v>
      </c>
      <c r="BQ70" s="91">
        <f>+BP70+(BR70-BP70)*(2033-2030)/(2035-2030)</f>
        <v>40.979716270495516</v>
      </c>
      <c r="BR70" s="89">
        <v>31.687256040403504</v>
      </c>
      <c r="BS70" s="91">
        <f>+BR70+(BT70-BR70)*(2037-2035)/(2040-2035)</f>
        <v>23.773188201241741</v>
      </c>
      <c r="BT70" s="89">
        <v>11.902086442499098</v>
      </c>
      <c r="BU70" s="91">
        <f>+BT70+(BV70-BT70)*(2043-2040)/(2045-2040)</f>
        <v>9.595573256011189</v>
      </c>
      <c r="BV70" s="89">
        <v>8.0578977983525846</v>
      </c>
      <c r="BW70" s="91">
        <f>+BV70+(BX70-BV70)*(2047-2045)/(2050-2045)</f>
        <v>7.2206857158341826</v>
      </c>
      <c r="BX70" s="90">
        <v>5.9648675920565806</v>
      </c>
      <c r="BY70" s="94"/>
      <c r="BZ70" s="94"/>
      <c r="CA70" s="94"/>
      <c r="CB70" s="85" t="str">
        <f>+IF('[1]5. GlobalData'!BF120="","",'[1]5. GlobalData'!BF120)</f>
        <v/>
      </c>
      <c r="CC70" s="86" t="str">
        <f>+IF('[1]5. GlobalData'!BG120="","",'[1]5. GlobalData'!BG120)</f>
        <v/>
      </c>
      <c r="CD70" s="86" t="str">
        <f>+IF('[1]5. GlobalData'!BH120="","",'[1]5. GlobalData'!BH120)</f>
        <v/>
      </c>
      <c r="CE70" s="86" t="str">
        <f>+IF('[1]5. GlobalData'!BI120="","",'[1]5. GlobalData'!BI120)</f>
        <v/>
      </c>
      <c r="CF70" s="86" t="str">
        <f>+IF('[1]5. GlobalData'!BJ120="","",'[1]5. GlobalData'!BJ120)</f>
        <v/>
      </c>
      <c r="CG70" s="86" t="str">
        <f>+IF('[1]5. GlobalData'!BK120="","",'[1]5. GlobalData'!BK120)</f>
        <v/>
      </c>
      <c r="CH70" s="86" t="str">
        <f>+IF('[1]5. GlobalData'!BL120="","",'[1]5. GlobalData'!BL120)</f>
        <v/>
      </c>
      <c r="CI70" s="86" t="str">
        <f>+IF('[1]5. GlobalData'!BM120="","",'[1]5. GlobalData'!BM120)</f>
        <v/>
      </c>
      <c r="CJ70" s="86" t="str">
        <f>+IF('[1]5. GlobalData'!BN120="","",'[1]5. GlobalData'!BN120)</f>
        <v/>
      </c>
      <c r="CK70" s="86" t="str">
        <f>+IF('[1]5. GlobalData'!BO120="","",'[1]5. GlobalData'!BO120)</f>
        <v/>
      </c>
      <c r="CL70" s="86" t="str">
        <f>+IF('[1]5. GlobalData'!BP120="","",'[1]5. GlobalData'!BP120)</f>
        <v/>
      </c>
      <c r="CM70" s="86" t="str">
        <f>+IF('[1]5. GlobalData'!BQ120="","",'[1]5. GlobalData'!BQ120)</f>
        <v/>
      </c>
      <c r="CN70" s="86" t="str">
        <f>+IF('[1]5. GlobalData'!BR120="","",'[1]5. GlobalData'!BR120)</f>
        <v/>
      </c>
      <c r="CO70" s="87" t="str">
        <f>+IF('[1]5. GlobalData'!BS120="","",'[1]5. GlobalData'!BS120)</f>
        <v/>
      </c>
      <c r="CP70" s="88" t="str">
        <f t="shared" si="33"/>
        <v/>
      </c>
      <c r="CQ70" s="89" t="str">
        <f t="shared" si="27"/>
        <v/>
      </c>
      <c r="CR70" s="89" t="str">
        <f t="shared" si="27"/>
        <v/>
      </c>
      <c r="CS70" s="89" t="str">
        <f t="shared" si="27"/>
        <v/>
      </c>
      <c r="CT70" s="89" t="str">
        <f t="shared" si="27"/>
        <v/>
      </c>
      <c r="CU70" s="89" t="str">
        <f t="shared" si="27"/>
        <v/>
      </c>
      <c r="CV70" s="89" t="str">
        <f t="shared" si="27"/>
        <v/>
      </c>
      <c r="CW70" s="89" t="str">
        <f t="shared" si="27"/>
        <v/>
      </c>
      <c r="CX70" s="89" t="str">
        <f t="shared" si="27"/>
        <v/>
      </c>
      <c r="CY70" s="89" t="str">
        <f t="shared" si="27"/>
        <v/>
      </c>
      <c r="CZ70" s="89" t="str">
        <f t="shared" si="27"/>
        <v/>
      </c>
      <c r="DA70" s="89" t="str">
        <f t="shared" si="27"/>
        <v/>
      </c>
      <c r="DB70" s="89" t="str">
        <f t="shared" si="27"/>
        <v/>
      </c>
      <c r="DC70" s="90" t="str">
        <f t="shared" si="27"/>
        <v/>
      </c>
      <c r="DD70" s="88">
        <v>115.99864353427128</v>
      </c>
      <c r="DE70" s="89">
        <v>132.94121098469506</v>
      </c>
      <c r="DF70" s="89">
        <v>119.10468340735252</v>
      </c>
      <c r="DG70" s="89">
        <v>92.378134685449467</v>
      </c>
      <c r="DH70" s="91">
        <f>+DG70+(DI70-DG70)*(2027-2025)/(2030-2025)</f>
        <v>77.394243457523089</v>
      </c>
      <c r="DI70" s="89">
        <v>54.918406615633529</v>
      </c>
      <c r="DJ70" s="91">
        <f>+DI70+(DK70-DI70)*(2033-2030)/(2035-2030)</f>
        <v>40.979716270495516</v>
      </c>
      <c r="DK70" s="89">
        <v>31.687256040403504</v>
      </c>
      <c r="DL70" s="91">
        <f>+DK70+(DM70-DK70)*(2037-2035)/(2040-2035)</f>
        <v>23.773188201241741</v>
      </c>
      <c r="DM70" s="89">
        <v>11.902086442499098</v>
      </c>
      <c r="DN70" s="91">
        <f>+DM70+(DO70-DM70)*(2043-2040)/(2045-2040)</f>
        <v>9.595573256011189</v>
      </c>
      <c r="DO70" s="89">
        <v>8.0578977983525846</v>
      </c>
      <c r="DP70" s="91">
        <f>+DO70+(DQ70-DO70)*(2047-2045)/(2050-2045)</f>
        <v>7.2206857158341826</v>
      </c>
      <c r="DQ70" s="90">
        <v>5.9648675920565806</v>
      </c>
    </row>
    <row r="71" spans="9:121" x14ac:dyDescent="0.25">
      <c r="I71" s="13" t="s">
        <v>35</v>
      </c>
      <c r="J71" s="14" t="s">
        <v>42</v>
      </c>
      <c r="K71" s="13">
        <v>52</v>
      </c>
      <c r="L71" s="14"/>
      <c r="M71" s="14" t="str">
        <f t="shared" si="16"/>
        <v>Light Oil</v>
      </c>
      <c r="N71" s="95">
        <f t="shared" si="17"/>
        <v>7.0712088472532377</v>
      </c>
      <c r="O71" s="96">
        <f t="shared" si="17"/>
        <v>83.600151440022017</v>
      </c>
      <c r="P71" s="97">
        <f t="shared" si="18"/>
        <v>0.92201276318289005</v>
      </c>
      <c r="Q71" s="98">
        <f t="shared" si="28"/>
        <v>60.807849771910234</v>
      </c>
      <c r="R71" s="99">
        <f t="shared" si="19"/>
        <v>11.187076555858232</v>
      </c>
      <c r="S71" s="99">
        <f t="shared" si="19"/>
        <v>0.42083397893088031</v>
      </c>
      <c r="T71" s="99">
        <f t="shared" si="19"/>
        <v>11.193699252036202</v>
      </c>
      <c r="U71" s="99">
        <f t="shared" si="19"/>
        <v>11.184391133322654</v>
      </c>
      <c r="V71" s="99">
        <f t="shared" si="19"/>
        <v>60.798541653196693</v>
      </c>
      <c r="W71" s="100">
        <f t="shared" si="20"/>
        <v>0.13381646280729853</v>
      </c>
      <c r="X71" s="100">
        <f t="shared" si="20"/>
        <v>5.0338901506991034E-3</v>
      </c>
      <c r="Y71" s="100">
        <f t="shared" si="20"/>
        <v>0.13389568151759862</v>
      </c>
      <c r="Z71" s="100">
        <f t="shared" si="21"/>
        <v>0.72725396552440358</v>
      </c>
      <c r="AA71" s="101">
        <f t="shared" si="22"/>
        <v>0.99916845016969213</v>
      </c>
      <c r="AB71" s="79">
        <f>+'[1]5. GlobalData'!M10*1000*$D$21/1000</f>
        <v>170.99427644000002</v>
      </c>
      <c r="AC71" s="80">
        <f t="shared" si="29"/>
        <v>2.519102060612922</v>
      </c>
      <c r="AD71" s="81">
        <f t="shared" si="30"/>
        <v>13.335371131096654</v>
      </c>
      <c r="AE71" s="102">
        <f t="shared" si="23"/>
        <v>1.8858686568530199</v>
      </c>
      <c r="AF71" s="81">
        <f t="shared" si="31"/>
        <v>157.65890530890337</v>
      </c>
      <c r="AG71" s="83">
        <f t="shared" si="24"/>
        <v>1.8858686568530199</v>
      </c>
      <c r="AH71" s="84">
        <f t="shared" si="25"/>
        <v>90.671360287275249</v>
      </c>
      <c r="AI71" s="85">
        <f>+IF('[1]5. GlobalData'!M121="","",'[1]5. GlobalData'!M121)</f>
        <v>1</v>
      </c>
      <c r="AJ71" s="86">
        <f>+IF('[1]5. GlobalData'!N121="","",'[1]5. GlobalData'!N121)</f>
        <v>0.86406008870132311</v>
      </c>
      <c r="AK71" s="86" t="str">
        <f>+IF('[1]5. GlobalData'!O121="","",'[1]5. GlobalData'!O121)</f>
        <v/>
      </c>
      <c r="AL71" s="86">
        <f>+IF('[1]5. GlobalData'!P121="","",'[1]5. GlobalData'!P121)</f>
        <v>0.45558055767282019</v>
      </c>
      <c r="AM71" s="86" t="str">
        <f>+IF('[1]5. GlobalData'!Q121="","",'[1]5. GlobalData'!Q121)</f>
        <v/>
      </c>
      <c r="AN71" s="86" t="str">
        <f>+IF('[1]5. GlobalData'!R121="","",'[1]5. GlobalData'!R121)</f>
        <v/>
      </c>
      <c r="AO71" s="86" t="str">
        <f>+IF('[1]5. GlobalData'!S121="","",'[1]5. GlobalData'!S121)</f>
        <v/>
      </c>
      <c r="AP71" s="86" t="str">
        <f>+IF('[1]5. GlobalData'!T121="","",'[1]5. GlobalData'!T121)</f>
        <v/>
      </c>
      <c r="AQ71" s="86" t="str">
        <f>+IF('[1]5. GlobalData'!U121="","",'[1]5. GlobalData'!U121)</f>
        <v/>
      </c>
      <c r="AR71" s="86" t="str">
        <f>+IF('[1]5. GlobalData'!V121="","",'[1]5. GlobalData'!V121)</f>
        <v/>
      </c>
      <c r="AS71" s="86" t="str">
        <f>+IF('[1]5. GlobalData'!W121="","",'[1]5. GlobalData'!W121)</f>
        <v/>
      </c>
      <c r="AT71" s="86" t="str">
        <f>+IF('[1]5. GlobalData'!X121="","",'[1]5. GlobalData'!X121)</f>
        <v/>
      </c>
      <c r="AU71" s="86" t="str">
        <f>+IF('[1]5. GlobalData'!Y121="","",'[1]5. GlobalData'!Y121)</f>
        <v/>
      </c>
      <c r="AV71" s="87" t="str">
        <f>+IF('[1]5. GlobalData'!Z121="","",'[1]5. GlobalData'!Z121)</f>
        <v/>
      </c>
      <c r="AW71" s="88">
        <f t="shared" si="32"/>
        <v>90.671360287275249</v>
      </c>
      <c r="AX71" s="89">
        <f t="shared" si="26"/>
        <v>78.345503612492678</v>
      </c>
      <c r="AY71" s="89" t="str">
        <f t="shared" si="26"/>
        <v/>
      </c>
      <c r="AZ71" s="89">
        <f t="shared" si="26"/>
        <v>41.308108884630059</v>
      </c>
      <c r="BA71" s="89" t="str">
        <f t="shared" si="26"/>
        <v/>
      </c>
      <c r="BB71" s="89" t="str">
        <f t="shared" si="26"/>
        <v/>
      </c>
      <c r="BC71" s="89" t="str">
        <f t="shared" si="26"/>
        <v/>
      </c>
      <c r="BD71" s="89" t="str">
        <f t="shared" si="26"/>
        <v/>
      </c>
      <c r="BE71" s="89" t="str">
        <f t="shared" si="26"/>
        <v/>
      </c>
      <c r="BF71" s="89" t="str">
        <f t="shared" si="26"/>
        <v/>
      </c>
      <c r="BG71" s="89" t="str">
        <f t="shared" si="26"/>
        <v/>
      </c>
      <c r="BH71" s="89" t="str">
        <f t="shared" si="26"/>
        <v/>
      </c>
      <c r="BI71" s="89" t="str">
        <f t="shared" si="26"/>
        <v/>
      </c>
      <c r="BJ71" s="90" t="str">
        <f t="shared" si="26"/>
        <v/>
      </c>
      <c r="BK71" s="88">
        <v>90.671360287275249</v>
      </c>
      <c r="BL71" s="89">
        <v>78.345503612492678</v>
      </c>
      <c r="BM71" s="91">
        <f>+BL71+(BN71-BL71)*(2023-2020)/(2025-2020)</f>
        <v>56.123066775775108</v>
      </c>
      <c r="BN71" s="89">
        <v>41.308108884630059</v>
      </c>
      <c r="BO71" s="92" t="s">
        <v>106</v>
      </c>
      <c r="BP71" s="92" t="s">
        <v>106</v>
      </c>
      <c r="BQ71" s="92" t="s">
        <v>106</v>
      </c>
      <c r="BR71" s="92" t="s">
        <v>106</v>
      </c>
      <c r="BS71" s="92" t="s">
        <v>106</v>
      </c>
      <c r="BT71" s="92" t="s">
        <v>106</v>
      </c>
      <c r="BU71" s="92" t="s">
        <v>106</v>
      </c>
      <c r="BV71" s="92" t="s">
        <v>106</v>
      </c>
      <c r="BW71" s="92" t="s">
        <v>106</v>
      </c>
      <c r="BX71" s="93" t="s">
        <v>106</v>
      </c>
      <c r="BY71" s="94"/>
      <c r="BZ71" s="94"/>
      <c r="CA71" s="94"/>
      <c r="CB71" s="85" t="str">
        <f>+IF('[1]5. GlobalData'!BF121="","",'[1]5. GlobalData'!BF121)</f>
        <v/>
      </c>
      <c r="CC71" s="86" t="str">
        <f>+IF('[1]5. GlobalData'!BG121="","",'[1]5. GlobalData'!BG121)</f>
        <v/>
      </c>
      <c r="CD71" s="86" t="str">
        <f>+IF('[1]5. GlobalData'!BH121="","",'[1]5. GlobalData'!BH121)</f>
        <v/>
      </c>
      <c r="CE71" s="86" t="str">
        <f>+IF('[1]5. GlobalData'!BI121="","",'[1]5. GlobalData'!BI121)</f>
        <v/>
      </c>
      <c r="CF71" s="86" t="str">
        <f>+IF('[1]5. GlobalData'!BJ121="","",'[1]5. GlobalData'!BJ121)</f>
        <v/>
      </c>
      <c r="CG71" s="86" t="str">
        <f>+IF('[1]5. GlobalData'!BK121="","",'[1]5. GlobalData'!BK121)</f>
        <v/>
      </c>
      <c r="CH71" s="86" t="str">
        <f>+IF('[1]5. GlobalData'!BL121="","",'[1]5. GlobalData'!BL121)</f>
        <v/>
      </c>
      <c r="CI71" s="86" t="str">
        <f>+IF('[1]5. GlobalData'!BM121="","",'[1]5. GlobalData'!BM121)</f>
        <v/>
      </c>
      <c r="CJ71" s="86" t="str">
        <f>+IF('[1]5. GlobalData'!BN121="","",'[1]5. GlobalData'!BN121)</f>
        <v/>
      </c>
      <c r="CK71" s="86" t="str">
        <f>+IF('[1]5. GlobalData'!BO121="","",'[1]5. GlobalData'!BO121)</f>
        <v/>
      </c>
      <c r="CL71" s="86" t="str">
        <f>+IF('[1]5. GlobalData'!BP121="","",'[1]5. GlobalData'!BP121)</f>
        <v/>
      </c>
      <c r="CM71" s="86" t="str">
        <f>+IF('[1]5. GlobalData'!BQ121="","",'[1]5. GlobalData'!BQ121)</f>
        <v/>
      </c>
      <c r="CN71" s="86" t="str">
        <f>+IF('[1]5. GlobalData'!BR121="","",'[1]5. GlobalData'!BR121)</f>
        <v/>
      </c>
      <c r="CO71" s="87" t="str">
        <f>+IF('[1]5. GlobalData'!BS121="","",'[1]5. GlobalData'!BS121)</f>
        <v/>
      </c>
      <c r="CP71" s="88" t="str">
        <f t="shared" si="33"/>
        <v/>
      </c>
      <c r="CQ71" s="89" t="str">
        <f t="shared" si="27"/>
        <v/>
      </c>
      <c r="CR71" s="89" t="str">
        <f t="shared" si="27"/>
        <v/>
      </c>
      <c r="CS71" s="89" t="str">
        <f t="shared" si="27"/>
        <v/>
      </c>
      <c r="CT71" s="89" t="str">
        <f t="shared" si="27"/>
        <v/>
      </c>
      <c r="CU71" s="89" t="str">
        <f t="shared" si="27"/>
        <v/>
      </c>
      <c r="CV71" s="89" t="str">
        <f t="shared" si="27"/>
        <v/>
      </c>
      <c r="CW71" s="89" t="str">
        <f t="shared" si="27"/>
        <v/>
      </c>
      <c r="CX71" s="89" t="str">
        <f t="shared" si="27"/>
        <v/>
      </c>
      <c r="CY71" s="89" t="str">
        <f t="shared" si="27"/>
        <v/>
      </c>
      <c r="CZ71" s="89" t="str">
        <f t="shared" si="27"/>
        <v/>
      </c>
      <c r="DA71" s="89" t="str">
        <f t="shared" si="27"/>
        <v/>
      </c>
      <c r="DB71" s="89" t="str">
        <f t="shared" si="27"/>
        <v/>
      </c>
      <c r="DC71" s="90" t="str">
        <f t="shared" si="27"/>
        <v/>
      </c>
      <c r="DD71" s="88">
        <v>90.671360287275249</v>
      </c>
      <c r="DE71" s="89">
        <v>78.345503612492678</v>
      </c>
      <c r="DF71" s="91">
        <f>+DE71+(DG71-DE71)*(2023-2020)/(2025-2020)</f>
        <v>56.123066775775108</v>
      </c>
      <c r="DG71" s="89">
        <v>41.308108884630059</v>
      </c>
      <c r="DH71" s="92" t="s">
        <v>106</v>
      </c>
      <c r="DI71" s="92" t="s">
        <v>106</v>
      </c>
      <c r="DJ71" s="92" t="s">
        <v>106</v>
      </c>
      <c r="DK71" s="92" t="s">
        <v>106</v>
      </c>
      <c r="DL71" s="92" t="s">
        <v>106</v>
      </c>
      <c r="DM71" s="92" t="s">
        <v>106</v>
      </c>
      <c r="DN71" s="92" t="s">
        <v>106</v>
      </c>
      <c r="DO71" s="92" t="s">
        <v>106</v>
      </c>
      <c r="DP71" s="92" t="s">
        <v>106</v>
      </c>
      <c r="DQ71" s="93" t="s">
        <v>106</v>
      </c>
    </row>
    <row r="72" spans="9:121" x14ac:dyDescent="0.25">
      <c r="I72" s="13" t="s">
        <v>35</v>
      </c>
      <c r="J72" s="14" t="s">
        <v>45</v>
      </c>
      <c r="K72" s="13">
        <v>46</v>
      </c>
      <c r="L72" s="14"/>
      <c r="M72" s="14" t="str">
        <f t="shared" si="16"/>
        <v>Light Oil</v>
      </c>
      <c r="N72" s="95">
        <f t="shared" si="17"/>
        <v>60.007782289723188</v>
      </c>
      <c r="O72" s="96">
        <f t="shared" si="17"/>
        <v>77.441558868755962</v>
      </c>
      <c r="P72" s="97">
        <f t="shared" si="18"/>
        <v>0.56341891649713927</v>
      </c>
      <c r="Q72" s="98">
        <f t="shared" si="28"/>
        <v>73.646794341073218</v>
      </c>
      <c r="R72" s="99">
        <f t="shared" si="19"/>
        <v>3.345117782148316</v>
      </c>
      <c r="S72" s="99">
        <f t="shared" si="19"/>
        <v>0.44964674553442446</v>
      </c>
      <c r="T72" s="99">
        <f t="shared" si="19"/>
        <v>52.360166687252182</v>
      </c>
      <c r="U72" s="99">
        <f t="shared" si="19"/>
        <v>0</v>
      </c>
      <c r="V72" s="99">
        <f t="shared" si="19"/>
        <v>21.286627653821029</v>
      </c>
      <c r="W72" s="100">
        <f t="shared" si="20"/>
        <v>4.3195382828197612E-2</v>
      </c>
      <c r="X72" s="100">
        <f t="shared" si="20"/>
        <v>5.8062718791141981E-3</v>
      </c>
      <c r="Y72" s="100">
        <f t="shared" si="20"/>
        <v>0.67612490569810901</v>
      </c>
      <c r="Z72" s="100">
        <f t="shared" si="21"/>
        <v>0.27487343959457905</v>
      </c>
      <c r="AA72" s="101">
        <f t="shared" si="22"/>
        <v>0</v>
      </c>
      <c r="AB72" s="79">
        <f>+'[1]5. GlobalData'!M11*1000*$D$21/1000</f>
        <v>800.21650656000008</v>
      </c>
      <c r="AC72" s="80">
        <f t="shared" si="29"/>
        <v>5.9871986933189376</v>
      </c>
      <c r="AD72" s="81">
        <f t="shared" si="30"/>
        <v>349.35938947083901</v>
      </c>
      <c r="AE72" s="102">
        <f t="shared" si="23"/>
        <v>5.8219013624616087</v>
      </c>
      <c r="AF72" s="81">
        <f t="shared" si="31"/>
        <v>450.85711708916119</v>
      </c>
      <c r="AG72" s="83">
        <f t="shared" si="24"/>
        <v>5.8219013624616087</v>
      </c>
      <c r="AH72" s="84">
        <f t="shared" si="25"/>
        <v>137.44934115847914</v>
      </c>
      <c r="AI72" s="85">
        <f>+IF('[1]5. GlobalData'!M122="","",'[1]5. GlobalData'!M122)</f>
        <v>1</v>
      </c>
      <c r="AJ72" s="86">
        <f>+IF('[1]5. GlobalData'!N122="","",'[1]5. GlobalData'!N122)</f>
        <v>0.96044449526690401</v>
      </c>
      <c r="AK72" s="86">
        <f>+IF('[1]5. GlobalData'!O122="","",'[1]5. GlobalData'!O122)</f>
        <v>0.76403745377837917</v>
      </c>
      <c r="AL72" s="86">
        <f>+IF('[1]5. GlobalData'!P122="","",'[1]5. GlobalData'!P122)</f>
        <v>0.56021621253703868</v>
      </c>
      <c r="AM72" s="86">
        <f>+IF('[1]5. GlobalData'!Q122="","",'[1]5. GlobalData'!Q122)</f>
        <v>0.34268343632583909</v>
      </c>
      <c r="AN72" s="86">
        <f>+IF('[1]5. GlobalData'!R122="","",'[1]5. GlobalData'!R122)</f>
        <v>0.2529654007733238</v>
      </c>
      <c r="AO72" s="86">
        <f>+IF('[1]5. GlobalData'!S122="","",'[1]5. GlobalData'!S122)</f>
        <v>0.17520746156244088</v>
      </c>
      <c r="AP72" s="86">
        <f>+IF('[1]5. GlobalData'!T122="","",'[1]5. GlobalData'!T122)</f>
        <v>0.130609198619274</v>
      </c>
      <c r="AQ72" s="86">
        <f>+IF('[1]5. GlobalData'!U122="","",'[1]5. GlobalData'!U122)</f>
        <v>9.8753296517011979E-2</v>
      </c>
      <c r="AR72" s="86">
        <f>+IF('[1]5. GlobalData'!V122="","",'[1]5. GlobalData'!V122)</f>
        <v>7.3268574835202507E-2</v>
      </c>
      <c r="AS72" s="86" t="str">
        <f>+IF('[1]5. GlobalData'!W122="","",'[1]5. GlobalData'!W122)</f>
        <v/>
      </c>
      <c r="AT72" s="86" t="str">
        <f>+IF('[1]5. GlobalData'!X122="","",'[1]5. GlobalData'!X122)</f>
        <v/>
      </c>
      <c r="AU72" s="86" t="str">
        <f>+IF('[1]5. GlobalData'!Y122="","",'[1]5. GlobalData'!Y122)</f>
        <v/>
      </c>
      <c r="AV72" s="87" t="str">
        <f>+IF('[1]5. GlobalData'!Z122="","",'[1]5. GlobalData'!Z122)</f>
        <v/>
      </c>
      <c r="AW72" s="88">
        <f t="shared" si="32"/>
        <v>137.44934115847914</v>
      </c>
      <c r="AX72" s="89">
        <f t="shared" si="26"/>
        <v>132.01246309372399</v>
      </c>
      <c r="AY72" s="89">
        <f t="shared" si="26"/>
        <v>105.01644464224017</v>
      </c>
      <c r="AZ72" s="89">
        <f t="shared" si="26"/>
        <v>77.001349319514489</v>
      </c>
      <c r="BA72" s="89">
        <f t="shared" si="26"/>
        <v>47.101612548910218</v>
      </c>
      <c r="BB72" s="89">
        <f t="shared" si="26"/>
        <v>34.769927672183989</v>
      </c>
      <c r="BC72" s="89">
        <f t="shared" si="26"/>
        <v>24.082150157807057</v>
      </c>
      <c r="BD72" s="89">
        <f t="shared" si="26"/>
        <v>17.952148299456155</v>
      </c>
      <c r="BE72" s="89">
        <f t="shared" si="26"/>
        <v>13.573575543491229</v>
      </c>
      <c r="BF72" s="89">
        <f t="shared" si="26"/>
        <v>10.070717338719309</v>
      </c>
      <c r="BG72" s="89" t="str">
        <f t="shared" si="26"/>
        <v/>
      </c>
      <c r="BH72" s="89" t="str">
        <f t="shared" si="26"/>
        <v/>
      </c>
      <c r="BI72" s="89" t="str">
        <f t="shared" si="26"/>
        <v/>
      </c>
      <c r="BJ72" s="90" t="str">
        <f t="shared" si="26"/>
        <v/>
      </c>
      <c r="BK72" s="88">
        <v>137.44934115847914</v>
      </c>
      <c r="BL72" s="89">
        <v>132.01246309372399</v>
      </c>
      <c r="BM72" s="89">
        <v>105.01644464224017</v>
      </c>
      <c r="BN72" s="89">
        <v>77.001349319514489</v>
      </c>
      <c r="BO72" s="89">
        <v>47.101612548910218</v>
      </c>
      <c r="BP72" s="89">
        <v>34.769927672183989</v>
      </c>
      <c r="BQ72" s="89">
        <v>24.082150157807057</v>
      </c>
      <c r="BR72" s="89">
        <v>17.952148299456155</v>
      </c>
      <c r="BS72" s="89">
        <v>13.573575543491229</v>
      </c>
      <c r="BT72" s="89">
        <v>10.070717338719309</v>
      </c>
      <c r="BU72" s="92" t="s">
        <v>106</v>
      </c>
      <c r="BV72" s="92" t="s">
        <v>106</v>
      </c>
      <c r="BW72" s="92" t="s">
        <v>106</v>
      </c>
      <c r="BX72" s="93" t="s">
        <v>106</v>
      </c>
      <c r="BY72" s="94"/>
      <c r="BZ72" s="94"/>
      <c r="CA72" s="94"/>
      <c r="CB72" s="85" t="str">
        <f>+IF('[1]5. GlobalData'!BF122="","",'[1]5. GlobalData'!BF122)</f>
        <v/>
      </c>
      <c r="CC72" s="86" t="str">
        <f>+IF('[1]5. GlobalData'!BG122="","",'[1]5. GlobalData'!BG122)</f>
        <v/>
      </c>
      <c r="CD72" s="86" t="str">
        <f>+IF('[1]5. GlobalData'!BH122="","",'[1]5. GlobalData'!BH122)</f>
        <v/>
      </c>
      <c r="CE72" s="86" t="str">
        <f>+IF('[1]5. GlobalData'!BI122="","",'[1]5. GlobalData'!BI122)</f>
        <v/>
      </c>
      <c r="CF72" s="86" t="str">
        <f>+IF('[1]5. GlobalData'!BJ122="","",'[1]5. GlobalData'!BJ122)</f>
        <v/>
      </c>
      <c r="CG72" s="86" t="str">
        <f>+IF('[1]5. GlobalData'!BK122="","",'[1]5. GlobalData'!BK122)</f>
        <v/>
      </c>
      <c r="CH72" s="86" t="str">
        <f>+IF('[1]5. GlobalData'!BL122="","",'[1]5. GlobalData'!BL122)</f>
        <v/>
      </c>
      <c r="CI72" s="86" t="str">
        <f>+IF('[1]5. GlobalData'!BM122="","",'[1]5. GlobalData'!BM122)</f>
        <v/>
      </c>
      <c r="CJ72" s="86" t="str">
        <f>+IF('[1]5. GlobalData'!BN122="","",'[1]5. GlobalData'!BN122)</f>
        <v/>
      </c>
      <c r="CK72" s="86" t="str">
        <f>+IF('[1]5. GlobalData'!BO122="","",'[1]5. GlobalData'!BO122)</f>
        <v/>
      </c>
      <c r="CL72" s="86" t="str">
        <f>+IF('[1]5. GlobalData'!BP122="","",'[1]5. GlobalData'!BP122)</f>
        <v/>
      </c>
      <c r="CM72" s="86" t="str">
        <f>+IF('[1]5. GlobalData'!BQ122="","",'[1]5. GlobalData'!BQ122)</f>
        <v/>
      </c>
      <c r="CN72" s="86" t="str">
        <f>+IF('[1]5. GlobalData'!BR122="","",'[1]5. GlobalData'!BR122)</f>
        <v/>
      </c>
      <c r="CO72" s="87" t="str">
        <f>+IF('[1]5. GlobalData'!BS122="","",'[1]5. GlobalData'!BS122)</f>
        <v/>
      </c>
      <c r="CP72" s="88" t="str">
        <f t="shared" si="33"/>
        <v/>
      </c>
      <c r="CQ72" s="89" t="str">
        <f t="shared" si="27"/>
        <v/>
      </c>
      <c r="CR72" s="89" t="str">
        <f t="shared" si="27"/>
        <v/>
      </c>
      <c r="CS72" s="89" t="str">
        <f t="shared" si="27"/>
        <v/>
      </c>
      <c r="CT72" s="89" t="str">
        <f t="shared" si="27"/>
        <v/>
      </c>
      <c r="CU72" s="89" t="str">
        <f t="shared" si="27"/>
        <v/>
      </c>
      <c r="CV72" s="89" t="str">
        <f t="shared" si="27"/>
        <v/>
      </c>
      <c r="CW72" s="89" t="str">
        <f t="shared" si="27"/>
        <v/>
      </c>
      <c r="CX72" s="89" t="str">
        <f t="shared" si="27"/>
        <v/>
      </c>
      <c r="CY72" s="89" t="str">
        <f t="shared" si="27"/>
        <v/>
      </c>
      <c r="CZ72" s="89" t="str">
        <f t="shared" si="27"/>
        <v/>
      </c>
      <c r="DA72" s="89" t="str">
        <f t="shared" si="27"/>
        <v/>
      </c>
      <c r="DB72" s="89" t="str">
        <f t="shared" si="27"/>
        <v/>
      </c>
      <c r="DC72" s="90" t="str">
        <f t="shared" si="27"/>
        <v/>
      </c>
      <c r="DD72" s="88">
        <v>137.44934115847914</v>
      </c>
      <c r="DE72" s="89">
        <v>132.01246309372399</v>
      </c>
      <c r="DF72" s="89">
        <v>105.01644464224017</v>
      </c>
      <c r="DG72" s="89">
        <v>77.001349319514489</v>
      </c>
      <c r="DH72" s="89">
        <v>47.101612548910218</v>
      </c>
      <c r="DI72" s="89">
        <v>34.769927672183989</v>
      </c>
      <c r="DJ72" s="89">
        <v>24.082150157807057</v>
      </c>
      <c r="DK72" s="89">
        <v>17.952148299456155</v>
      </c>
      <c r="DL72" s="89">
        <v>13.573575543491229</v>
      </c>
      <c r="DM72" s="89">
        <v>10.070717338719309</v>
      </c>
      <c r="DN72" s="92" t="s">
        <v>106</v>
      </c>
      <c r="DO72" s="92" t="s">
        <v>106</v>
      </c>
      <c r="DP72" s="92" t="s">
        <v>106</v>
      </c>
      <c r="DQ72" s="93" t="s">
        <v>106</v>
      </c>
    </row>
    <row r="73" spans="9:121" x14ac:dyDescent="0.25">
      <c r="I73" s="13" t="s">
        <v>35</v>
      </c>
      <c r="J73" s="14" t="s">
        <v>48</v>
      </c>
      <c r="K73" s="13">
        <f>44+((47-44)/2)</f>
        <v>45.5</v>
      </c>
      <c r="L73" s="14"/>
      <c r="M73" s="14" t="str">
        <f t="shared" si="16"/>
        <v>Light Oil</v>
      </c>
      <c r="N73" s="95">
        <f t="shared" si="17"/>
        <v>17.796808939248596</v>
      </c>
      <c r="O73" s="103">
        <f t="shared" si="17"/>
        <v>1.7694814439043327</v>
      </c>
      <c r="P73" s="97">
        <f t="shared" si="18"/>
        <v>9.0435203058618671E-2</v>
      </c>
      <c r="Q73" s="98">
        <f t="shared" si="28"/>
        <v>0</v>
      </c>
      <c r="R73" s="104">
        <f t="shared" si="19"/>
        <v>0.2018105131061125</v>
      </c>
      <c r="S73" s="104">
        <f t="shared" si="19"/>
        <v>1.5676709307982222</v>
      </c>
      <c r="T73" s="99">
        <f t="shared" si="19"/>
        <v>0</v>
      </c>
      <c r="U73" s="99">
        <f t="shared" si="19"/>
        <v>0</v>
      </c>
      <c r="V73" s="99">
        <f t="shared" si="19"/>
        <v>0</v>
      </c>
      <c r="W73" s="100">
        <f t="shared" si="20"/>
        <v>0.11405065241081071</v>
      </c>
      <c r="X73" s="100">
        <f t="shared" si="20"/>
        <v>0.88594934758919042</v>
      </c>
      <c r="Y73" s="100">
        <f t="shared" si="20"/>
        <v>0</v>
      </c>
      <c r="Z73" s="100">
        <f t="shared" si="21"/>
        <v>0</v>
      </c>
      <c r="AA73" s="101" t="str">
        <f t="shared" si="22"/>
        <v>-</v>
      </c>
      <c r="AB73" s="79">
        <f>+'[1]5. GlobalData'!M12*1000*$D$21/1000</f>
        <v>89.866756597045551</v>
      </c>
      <c r="AC73" s="80">
        <f t="shared" si="29"/>
        <v>5.0495994480704836</v>
      </c>
      <c r="AD73" s="81">
        <f t="shared" si="30"/>
        <v>81.739638215972278</v>
      </c>
      <c r="AE73" s="102">
        <f t="shared" si="23"/>
        <v>4.5929378966195404</v>
      </c>
      <c r="AF73" s="81">
        <f t="shared" si="31"/>
        <v>8.1271183810732737</v>
      </c>
      <c r="AG73" s="83">
        <f t="shared" si="24"/>
        <v>4.5929378966195404</v>
      </c>
      <c r="AH73" s="84">
        <f t="shared" si="25"/>
        <v>19.566290383152928</v>
      </c>
      <c r="AI73" s="85">
        <f>+IF('[1]5. GlobalData'!M123="","",'[1]5. GlobalData'!M123)</f>
        <v>1</v>
      </c>
      <c r="AJ73" s="86">
        <f>+IF('[1]5. GlobalData'!N123="","",'[1]5. GlobalData'!N123)</f>
        <v>0.7022515504416712</v>
      </c>
      <c r="AK73" s="86">
        <f>+IF('[1]5. GlobalData'!O123="","",'[1]5. GlobalData'!O123)</f>
        <v>0.58616858919918358</v>
      </c>
      <c r="AL73" s="86">
        <f>+IF('[1]5. GlobalData'!P123="","",'[1]5. GlobalData'!P123)</f>
        <v>0.42817637636521416</v>
      </c>
      <c r="AM73" s="86">
        <f>+IF('[1]5. GlobalData'!Q123="","",'[1]5. GlobalData'!Q123)</f>
        <v>9.1480351034879059E-2</v>
      </c>
      <c r="AN73" s="86">
        <f>+IF('[1]5. GlobalData'!R123="","",'[1]5. GlobalData'!R123)</f>
        <v>0.21313263520085107</v>
      </c>
      <c r="AO73" s="86" t="str">
        <f>+IF('[1]5. GlobalData'!S123="","",'[1]5. GlobalData'!S123)</f>
        <v/>
      </c>
      <c r="AP73" s="86">
        <f>+IF('[1]5. GlobalData'!T123="","",'[1]5. GlobalData'!T123)</f>
        <v>0.10189613777718962</v>
      </c>
      <c r="AQ73" s="86" t="str">
        <f>+IF('[1]5. GlobalData'!U123="","",'[1]5. GlobalData'!U123)</f>
        <v/>
      </c>
      <c r="AR73" s="86">
        <f>+IF('[1]5. GlobalData'!V123="","",'[1]5. GlobalData'!V123)</f>
        <v>7.2782955555135476E-2</v>
      </c>
      <c r="AS73" s="86" t="str">
        <f>+IF('[1]5. GlobalData'!W123="","",'[1]5. GlobalData'!W123)</f>
        <v/>
      </c>
      <c r="AT73" s="86">
        <f>+IF('[1]5. GlobalData'!X123="","",'[1]5. GlobalData'!X123)</f>
        <v>5.2933058585553035E-2</v>
      </c>
      <c r="AU73" s="86" t="str">
        <f>+IF('[1]5. GlobalData'!Y123="","",'[1]5. GlobalData'!Y123)</f>
        <v/>
      </c>
      <c r="AV73" s="87">
        <f>+IF('[1]5. GlobalData'!Z123="","",'[1]5. GlobalData'!Z123)</f>
        <v>3.7053141009887144E-2</v>
      </c>
      <c r="AW73" s="88">
        <f t="shared" si="32"/>
        <v>19.566290383152928</v>
      </c>
      <c r="AX73" s="89">
        <f t="shared" si="26"/>
        <v>13.740457757961105</v>
      </c>
      <c r="AY73" s="89">
        <f t="shared" si="26"/>
        <v>11.469144829754304</v>
      </c>
      <c r="AZ73" s="89">
        <f t="shared" si="26"/>
        <v>8.3778233151679586</v>
      </c>
      <c r="BA73" s="89">
        <f t="shared" si="26"/>
        <v>1.7899311127012081</v>
      </c>
      <c r="BB73" s="89">
        <f t="shared" si="26"/>
        <v>4.170215030466454</v>
      </c>
      <c r="BC73" s="89" t="str">
        <f t="shared" si="26"/>
        <v/>
      </c>
      <c r="BD73" s="89">
        <f t="shared" si="26"/>
        <v>1.9937294206702509</v>
      </c>
      <c r="BE73" s="89" t="str">
        <f t="shared" si="26"/>
        <v/>
      </c>
      <c r="BF73" s="89">
        <f t="shared" si="26"/>
        <v>1.4240924433358944</v>
      </c>
      <c r="BG73" s="89" t="str">
        <f t="shared" si="26"/>
        <v/>
      </c>
      <c r="BH73" s="89">
        <f t="shared" si="26"/>
        <v>1.0357035951533768</v>
      </c>
      <c r="BI73" s="89" t="str">
        <f t="shared" si="26"/>
        <v/>
      </c>
      <c r="BJ73" s="90">
        <f t="shared" si="26"/>
        <v>0.72499251660736419</v>
      </c>
      <c r="BK73" s="88">
        <v>19.566290383152928</v>
      </c>
      <c r="BL73" s="89">
        <v>13.740457757961105</v>
      </c>
      <c r="BM73" s="89">
        <v>11.469144829754304</v>
      </c>
      <c r="BN73" s="89">
        <v>8.3778233151679586</v>
      </c>
      <c r="BO73" s="89">
        <v>1.7899311127012081</v>
      </c>
      <c r="BP73" s="89">
        <v>4.170215030466454</v>
      </c>
      <c r="BQ73" s="91">
        <f>+BP73+(BR73-BP73)*(2033-2030)/(2035-2030)</f>
        <v>2.8643236645887322</v>
      </c>
      <c r="BR73" s="89">
        <v>1.9937294206702509</v>
      </c>
      <c r="BS73" s="91">
        <f>+BR73+(BT73-BR73)*(2037-2035)/(2040-2035)</f>
        <v>1.7658746297365082</v>
      </c>
      <c r="BT73" s="89">
        <v>1.4240924433358944</v>
      </c>
      <c r="BU73" s="91">
        <f>+BT73+(BV73-BT73)*(2043-2040)/(2045-2040)</f>
        <v>1.1910591344263839</v>
      </c>
      <c r="BV73" s="89">
        <v>1.0357035951533768</v>
      </c>
      <c r="BW73" s="91">
        <f>+BV73+(BX73-BV73)*(2047-2045)/(2050-2045)</f>
        <v>0.91141916373497178</v>
      </c>
      <c r="BX73" s="90">
        <v>0.72499251660736419</v>
      </c>
      <c r="BY73" s="94"/>
      <c r="BZ73" s="94"/>
      <c r="CA73" s="94"/>
      <c r="CB73" s="85" t="str">
        <f>+IF('[1]5. GlobalData'!BF123="","",'[1]5. GlobalData'!BF123)</f>
        <v/>
      </c>
      <c r="CC73" s="86" t="str">
        <f>+IF('[1]5. GlobalData'!BG123="","",'[1]5. GlobalData'!BG123)</f>
        <v/>
      </c>
      <c r="CD73" s="86" t="str">
        <f>+IF('[1]5. GlobalData'!BH123="","",'[1]5. GlobalData'!BH123)</f>
        <v/>
      </c>
      <c r="CE73" s="86" t="str">
        <f>+IF('[1]5. GlobalData'!BI123="","",'[1]5. GlobalData'!BI123)</f>
        <v/>
      </c>
      <c r="CF73" s="86" t="str">
        <f>+IF('[1]5. GlobalData'!BJ123="","",'[1]5. GlobalData'!BJ123)</f>
        <v/>
      </c>
      <c r="CG73" s="86" t="str">
        <f>+IF('[1]5. GlobalData'!BK123="","",'[1]5. GlobalData'!BK123)</f>
        <v/>
      </c>
      <c r="CH73" s="86" t="str">
        <f>+IF('[1]5. GlobalData'!BL123="","",'[1]5. GlobalData'!BL123)</f>
        <v/>
      </c>
      <c r="CI73" s="86" t="str">
        <f>+IF('[1]5. GlobalData'!BM123="","",'[1]5. GlobalData'!BM123)</f>
        <v/>
      </c>
      <c r="CJ73" s="86" t="str">
        <f>+IF('[1]5. GlobalData'!BN123="","",'[1]5. GlobalData'!BN123)</f>
        <v/>
      </c>
      <c r="CK73" s="86" t="str">
        <f>+IF('[1]5. GlobalData'!BO123="","",'[1]5. GlobalData'!BO123)</f>
        <v/>
      </c>
      <c r="CL73" s="86" t="str">
        <f>+IF('[1]5. GlobalData'!BP123="","",'[1]5. GlobalData'!BP123)</f>
        <v/>
      </c>
      <c r="CM73" s="86" t="str">
        <f>+IF('[1]5. GlobalData'!BQ123="","",'[1]5. GlobalData'!BQ123)</f>
        <v/>
      </c>
      <c r="CN73" s="86" t="str">
        <f>+IF('[1]5. GlobalData'!BR123="","",'[1]5. GlobalData'!BR123)</f>
        <v/>
      </c>
      <c r="CO73" s="87" t="str">
        <f>+IF('[1]5. GlobalData'!BS123="","",'[1]5. GlobalData'!BS123)</f>
        <v/>
      </c>
      <c r="CP73" s="88" t="str">
        <f t="shared" si="33"/>
        <v/>
      </c>
      <c r="CQ73" s="89" t="str">
        <f t="shared" si="27"/>
        <v/>
      </c>
      <c r="CR73" s="89" t="str">
        <f t="shared" si="27"/>
        <v/>
      </c>
      <c r="CS73" s="89" t="str">
        <f t="shared" si="27"/>
        <v/>
      </c>
      <c r="CT73" s="89" t="str">
        <f t="shared" si="27"/>
        <v/>
      </c>
      <c r="CU73" s="89" t="str">
        <f t="shared" si="27"/>
        <v/>
      </c>
      <c r="CV73" s="89" t="str">
        <f t="shared" si="27"/>
        <v/>
      </c>
      <c r="CW73" s="89" t="str">
        <f t="shared" si="27"/>
        <v/>
      </c>
      <c r="CX73" s="89" t="str">
        <f t="shared" si="27"/>
        <v/>
      </c>
      <c r="CY73" s="89" t="str">
        <f t="shared" si="27"/>
        <v/>
      </c>
      <c r="CZ73" s="89" t="str">
        <f t="shared" si="27"/>
        <v/>
      </c>
      <c r="DA73" s="89" t="str">
        <f t="shared" si="27"/>
        <v/>
      </c>
      <c r="DB73" s="89" t="str">
        <f t="shared" si="27"/>
        <v/>
      </c>
      <c r="DC73" s="90" t="str">
        <f t="shared" si="27"/>
        <v/>
      </c>
      <c r="DD73" s="88">
        <v>19.566290383152928</v>
      </c>
      <c r="DE73" s="89">
        <v>13.740457757961105</v>
      </c>
      <c r="DF73" s="89">
        <v>11.469144829754304</v>
      </c>
      <c r="DG73" s="89">
        <v>8.3778233151679586</v>
      </c>
      <c r="DH73" s="89">
        <v>1.7899311127012081</v>
      </c>
      <c r="DI73" s="89">
        <v>4.170215030466454</v>
      </c>
      <c r="DJ73" s="91">
        <f>+DI73+(DK73-DI73)*(2033-2030)/(2035-2030)</f>
        <v>2.8643236645887322</v>
      </c>
      <c r="DK73" s="89">
        <v>1.9937294206702509</v>
      </c>
      <c r="DL73" s="91">
        <f>+DK73+(DM73-DK73)*(2037-2035)/(2040-2035)</f>
        <v>1.7658746297365082</v>
      </c>
      <c r="DM73" s="89">
        <v>1.4240924433358944</v>
      </c>
      <c r="DN73" s="91">
        <f>+DM73+(DO73-DM73)*(2043-2040)/(2045-2040)</f>
        <v>1.1910591344263839</v>
      </c>
      <c r="DO73" s="89">
        <v>1.0357035951533768</v>
      </c>
      <c r="DP73" s="91">
        <f>+DO73+(DQ73-DO73)*(2047-2045)/(2050-2045)</f>
        <v>0.91141916373497178</v>
      </c>
      <c r="DQ73" s="90">
        <v>0.72499251660736419</v>
      </c>
    </row>
    <row r="74" spans="9:121" x14ac:dyDescent="0.25">
      <c r="I74" s="13" t="s">
        <v>35</v>
      </c>
      <c r="J74" s="14" t="s">
        <v>51</v>
      </c>
      <c r="K74" s="13">
        <f>11.3+(14.4-11.3)/2</f>
        <v>12.850000000000001</v>
      </c>
      <c r="L74" s="14"/>
      <c r="M74" s="14" t="str">
        <f t="shared" si="16"/>
        <v>Heavy Oil</v>
      </c>
      <c r="N74" s="95">
        <f t="shared" si="17"/>
        <v>265.08224689210181</v>
      </c>
      <c r="O74" s="96">
        <f t="shared" si="17"/>
        <v>0</v>
      </c>
      <c r="P74" s="97">
        <f t="shared" si="18"/>
        <v>0</v>
      </c>
      <c r="Q74" s="98">
        <f t="shared" si="28"/>
        <v>0</v>
      </c>
      <c r="R74" s="99">
        <f t="shared" si="19"/>
        <v>0</v>
      </c>
      <c r="S74" s="99">
        <f t="shared" si="19"/>
        <v>0</v>
      </c>
      <c r="T74" s="99">
        <f t="shared" si="19"/>
        <v>0</v>
      </c>
      <c r="U74" s="99">
        <f t="shared" si="19"/>
        <v>0</v>
      </c>
      <c r="V74" s="99">
        <f t="shared" si="19"/>
        <v>0</v>
      </c>
      <c r="W74" s="100" t="str">
        <f t="shared" si="20"/>
        <v>-</v>
      </c>
      <c r="X74" s="100" t="str">
        <f t="shared" si="20"/>
        <v>-</v>
      </c>
      <c r="Y74" s="100" t="str">
        <f t="shared" si="20"/>
        <v>-</v>
      </c>
      <c r="Z74" s="100" t="str">
        <f t="shared" si="21"/>
        <v>-</v>
      </c>
      <c r="AA74" s="101" t="str">
        <f t="shared" si="22"/>
        <v>-</v>
      </c>
      <c r="AB74" s="79">
        <f>+'[1]5. GlobalData'!M13*1000*$D$21/1000</f>
        <v>1669.56486728</v>
      </c>
      <c r="AC74" s="80">
        <f t="shared" si="29"/>
        <v>6.2982900094383689</v>
      </c>
      <c r="AD74" s="81">
        <f t="shared" si="30"/>
        <v>1669.56486728</v>
      </c>
      <c r="AE74" s="102">
        <f t="shared" si="23"/>
        <v>6.2982900094383689</v>
      </c>
      <c r="AF74" s="81">
        <f t="shared" si="31"/>
        <v>0</v>
      </c>
      <c r="AG74" s="83" t="str">
        <f t="shared" si="24"/>
        <v>-</v>
      </c>
      <c r="AH74" s="84">
        <f t="shared" si="25"/>
        <v>265.08224689210181</v>
      </c>
      <c r="AI74" s="85">
        <f>+IF('[1]5. GlobalData'!M124="","",'[1]5. GlobalData'!M124)</f>
        <v>1</v>
      </c>
      <c r="AJ74" s="86">
        <f>+IF('[1]5. GlobalData'!N124="","",'[1]5. GlobalData'!N124)</f>
        <v>0.94294294294294301</v>
      </c>
      <c r="AK74" s="86" t="str">
        <f>+IF('[1]5. GlobalData'!O124="","",'[1]5. GlobalData'!O124)</f>
        <v/>
      </c>
      <c r="AL74" s="86">
        <f>+IF('[1]5. GlobalData'!P124="","",'[1]5. GlobalData'!P124)</f>
        <v>0.63063063063063063</v>
      </c>
      <c r="AM74" s="86" t="str">
        <f>+IF('[1]5. GlobalData'!Q124="","",'[1]5. GlobalData'!Q124)</f>
        <v/>
      </c>
      <c r="AN74" s="86">
        <f>+IF('[1]5. GlobalData'!R124="","",'[1]5. GlobalData'!R124)</f>
        <v>0.33033033033033032</v>
      </c>
      <c r="AO74" s="86" t="str">
        <f>+IF('[1]5. GlobalData'!S124="","",'[1]5. GlobalData'!S124)</f>
        <v/>
      </c>
      <c r="AP74" s="86">
        <f>+IF('[1]5. GlobalData'!T124="","",'[1]5. GlobalData'!T124)</f>
        <v>0.21021021021021014</v>
      </c>
      <c r="AQ74" s="86" t="str">
        <f>+IF('[1]5. GlobalData'!U124="","",'[1]5. GlobalData'!U124)</f>
        <v/>
      </c>
      <c r="AR74" s="86" t="str">
        <f>+IF('[1]5. GlobalData'!V124="","",'[1]5. GlobalData'!V124)</f>
        <v/>
      </c>
      <c r="AS74" s="86" t="str">
        <f>+IF('[1]5. GlobalData'!W124="","",'[1]5. GlobalData'!W124)</f>
        <v/>
      </c>
      <c r="AT74" s="86" t="str">
        <f>+IF('[1]5. GlobalData'!X124="","",'[1]5. GlobalData'!X124)</f>
        <v/>
      </c>
      <c r="AU74" s="86" t="str">
        <f>+IF('[1]5. GlobalData'!Y124="","",'[1]5. GlobalData'!Y124)</f>
        <v/>
      </c>
      <c r="AV74" s="87" t="str">
        <f>+IF('[1]5. GlobalData'!Z124="","",'[1]5. GlobalData'!Z124)</f>
        <v/>
      </c>
      <c r="AW74" s="88">
        <f t="shared" si="32"/>
        <v>265.08224689210181</v>
      </c>
      <c r="AX74" s="89">
        <f t="shared" si="26"/>
        <v>249.9574340063663</v>
      </c>
      <c r="AY74" s="89" t="str">
        <f t="shared" si="26"/>
        <v/>
      </c>
      <c r="AZ74" s="89">
        <f t="shared" si="26"/>
        <v>167.1689845265507</v>
      </c>
      <c r="BA74" s="89" t="str">
        <f t="shared" si="26"/>
        <v/>
      </c>
      <c r="BB74" s="89">
        <f t="shared" si="26"/>
        <v>87.564706180574163</v>
      </c>
      <c r="BC74" s="89" t="str">
        <f t="shared" si="26"/>
        <v/>
      </c>
      <c r="BD74" s="89">
        <f t="shared" si="26"/>
        <v>55.722994842183546</v>
      </c>
      <c r="BE74" s="89" t="str">
        <f t="shared" si="26"/>
        <v/>
      </c>
      <c r="BF74" s="89" t="str">
        <f t="shared" si="26"/>
        <v/>
      </c>
      <c r="BG74" s="89" t="str">
        <f t="shared" si="26"/>
        <v/>
      </c>
      <c r="BH74" s="89" t="str">
        <f t="shared" si="26"/>
        <v/>
      </c>
      <c r="BI74" s="89" t="str">
        <f t="shared" si="26"/>
        <v/>
      </c>
      <c r="BJ74" s="90" t="str">
        <f t="shared" si="26"/>
        <v/>
      </c>
      <c r="BK74" s="88">
        <v>265.08224689210181</v>
      </c>
      <c r="BL74" s="89">
        <v>249.9574340063663</v>
      </c>
      <c r="BM74" s="91">
        <f>+BL74+(BN74-BL74)*(2023-2020)/(2025-2020)</f>
        <v>200.28436431847695</v>
      </c>
      <c r="BN74" s="89">
        <v>167.1689845265507</v>
      </c>
      <c r="BO74" s="91">
        <f t="shared" ref="BO74:BO80" si="34">+BN74+(BP74-BN74)*(2027-2025)/(2030-2025)</f>
        <v>135.32727318816009</v>
      </c>
      <c r="BP74" s="89">
        <v>87.564706180574163</v>
      </c>
      <c r="BQ74" s="91">
        <f>+BP74+(BR74-BP74)*(2033-2030)/(2035-2030)</f>
        <v>68.4596793775398</v>
      </c>
      <c r="BR74" s="89">
        <v>55.722994842183546</v>
      </c>
      <c r="BS74" s="92" t="s">
        <v>106</v>
      </c>
      <c r="BT74" s="92" t="s">
        <v>106</v>
      </c>
      <c r="BU74" s="92" t="s">
        <v>106</v>
      </c>
      <c r="BV74" s="92" t="s">
        <v>106</v>
      </c>
      <c r="BW74" s="92" t="s">
        <v>106</v>
      </c>
      <c r="BX74" s="93" t="s">
        <v>106</v>
      </c>
      <c r="BY74" s="94"/>
      <c r="BZ74" s="94"/>
      <c r="CA74" s="94"/>
      <c r="CB74" s="85" t="str">
        <f>+IF('[1]5. GlobalData'!BF124="","",'[1]5. GlobalData'!BF124)</f>
        <v/>
      </c>
      <c r="CC74" s="86" t="str">
        <f>+IF('[1]5. GlobalData'!BG124="","",'[1]5. GlobalData'!BG124)</f>
        <v/>
      </c>
      <c r="CD74" s="86" t="str">
        <f>+IF('[1]5. GlobalData'!BH124="","",'[1]5. GlobalData'!BH124)</f>
        <v/>
      </c>
      <c r="CE74" s="86" t="str">
        <f>+IF('[1]5. GlobalData'!BI124="","",'[1]5. GlobalData'!BI124)</f>
        <v/>
      </c>
      <c r="CF74" s="86" t="str">
        <f>+IF('[1]5. GlobalData'!BJ124="","",'[1]5. GlobalData'!BJ124)</f>
        <v/>
      </c>
      <c r="CG74" s="86" t="str">
        <f>+IF('[1]5. GlobalData'!BK124="","",'[1]5. GlobalData'!BK124)</f>
        <v/>
      </c>
      <c r="CH74" s="86" t="str">
        <f>+IF('[1]5. GlobalData'!BL124="","",'[1]5. GlobalData'!BL124)</f>
        <v/>
      </c>
      <c r="CI74" s="86" t="str">
        <f>+IF('[1]5. GlobalData'!BM124="","",'[1]5. GlobalData'!BM124)</f>
        <v/>
      </c>
      <c r="CJ74" s="86" t="str">
        <f>+IF('[1]5. GlobalData'!BN124="","",'[1]5. GlobalData'!BN124)</f>
        <v/>
      </c>
      <c r="CK74" s="86" t="str">
        <f>+IF('[1]5. GlobalData'!BO124="","",'[1]5. GlobalData'!BO124)</f>
        <v/>
      </c>
      <c r="CL74" s="86" t="str">
        <f>+IF('[1]5. GlobalData'!BP124="","",'[1]5. GlobalData'!BP124)</f>
        <v/>
      </c>
      <c r="CM74" s="86" t="str">
        <f>+IF('[1]5. GlobalData'!BQ124="","",'[1]5. GlobalData'!BQ124)</f>
        <v/>
      </c>
      <c r="CN74" s="86" t="str">
        <f>+IF('[1]5. GlobalData'!BR124="","",'[1]5. GlobalData'!BR124)</f>
        <v/>
      </c>
      <c r="CO74" s="87" t="str">
        <f>+IF('[1]5. GlobalData'!BS124="","",'[1]5. GlobalData'!BS124)</f>
        <v/>
      </c>
      <c r="CP74" s="88" t="str">
        <f t="shared" si="33"/>
        <v/>
      </c>
      <c r="CQ74" s="89" t="str">
        <f t="shared" si="27"/>
        <v/>
      </c>
      <c r="CR74" s="89" t="str">
        <f t="shared" si="27"/>
        <v/>
      </c>
      <c r="CS74" s="89" t="str">
        <f t="shared" si="27"/>
        <v/>
      </c>
      <c r="CT74" s="89" t="str">
        <f t="shared" si="27"/>
        <v/>
      </c>
      <c r="CU74" s="89" t="str">
        <f t="shared" si="27"/>
        <v/>
      </c>
      <c r="CV74" s="89" t="str">
        <f t="shared" si="27"/>
        <v/>
      </c>
      <c r="CW74" s="89" t="str">
        <f t="shared" si="27"/>
        <v/>
      </c>
      <c r="CX74" s="89" t="str">
        <f t="shared" si="27"/>
        <v/>
      </c>
      <c r="CY74" s="89" t="str">
        <f t="shared" si="27"/>
        <v/>
      </c>
      <c r="CZ74" s="89" t="str">
        <f t="shared" si="27"/>
        <v/>
      </c>
      <c r="DA74" s="89" t="str">
        <f t="shared" si="27"/>
        <v/>
      </c>
      <c r="DB74" s="89" t="str">
        <f t="shared" si="27"/>
        <v/>
      </c>
      <c r="DC74" s="90" t="str">
        <f t="shared" si="27"/>
        <v/>
      </c>
      <c r="DD74" s="88">
        <v>265.08224689210181</v>
      </c>
      <c r="DE74" s="89">
        <v>249.9574340063663</v>
      </c>
      <c r="DF74" s="91">
        <f>+DE74+(DG74-DE74)*(2023-2020)/(2025-2020)</f>
        <v>200.28436431847695</v>
      </c>
      <c r="DG74" s="89">
        <v>167.1689845265507</v>
      </c>
      <c r="DH74" s="91">
        <f t="shared" ref="DH74:DH80" si="35">+DG74+(DI74-DG74)*(2027-2025)/(2030-2025)</f>
        <v>135.32727318816009</v>
      </c>
      <c r="DI74" s="89">
        <v>87.564706180574163</v>
      </c>
      <c r="DJ74" s="91">
        <f>+DI74+(DK74-DI74)*(2033-2030)/(2035-2030)</f>
        <v>68.4596793775398</v>
      </c>
      <c r="DK74" s="89">
        <v>55.722994842183546</v>
      </c>
      <c r="DL74" s="92" t="s">
        <v>106</v>
      </c>
      <c r="DM74" s="92" t="s">
        <v>106</v>
      </c>
      <c r="DN74" s="92" t="s">
        <v>106</v>
      </c>
      <c r="DO74" s="92" t="s">
        <v>106</v>
      </c>
      <c r="DP74" s="92" t="s">
        <v>106</v>
      </c>
      <c r="DQ74" s="93" t="s">
        <v>106</v>
      </c>
    </row>
    <row r="75" spans="9:121" x14ac:dyDescent="0.25">
      <c r="I75" s="13" t="s">
        <v>35</v>
      </c>
      <c r="J75" s="14" t="s">
        <v>54</v>
      </c>
      <c r="K75" s="13">
        <v>13.7</v>
      </c>
      <c r="L75" s="14"/>
      <c r="M75" s="14" t="str">
        <f t="shared" si="16"/>
        <v>Heavy Oil</v>
      </c>
      <c r="N75" s="95">
        <f t="shared" si="17"/>
        <v>253.41187670697005</v>
      </c>
      <c r="O75" s="96">
        <f t="shared" si="17"/>
        <v>0</v>
      </c>
      <c r="P75" s="97">
        <f t="shared" si="18"/>
        <v>0</v>
      </c>
      <c r="Q75" s="98">
        <f t="shared" si="28"/>
        <v>0</v>
      </c>
      <c r="R75" s="99">
        <f t="shared" si="19"/>
        <v>0</v>
      </c>
      <c r="S75" s="99">
        <f t="shared" si="19"/>
        <v>0</v>
      </c>
      <c r="T75" s="99">
        <f t="shared" si="19"/>
        <v>0</v>
      </c>
      <c r="U75" s="99">
        <f t="shared" si="19"/>
        <v>0</v>
      </c>
      <c r="V75" s="99">
        <f t="shared" si="19"/>
        <v>0</v>
      </c>
      <c r="W75" s="100" t="str">
        <f t="shared" si="20"/>
        <v>-</v>
      </c>
      <c r="X75" s="100" t="str">
        <f t="shared" si="20"/>
        <v>-</v>
      </c>
      <c r="Y75" s="100" t="str">
        <f t="shared" si="20"/>
        <v>-</v>
      </c>
      <c r="Z75" s="100" t="str">
        <f t="shared" si="21"/>
        <v>-</v>
      </c>
      <c r="AA75" s="101" t="str">
        <f t="shared" si="22"/>
        <v>-</v>
      </c>
      <c r="AB75" s="79">
        <f>+'[1]5. GlobalData'!M14*1000*$D$21/1000</f>
        <v>2808.3748323555819</v>
      </c>
      <c r="AC75" s="80">
        <f t="shared" si="29"/>
        <v>11.082254189700091</v>
      </c>
      <c r="AD75" s="81">
        <f t="shared" si="30"/>
        <v>2808.3748323555819</v>
      </c>
      <c r="AE75" s="102">
        <f t="shared" si="23"/>
        <v>11.082254189700091</v>
      </c>
      <c r="AF75" s="81">
        <f t="shared" si="31"/>
        <v>0</v>
      </c>
      <c r="AG75" s="83" t="str">
        <f t="shared" si="24"/>
        <v>-</v>
      </c>
      <c r="AH75" s="84">
        <f t="shared" si="25"/>
        <v>253.41187670697005</v>
      </c>
      <c r="AI75" s="85">
        <f>+IF('[1]5. GlobalData'!M125="","",'[1]5. GlobalData'!M125)</f>
        <v>1</v>
      </c>
      <c r="AJ75" s="86">
        <f>+IF('[1]5. GlobalData'!N125="","",'[1]5. GlobalData'!N125)</f>
        <v>1.0012894214427195</v>
      </c>
      <c r="AK75" s="86">
        <f>+IF('[1]5. GlobalData'!O125="","",'[1]5. GlobalData'!O125)</f>
        <v>0.35607871645765971</v>
      </c>
      <c r="AL75" s="86">
        <f>+IF('[1]5. GlobalData'!P125="","",'[1]5. GlobalData'!P125)</f>
        <v>0.33763385686230518</v>
      </c>
      <c r="AM75" s="86" t="str">
        <f>+IF('[1]5. GlobalData'!Q125="","",'[1]5. GlobalData'!Q125)</f>
        <v/>
      </c>
      <c r="AN75" s="86">
        <f>+IF('[1]5. GlobalData'!R125="","",'[1]5. GlobalData'!R125)</f>
        <v>0.49761789504066278</v>
      </c>
      <c r="AO75" s="86" t="str">
        <f>+IF('[1]5. GlobalData'!S125="","",'[1]5. GlobalData'!S125)</f>
        <v/>
      </c>
      <c r="AP75" s="86">
        <f>+IF('[1]5. GlobalData'!T125="","",'[1]5. GlobalData'!T125)</f>
        <v>0.12629478276421213</v>
      </c>
      <c r="AQ75" s="86">
        <f>+IF('[1]5. GlobalData'!U125="","",'[1]5. GlobalData'!U125)</f>
        <v>6.1426571134911363E-4</v>
      </c>
      <c r="AR75" s="86">
        <f>+IF('[1]5. GlobalData'!V125="","",'[1]5. GlobalData'!V125)</f>
        <v>0.23507508782112307</v>
      </c>
      <c r="AS75" s="86" t="str">
        <f>+IF('[1]5. GlobalData'!W125="","",'[1]5. GlobalData'!W125)</f>
        <v/>
      </c>
      <c r="AT75" s="86" t="str">
        <f>+IF('[1]5. GlobalData'!X125="","",'[1]5. GlobalData'!X125)</f>
        <v/>
      </c>
      <c r="AU75" s="86" t="str">
        <f>+IF('[1]5. GlobalData'!Y125="","",'[1]5. GlobalData'!Y125)</f>
        <v/>
      </c>
      <c r="AV75" s="87">
        <f>+IF('[1]5. GlobalData'!Z125="","",'[1]5. GlobalData'!Z125)</f>
        <v>0.18857198140150916</v>
      </c>
      <c r="AW75" s="88">
        <f t="shared" si="32"/>
        <v>253.41187670697005</v>
      </c>
      <c r="AX75" s="89">
        <f t="shared" si="26"/>
        <v>253.73863141463579</v>
      </c>
      <c r="AY75" s="89">
        <f t="shared" si="26"/>
        <v>90.234575792944611</v>
      </c>
      <c r="AZ75" s="89">
        <f t="shared" si="26"/>
        <v>85.560429307289255</v>
      </c>
      <c r="BA75" s="89" t="str">
        <f t="shared" si="26"/>
        <v/>
      </c>
      <c r="BB75" s="89">
        <f t="shared" si="26"/>
        <v>126.10228466522641</v>
      </c>
      <c r="BC75" s="89" t="str">
        <f t="shared" si="26"/>
        <v/>
      </c>
      <c r="BD75" s="89">
        <f t="shared" si="26"/>
        <v>32.004597918578092</v>
      </c>
      <c r="BE75" s="89">
        <f t="shared" si="26"/>
        <v>0.15566222670972082</v>
      </c>
      <c r="BF75" s="89">
        <f t="shared" si="26"/>
        <v>59.570819171806598</v>
      </c>
      <c r="BG75" s="89" t="str">
        <f t="shared" si="26"/>
        <v/>
      </c>
      <c r="BH75" s="89" t="str">
        <f t="shared" si="26"/>
        <v/>
      </c>
      <c r="BI75" s="89" t="str">
        <f t="shared" si="26"/>
        <v/>
      </c>
      <c r="BJ75" s="90">
        <f t="shared" si="26"/>
        <v>47.786379701308284</v>
      </c>
      <c r="BK75" s="88">
        <v>253.41187670697005</v>
      </c>
      <c r="BL75" s="89">
        <v>253.73863141463579</v>
      </c>
      <c r="BM75" s="89">
        <v>90.234575792944611</v>
      </c>
      <c r="BN75" s="89">
        <v>85.560429307289255</v>
      </c>
      <c r="BO75" s="91">
        <f t="shared" si="34"/>
        <v>101.77717145046412</v>
      </c>
      <c r="BP75" s="89">
        <v>126.10228466522641</v>
      </c>
      <c r="BQ75" s="91">
        <f>+BP75+(BR75-BP75)*(2033-2030)/(2035-2030)</f>
        <v>69.643672617237414</v>
      </c>
      <c r="BR75" s="89">
        <v>32.004597918578092</v>
      </c>
      <c r="BS75" s="91">
        <f>+BR75+(BT75-BR75)*(2037-2035)/(2040-2035)</f>
        <v>43.031086419869496</v>
      </c>
      <c r="BT75" s="89">
        <v>59.570819171806598</v>
      </c>
      <c r="BU75" s="91">
        <f>+BT75+(BX75-BT75)*(2043-2040)/(2050-2040)</f>
        <v>56.035487330657105</v>
      </c>
      <c r="BV75" s="91">
        <f>+BT75+(BX75-BT75)*(2045-2040)/(2050-2040)</f>
        <v>53.678599436557441</v>
      </c>
      <c r="BW75" s="91">
        <f>+BT75+(BX75-BT75)*(2047-2040)/(2050-2040)</f>
        <v>51.321711542457777</v>
      </c>
      <c r="BX75" s="90">
        <v>47.786379701308284</v>
      </c>
      <c r="BY75" s="94"/>
      <c r="BZ75" s="105"/>
      <c r="CA75" s="106"/>
      <c r="CB75" s="85" t="str">
        <f>+IF('[1]5. GlobalData'!BF125="","",'[1]5. GlobalData'!BF125)</f>
        <v/>
      </c>
      <c r="CC75" s="86" t="str">
        <f>+IF('[1]5. GlobalData'!BG125="","",'[1]5. GlobalData'!BG125)</f>
        <v/>
      </c>
      <c r="CD75" s="86" t="str">
        <f>+IF('[1]5. GlobalData'!BH125="","",'[1]5. GlobalData'!BH125)</f>
        <v/>
      </c>
      <c r="CE75" s="86" t="str">
        <f>+IF('[1]5. GlobalData'!BI125="","",'[1]5. GlobalData'!BI125)</f>
        <v/>
      </c>
      <c r="CF75" s="86" t="str">
        <f>+IF('[1]5. GlobalData'!BJ125="","",'[1]5. GlobalData'!BJ125)</f>
        <v/>
      </c>
      <c r="CG75" s="86" t="str">
        <f>+IF('[1]5. GlobalData'!BK125="","",'[1]5. GlobalData'!BK125)</f>
        <v/>
      </c>
      <c r="CH75" s="86" t="str">
        <f>+IF('[1]5. GlobalData'!BL125="","",'[1]5. GlobalData'!BL125)</f>
        <v/>
      </c>
      <c r="CI75" s="86" t="str">
        <f>+IF('[1]5. GlobalData'!BM125="","",'[1]5. GlobalData'!BM125)</f>
        <v/>
      </c>
      <c r="CJ75" s="86" t="str">
        <f>+IF('[1]5. GlobalData'!BN125="","",'[1]5. GlobalData'!BN125)</f>
        <v/>
      </c>
      <c r="CK75" s="86" t="str">
        <f>+IF('[1]5. GlobalData'!BO125="","",'[1]5. GlobalData'!BO125)</f>
        <v/>
      </c>
      <c r="CL75" s="86" t="str">
        <f>+IF('[1]5. GlobalData'!BP125="","",'[1]5. GlobalData'!BP125)</f>
        <v/>
      </c>
      <c r="CM75" s="86" t="str">
        <f>+IF('[1]5. GlobalData'!BQ125="","",'[1]5. GlobalData'!BQ125)</f>
        <v/>
      </c>
      <c r="CN75" s="86" t="str">
        <f>+IF('[1]5. GlobalData'!BR125="","",'[1]5. GlobalData'!BR125)</f>
        <v/>
      </c>
      <c r="CO75" s="87" t="str">
        <f>+IF('[1]5. GlobalData'!BS125="","",'[1]5. GlobalData'!BS125)</f>
        <v/>
      </c>
      <c r="CP75" s="88" t="str">
        <f t="shared" si="33"/>
        <v/>
      </c>
      <c r="CQ75" s="89" t="str">
        <f t="shared" si="27"/>
        <v/>
      </c>
      <c r="CR75" s="89" t="str">
        <f t="shared" si="27"/>
        <v/>
      </c>
      <c r="CS75" s="89" t="str">
        <f t="shared" si="27"/>
        <v/>
      </c>
      <c r="CT75" s="89" t="str">
        <f t="shared" si="27"/>
        <v/>
      </c>
      <c r="CU75" s="89" t="str">
        <f t="shared" si="27"/>
        <v/>
      </c>
      <c r="CV75" s="89" t="str">
        <f t="shared" si="27"/>
        <v/>
      </c>
      <c r="CW75" s="89" t="str">
        <f t="shared" si="27"/>
        <v/>
      </c>
      <c r="CX75" s="89" t="str">
        <f t="shared" si="27"/>
        <v/>
      </c>
      <c r="CY75" s="89" t="str">
        <f t="shared" si="27"/>
        <v/>
      </c>
      <c r="CZ75" s="89" t="str">
        <f t="shared" si="27"/>
        <v/>
      </c>
      <c r="DA75" s="89" t="str">
        <f t="shared" si="27"/>
        <v/>
      </c>
      <c r="DB75" s="89" t="str">
        <f t="shared" si="27"/>
        <v/>
      </c>
      <c r="DC75" s="90" t="str">
        <f t="shared" si="27"/>
        <v/>
      </c>
      <c r="DD75" s="88">
        <v>253.41187670697005</v>
      </c>
      <c r="DE75" s="89">
        <v>253.73863141463579</v>
      </c>
      <c r="DF75" s="89">
        <v>90.234575792944611</v>
      </c>
      <c r="DG75" s="89">
        <v>85.560429307289255</v>
      </c>
      <c r="DH75" s="91">
        <f t="shared" si="35"/>
        <v>101.77717145046412</v>
      </c>
      <c r="DI75" s="89">
        <v>126.10228466522641</v>
      </c>
      <c r="DJ75" s="91">
        <f>+DI75+(DK75-DI75)*(2033-2030)/(2035-2030)</f>
        <v>69.643672617237414</v>
      </c>
      <c r="DK75" s="89">
        <v>32.004597918578092</v>
      </c>
      <c r="DL75" s="91">
        <f>+DK75+(DM75-DK75)*(2037-2035)/(2040-2035)</f>
        <v>43.031086419869496</v>
      </c>
      <c r="DM75" s="89">
        <v>59.570819171806598</v>
      </c>
      <c r="DN75" s="91">
        <f>+DM75+(DQ75-DM75)*(2043-2040)/(2050-2040)</f>
        <v>56.035487330657105</v>
      </c>
      <c r="DO75" s="91">
        <f>+DM75+(DQ75-DM75)*(2045-2040)/(2050-2040)</f>
        <v>53.678599436557441</v>
      </c>
      <c r="DP75" s="91">
        <f>+DM75+(DQ75-DM75)*(2047-2040)/(2050-2040)</f>
        <v>51.321711542457777</v>
      </c>
      <c r="DQ75" s="90">
        <v>47.786379701308284</v>
      </c>
    </row>
    <row r="76" spans="9:121" x14ac:dyDescent="0.25">
      <c r="I76" s="13" t="s">
        <v>35</v>
      </c>
      <c r="J76" s="14" t="s">
        <v>57</v>
      </c>
      <c r="K76" s="13">
        <f>7+(20-7)/2</f>
        <v>13.5</v>
      </c>
      <c r="L76" s="14"/>
      <c r="M76" s="14" t="str">
        <f t="shared" si="16"/>
        <v>Heavy Oil</v>
      </c>
      <c r="N76" s="95">
        <f t="shared" si="17"/>
        <v>153.50718826671843</v>
      </c>
      <c r="O76" s="96">
        <f t="shared" si="17"/>
        <v>1.3978936722236606</v>
      </c>
      <c r="P76" s="97">
        <f t="shared" si="18"/>
        <v>9.0241950407712185E-3</v>
      </c>
      <c r="Q76" s="98">
        <f t="shared" si="28"/>
        <v>0</v>
      </c>
      <c r="R76" s="99">
        <f t="shared" si="19"/>
        <v>0.32109980889709927</v>
      </c>
      <c r="S76" s="99">
        <f t="shared" si="19"/>
        <v>1.0767938633265612</v>
      </c>
      <c r="T76" s="99">
        <f t="shared" si="19"/>
        <v>0</v>
      </c>
      <c r="U76" s="99">
        <f t="shared" si="19"/>
        <v>0</v>
      </c>
      <c r="V76" s="99">
        <f t="shared" si="19"/>
        <v>0</v>
      </c>
      <c r="W76" s="100">
        <f t="shared" si="20"/>
        <v>0.22970259847182703</v>
      </c>
      <c r="X76" s="100">
        <f t="shared" si="20"/>
        <v>0.77029740152817294</v>
      </c>
      <c r="Y76" s="100">
        <f t="shared" si="20"/>
        <v>0</v>
      </c>
      <c r="Z76" s="100">
        <f t="shared" si="21"/>
        <v>0</v>
      </c>
      <c r="AA76" s="101" t="str">
        <f t="shared" si="22"/>
        <v>-</v>
      </c>
      <c r="AB76" s="79">
        <f>+'[1]5. GlobalData'!M15*1000*$D$21/1000</f>
        <v>1445.2840023680001</v>
      </c>
      <c r="AC76" s="80">
        <f t="shared" si="29"/>
        <v>9.4150900598662659</v>
      </c>
      <c r="AD76" s="81">
        <f t="shared" si="30"/>
        <v>1432.2414776413248</v>
      </c>
      <c r="AE76" s="102">
        <f t="shared" si="23"/>
        <v>9.3301264508396056</v>
      </c>
      <c r="AF76" s="81">
        <f t="shared" si="31"/>
        <v>13.042524726675284</v>
      </c>
      <c r="AG76" s="83">
        <f t="shared" si="24"/>
        <v>9.3301264508396038</v>
      </c>
      <c r="AH76" s="84">
        <f t="shared" si="25"/>
        <v>154.90508193894209</v>
      </c>
      <c r="AI76" s="85">
        <f>+IF('[1]5. GlobalData'!M126="","",'[1]5. GlobalData'!M126)</f>
        <v>1</v>
      </c>
      <c r="AJ76" s="86">
        <f>+IF('[1]5. GlobalData'!N126="","",'[1]5. GlobalData'!N126)</f>
        <v>0.99883325263017586</v>
      </c>
      <c r="AK76" s="86">
        <f>+IF('[1]5. GlobalData'!O126="","",'[1]5. GlobalData'!O126)</f>
        <v>0.31004372934454411</v>
      </c>
      <c r="AL76" s="86">
        <f>+IF('[1]5. GlobalData'!P126="","",'[1]5. GlobalData'!P126)</f>
        <v>0.75559988665176769</v>
      </c>
      <c r="AM76" s="86" t="str">
        <f>+IF('[1]5. GlobalData'!Q126="","",'[1]5. GlobalData'!Q126)</f>
        <v/>
      </c>
      <c r="AN76" s="86">
        <f>+IF('[1]5. GlobalData'!R126="","",'[1]5. GlobalData'!R126)</f>
        <v>0.44844083318521072</v>
      </c>
      <c r="AO76" s="86">
        <f>+IF('[1]5. GlobalData'!S126="","",'[1]5. GlobalData'!S126)</f>
        <v>0.23566011593627384</v>
      </c>
      <c r="AP76" s="86">
        <f>+IF('[1]5. GlobalData'!T126="","",'[1]5. GlobalData'!T126)</f>
        <v>0.29475321316119518</v>
      </c>
      <c r="AQ76" s="86">
        <f>+IF('[1]5. GlobalData'!U126="","",'[1]5. GlobalData'!U126)</f>
        <v>0.12183883735686001</v>
      </c>
      <c r="AR76" s="86">
        <f>+IF('[1]5. GlobalData'!V126="","",'[1]5. GlobalData'!V126)</f>
        <v>8.2698295562446456E-2</v>
      </c>
      <c r="AS76" s="86">
        <f>+IF('[1]5. GlobalData'!W126="","",'[1]5. GlobalData'!W126)</f>
        <v>6.2815527422288242E-2</v>
      </c>
      <c r="AT76" s="86" t="str">
        <f>+IF('[1]5. GlobalData'!X126="","",'[1]5. GlobalData'!X126)</f>
        <v/>
      </c>
      <c r="AU76" s="86" t="str">
        <f>+IF('[1]5. GlobalData'!Y126="","",'[1]5. GlobalData'!Y126)</f>
        <v/>
      </c>
      <c r="AV76" s="87" t="str">
        <f>+IF('[1]5. GlobalData'!Z126="","",'[1]5. GlobalData'!Z126)</f>
        <v/>
      </c>
      <c r="AW76" s="88">
        <f t="shared" si="32"/>
        <v>154.90508193894209</v>
      </c>
      <c r="AX76" s="89">
        <f t="shared" si="26"/>
        <v>154.72434684201744</v>
      </c>
      <c r="AY76" s="89">
        <f t="shared" si="26"/>
        <v>48.027349298771789</v>
      </c>
      <c r="AZ76" s="89">
        <f t="shared" si="26"/>
        <v>117.04626235484743</v>
      </c>
      <c r="BA76" s="89" t="str">
        <f t="shared" si="26"/>
        <v/>
      </c>
      <c r="BB76" s="89">
        <f t="shared" si="26"/>
        <v>69.465764009322527</v>
      </c>
      <c r="BC76" s="89">
        <f t="shared" si="26"/>
        <v>36.504949568849092</v>
      </c>
      <c r="BD76" s="89">
        <f t="shared" si="26"/>
        <v>45.658770636501401</v>
      </c>
      <c r="BE76" s="89">
        <f t="shared" si="26"/>
        <v>18.873455084109839</v>
      </c>
      <c r="BF76" s="89">
        <f t="shared" si="26"/>
        <v>12.81038625031162</v>
      </c>
      <c r="BG76" s="89">
        <f t="shared" si="26"/>
        <v>9.7304444223874231</v>
      </c>
      <c r="BH76" s="89" t="str">
        <f t="shared" si="26"/>
        <v/>
      </c>
      <c r="BI76" s="89" t="str">
        <f t="shared" si="26"/>
        <v/>
      </c>
      <c r="BJ76" s="90" t="str">
        <f t="shared" si="26"/>
        <v/>
      </c>
      <c r="BK76" s="88">
        <v>154.90508193894209</v>
      </c>
      <c r="BL76" s="89">
        <v>154.72434684201744</v>
      </c>
      <c r="BM76" s="89">
        <v>48.027349298771789</v>
      </c>
      <c r="BN76" s="89">
        <v>117.04626235484743</v>
      </c>
      <c r="BO76" s="91">
        <f t="shared" si="34"/>
        <v>98.014063016637465</v>
      </c>
      <c r="BP76" s="89">
        <v>69.465764009322527</v>
      </c>
      <c r="BQ76" s="89">
        <v>36.504949568849092</v>
      </c>
      <c r="BR76" s="89">
        <v>45.658770636501401</v>
      </c>
      <c r="BS76" s="89">
        <v>18.873455084109839</v>
      </c>
      <c r="BT76" s="89">
        <v>12.81038625031162</v>
      </c>
      <c r="BU76" s="89">
        <v>9.7304444223874231</v>
      </c>
      <c r="BV76" s="92" t="s">
        <v>106</v>
      </c>
      <c r="BW76" s="92" t="s">
        <v>106</v>
      </c>
      <c r="BX76" s="93" t="s">
        <v>106</v>
      </c>
      <c r="BY76" s="94"/>
      <c r="BZ76" s="94"/>
      <c r="CA76" s="94"/>
      <c r="CB76" s="85" t="str">
        <f>+IF('[1]5. GlobalData'!BF126="","",'[1]5. GlobalData'!BF126)</f>
        <v/>
      </c>
      <c r="CC76" s="86" t="str">
        <f>+IF('[1]5. GlobalData'!BG126="","",'[1]5. GlobalData'!BG126)</f>
        <v/>
      </c>
      <c r="CD76" s="86" t="str">
        <f>+IF('[1]5. GlobalData'!BH126="","",'[1]5. GlobalData'!BH126)</f>
        <v/>
      </c>
      <c r="CE76" s="86" t="str">
        <f>+IF('[1]5. GlobalData'!BI126="","",'[1]5. GlobalData'!BI126)</f>
        <v/>
      </c>
      <c r="CF76" s="86" t="str">
        <f>+IF('[1]5. GlobalData'!BJ126="","",'[1]5. GlobalData'!BJ126)</f>
        <v/>
      </c>
      <c r="CG76" s="86" t="str">
        <f>+IF('[1]5. GlobalData'!BK126="","",'[1]5. GlobalData'!BK126)</f>
        <v/>
      </c>
      <c r="CH76" s="86" t="str">
        <f>+IF('[1]5. GlobalData'!BL126="","",'[1]5. GlobalData'!BL126)</f>
        <v/>
      </c>
      <c r="CI76" s="86" t="str">
        <f>+IF('[1]5. GlobalData'!BM126="","",'[1]5. GlobalData'!BM126)</f>
        <v/>
      </c>
      <c r="CJ76" s="86" t="str">
        <f>+IF('[1]5. GlobalData'!BN126="","",'[1]5. GlobalData'!BN126)</f>
        <v/>
      </c>
      <c r="CK76" s="86" t="str">
        <f>+IF('[1]5. GlobalData'!BO126="","",'[1]5. GlobalData'!BO126)</f>
        <v/>
      </c>
      <c r="CL76" s="86" t="str">
        <f>+IF('[1]5. GlobalData'!BP126="","",'[1]5. GlobalData'!BP126)</f>
        <v/>
      </c>
      <c r="CM76" s="86" t="str">
        <f>+IF('[1]5. GlobalData'!BQ126="","",'[1]5. GlobalData'!BQ126)</f>
        <v/>
      </c>
      <c r="CN76" s="86" t="str">
        <f>+IF('[1]5. GlobalData'!BR126="","",'[1]5. GlobalData'!BR126)</f>
        <v/>
      </c>
      <c r="CO76" s="87" t="str">
        <f>+IF('[1]5. GlobalData'!BS126="","",'[1]5. GlobalData'!BS126)</f>
        <v/>
      </c>
      <c r="CP76" s="88" t="str">
        <f t="shared" si="33"/>
        <v/>
      </c>
      <c r="CQ76" s="89" t="str">
        <f t="shared" si="27"/>
        <v/>
      </c>
      <c r="CR76" s="89" t="str">
        <f t="shared" si="27"/>
        <v/>
      </c>
      <c r="CS76" s="89" t="str">
        <f t="shared" si="27"/>
        <v/>
      </c>
      <c r="CT76" s="89" t="str">
        <f t="shared" si="27"/>
        <v/>
      </c>
      <c r="CU76" s="89" t="str">
        <f t="shared" si="27"/>
        <v/>
      </c>
      <c r="CV76" s="89" t="str">
        <f t="shared" si="27"/>
        <v/>
      </c>
      <c r="CW76" s="89" t="str">
        <f t="shared" si="27"/>
        <v/>
      </c>
      <c r="CX76" s="89" t="str">
        <f t="shared" si="27"/>
        <v/>
      </c>
      <c r="CY76" s="89" t="str">
        <f t="shared" si="27"/>
        <v/>
      </c>
      <c r="CZ76" s="89" t="str">
        <f t="shared" si="27"/>
        <v/>
      </c>
      <c r="DA76" s="89" t="str">
        <f t="shared" si="27"/>
        <v/>
      </c>
      <c r="DB76" s="89" t="str">
        <f t="shared" si="27"/>
        <v/>
      </c>
      <c r="DC76" s="90" t="str">
        <f t="shared" si="27"/>
        <v/>
      </c>
      <c r="DD76" s="88">
        <v>154.90508193894209</v>
      </c>
      <c r="DE76" s="89">
        <v>154.72434684201744</v>
      </c>
      <c r="DF76" s="89">
        <v>48.027349298771789</v>
      </c>
      <c r="DG76" s="89">
        <v>117.04626235484743</v>
      </c>
      <c r="DH76" s="91">
        <f t="shared" si="35"/>
        <v>98.014063016637465</v>
      </c>
      <c r="DI76" s="89">
        <v>69.465764009322527</v>
      </c>
      <c r="DJ76" s="89">
        <v>36.504949568849092</v>
      </c>
      <c r="DK76" s="89">
        <v>45.658770636501401</v>
      </c>
      <c r="DL76" s="89">
        <v>18.873455084109839</v>
      </c>
      <c r="DM76" s="89">
        <v>12.81038625031162</v>
      </c>
      <c r="DN76" s="89">
        <v>9.7304444223874231</v>
      </c>
      <c r="DO76" s="92" t="s">
        <v>106</v>
      </c>
      <c r="DP76" s="92" t="s">
        <v>106</v>
      </c>
      <c r="DQ76" s="93" t="s">
        <v>106</v>
      </c>
    </row>
    <row r="77" spans="9:121" x14ac:dyDescent="0.25">
      <c r="I77" s="13" t="s">
        <v>35</v>
      </c>
      <c r="J77" s="14" t="s">
        <v>60</v>
      </c>
      <c r="K77" s="13">
        <v>8</v>
      </c>
      <c r="L77" s="14"/>
      <c r="M77" s="14" t="str">
        <f t="shared" si="16"/>
        <v>Heavy Oil</v>
      </c>
      <c r="N77" s="95">
        <f t="shared" si="17"/>
        <v>43.895597705669182</v>
      </c>
      <c r="O77" s="96">
        <f t="shared" si="17"/>
        <v>0.21448045777585595</v>
      </c>
      <c r="P77" s="97">
        <f t="shared" si="18"/>
        <v>4.8623912426797849E-3</v>
      </c>
      <c r="Q77" s="98">
        <f t="shared" si="28"/>
        <v>0</v>
      </c>
      <c r="R77" s="99">
        <f t="shared" si="19"/>
        <v>0</v>
      </c>
      <c r="S77" s="99">
        <f t="shared" si="19"/>
        <v>0.21448045777585595</v>
      </c>
      <c r="T77" s="99">
        <f t="shared" si="19"/>
        <v>0</v>
      </c>
      <c r="U77" s="99">
        <f t="shared" si="19"/>
        <v>0</v>
      </c>
      <c r="V77" s="99">
        <f t="shared" si="19"/>
        <v>0</v>
      </c>
      <c r="W77" s="100">
        <f t="shared" si="20"/>
        <v>0</v>
      </c>
      <c r="X77" s="100">
        <f t="shared" si="20"/>
        <v>1</v>
      </c>
      <c r="Y77" s="100">
        <f t="shared" si="20"/>
        <v>0</v>
      </c>
      <c r="Z77" s="100">
        <f t="shared" si="21"/>
        <v>0</v>
      </c>
      <c r="AA77" s="101" t="str">
        <f t="shared" si="22"/>
        <v>-</v>
      </c>
      <c r="AB77" s="79">
        <f>+'[1]5. GlobalData'!M16*1000*$D$21/1000</f>
        <v>549.81236578400001</v>
      </c>
      <c r="AC77" s="80">
        <f t="shared" si="29"/>
        <v>12.525455729538702</v>
      </c>
      <c r="AD77" s="81">
        <f t="shared" si="30"/>
        <v>547.13896295149482</v>
      </c>
      <c r="AE77" s="102">
        <f t="shared" si="23"/>
        <v>12.464552063288821</v>
      </c>
      <c r="AF77" s="81">
        <f t="shared" si="31"/>
        <v>2.6734028325051762</v>
      </c>
      <c r="AG77" s="83">
        <f t="shared" si="24"/>
        <v>12.464552063288821</v>
      </c>
      <c r="AH77" s="84">
        <f t="shared" si="25"/>
        <v>44.110078163445039</v>
      </c>
      <c r="AI77" s="85">
        <f>+IF('[1]5. GlobalData'!M127="","",'[1]5. GlobalData'!M127)</f>
        <v>1</v>
      </c>
      <c r="AJ77" s="86">
        <f>+IF('[1]5. GlobalData'!N127="","",'[1]5. GlobalData'!N127)</f>
        <v>0.50474547023295946</v>
      </c>
      <c r="AK77" s="86">
        <f>+IF('[1]5. GlobalData'!O127="","",'[1]5. GlobalData'!O127)</f>
        <v>1.0008628127696291</v>
      </c>
      <c r="AL77" s="86">
        <f>+IF('[1]5. GlobalData'!P127="","",'[1]5. GlobalData'!P127)</f>
        <v>0.84555651423641076</v>
      </c>
      <c r="AM77" s="86" t="str">
        <f>+IF('[1]5. GlobalData'!Q127="","",'[1]5. GlobalData'!Q127)</f>
        <v/>
      </c>
      <c r="AN77" s="86">
        <f>+IF('[1]5. GlobalData'!R127="","",'[1]5. GlobalData'!R127)</f>
        <v>0.58239861949956873</v>
      </c>
      <c r="AO77" s="86" t="str">
        <f>+IF('[1]5. GlobalData'!S127="","",'[1]5. GlobalData'!S127)</f>
        <v/>
      </c>
      <c r="AP77" s="86">
        <f>+IF('[1]5. GlobalData'!T127="","",'[1]5. GlobalData'!T127)</f>
        <v>0.40983606557377061</v>
      </c>
      <c r="AQ77" s="86" t="str">
        <f>+IF('[1]5. GlobalData'!U127="","",'[1]5. GlobalData'!U127)</f>
        <v/>
      </c>
      <c r="AR77" s="86">
        <f>+IF('[1]5. GlobalData'!V127="","",'[1]5. GlobalData'!V127)</f>
        <v>0.28472821397756687</v>
      </c>
      <c r="AS77" s="86" t="str">
        <f>+IF('[1]5. GlobalData'!W127="","",'[1]5. GlobalData'!W127)</f>
        <v/>
      </c>
      <c r="AT77" s="86">
        <f>+IF('[1]5. GlobalData'!X127="","",'[1]5. GlobalData'!X127)</f>
        <v>0.20276100086281287</v>
      </c>
      <c r="AU77" s="86">
        <f>+IF('[1]5. GlobalData'!Y127="","",'[1]5. GlobalData'!Y127)</f>
        <v>0.16393442622950821</v>
      </c>
      <c r="AV77" s="87" t="str">
        <f>+IF('[1]5. GlobalData'!Z127="","",'[1]5. GlobalData'!Z127)</f>
        <v/>
      </c>
      <c r="AW77" s="88">
        <f t="shared" si="32"/>
        <v>44.110078163445039</v>
      </c>
      <c r="AX77" s="89">
        <f t="shared" si="26"/>
        <v>22.264362144620662</v>
      </c>
      <c r="AY77" s="89">
        <f t="shared" si="26"/>
        <v>44.148136902153794</v>
      </c>
      <c r="AZ77" s="89">
        <f t="shared" si="26"/>
        <v>37.297563934578207</v>
      </c>
      <c r="BA77" s="89" t="str">
        <f t="shared" si="26"/>
        <v/>
      </c>
      <c r="BB77" s="89">
        <f t="shared" si="26"/>
        <v>25.689648628408463</v>
      </c>
      <c r="BC77" s="89" t="str">
        <f t="shared" si="26"/>
        <v/>
      </c>
      <c r="BD77" s="89">
        <f t="shared" si="26"/>
        <v>18.077900886657808</v>
      </c>
      <c r="BE77" s="89" t="str">
        <f t="shared" si="26"/>
        <v/>
      </c>
      <c r="BF77" s="89">
        <f t="shared" si="26"/>
        <v>12.559383773888579</v>
      </c>
      <c r="BG77" s="89" t="str">
        <f t="shared" si="26"/>
        <v/>
      </c>
      <c r="BH77" s="89">
        <f t="shared" si="26"/>
        <v>8.9438035965570233</v>
      </c>
      <c r="BI77" s="89">
        <f t="shared" si="26"/>
        <v>7.231160354663122</v>
      </c>
      <c r="BJ77" s="90" t="str">
        <f t="shared" si="26"/>
        <v/>
      </c>
      <c r="BK77" s="88">
        <v>44.110078163445039</v>
      </c>
      <c r="BL77" s="89">
        <v>22.264362144620662</v>
      </c>
      <c r="BM77" s="89">
        <v>44.148136902153794</v>
      </c>
      <c r="BN77" s="89">
        <v>37.297563934578207</v>
      </c>
      <c r="BO77" s="91">
        <f t="shared" si="34"/>
        <v>32.654397812110311</v>
      </c>
      <c r="BP77" s="89">
        <v>25.689648628408463</v>
      </c>
      <c r="BQ77" s="91">
        <f>+BP77+(BR77-BP77)*(2033-2030)/(2035-2030)</f>
        <v>21.122599983358072</v>
      </c>
      <c r="BR77" s="89">
        <v>18.077900886657808</v>
      </c>
      <c r="BS77" s="91">
        <f t="shared" ref="BS77:BS83" si="36">+BR77+(BT77-BR77)*(2037-2035)/(2040-2035)</f>
        <v>15.870494041550117</v>
      </c>
      <c r="BT77" s="89">
        <v>12.559383773888579</v>
      </c>
      <c r="BU77" s="91">
        <f>+BT77+(BV77-BT77)*(2043-2040)/(2045-2040)</f>
        <v>10.390035667489645</v>
      </c>
      <c r="BV77" s="89">
        <v>8.9438035965570233</v>
      </c>
      <c r="BW77" s="89">
        <v>7.231160354663122</v>
      </c>
      <c r="BX77" s="93" t="s">
        <v>106</v>
      </c>
      <c r="BY77" s="94"/>
      <c r="BZ77" s="94"/>
      <c r="CA77" s="94"/>
      <c r="CB77" s="85" t="str">
        <f>+IF('[1]5. GlobalData'!BF127="","",'[1]5. GlobalData'!BF127)</f>
        <v/>
      </c>
      <c r="CC77" s="86" t="str">
        <f>+IF('[1]5. GlobalData'!BG127="","",'[1]5. GlobalData'!BG127)</f>
        <v/>
      </c>
      <c r="CD77" s="86" t="str">
        <f>+IF('[1]5. GlobalData'!BH127="","",'[1]5. GlobalData'!BH127)</f>
        <v/>
      </c>
      <c r="CE77" s="86" t="str">
        <f>+IF('[1]5. GlobalData'!BI127="","",'[1]5. GlobalData'!BI127)</f>
        <v/>
      </c>
      <c r="CF77" s="86" t="str">
        <f>+IF('[1]5. GlobalData'!BJ127="","",'[1]5. GlobalData'!BJ127)</f>
        <v/>
      </c>
      <c r="CG77" s="86" t="str">
        <f>+IF('[1]5. GlobalData'!BK127="","",'[1]5. GlobalData'!BK127)</f>
        <v/>
      </c>
      <c r="CH77" s="86" t="str">
        <f>+IF('[1]5. GlobalData'!BL127="","",'[1]5. GlobalData'!BL127)</f>
        <v/>
      </c>
      <c r="CI77" s="86" t="str">
        <f>+IF('[1]5. GlobalData'!BM127="","",'[1]5. GlobalData'!BM127)</f>
        <v/>
      </c>
      <c r="CJ77" s="86" t="str">
        <f>+IF('[1]5. GlobalData'!BN127="","",'[1]5. GlobalData'!BN127)</f>
        <v/>
      </c>
      <c r="CK77" s="86" t="str">
        <f>+IF('[1]5. GlobalData'!BO127="","",'[1]5. GlobalData'!BO127)</f>
        <v/>
      </c>
      <c r="CL77" s="86" t="str">
        <f>+IF('[1]5. GlobalData'!BP127="","",'[1]5. GlobalData'!BP127)</f>
        <v/>
      </c>
      <c r="CM77" s="86" t="str">
        <f>+IF('[1]5. GlobalData'!BQ127="","",'[1]5. GlobalData'!BQ127)</f>
        <v/>
      </c>
      <c r="CN77" s="86" t="str">
        <f>+IF('[1]5. GlobalData'!BR127="","",'[1]5. GlobalData'!BR127)</f>
        <v/>
      </c>
      <c r="CO77" s="87" t="str">
        <f>+IF('[1]5. GlobalData'!BS127="","",'[1]5. GlobalData'!BS127)</f>
        <v/>
      </c>
      <c r="CP77" s="88" t="str">
        <f t="shared" si="33"/>
        <v/>
      </c>
      <c r="CQ77" s="89" t="str">
        <f t="shared" si="27"/>
        <v/>
      </c>
      <c r="CR77" s="89" t="str">
        <f t="shared" si="27"/>
        <v/>
      </c>
      <c r="CS77" s="89" t="str">
        <f t="shared" si="27"/>
        <v/>
      </c>
      <c r="CT77" s="89" t="str">
        <f t="shared" si="27"/>
        <v/>
      </c>
      <c r="CU77" s="89" t="str">
        <f t="shared" si="27"/>
        <v/>
      </c>
      <c r="CV77" s="89" t="str">
        <f t="shared" si="27"/>
        <v/>
      </c>
      <c r="CW77" s="89" t="str">
        <f t="shared" si="27"/>
        <v/>
      </c>
      <c r="CX77" s="89" t="str">
        <f t="shared" si="27"/>
        <v/>
      </c>
      <c r="CY77" s="89" t="str">
        <f t="shared" si="27"/>
        <v/>
      </c>
      <c r="CZ77" s="89" t="str">
        <f t="shared" si="27"/>
        <v/>
      </c>
      <c r="DA77" s="89" t="str">
        <f t="shared" si="27"/>
        <v/>
      </c>
      <c r="DB77" s="89" t="str">
        <f t="shared" si="27"/>
        <v/>
      </c>
      <c r="DC77" s="90" t="str">
        <f t="shared" si="27"/>
        <v/>
      </c>
      <c r="DD77" s="88">
        <v>44.110078163445039</v>
      </c>
      <c r="DE77" s="89">
        <v>22.264362144620662</v>
      </c>
      <c r="DF77" s="89">
        <v>44.148136902153794</v>
      </c>
      <c r="DG77" s="89">
        <v>37.297563934578207</v>
      </c>
      <c r="DH77" s="91">
        <f t="shared" si="35"/>
        <v>32.654397812110311</v>
      </c>
      <c r="DI77" s="89">
        <v>25.689648628408463</v>
      </c>
      <c r="DJ77" s="91">
        <f>+DI77+(DK77-DI77)*(2033-2030)/(2035-2030)</f>
        <v>21.122599983358072</v>
      </c>
      <c r="DK77" s="89">
        <v>18.077900886657808</v>
      </c>
      <c r="DL77" s="91">
        <f t="shared" ref="DL77:DL83" si="37">+DK77+(DM77-DK77)*(2037-2035)/(2040-2035)</f>
        <v>15.870494041550117</v>
      </c>
      <c r="DM77" s="89">
        <v>12.559383773888579</v>
      </c>
      <c r="DN77" s="91">
        <f>+DM77+(DO77-DM77)*(2043-2040)/(2045-2040)</f>
        <v>10.390035667489645</v>
      </c>
      <c r="DO77" s="89">
        <v>8.9438035965570233</v>
      </c>
      <c r="DP77" s="89">
        <v>7.231160354663122</v>
      </c>
      <c r="DQ77" s="93" t="s">
        <v>106</v>
      </c>
    </row>
    <row r="78" spans="9:121" x14ac:dyDescent="0.25">
      <c r="I78" s="13" t="s">
        <v>35</v>
      </c>
      <c r="J78" s="14" t="s">
        <v>63</v>
      </c>
      <c r="K78" s="13">
        <v>13.5</v>
      </c>
      <c r="L78" s="14"/>
      <c r="M78" s="14" t="str">
        <f t="shared" si="16"/>
        <v>Heavy Oil</v>
      </c>
      <c r="N78" s="95">
        <f t="shared" si="17"/>
        <v>8.7564836170076354</v>
      </c>
      <c r="O78" s="95">
        <f t="shared" si="17"/>
        <v>0.43874352621703561</v>
      </c>
      <c r="P78" s="97">
        <f t="shared" si="18"/>
        <v>4.771426734578444E-2</v>
      </c>
      <c r="Q78" s="98">
        <f t="shared" si="28"/>
        <v>0.23786180586758954</v>
      </c>
      <c r="R78" s="99">
        <f t="shared" si="19"/>
        <v>5.7140945681870784E-3</v>
      </c>
      <c r="S78" s="99">
        <f t="shared" si="19"/>
        <v>0</v>
      </c>
      <c r="T78" s="99">
        <f t="shared" si="19"/>
        <v>0.4330294316488485</v>
      </c>
      <c r="U78" s="99">
        <f t="shared" si="19"/>
        <v>0.19516762578125896</v>
      </c>
      <c r="V78" s="99">
        <f t="shared" si="19"/>
        <v>0</v>
      </c>
      <c r="W78" s="100">
        <f t="shared" si="20"/>
        <v>1.302376952990175E-2</v>
      </c>
      <c r="X78" s="100">
        <f t="shared" si="20"/>
        <v>0</v>
      </c>
      <c r="Y78" s="100">
        <f t="shared" si="20"/>
        <v>0.98697623047009819</v>
      </c>
      <c r="Z78" s="100">
        <f t="shared" si="21"/>
        <v>0</v>
      </c>
      <c r="AA78" s="101">
        <f t="shared" si="22"/>
        <v>0.4507029118970462</v>
      </c>
      <c r="AB78" s="79">
        <f>+'[1]5. GlobalData'!M17*1000*$D$21/1000</f>
        <v>23.676130584000003</v>
      </c>
      <c r="AC78" s="80">
        <f t="shared" si="29"/>
        <v>2.6323350361644713</v>
      </c>
      <c r="AD78" s="81">
        <f t="shared" si="30"/>
        <v>22.546441359601324</v>
      </c>
      <c r="AE78" s="102">
        <f t="shared" si="23"/>
        <v>2.5748282467872818</v>
      </c>
      <c r="AF78" s="81">
        <f t="shared" si="31"/>
        <v>1.1296892243986796</v>
      </c>
      <c r="AG78" s="83">
        <f t="shared" si="24"/>
        <v>2.5748282467872818</v>
      </c>
      <c r="AH78" s="84">
        <f t="shared" si="25"/>
        <v>9.1952271432246704</v>
      </c>
      <c r="AI78" s="85">
        <f>+IF('[1]5. GlobalData'!M128="","",'[1]5. GlobalData'!M128)</f>
        <v>1</v>
      </c>
      <c r="AJ78" s="86">
        <f>+IF('[1]5. GlobalData'!N128="","",'[1]5. GlobalData'!N128)</f>
        <v>0.78056545109387754</v>
      </c>
      <c r="AK78" s="86">
        <f>+IF('[1]5. GlobalData'!O128="","",'[1]5. GlobalData'!O128)</f>
        <v>0.34412371581696649</v>
      </c>
      <c r="AL78" s="86">
        <f>+IF('[1]5. GlobalData'!P128="","",'[1]5. GlobalData'!P128)</f>
        <v>0.21704492141316459</v>
      </c>
      <c r="AM78" s="86" t="str">
        <f>+IF('[1]5. GlobalData'!Q128="","",'[1]5. GlobalData'!Q128)</f>
        <v/>
      </c>
      <c r="AN78" s="86">
        <f>+IF('[1]5. GlobalData'!R128="","",'[1]5. GlobalData'!R128)</f>
        <v>0.10534422246412935</v>
      </c>
      <c r="AO78" s="86" t="str">
        <f>+IF('[1]5. GlobalData'!S128="","",'[1]5. GlobalData'!S128)</f>
        <v/>
      </c>
      <c r="AP78" s="86">
        <f>+IF('[1]5. GlobalData'!T128="","",'[1]5. GlobalData'!T128)</f>
        <v>2.9297241699206451E-2</v>
      </c>
      <c r="AQ78" s="86" t="str">
        <f>+IF('[1]5. GlobalData'!U128="","",'[1]5. GlobalData'!U128)</f>
        <v/>
      </c>
      <c r="AR78" s="86">
        <f>+IF('[1]5. GlobalData'!V128="","",'[1]5. GlobalData'!V128)</f>
        <v>1.4232365375775069E-2</v>
      </c>
      <c r="AS78" s="86" t="str">
        <f>+IF('[1]5. GlobalData'!W128="","",'[1]5. GlobalData'!W128)</f>
        <v/>
      </c>
      <c r="AT78" s="86" t="str">
        <f>+IF('[1]5. GlobalData'!X128="","",'[1]5. GlobalData'!X128)</f>
        <v/>
      </c>
      <c r="AU78" s="86" t="str">
        <f>+IF('[1]5. GlobalData'!Y128="","",'[1]5. GlobalData'!Y128)</f>
        <v/>
      </c>
      <c r="AV78" s="87" t="str">
        <f>+IF('[1]5. GlobalData'!Z128="","",'[1]5. GlobalData'!Z128)</f>
        <v/>
      </c>
      <c r="AW78" s="88">
        <f t="shared" si="32"/>
        <v>9.1952271432246704</v>
      </c>
      <c r="AX78" s="89">
        <f t="shared" si="26"/>
        <v>7.1774766229618319</v>
      </c>
      <c r="AY78" s="89">
        <f t="shared" si="26"/>
        <v>3.1642957323075032</v>
      </c>
      <c r="AZ78" s="89">
        <f t="shared" si="26"/>
        <v>1.9957773526773965</v>
      </c>
      <c r="BA78" s="89" t="str">
        <f t="shared" si="26"/>
        <v/>
      </c>
      <c r="BB78" s="89">
        <f t="shared" si="26"/>
        <v>0.96866405378406029</v>
      </c>
      <c r="BC78" s="89" t="str">
        <f t="shared" si="26"/>
        <v/>
      </c>
      <c r="BD78" s="89">
        <f t="shared" si="26"/>
        <v>0.26939479209415684</v>
      </c>
      <c r="BE78" s="89" t="str">
        <f t="shared" si="26"/>
        <v/>
      </c>
      <c r="BF78" s="89">
        <f t="shared" si="26"/>
        <v>0.13086983241561789</v>
      </c>
      <c r="BG78" s="89" t="str">
        <f t="shared" si="26"/>
        <v/>
      </c>
      <c r="BH78" s="89" t="str">
        <f t="shared" si="26"/>
        <v/>
      </c>
      <c r="BI78" s="89" t="str">
        <f t="shared" si="26"/>
        <v/>
      </c>
      <c r="BJ78" s="90" t="str">
        <f t="shared" si="26"/>
        <v/>
      </c>
      <c r="BK78" s="88">
        <v>9.1952271432246704</v>
      </c>
      <c r="BL78" s="89">
        <v>7.1774766229618319</v>
      </c>
      <c r="BM78" s="89">
        <v>3.1642957323075032</v>
      </c>
      <c r="BN78" s="89">
        <v>1.9957773526773965</v>
      </c>
      <c r="BO78" s="91">
        <f t="shared" si="34"/>
        <v>1.584932033120062</v>
      </c>
      <c r="BP78" s="89">
        <v>0.96866405378406029</v>
      </c>
      <c r="BQ78" s="91">
        <f>+BP78+(BR78-BP78)*(2033-2030)/(2035-2030)</f>
        <v>0.54910249677011824</v>
      </c>
      <c r="BR78" s="89">
        <v>0.26939479209415684</v>
      </c>
      <c r="BS78" s="91">
        <f t="shared" si="36"/>
        <v>0.21398480822274127</v>
      </c>
      <c r="BT78" s="89">
        <v>0.13086983241561789</v>
      </c>
      <c r="BU78" s="92" t="s">
        <v>106</v>
      </c>
      <c r="BV78" s="92" t="s">
        <v>106</v>
      </c>
      <c r="BW78" s="92" t="s">
        <v>106</v>
      </c>
      <c r="BX78" s="93" t="s">
        <v>106</v>
      </c>
      <c r="BY78" s="94"/>
      <c r="BZ78" s="94"/>
      <c r="CA78" s="94"/>
      <c r="CB78" s="85" t="str">
        <f>+IF('[1]5. GlobalData'!BF128="","",'[1]5. GlobalData'!BF128)</f>
        <v/>
      </c>
      <c r="CC78" s="86" t="str">
        <f>+IF('[1]5. GlobalData'!BG128="","",'[1]5. GlobalData'!BG128)</f>
        <v/>
      </c>
      <c r="CD78" s="86" t="str">
        <f>+IF('[1]5. GlobalData'!BH128="","",'[1]5. GlobalData'!BH128)</f>
        <v/>
      </c>
      <c r="CE78" s="86" t="str">
        <f>+IF('[1]5. GlobalData'!BI128="","",'[1]5. GlobalData'!BI128)</f>
        <v/>
      </c>
      <c r="CF78" s="86" t="str">
        <f>+IF('[1]5. GlobalData'!BJ128="","",'[1]5. GlobalData'!BJ128)</f>
        <v/>
      </c>
      <c r="CG78" s="86" t="str">
        <f>+IF('[1]5. GlobalData'!BK128="","",'[1]5. GlobalData'!BK128)</f>
        <v/>
      </c>
      <c r="CH78" s="86" t="str">
        <f>+IF('[1]5. GlobalData'!BL128="","",'[1]5. GlobalData'!BL128)</f>
        <v/>
      </c>
      <c r="CI78" s="86" t="str">
        <f>+IF('[1]5. GlobalData'!BM128="","",'[1]5. GlobalData'!BM128)</f>
        <v/>
      </c>
      <c r="CJ78" s="86" t="str">
        <f>+IF('[1]5. GlobalData'!BN128="","",'[1]5. GlobalData'!BN128)</f>
        <v/>
      </c>
      <c r="CK78" s="86" t="str">
        <f>+IF('[1]5. GlobalData'!BO128="","",'[1]5. GlobalData'!BO128)</f>
        <v/>
      </c>
      <c r="CL78" s="86" t="str">
        <f>+IF('[1]5. GlobalData'!BP128="","",'[1]5. GlobalData'!BP128)</f>
        <v/>
      </c>
      <c r="CM78" s="86" t="str">
        <f>+IF('[1]5. GlobalData'!BQ128="","",'[1]5. GlobalData'!BQ128)</f>
        <v/>
      </c>
      <c r="CN78" s="86" t="str">
        <f>+IF('[1]5. GlobalData'!BR128="","",'[1]5. GlobalData'!BR128)</f>
        <v/>
      </c>
      <c r="CO78" s="87" t="str">
        <f>+IF('[1]5. GlobalData'!BS128="","",'[1]5. GlobalData'!BS128)</f>
        <v/>
      </c>
      <c r="CP78" s="88" t="str">
        <f t="shared" si="33"/>
        <v/>
      </c>
      <c r="CQ78" s="89" t="str">
        <f t="shared" si="27"/>
        <v/>
      </c>
      <c r="CR78" s="89" t="str">
        <f t="shared" si="27"/>
        <v/>
      </c>
      <c r="CS78" s="89" t="str">
        <f t="shared" si="27"/>
        <v/>
      </c>
      <c r="CT78" s="89" t="str">
        <f t="shared" si="27"/>
        <v/>
      </c>
      <c r="CU78" s="89" t="str">
        <f t="shared" si="27"/>
        <v/>
      </c>
      <c r="CV78" s="89" t="str">
        <f t="shared" si="27"/>
        <v/>
      </c>
      <c r="CW78" s="89" t="str">
        <f t="shared" si="27"/>
        <v/>
      </c>
      <c r="CX78" s="89" t="str">
        <f t="shared" si="27"/>
        <v/>
      </c>
      <c r="CY78" s="89" t="str">
        <f t="shared" si="27"/>
        <v/>
      </c>
      <c r="CZ78" s="89" t="str">
        <f t="shared" si="27"/>
        <v/>
      </c>
      <c r="DA78" s="89" t="str">
        <f t="shared" si="27"/>
        <v/>
      </c>
      <c r="DB78" s="89" t="str">
        <f t="shared" si="27"/>
        <v/>
      </c>
      <c r="DC78" s="90" t="str">
        <f t="shared" si="27"/>
        <v/>
      </c>
      <c r="DD78" s="88">
        <v>9.1952271432246704</v>
      </c>
      <c r="DE78" s="89">
        <v>7.1774766229618319</v>
      </c>
      <c r="DF78" s="89">
        <v>3.1642957323075032</v>
      </c>
      <c r="DG78" s="89">
        <v>1.9957773526773965</v>
      </c>
      <c r="DH78" s="91">
        <f t="shared" si="35"/>
        <v>1.584932033120062</v>
      </c>
      <c r="DI78" s="89">
        <v>0.96866405378406029</v>
      </c>
      <c r="DJ78" s="91">
        <f>+DI78+(DK78-DI78)*(2033-2030)/(2035-2030)</f>
        <v>0.54910249677011824</v>
      </c>
      <c r="DK78" s="89">
        <v>0.26939479209415684</v>
      </c>
      <c r="DL78" s="91">
        <f t="shared" si="37"/>
        <v>0.21398480822274127</v>
      </c>
      <c r="DM78" s="89">
        <v>0.13086983241561789</v>
      </c>
      <c r="DN78" s="92" t="s">
        <v>106</v>
      </c>
      <c r="DO78" s="92" t="s">
        <v>106</v>
      </c>
      <c r="DP78" s="92" t="s">
        <v>106</v>
      </c>
      <c r="DQ78" s="93" t="s">
        <v>106</v>
      </c>
    </row>
    <row r="79" spans="9:121" x14ac:dyDescent="0.25">
      <c r="I79" s="13" t="s">
        <v>66</v>
      </c>
      <c r="J79" s="14" t="s">
        <v>67</v>
      </c>
      <c r="K79" s="13">
        <v>35</v>
      </c>
      <c r="L79" s="14"/>
      <c r="M79" s="14" t="str">
        <f t="shared" si="16"/>
        <v>Light Oil</v>
      </c>
      <c r="N79" s="95">
        <f t="shared" si="17"/>
        <v>4.3593517548323124</v>
      </c>
      <c r="O79" s="96">
        <f t="shared" si="17"/>
        <v>1.2759391450439788</v>
      </c>
      <c r="P79" s="97">
        <f t="shared" si="18"/>
        <v>0.2264193930205074</v>
      </c>
      <c r="Q79" s="98">
        <f t="shared" si="28"/>
        <v>0</v>
      </c>
      <c r="R79" s="99">
        <f t="shared" si="19"/>
        <v>0</v>
      </c>
      <c r="S79" s="99">
        <f t="shared" si="19"/>
        <v>1.2759391450439788</v>
      </c>
      <c r="T79" s="99">
        <f t="shared" si="19"/>
        <v>0</v>
      </c>
      <c r="U79" s="99">
        <f t="shared" si="19"/>
        <v>0</v>
      </c>
      <c r="V79" s="99">
        <f t="shared" si="19"/>
        <v>0</v>
      </c>
      <c r="W79" s="100">
        <f t="shared" si="20"/>
        <v>0</v>
      </c>
      <c r="X79" s="100">
        <f t="shared" si="20"/>
        <v>1</v>
      </c>
      <c r="Y79" s="100">
        <f t="shared" si="20"/>
        <v>0</v>
      </c>
      <c r="Z79" s="100">
        <f t="shared" si="21"/>
        <v>0</v>
      </c>
      <c r="AA79" s="101" t="str">
        <f t="shared" si="22"/>
        <v>-</v>
      </c>
      <c r="AB79" s="79">
        <f>+'[1]5. GlobalData'!M18*1000*$D$21/1000</f>
        <v>44.660401360000002</v>
      </c>
      <c r="AC79" s="80">
        <f t="shared" si="29"/>
        <v>10.244734509091689</v>
      </c>
      <c r="AD79" s="81">
        <f t="shared" si="30"/>
        <v>34.54842039201656</v>
      </c>
      <c r="AE79" s="102">
        <f t="shared" si="23"/>
        <v>7.9251279398869032</v>
      </c>
      <c r="AF79" s="81">
        <f t="shared" si="31"/>
        <v>10.111980967983444</v>
      </c>
      <c r="AG79" s="83">
        <f t="shared" si="24"/>
        <v>7.9251279398869032</v>
      </c>
      <c r="AH79" s="84">
        <f t="shared" si="25"/>
        <v>5.6352908998762912</v>
      </c>
      <c r="AI79" s="85">
        <f>+IF('[1]5. GlobalData'!M129="","",'[1]5. GlobalData'!M129)</f>
        <v>1</v>
      </c>
      <c r="AJ79" s="86">
        <f>+IF('[1]5. GlobalData'!N129="","",'[1]5. GlobalData'!N129)</f>
        <v>0.94496365524402925</v>
      </c>
      <c r="AK79" s="86" t="str">
        <f>+IF('[1]5. GlobalData'!O129="","",'[1]5. GlobalData'!O129)</f>
        <v/>
      </c>
      <c r="AL79" s="86">
        <f>+IF('[1]5. GlobalData'!P129="","",'[1]5. GlobalData'!P129)</f>
        <v>0.73727933541017676</v>
      </c>
      <c r="AM79" s="86" t="str">
        <f>+IF('[1]5. GlobalData'!Q129="","",'[1]5. GlobalData'!Q129)</f>
        <v/>
      </c>
      <c r="AN79" s="86">
        <f>+IF('[1]5. GlobalData'!R129="","",'[1]5. GlobalData'!R129)</f>
        <v>0.44652128764278304</v>
      </c>
      <c r="AO79" s="86" t="str">
        <f>+IF('[1]5. GlobalData'!S129="","",'[1]5. GlobalData'!S129)</f>
        <v/>
      </c>
      <c r="AP79" s="86">
        <f>+IF('[1]5. GlobalData'!T129="","",'[1]5. GlobalData'!T129)</f>
        <v>0.30114226375908659</v>
      </c>
      <c r="AQ79" s="86" t="str">
        <f>+IF('[1]5. GlobalData'!U129="","",'[1]5. GlobalData'!U129)</f>
        <v/>
      </c>
      <c r="AR79" s="86">
        <f>+IF('[1]5. GlobalData'!V129="","",'[1]5. GlobalData'!V129)</f>
        <v>0.1973001038421604</v>
      </c>
      <c r="AS79" s="86">
        <f>+IF('[1]5. GlobalData'!W129="","",'[1]5. GlobalData'!W129)</f>
        <v>0.17653167185877508</v>
      </c>
      <c r="AT79" s="86" t="str">
        <f>+IF('[1]5. GlobalData'!X129="","",'[1]5. GlobalData'!X129)</f>
        <v/>
      </c>
      <c r="AU79" s="86" t="str">
        <f>+IF('[1]5. GlobalData'!Y129="","",'[1]5. GlobalData'!Y129)</f>
        <v/>
      </c>
      <c r="AV79" s="87" t="str">
        <f>+IF('[1]5. GlobalData'!Z129="","",'[1]5. GlobalData'!Z129)</f>
        <v/>
      </c>
      <c r="AW79" s="88">
        <f t="shared" si="32"/>
        <v>5.6352908998762912</v>
      </c>
      <c r="AX79" s="89">
        <f t="shared" si="26"/>
        <v>5.3251450871105153</v>
      </c>
      <c r="AY79" s="89" t="str">
        <f t="shared" si="26"/>
        <v/>
      </c>
      <c r="AZ79" s="89">
        <f t="shared" si="26"/>
        <v>4.1547835295038089</v>
      </c>
      <c r="BA79" s="89" t="str">
        <f t="shared" si="26"/>
        <v/>
      </c>
      <c r="BB79" s="89">
        <f t="shared" si="26"/>
        <v>2.5162773488544192</v>
      </c>
      <c r="BC79" s="89" t="str">
        <f t="shared" si="26"/>
        <v/>
      </c>
      <c r="BD79" s="89">
        <f t="shared" si="26"/>
        <v>1.6970242585297266</v>
      </c>
      <c r="BE79" s="89" t="str">
        <f t="shared" si="26"/>
        <v/>
      </c>
      <c r="BF79" s="89">
        <f t="shared" si="26"/>
        <v>1.1118434797263739</v>
      </c>
      <c r="BG79" s="89">
        <f t="shared" si="26"/>
        <v>0.99480732396570282</v>
      </c>
      <c r="BH79" s="89" t="str">
        <f t="shared" si="26"/>
        <v/>
      </c>
      <c r="BI79" s="89" t="str">
        <f t="shared" si="26"/>
        <v/>
      </c>
      <c r="BJ79" s="90" t="str">
        <f t="shared" si="26"/>
        <v/>
      </c>
      <c r="BK79" s="88">
        <v>5.6352908998762912</v>
      </c>
      <c r="BL79" s="89">
        <v>5.3251450871105153</v>
      </c>
      <c r="BM79" s="91">
        <f>+BL79+(BN79-BL79)*(2023-2020)/(2025-2020)</f>
        <v>4.6229281525464918</v>
      </c>
      <c r="BN79" s="89">
        <v>4.1547835295038089</v>
      </c>
      <c r="BO79" s="91">
        <f t="shared" si="34"/>
        <v>3.4993810572440531</v>
      </c>
      <c r="BP79" s="89">
        <v>2.5162773488544192</v>
      </c>
      <c r="BQ79" s="91">
        <f>+BP79+(BR79-BP79)*(2033-2030)/(2035-2030)</f>
        <v>2.0247254946596036</v>
      </c>
      <c r="BR79" s="89">
        <v>1.6970242585297266</v>
      </c>
      <c r="BS79" s="91">
        <f t="shared" si="36"/>
        <v>1.4629519470083856</v>
      </c>
      <c r="BT79" s="89">
        <v>1.1118434797263739</v>
      </c>
      <c r="BU79" s="89">
        <v>0.99480732396570282</v>
      </c>
      <c r="BV79" s="92" t="s">
        <v>106</v>
      </c>
      <c r="BW79" s="92" t="s">
        <v>106</v>
      </c>
      <c r="BX79" s="93" t="s">
        <v>106</v>
      </c>
      <c r="BY79" s="94"/>
      <c r="BZ79" s="94"/>
      <c r="CA79" s="94"/>
      <c r="CB79" s="85" t="str">
        <f>+IF('[1]5. GlobalData'!BF129="","",'[1]5. GlobalData'!BF129)</f>
        <v/>
      </c>
      <c r="CC79" s="86" t="str">
        <f>+IF('[1]5. GlobalData'!BG129="","",'[1]5. GlobalData'!BG129)</f>
        <v/>
      </c>
      <c r="CD79" s="86" t="str">
        <f>+IF('[1]5. GlobalData'!BH129="","",'[1]5. GlobalData'!BH129)</f>
        <v/>
      </c>
      <c r="CE79" s="86" t="str">
        <f>+IF('[1]5. GlobalData'!BI129="","",'[1]5. GlobalData'!BI129)</f>
        <v/>
      </c>
      <c r="CF79" s="86" t="str">
        <f>+IF('[1]5. GlobalData'!BJ129="","",'[1]5. GlobalData'!BJ129)</f>
        <v/>
      </c>
      <c r="CG79" s="86" t="str">
        <f>+IF('[1]5. GlobalData'!BK129="","",'[1]5. GlobalData'!BK129)</f>
        <v/>
      </c>
      <c r="CH79" s="86" t="str">
        <f>+IF('[1]5. GlobalData'!BL129="","",'[1]5. GlobalData'!BL129)</f>
        <v/>
      </c>
      <c r="CI79" s="86" t="str">
        <f>+IF('[1]5. GlobalData'!BM129="","",'[1]5. GlobalData'!BM129)</f>
        <v/>
      </c>
      <c r="CJ79" s="86" t="str">
        <f>+IF('[1]5. GlobalData'!BN129="","",'[1]5. GlobalData'!BN129)</f>
        <v/>
      </c>
      <c r="CK79" s="86" t="str">
        <f>+IF('[1]5. GlobalData'!BO129="","",'[1]5. GlobalData'!BO129)</f>
        <v/>
      </c>
      <c r="CL79" s="86" t="str">
        <f>+IF('[1]5. GlobalData'!BP129="","",'[1]5. GlobalData'!BP129)</f>
        <v/>
      </c>
      <c r="CM79" s="86" t="str">
        <f>+IF('[1]5. GlobalData'!BQ129="","",'[1]5. GlobalData'!BQ129)</f>
        <v/>
      </c>
      <c r="CN79" s="86" t="str">
        <f>+IF('[1]5. GlobalData'!BR129="","",'[1]5. GlobalData'!BR129)</f>
        <v/>
      </c>
      <c r="CO79" s="87" t="str">
        <f>+IF('[1]5. GlobalData'!BS129="","",'[1]5. GlobalData'!BS129)</f>
        <v/>
      </c>
      <c r="CP79" s="88" t="str">
        <f t="shared" si="33"/>
        <v/>
      </c>
      <c r="CQ79" s="89" t="str">
        <f t="shared" si="27"/>
        <v/>
      </c>
      <c r="CR79" s="89" t="str">
        <f t="shared" si="27"/>
        <v/>
      </c>
      <c r="CS79" s="89" t="str">
        <f t="shared" si="27"/>
        <v/>
      </c>
      <c r="CT79" s="89" t="str">
        <f t="shared" si="27"/>
        <v/>
      </c>
      <c r="CU79" s="89" t="str">
        <f t="shared" si="27"/>
        <v/>
      </c>
      <c r="CV79" s="89" t="str">
        <f t="shared" si="27"/>
        <v/>
      </c>
      <c r="CW79" s="89" t="str">
        <f t="shared" si="27"/>
        <v/>
      </c>
      <c r="CX79" s="89" t="str">
        <f t="shared" si="27"/>
        <v/>
      </c>
      <c r="CY79" s="89" t="str">
        <f t="shared" si="27"/>
        <v/>
      </c>
      <c r="CZ79" s="89" t="str">
        <f t="shared" si="27"/>
        <v/>
      </c>
      <c r="DA79" s="89" t="str">
        <f t="shared" si="27"/>
        <v/>
      </c>
      <c r="DB79" s="89" t="str">
        <f t="shared" si="27"/>
        <v/>
      </c>
      <c r="DC79" s="90" t="str">
        <f t="shared" si="27"/>
        <v/>
      </c>
      <c r="DD79" s="88">
        <v>5.6352908998762912</v>
      </c>
      <c r="DE79" s="89">
        <v>5.3251450871105153</v>
      </c>
      <c r="DF79" s="91">
        <f>+DE79+(DG79-DE79)*(2023-2020)/(2025-2020)</f>
        <v>4.6229281525464918</v>
      </c>
      <c r="DG79" s="89">
        <v>4.1547835295038089</v>
      </c>
      <c r="DH79" s="91">
        <f t="shared" si="35"/>
        <v>3.4993810572440531</v>
      </c>
      <c r="DI79" s="89">
        <v>2.5162773488544192</v>
      </c>
      <c r="DJ79" s="91">
        <f>+DI79+(DK79-DI79)*(2033-2030)/(2035-2030)</f>
        <v>2.0247254946596036</v>
      </c>
      <c r="DK79" s="89">
        <v>1.6970242585297266</v>
      </c>
      <c r="DL79" s="91">
        <f t="shared" si="37"/>
        <v>1.4629519470083856</v>
      </c>
      <c r="DM79" s="89">
        <v>1.1118434797263739</v>
      </c>
      <c r="DN79" s="89">
        <v>0.99480732396570282</v>
      </c>
      <c r="DO79" s="92" t="s">
        <v>106</v>
      </c>
      <c r="DP79" s="92" t="s">
        <v>106</v>
      </c>
      <c r="DQ79" s="93" t="s">
        <v>106</v>
      </c>
    </row>
    <row r="80" spans="9:121" x14ac:dyDescent="0.25">
      <c r="I80" s="13" t="s">
        <v>69</v>
      </c>
      <c r="J80" s="14" t="s">
        <v>70</v>
      </c>
      <c r="K80" s="13">
        <v>21</v>
      </c>
      <c r="L80" s="14"/>
      <c r="M80" s="14" t="str">
        <f t="shared" si="16"/>
        <v>Medium Oil</v>
      </c>
      <c r="N80" s="95">
        <f t="shared" si="17"/>
        <v>26.927100382560717</v>
      </c>
      <c r="O80" s="96">
        <f t="shared" si="17"/>
        <v>0.43827912983870243</v>
      </c>
      <c r="P80" s="97">
        <f t="shared" si="18"/>
        <v>1.601582501861944E-2</v>
      </c>
      <c r="Q80" s="98">
        <f t="shared" si="28"/>
        <v>0</v>
      </c>
      <c r="R80" s="99">
        <f t="shared" si="19"/>
        <v>0.35206293264379496</v>
      </c>
      <c r="S80" s="99">
        <f t="shared" si="19"/>
        <v>8.621619719490746E-2</v>
      </c>
      <c r="T80" s="99">
        <f t="shared" si="19"/>
        <v>0</v>
      </c>
      <c r="U80" s="99">
        <f t="shared" si="19"/>
        <v>0</v>
      </c>
      <c r="V80" s="99">
        <f t="shared" si="19"/>
        <v>0</v>
      </c>
      <c r="W80" s="100">
        <f t="shared" si="20"/>
        <v>0.8032847303803009</v>
      </c>
      <c r="X80" s="100">
        <f t="shared" si="20"/>
        <v>0.1967152696196991</v>
      </c>
      <c r="Y80" s="100">
        <f t="shared" si="20"/>
        <v>0</v>
      </c>
      <c r="Z80" s="100">
        <f t="shared" si="21"/>
        <v>0</v>
      </c>
      <c r="AA80" s="101" t="str">
        <f t="shared" si="22"/>
        <v>-</v>
      </c>
      <c r="AB80" s="79">
        <f>+'[1]5. GlobalData'!M19*1000*$D$21/1000</f>
        <v>187.55047520548953</v>
      </c>
      <c r="AC80" s="80">
        <f t="shared" si="29"/>
        <v>6.9651196207875481</v>
      </c>
      <c r="AD80" s="81">
        <f t="shared" si="30"/>
        <v>184.54669961243948</v>
      </c>
      <c r="AE80" s="102">
        <f t="shared" si="23"/>
        <v>6.8535674837072609</v>
      </c>
      <c r="AF80" s="81">
        <f t="shared" si="31"/>
        <v>3.0037755930500443</v>
      </c>
      <c r="AG80" s="83">
        <f t="shared" si="24"/>
        <v>6.8535674837072618</v>
      </c>
      <c r="AH80" s="84">
        <f t="shared" si="25"/>
        <v>27.365379512399418</v>
      </c>
      <c r="AI80" s="85">
        <f>+IF('[1]5. GlobalData'!M130="","",'[1]5. GlobalData'!M130)</f>
        <v>1</v>
      </c>
      <c r="AJ80" s="86">
        <f>+IF('[1]5. GlobalData'!N130="","",'[1]5. GlobalData'!N130)</f>
        <v>1.0310255469146412</v>
      </c>
      <c r="AK80" s="86">
        <f>+IF('[1]5. GlobalData'!O130="","",'[1]5. GlobalData'!O130)</f>
        <v>0.17577819018199156</v>
      </c>
      <c r="AL80" s="86">
        <f>+IF('[1]5. GlobalData'!P130="","",'[1]5. GlobalData'!P130)</f>
        <v>0.66092218511717382</v>
      </c>
      <c r="AM80" s="86" t="str">
        <f>+IF('[1]5. GlobalData'!Q130="","",'[1]5. GlobalData'!Q130)</f>
        <v/>
      </c>
      <c r="AN80" s="86">
        <f>+IF('[1]5. GlobalData'!R130="","",'[1]5. GlobalData'!R130)</f>
        <v>0.33463958697627877</v>
      </c>
      <c r="AO80" s="86" t="str">
        <f>+IF('[1]5. GlobalData'!S130="","",'[1]5. GlobalData'!S130)</f>
        <v/>
      </c>
      <c r="AP80" s="86">
        <f>+IF('[1]5. GlobalData'!T130="","",'[1]5. GlobalData'!T130)</f>
        <v>0.20370091380627384</v>
      </c>
      <c r="AQ80" s="86" t="str">
        <f>+IF('[1]5. GlobalData'!U130="","",'[1]5. GlobalData'!U130)</f>
        <v/>
      </c>
      <c r="AR80" s="86">
        <f>+IF('[1]5. GlobalData'!V130="","",'[1]5. GlobalData'!V130)</f>
        <v>3.7499258540915723E-2</v>
      </c>
      <c r="AS80" s="86" t="str">
        <f>+IF('[1]5. GlobalData'!W130="","",'[1]5. GlobalData'!W130)</f>
        <v/>
      </c>
      <c r="AT80" s="86">
        <f>+IF('[1]5. GlobalData'!X130="","",'[1]5. GlobalData'!X130)</f>
        <v>2.3808736263604358E-2</v>
      </c>
      <c r="AU80" s="86">
        <f>+IF('[1]5. GlobalData'!Y130="","",'[1]5. GlobalData'!Y130)</f>
        <v>1.3910049602457838E-2</v>
      </c>
      <c r="AV80" s="87" t="str">
        <f>+IF('[1]5. GlobalData'!Z130="","",'[1]5. GlobalData'!Z130)</f>
        <v/>
      </c>
      <c r="AW80" s="88">
        <f t="shared" si="32"/>
        <v>27.365379512399418</v>
      </c>
      <c r="AX80" s="89">
        <f t="shared" si="26"/>
        <v>28.214405378298327</v>
      </c>
      <c r="AY80" s="89">
        <f t="shared" si="26"/>
        <v>4.8102368843329204</v>
      </c>
      <c r="AZ80" s="89">
        <f t="shared" si="26"/>
        <v>18.086386423895764</v>
      </c>
      <c r="BA80" s="89" t="str">
        <f t="shared" si="26"/>
        <v/>
      </c>
      <c r="BB80" s="89">
        <f t="shared" si="26"/>
        <v>9.1575392974784613</v>
      </c>
      <c r="BC80" s="89" t="str">
        <f t="shared" si="26"/>
        <v/>
      </c>
      <c r="BD80" s="89">
        <f t="shared" si="26"/>
        <v>5.5743528133312461</v>
      </c>
      <c r="BE80" s="89" t="str">
        <f t="shared" si="26"/>
        <v/>
      </c>
      <c r="BF80" s="89">
        <f t="shared" si="26"/>
        <v>1.026181441405744</v>
      </c>
      <c r="BG80" s="89" t="str">
        <f t="shared" si="26"/>
        <v/>
      </c>
      <c r="BH80" s="89">
        <f t="shared" si="26"/>
        <v>0.65153510356415978</v>
      </c>
      <c r="BI80" s="89">
        <f t="shared" si="26"/>
        <v>0.38065378640755937</v>
      </c>
      <c r="BJ80" s="90" t="str">
        <f t="shared" si="26"/>
        <v/>
      </c>
      <c r="BK80" s="88">
        <v>27.365379512399418</v>
      </c>
      <c r="BL80" s="89">
        <v>28.214405378298327</v>
      </c>
      <c r="BM80" s="89">
        <v>4.8102368843329204</v>
      </c>
      <c r="BN80" s="89">
        <v>18.086386423895764</v>
      </c>
      <c r="BO80" s="91">
        <f t="shared" si="34"/>
        <v>14.514847573328844</v>
      </c>
      <c r="BP80" s="89">
        <v>9.1575392974784613</v>
      </c>
      <c r="BQ80" s="91">
        <f>+BP80+(BR80-BP80)*(2033-2030)/(2035-2030)</f>
        <v>7.0076274069901325</v>
      </c>
      <c r="BR80" s="89">
        <v>5.5743528133312461</v>
      </c>
      <c r="BS80" s="91">
        <f t="shared" si="36"/>
        <v>3.7550842645610452</v>
      </c>
      <c r="BT80" s="89">
        <v>1.026181441405744</v>
      </c>
      <c r="BU80" s="91">
        <f>+BT80+(BV80-BT80)*(2043-2040)/(2045-2040)</f>
        <v>0.8013936387007935</v>
      </c>
      <c r="BV80" s="89">
        <v>0.65153510356415978</v>
      </c>
      <c r="BW80" s="89">
        <v>0.38065378640755937</v>
      </c>
      <c r="BX80" s="93" t="s">
        <v>106</v>
      </c>
      <c r="BY80" s="94"/>
      <c r="BZ80" s="94"/>
      <c r="CA80" s="94"/>
      <c r="CB80" s="85" t="str">
        <f>+IF('[1]5. GlobalData'!BF130="","",'[1]5. GlobalData'!BF130)</f>
        <v/>
      </c>
      <c r="CC80" s="86" t="str">
        <f>+IF('[1]5. GlobalData'!BG130="","",'[1]5. GlobalData'!BG130)</f>
        <v/>
      </c>
      <c r="CD80" s="86" t="str">
        <f>+IF('[1]5. GlobalData'!BH130="","",'[1]5. GlobalData'!BH130)</f>
        <v/>
      </c>
      <c r="CE80" s="86" t="str">
        <f>+IF('[1]5. GlobalData'!BI130="","",'[1]5. GlobalData'!BI130)</f>
        <v/>
      </c>
      <c r="CF80" s="86" t="str">
        <f>+IF('[1]5. GlobalData'!BJ130="","",'[1]5. GlobalData'!BJ130)</f>
        <v/>
      </c>
      <c r="CG80" s="86" t="str">
        <f>+IF('[1]5. GlobalData'!BK130="","",'[1]5. GlobalData'!BK130)</f>
        <v/>
      </c>
      <c r="CH80" s="86" t="str">
        <f>+IF('[1]5. GlobalData'!BL130="","",'[1]5. GlobalData'!BL130)</f>
        <v/>
      </c>
      <c r="CI80" s="86" t="str">
        <f>+IF('[1]5. GlobalData'!BM130="","",'[1]5. GlobalData'!BM130)</f>
        <v/>
      </c>
      <c r="CJ80" s="86" t="str">
        <f>+IF('[1]5. GlobalData'!BN130="","",'[1]5. GlobalData'!BN130)</f>
        <v/>
      </c>
      <c r="CK80" s="86" t="str">
        <f>+IF('[1]5. GlobalData'!BO130="","",'[1]5. GlobalData'!BO130)</f>
        <v/>
      </c>
      <c r="CL80" s="86" t="str">
        <f>+IF('[1]5. GlobalData'!BP130="","",'[1]5. GlobalData'!BP130)</f>
        <v/>
      </c>
      <c r="CM80" s="86" t="str">
        <f>+IF('[1]5. GlobalData'!BQ130="","",'[1]5. GlobalData'!BQ130)</f>
        <v/>
      </c>
      <c r="CN80" s="86" t="str">
        <f>+IF('[1]5. GlobalData'!BR130="","",'[1]5. GlobalData'!BR130)</f>
        <v/>
      </c>
      <c r="CO80" s="87" t="str">
        <f>+IF('[1]5. GlobalData'!BS130="","",'[1]5. GlobalData'!BS130)</f>
        <v/>
      </c>
      <c r="CP80" s="88" t="str">
        <f t="shared" si="33"/>
        <v/>
      </c>
      <c r="CQ80" s="89" t="str">
        <f t="shared" si="27"/>
        <v/>
      </c>
      <c r="CR80" s="89" t="str">
        <f t="shared" si="27"/>
        <v/>
      </c>
      <c r="CS80" s="89" t="str">
        <f t="shared" si="27"/>
        <v/>
      </c>
      <c r="CT80" s="89" t="str">
        <f t="shared" si="27"/>
        <v/>
      </c>
      <c r="CU80" s="89" t="str">
        <f t="shared" si="27"/>
        <v/>
      </c>
      <c r="CV80" s="89" t="str">
        <f t="shared" si="27"/>
        <v/>
      </c>
      <c r="CW80" s="89" t="str">
        <f t="shared" si="27"/>
        <v/>
      </c>
      <c r="CX80" s="89" t="str">
        <f t="shared" si="27"/>
        <v/>
      </c>
      <c r="CY80" s="89" t="str">
        <f t="shared" si="27"/>
        <v/>
      </c>
      <c r="CZ80" s="89" t="str">
        <f t="shared" si="27"/>
        <v/>
      </c>
      <c r="DA80" s="89" t="str">
        <f t="shared" si="27"/>
        <v/>
      </c>
      <c r="DB80" s="89" t="str">
        <f t="shared" si="27"/>
        <v/>
      </c>
      <c r="DC80" s="90" t="str">
        <f t="shared" si="27"/>
        <v/>
      </c>
      <c r="DD80" s="88">
        <v>27.365379512399418</v>
      </c>
      <c r="DE80" s="89">
        <v>28.214405378298327</v>
      </c>
      <c r="DF80" s="89">
        <v>4.8102368843329204</v>
      </c>
      <c r="DG80" s="89">
        <v>18.086386423895764</v>
      </c>
      <c r="DH80" s="91">
        <f t="shared" si="35"/>
        <v>14.514847573328844</v>
      </c>
      <c r="DI80" s="89">
        <v>9.1575392974784613</v>
      </c>
      <c r="DJ80" s="91">
        <f>+DI80+(DK80-DI80)*(2033-2030)/(2035-2030)</f>
        <v>7.0076274069901325</v>
      </c>
      <c r="DK80" s="89">
        <v>5.5743528133312461</v>
      </c>
      <c r="DL80" s="91">
        <f t="shared" si="37"/>
        <v>3.7550842645610452</v>
      </c>
      <c r="DM80" s="89">
        <v>1.026181441405744</v>
      </c>
      <c r="DN80" s="91">
        <f>+DM80+(DO80-DM80)*(2043-2040)/(2045-2040)</f>
        <v>0.8013936387007935</v>
      </c>
      <c r="DO80" s="89">
        <v>0.65153510356415978</v>
      </c>
      <c r="DP80" s="89">
        <v>0.38065378640755937</v>
      </c>
      <c r="DQ80" s="93" t="s">
        <v>106</v>
      </c>
    </row>
    <row r="81" spans="9:121" x14ac:dyDescent="0.25">
      <c r="I81" s="13" t="s">
        <v>69</v>
      </c>
      <c r="J81" s="14" t="s">
        <v>71</v>
      </c>
      <c r="K81" s="13">
        <v>12.5</v>
      </c>
      <c r="L81" s="14"/>
      <c r="M81" s="14" t="str">
        <f t="shared" si="16"/>
        <v>Heavy Oil</v>
      </c>
      <c r="N81" s="95">
        <f t="shared" si="17"/>
        <v>3.2805677744000978</v>
      </c>
      <c r="O81" s="96">
        <f t="shared" si="17"/>
        <v>8.7791106651863626E-2</v>
      </c>
      <c r="P81" s="97">
        <f t="shared" si="18"/>
        <v>2.6063465845553212E-2</v>
      </c>
      <c r="Q81" s="98">
        <f t="shared" si="28"/>
        <v>0</v>
      </c>
      <c r="R81" s="99">
        <f t="shared" si="19"/>
        <v>3.6990181091585597E-2</v>
      </c>
      <c r="S81" s="99">
        <f t="shared" si="19"/>
        <v>5.0800925560278022E-2</v>
      </c>
      <c r="T81" s="99">
        <f t="shared" si="19"/>
        <v>0</v>
      </c>
      <c r="U81" s="99">
        <f t="shared" si="19"/>
        <v>0</v>
      </c>
      <c r="V81" s="99">
        <f t="shared" si="19"/>
        <v>0</v>
      </c>
      <c r="W81" s="100">
        <f t="shared" si="20"/>
        <v>0.42134314627414909</v>
      </c>
      <c r="X81" s="100">
        <f t="shared" si="20"/>
        <v>0.57865685372585085</v>
      </c>
      <c r="Y81" s="100">
        <f t="shared" si="20"/>
        <v>0</v>
      </c>
      <c r="Z81" s="100">
        <f t="shared" si="21"/>
        <v>0</v>
      </c>
      <c r="AA81" s="101" t="str">
        <f t="shared" si="22"/>
        <v>-</v>
      </c>
      <c r="AB81" s="79">
        <f>+'[1]5. GlobalData'!M20*1000*$D$21/1000</f>
        <v>34.198855287999997</v>
      </c>
      <c r="AC81" s="80">
        <f t="shared" si="29"/>
        <v>10.42467573902014</v>
      </c>
      <c r="AD81" s="81">
        <f t="shared" si="30"/>
        <v>33.307514591244193</v>
      </c>
      <c r="AE81" s="102">
        <f t="shared" si="23"/>
        <v>10.152972558945223</v>
      </c>
      <c r="AF81" s="81">
        <f t="shared" si="31"/>
        <v>0.89134069675580474</v>
      </c>
      <c r="AG81" s="83">
        <f t="shared" si="24"/>
        <v>10.152972558945223</v>
      </c>
      <c r="AH81" s="84">
        <f t="shared" si="25"/>
        <v>3.3683588810519614</v>
      </c>
      <c r="AI81" s="85">
        <f>+IF('[1]5. GlobalData'!M131="","",'[1]5. GlobalData'!M131)</f>
        <v>1</v>
      </c>
      <c r="AJ81" s="86">
        <f>+IF('[1]5. GlobalData'!N131="","",'[1]5. GlobalData'!N131)</f>
        <v>0.91296648521020596</v>
      </c>
      <c r="AK81" s="86">
        <f>+IF('[1]5. GlobalData'!O131="","",'[1]5. GlobalData'!O131)</f>
        <v>1.037023676788877</v>
      </c>
      <c r="AL81" s="86">
        <f>+IF('[1]5. GlobalData'!P131="","",'[1]5. GlobalData'!P131)</f>
        <v>0.81013478061257982</v>
      </c>
      <c r="AM81" s="86" t="str">
        <f>+IF('[1]5. GlobalData'!Q131="","",'[1]5. GlobalData'!Q131)</f>
        <v/>
      </c>
      <c r="AN81" s="86" t="str">
        <f>+IF('[1]5. GlobalData'!R131="","",'[1]5. GlobalData'!R131)</f>
        <v/>
      </c>
      <c r="AO81" s="86">
        <f>+IF('[1]5. GlobalData'!S131="","",'[1]5. GlobalData'!S131)</f>
        <v>0.4888748606283207</v>
      </c>
      <c r="AP81" s="86">
        <f>+IF('[1]5. GlobalData'!T131="","",'[1]5. GlobalData'!T131)</f>
        <v>0.2910572571653447</v>
      </c>
      <c r="AQ81" s="86" t="str">
        <f>+IF('[1]5. GlobalData'!U131="","",'[1]5. GlobalData'!U131)</f>
        <v/>
      </c>
      <c r="AR81" s="86">
        <f>+IF('[1]5. GlobalData'!V131="","",'[1]5. GlobalData'!V131)</f>
        <v>0.17878107168623381</v>
      </c>
      <c r="AS81" s="86" t="str">
        <f>+IF('[1]5. GlobalData'!W131="","",'[1]5. GlobalData'!W131)</f>
        <v/>
      </c>
      <c r="AT81" s="86">
        <f>+IF('[1]5. GlobalData'!X131="","",'[1]5. GlobalData'!X131)</f>
        <v>0.1234177215189884</v>
      </c>
      <c r="AU81" s="86" t="str">
        <f>+IF('[1]5. GlobalData'!Y131="","",'[1]5. GlobalData'!Y131)</f>
        <v/>
      </c>
      <c r="AV81" s="87" t="str">
        <f>+IF('[1]5. GlobalData'!Z131="","",'[1]5. GlobalData'!Z131)</f>
        <v/>
      </c>
      <c r="AW81" s="88">
        <f t="shared" si="32"/>
        <v>3.3683588810519614</v>
      </c>
      <c r="AX81" s="89">
        <f t="shared" si="26"/>
        <v>3.0751987685605915</v>
      </c>
      <c r="AY81" s="89">
        <f t="shared" si="26"/>
        <v>3.4930679115729726</v>
      </c>
      <c r="AZ81" s="89">
        <f t="shared" si="26"/>
        <v>2.7288246831254654</v>
      </c>
      <c r="BA81" s="89" t="str">
        <f t="shared" si="26"/>
        <v/>
      </c>
      <c r="BB81" s="89" t="str">
        <f t="shared" si="26"/>
        <v/>
      </c>
      <c r="BC81" s="89">
        <f t="shared" si="26"/>
        <v>1.6467059785204439</v>
      </c>
      <c r="BD81" s="89">
        <f t="shared" si="26"/>
        <v>0.98038529706751343</v>
      </c>
      <c r="BE81" s="89" t="str">
        <f t="shared" si="26"/>
        <v/>
      </c>
      <c r="BF81" s="89">
        <f t="shared" si="26"/>
        <v>0.60219881057831304</v>
      </c>
      <c r="BG81" s="89" t="str">
        <f t="shared" si="26"/>
        <v/>
      </c>
      <c r="BH81" s="89">
        <f t="shared" si="26"/>
        <v>0.41571517835768235</v>
      </c>
      <c r="BI81" s="89" t="str">
        <f t="shared" si="26"/>
        <v/>
      </c>
      <c r="BJ81" s="90" t="str">
        <f t="shared" si="26"/>
        <v/>
      </c>
      <c r="BK81" s="88">
        <v>3.3683588810519614</v>
      </c>
      <c r="BL81" s="89">
        <v>3.0751987685605915</v>
      </c>
      <c r="BM81" s="89">
        <v>3.4930679115729726</v>
      </c>
      <c r="BN81" s="89">
        <v>2.7288246831254654</v>
      </c>
      <c r="BO81" s="91">
        <f>+BN81+(BQ81-BN81)*(2027-2025)/(2033-2025)</f>
        <v>2.4582950069742102</v>
      </c>
      <c r="BP81" s="91">
        <f>+BN81+(BQ81-BN81)*(2030-2025)/(2033-2025)</f>
        <v>2.0525004927473267</v>
      </c>
      <c r="BQ81" s="89">
        <v>1.6467059785204439</v>
      </c>
      <c r="BR81" s="89">
        <v>0.98038529706751343</v>
      </c>
      <c r="BS81" s="91">
        <f t="shared" si="36"/>
        <v>0.82911070247183327</v>
      </c>
      <c r="BT81" s="89">
        <v>0.60219881057831304</v>
      </c>
      <c r="BU81" s="91">
        <f>+BT81+(BV81-BT81)*(2043-2040)/(2045-2040)</f>
        <v>0.4903086312459346</v>
      </c>
      <c r="BV81" s="89">
        <v>0.41571517835768235</v>
      </c>
      <c r="BW81" s="92" t="s">
        <v>106</v>
      </c>
      <c r="BX81" s="93" t="s">
        <v>106</v>
      </c>
      <c r="BY81" s="94"/>
      <c r="BZ81" s="94"/>
      <c r="CA81" s="94"/>
      <c r="CB81" s="85" t="str">
        <f>+IF('[1]5. GlobalData'!BF131="","",'[1]5. GlobalData'!BF131)</f>
        <v/>
      </c>
      <c r="CC81" s="86" t="str">
        <f>+IF('[1]5. GlobalData'!BG131="","",'[1]5. GlobalData'!BG131)</f>
        <v/>
      </c>
      <c r="CD81" s="86" t="str">
        <f>+IF('[1]5. GlobalData'!BH131="","",'[1]5. GlobalData'!BH131)</f>
        <v/>
      </c>
      <c r="CE81" s="86" t="str">
        <f>+IF('[1]5. GlobalData'!BI131="","",'[1]5. GlobalData'!BI131)</f>
        <v/>
      </c>
      <c r="CF81" s="86" t="str">
        <f>+IF('[1]5. GlobalData'!BJ131="","",'[1]5. GlobalData'!BJ131)</f>
        <v/>
      </c>
      <c r="CG81" s="86" t="str">
        <f>+IF('[1]5. GlobalData'!BK131="","",'[1]5. GlobalData'!BK131)</f>
        <v/>
      </c>
      <c r="CH81" s="86" t="str">
        <f>+IF('[1]5. GlobalData'!BL131="","",'[1]5. GlobalData'!BL131)</f>
        <v/>
      </c>
      <c r="CI81" s="86" t="str">
        <f>+IF('[1]5. GlobalData'!BM131="","",'[1]5. GlobalData'!BM131)</f>
        <v/>
      </c>
      <c r="CJ81" s="86" t="str">
        <f>+IF('[1]5. GlobalData'!BN131="","",'[1]5. GlobalData'!BN131)</f>
        <v/>
      </c>
      <c r="CK81" s="86" t="str">
        <f>+IF('[1]5. GlobalData'!BO131="","",'[1]5. GlobalData'!BO131)</f>
        <v/>
      </c>
      <c r="CL81" s="86" t="str">
        <f>+IF('[1]5. GlobalData'!BP131="","",'[1]5. GlobalData'!BP131)</f>
        <v/>
      </c>
      <c r="CM81" s="86" t="str">
        <f>+IF('[1]5. GlobalData'!BQ131="","",'[1]5. GlobalData'!BQ131)</f>
        <v/>
      </c>
      <c r="CN81" s="86" t="str">
        <f>+IF('[1]5. GlobalData'!BR131="","",'[1]5. GlobalData'!BR131)</f>
        <v/>
      </c>
      <c r="CO81" s="87" t="str">
        <f>+IF('[1]5. GlobalData'!BS131="","",'[1]5. GlobalData'!BS131)</f>
        <v/>
      </c>
      <c r="CP81" s="88" t="str">
        <f t="shared" si="33"/>
        <v/>
      </c>
      <c r="CQ81" s="89" t="str">
        <f t="shared" si="27"/>
        <v/>
      </c>
      <c r="CR81" s="89" t="str">
        <f t="shared" si="27"/>
        <v/>
      </c>
      <c r="CS81" s="89" t="str">
        <f t="shared" si="27"/>
        <v/>
      </c>
      <c r="CT81" s="89" t="str">
        <f t="shared" si="27"/>
        <v/>
      </c>
      <c r="CU81" s="89" t="str">
        <f t="shared" si="27"/>
        <v/>
      </c>
      <c r="CV81" s="89" t="str">
        <f t="shared" si="27"/>
        <v/>
      </c>
      <c r="CW81" s="89" t="str">
        <f t="shared" si="27"/>
        <v/>
      </c>
      <c r="CX81" s="89" t="str">
        <f t="shared" si="27"/>
        <v/>
      </c>
      <c r="CY81" s="89" t="str">
        <f t="shared" si="27"/>
        <v/>
      </c>
      <c r="CZ81" s="89" t="str">
        <f t="shared" si="27"/>
        <v/>
      </c>
      <c r="DA81" s="89" t="str">
        <f t="shared" si="27"/>
        <v/>
      </c>
      <c r="DB81" s="89" t="str">
        <f t="shared" si="27"/>
        <v/>
      </c>
      <c r="DC81" s="90" t="str">
        <f t="shared" si="27"/>
        <v/>
      </c>
      <c r="DD81" s="88">
        <v>3.3683588810519614</v>
      </c>
      <c r="DE81" s="89">
        <v>3.0751987685605915</v>
      </c>
      <c r="DF81" s="89">
        <v>3.4930679115729726</v>
      </c>
      <c r="DG81" s="89">
        <v>2.7288246831254654</v>
      </c>
      <c r="DH81" s="91">
        <f>+DG81+(DJ81-DG81)*(2027-2025)/(2033-2025)</f>
        <v>2.4582950069742102</v>
      </c>
      <c r="DI81" s="91">
        <f>+DG81+(DJ81-DG81)*(2030-2025)/(2033-2025)</f>
        <v>2.0525004927473267</v>
      </c>
      <c r="DJ81" s="89">
        <v>1.6467059785204439</v>
      </c>
      <c r="DK81" s="89">
        <v>0.98038529706751343</v>
      </c>
      <c r="DL81" s="91">
        <f t="shared" si="37"/>
        <v>0.82911070247183327</v>
      </c>
      <c r="DM81" s="89">
        <v>0.60219881057831304</v>
      </c>
      <c r="DN81" s="91">
        <f>+DM81+(DO81-DM81)*(2043-2040)/(2045-2040)</f>
        <v>0.4903086312459346</v>
      </c>
      <c r="DO81" s="89">
        <v>0.41571517835768235</v>
      </c>
      <c r="DP81" s="92" t="s">
        <v>106</v>
      </c>
      <c r="DQ81" s="93" t="s">
        <v>106</v>
      </c>
    </row>
    <row r="82" spans="9:121" x14ac:dyDescent="0.25">
      <c r="I82" s="13" t="s">
        <v>69</v>
      </c>
      <c r="J82" s="14" t="s">
        <v>74</v>
      </c>
      <c r="K82" s="13">
        <v>21</v>
      </c>
      <c r="L82" s="14"/>
      <c r="M82" s="14" t="str">
        <f t="shared" si="16"/>
        <v>Medium Oil</v>
      </c>
      <c r="N82" s="95">
        <f t="shared" si="17"/>
        <v>39.659458817161386</v>
      </c>
      <c r="O82" s="96">
        <f t="shared" si="17"/>
        <v>1.8634611370761611</v>
      </c>
      <c r="P82" s="97">
        <f t="shared" si="18"/>
        <v>4.4877892477934681E-2</v>
      </c>
      <c r="Q82" s="98">
        <f t="shared" si="28"/>
        <v>0.90025257054584151</v>
      </c>
      <c r="R82" s="99">
        <f t="shared" si="19"/>
        <v>0.8853716952922942</v>
      </c>
      <c r="S82" s="99">
        <f t="shared" si="19"/>
        <v>7.7836871238025379E-2</v>
      </c>
      <c r="T82" s="99">
        <f t="shared" si="19"/>
        <v>0</v>
      </c>
      <c r="U82" s="99">
        <f t="shared" si="19"/>
        <v>0</v>
      </c>
      <c r="V82" s="99">
        <f t="shared" si="19"/>
        <v>0.90025257054584151</v>
      </c>
      <c r="W82" s="100">
        <f t="shared" si="20"/>
        <v>0.47512216792536649</v>
      </c>
      <c r="X82" s="100">
        <f t="shared" si="20"/>
        <v>4.1770053417993079E-2</v>
      </c>
      <c r="Y82" s="100">
        <f t="shared" si="20"/>
        <v>0</v>
      </c>
      <c r="Z82" s="100">
        <f t="shared" si="21"/>
        <v>0.4831077786566404</v>
      </c>
      <c r="AA82" s="101" t="str">
        <f t="shared" si="22"/>
        <v>-</v>
      </c>
      <c r="AB82" s="79">
        <f>+'[1]5. GlobalData'!M21*1000*$D$21/1000</f>
        <v>514.19415250670738</v>
      </c>
      <c r="AC82" s="80">
        <f t="shared" si="29"/>
        <v>12.677460832784638</v>
      </c>
      <c r="AD82" s="81">
        <f t="shared" si="30"/>
        <v>491.11820261772863</v>
      </c>
      <c r="AE82" s="102">
        <f t="shared" si="23"/>
        <v>12.38338134874429</v>
      </c>
      <c r="AF82" s="81">
        <f t="shared" si="31"/>
        <v>23.075949888978762</v>
      </c>
      <c r="AG82" s="83">
        <f t="shared" si="24"/>
        <v>12.38338134874429</v>
      </c>
      <c r="AH82" s="84">
        <f t="shared" si="25"/>
        <v>41.522919954237551</v>
      </c>
      <c r="AI82" s="85">
        <f>+IF('[1]5. GlobalData'!M132="","",'[1]5. GlobalData'!M132)</f>
        <v>1</v>
      </c>
      <c r="AJ82" s="86">
        <f>+IF('[1]5. GlobalData'!N132="","",'[1]5. GlobalData'!N132)</f>
        <v>1.0666666666666669</v>
      </c>
      <c r="AK82" s="86" t="str">
        <f>+IF('[1]5. GlobalData'!O132="","",'[1]5. GlobalData'!O132)</f>
        <v/>
      </c>
      <c r="AL82" s="86">
        <f>+IF('[1]5. GlobalData'!P132="","",'[1]5. GlobalData'!P132)</f>
        <v>0.89481481481481495</v>
      </c>
      <c r="AM82" s="86" t="str">
        <f>+IF('[1]5. GlobalData'!Q132="","",'[1]5. GlobalData'!Q132)</f>
        <v/>
      </c>
      <c r="AN82" s="86">
        <f>+IF('[1]5. GlobalData'!R132="","",'[1]5. GlobalData'!R132)</f>
        <v>0.58666666666666689</v>
      </c>
      <c r="AO82" s="86" t="str">
        <f>+IF('[1]5. GlobalData'!S132="","",'[1]5. GlobalData'!S132)</f>
        <v/>
      </c>
      <c r="AP82" s="86">
        <f>+IF('[1]5. GlobalData'!T132="","",'[1]5. GlobalData'!T132)</f>
        <v>0.37037037037037046</v>
      </c>
      <c r="AQ82" s="86" t="str">
        <f>+IF('[1]5. GlobalData'!U132="","",'[1]5. GlobalData'!U132)</f>
        <v/>
      </c>
      <c r="AR82" s="86">
        <f>+IF('[1]5. GlobalData'!V132="","",'[1]5. GlobalData'!V132)</f>
        <v>0.25777777777777799</v>
      </c>
      <c r="AS82" s="86" t="str">
        <f>+IF('[1]5. GlobalData'!W132="","",'[1]5. GlobalData'!W132)</f>
        <v/>
      </c>
      <c r="AT82" s="86">
        <f>+IF('[1]5. GlobalData'!X132="","",'[1]5. GlobalData'!X132)</f>
        <v>0.18370370370370376</v>
      </c>
      <c r="AU82" s="86" t="str">
        <f>+IF('[1]5. GlobalData'!Y132="","",'[1]5. GlobalData'!Y132)</f>
        <v/>
      </c>
      <c r="AV82" s="87">
        <f>+IF('[1]5. GlobalData'!Z132="","",'[1]5. GlobalData'!Z132)</f>
        <v>0.12740740740740755</v>
      </c>
      <c r="AW82" s="88">
        <f t="shared" si="32"/>
        <v>41.522919954237551</v>
      </c>
      <c r="AX82" s="89">
        <f t="shared" si="26"/>
        <v>44.291114617853395</v>
      </c>
      <c r="AY82" s="89" t="str">
        <f t="shared" si="26"/>
        <v/>
      </c>
      <c r="AZ82" s="89">
        <f t="shared" si="26"/>
        <v>37.155323929421456</v>
      </c>
      <c r="BA82" s="89" t="str">
        <f t="shared" si="26"/>
        <v/>
      </c>
      <c r="BB82" s="89">
        <f t="shared" si="26"/>
        <v>24.360113039819371</v>
      </c>
      <c r="BC82" s="89" t="str">
        <f t="shared" si="26"/>
        <v/>
      </c>
      <c r="BD82" s="89">
        <f t="shared" si="26"/>
        <v>15.378859242310208</v>
      </c>
      <c r="BE82" s="89" t="str">
        <f t="shared" si="26"/>
        <v/>
      </c>
      <c r="BF82" s="89">
        <f t="shared" si="26"/>
        <v>10.70368603264791</v>
      </c>
      <c r="BG82" s="89" t="str">
        <f t="shared" si="26"/>
        <v/>
      </c>
      <c r="BH82" s="89">
        <f t="shared" si="26"/>
        <v>7.6279141841858635</v>
      </c>
      <c r="BI82" s="89" t="str">
        <f t="shared" si="26"/>
        <v/>
      </c>
      <c r="BJ82" s="90">
        <f t="shared" si="26"/>
        <v>5.2903275793547166</v>
      </c>
      <c r="BK82" s="88">
        <v>41.522919954237551</v>
      </c>
      <c r="BL82" s="89">
        <v>44.291114617853395</v>
      </c>
      <c r="BM82" s="91">
        <f>+BL82+(BN82-BL82)*(2023-2020)/(2025-2020)</f>
        <v>40.009640204794231</v>
      </c>
      <c r="BN82" s="89">
        <v>37.155323929421456</v>
      </c>
      <c r="BO82" s="91">
        <f>+BN82+(BP82-BN82)*(2027-2025)/(2030-2025)</f>
        <v>32.037239573580621</v>
      </c>
      <c r="BP82" s="89">
        <v>24.360113039819371</v>
      </c>
      <c r="BQ82" s="91">
        <f>+BP82+(BR82-BP82)*(2033-2030)/(2035-2030)</f>
        <v>18.971360761313875</v>
      </c>
      <c r="BR82" s="89">
        <v>15.378859242310208</v>
      </c>
      <c r="BS82" s="91">
        <f t="shared" si="36"/>
        <v>13.50878995844529</v>
      </c>
      <c r="BT82" s="89">
        <v>10.70368603264791</v>
      </c>
      <c r="BU82" s="91">
        <f>+BT82+(BV82-BT82)*(2043-2040)/(2045-2040)</f>
        <v>8.8582229235706826</v>
      </c>
      <c r="BV82" s="89">
        <v>7.6279141841858635</v>
      </c>
      <c r="BW82" s="91">
        <f>+BV82+(BX82-BV82)*(2047-2045)/(2050-2045)</f>
        <v>6.6928795422534044</v>
      </c>
      <c r="BX82" s="90">
        <v>5.2903275793547166</v>
      </c>
      <c r="BY82" s="94"/>
      <c r="BZ82" s="94"/>
      <c r="CA82" s="94"/>
      <c r="CB82" s="85" t="str">
        <f>+IF('[1]5. GlobalData'!BF132="","",'[1]5. GlobalData'!BF132)</f>
        <v/>
      </c>
      <c r="CC82" s="86" t="str">
        <f>+IF('[1]5. GlobalData'!BG132="","",'[1]5. GlobalData'!BG132)</f>
        <v/>
      </c>
      <c r="CD82" s="86" t="str">
        <f>+IF('[1]5. GlobalData'!BH132="","",'[1]5. GlobalData'!BH132)</f>
        <v/>
      </c>
      <c r="CE82" s="86" t="str">
        <f>+IF('[1]5. GlobalData'!BI132="","",'[1]5. GlobalData'!BI132)</f>
        <v/>
      </c>
      <c r="CF82" s="86" t="str">
        <f>+IF('[1]5. GlobalData'!BJ132="","",'[1]5. GlobalData'!BJ132)</f>
        <v/>
      </c>
      <c r="CG82" s="86" t="str">
        <f>+IF('[1]5. GlobalData'!BK132="","",'[1]5. GlobalData'!BK132)</f>
        <v/>
      </c>
      <c r="CH82" s="86" t="str">
        <f>+IF('[1]5. GlobalData'!BL132="","",'[1]5. GlobalData'!BL132)</f>
        <v/>
      </c>
      <c r="CI82" s="86" t="str">
        <f>+IF('[1]5. GlobalData'!BM132="","",'[1]5. GlobalData'!BM132)</f>
        <v/>
      </c>
      <c r="CJ82" s="86" t="str">
        <f>+IF('[1]5. GlobalData'!BN132="","",'[1]5. GlobalData'!BN132)</f>
        <v/>
      </c>
      <c r="CK82" s="86" t="str">
        <f>+IF('[1]5. GlobalData'!BO132="","",'[1]5. GlobalData'!BO132)</f>
        <v/>
      </c>
      <c r="CL82" s="86" t="str">
        <f>+IF('[1]5. GlobalData'!BP132="","",'[1]5. GlobalData'!BP132)</f>
        <v/>
      </c>
      <c r="CM82" s="86" t="str">
        <f>+IF('[1]5. GlobalData'!BQ132="","",'[1]5. GlobalData'!BQ132)</f>
        <v/>
      </c>
      <c r="CN82" s="86" t="str">
        <f>+IF('[1]5. GlobalData'!BR132="","",'[1]5. GlobalData'!BR132)</f>
        <v/>
      </c>
      <c r="CO82" s="87" t="str">
        <f>+IF('[1]5. GlobalData'!BS132="","",'[1]5. GlobalData'!BS132)</f>
        <v/>
      </c>
      <c r="CP82" s="88" t="str">
        <f t="shared" si="33"/>
        <v/>
      </c>
      <c r="CQ82" s="89" t="str">
        <f t="shared" si="27"/>
        <v/>
      </c>
      <c r="CR82" s="89" t="str">
        <f t="shared" si="27"/>
        <v/>
      </c>
      <c r="CS82" s="89" t="str">
        <f t="shared" si="27"/>
        <v/>
      </c>
      <c r="CT82" s="89" t="str">
        <f t="shared" si="27"/>
        <v/>
      </c>
      <c r="CU82" s="89" t="str">
        <f t="shared" si="27"/>
        <v/>
      </c>
      <c r="CV82" s="89" t="str">
        <f t="shared" si="27"/>
        <v/>
      </c>
      <c r="CW82" s="89" t="str">
        <f t="shared" si="27"/>
        <v/>
      </c>
      <c r="CX82" s="89" t="str">
        <f t="shared" si="27"/>
        <v/>
      </c>
      <c r="CY82" s="89" t="str">
        <f t="shared" si="27"/>
        <v/>
      </c>
      <c r="CZ82" s="89" t="str">
        <f t="shared" si="27"/>
        <v/>
      </c>
      <c r="DA82" s="89" t="str">
        <f t="shared" si="27"/>
        <v/>
      </c>
      <c r="DB82" s="89" t="str">
        <f t="shared" si="27"/>
        <v/>
      </c>
      <c r="DC82" s="90" t="str">
        <f t="shared" si="27"/>
        <v/>
      </c>
      <c r="DD82" s="88">
        <v>41.522919954237551</v>
      </c>
      <c r="DE82" s="89">
        <v>44.291114617853395</v>
      </c>
      <c r="DF82" s="91">
        <f>+DE82+(DG82-DE82)*(2023-2020)/(2025-2020)</f>
        <v>40.009640204794231</v>
      </c>
      <c r="DG82" s="89">
        <v>37.155323929421456</v>
      </c>
      <c r="DH82" s="91">
        <f>+DG82+(DI82-DG82)*(2027-2025)/(2030-2025)</f>
        <v>32.037239573580621</v>
      </c>
      <c r="DI82" s="89">
        <v>24.360113039819371</v>
      </c>
      <c r="DJ82" s="91">
        <f>+DI82+(DK82-DI82)*(2033-2030)/(2035-2030)</f>
        <v>18.971360761313875</v>
      </c>
      <c r="DK82" s="89">
        <v>15.378859242310208</v>
      </c>
      <c r="DL82" s="91">
        <f t="shared" si="37"/>
        <v>13.50878995844529</v>
      </c>
      <c r="DM82" s="89">
        <v>10.70368603264791</v>
      </c>
      <c r="DN82" s="91">
        <f>+DM82+(DO82-DM82)*(2043-2040)/(2045-2040)</f>
        <v>8.8582229235706826</v>
      </c>
      <c r="DO82" s="89">
        <v>7.6279141841858635</v>
      </c>
      <c r="DP82" s="91">
        <f>+DO82+(DQ82-DO82)*(2047-2045)/(2050-2045)</f>
        <v>6.6928795422534044</v>
      </c>
      <c r="DQ82" s="90">
        <v>5.2903275793547166</v>
      </c>
    </row>
    <row r="83" spans="9:121" x14ac:dyDescent="0.25">
      <c r="I83" s="13" t="s">
        <v>69</v>
      </c>
      <c r="J83" s="14" t="s">
        <v>76</v>
      </c>
      <c r="K83" s="13">
        <f>20+(25-20)/2</f>
        <v>22.5</v>
      </c>
      <c r="L83" s="14"/>
      <c r="M83" s="14" t="str">
        <f t="shared" si="16"/>
        <v>Medium Oil</v>
      </c>
      <c r="N83" s="95">
        <f t="shared" si="17"/>
        <v>94.059349180277351</v>
      </c>
      <c r="O83" s="96">
        <f t="shared" si="17"/>
        <v>2.497140090885289</v>
      </c>
      <c r="P83" s="97">
        <f t="shared" si="18"/>
        <v>2.5861960285988563E-2</v>
      </c>
      <c r="Q83" s="98">
        <f t="shared" si="28"/>
        <v>1.3766222989813104</v>
      </c>
      <c r="R83" s="99">
        <f t="shared" si="19"/>
        <v>0.51468242964795996</v>
      </c>
      <c r="S83" s="99">
        <f t="shared" si="19"/>
        <v>0.60583536225601842</v>
      </c>
      <c r="T83" s="99">
        <f t="shared" si="19"/>
        <v>1.3766222989813104</v>
      </c>
      <c r="U83" s="99">
        <f t="shared" si="19"/>
        <v>0</v>
      </c>
      <c r="V83" s="99">
        <f t="shared" si="19"/>
        <v>0</v>
      </c>
      <c r="W83" s="100">
        <f t="shared" si="20"/>
        <v>0.20610875277946228</v>
      </c>
      <c r="X83" s="100">
        <f t="shared" si="20"/>
        <v>0.24261168384879719</v>
      </c>
      <c r="Y83" s="100">
        <f t="shared" si="20"/>
        <v>0.55127956337174044</v>
      </c>
      <c r="Z83" s="100">
        <f t="shared" si="21"/>
        <v>0</v>
      </c>
      <c r="AA83" s="101">
        <f t="shared" si="22"/>
        <v>0</v>
      </c>
      <c r="AB83" s="79">
        <f>+'[1]5. GlobalData'!M22*1000*$D$21/1000</f>
        <v>356.91613908800002</v>
      </c>
      <c r="AC83" s="80">
        <f t="shared" si="29"/>
        <v>3.7398491738051778</v>
      </c>
      <c r="AD83" s="81">
        <f t="shared" si="30"/>
        <v>347.68558807347779</v>
      </c>
      <c r="AE83" s="102">
        <f t="shared" si="23"/>
        <v>3.69644900909416</v>
      </c>
      <c r="AF83" s="81">
        <f t="shared" si="31"/>
        <v>9.2305510145222271</v>
      </c>
      <c r="AG83" s="83">
        <f t="shared" si="24"/>
        <v>3.69644900909416</v>
      </c>
      <c r="AH83" s="84">
        <f t="shared" si="25"/>
        <v>96.556489271162647</v>
      </c>
      <c r="AI83" s="85">
        <f>+IF('[1]5. GlobalData'!M133="","",'[1]5. GlobalData'!M133)</f>
        <v>1</v>
      </c>
      <c r="AJ83" s="86">
        <f>+IF('[1]5. GlobalData'!N133="","",'[1]5. GlobalData'!N133)</f>
        <v>0.8428801816344339</v>
      </c>
      <c r="AK83" s="86" t="str">
        <f>+IF('[1]5. GlobalData'!O133="","",'[1]5. GlobalData'!O133)</f>
        <v/>
      </c>
      <c r="AL83" s="86">
        <f>+IF('[1]5. GlobalData'!P133="","",'[1]5. GlobalData'!P133)</f>
        <v>0.37272447742425052</v>
      </c>
      <c r="AM83" s="86" t="str">
        <f>+IF('[1]5. GlobalData'!Q133="","",'[1]5. GlobalData'!Q133)</f>
        <v/>
      </c>
      <c r="AN83" s="86">
        <f>+IF('[1]5. GlobalData'!R133="","",'[1]5. GlobalData'!R133)</f>
        <v>0.13070290395335787</v>
      </c>
      <c r="AO83" s="86" t="str">
        <f>+IF('[1]5. GlobalData'!S133="","",'[1]5. GlobalData'!S133)</f>
        <v/>
      </c>
      <c r="AP83" s="86">
        <f>+IF('[1]5. GlobalData'!T133="","",'[1]5. GlobalData'!T133)</f>
        <v>6.7508939285213676E-2</v>
      </c>
      <c r="AQ83" s="86" t="str">
        <f>+IF('[1]5. GlobalData'!U133="","",'[1]5. GlobalData'!U133)</f>
        <v/>
      </c>
      <c r="AR83" s="86">
        <f>+IF('[1]5. GlobalData'!V133="","",'[1]5. GlobalData'!V133)</f>
        <v>4.1404773439048928E-2</v>
      </c>
      <c r="AS83" s="86" t="str">
        <f>+IF('[1]5. GlobalData'!W133="","",'[1]5. GlobalData'!W133)</f>
        <v/>
      </c>
      <c r="AT83" s="86" t="str">
        <f>+IF('[1]5. GlobalData'!X133="","",'[1]5. GlobalData'!X133)</f>
        <v/>
      </c>
      <c r="AU83" s="86" t="str">
        <f>+IF('[1]5. GlobalData'!Y133="","",'[1]5. GlobalData'!Y133)</f>
        <v/>
      </c>
      <c r="AV83" s="87" t="str">
        <f>+IF('[1]5. GlobalData'!Z133="","",'[1]5. GlobalData'!Z133)</f>
        <v/>
      </c>
      <c r="AW83" s="88">
        <f t="shared" si="32"/>
        <v>96.556489271162647</v>
      </c>
      <c r="AX83" s="89">
        <f t="shared" si="32"/>
        <v>81.38555121486084</v>
      </c>
      <c r="AY83" s="89" t="str">
        <f t="shared" si="32"/>
        <v/>
      </c>
      <c r="AZ83" s="89">
        <f t="shared" si="32"/>
        <v>35.988967005514347</v>
      </c>
      <c r="BA83" s="89" t="str">
        <f t="shared" si="32"/>
        <v/>
      </c>
      <c r="BB83" s="89">
        <f t="shared" si="32"/>
        <v>12.620213543282201</v>
      </c>
      <c r="BC83" s="89" t="str">
        <f t="shared" si="32"/>
        <v/>
      </c>
      <c r="BD83" s="89">
        <f t="shared" si="32"/>
        <v>6.5184261718003045</v>
      </c>
      <c r="BE83" s="89" t="str">
        <f t="shared" si="32"/>
        <v/>
      </c>
      <c r="BF83" s="89">
        <f t="shared" si="32"/>
        <v>3.997899562342448</v>
      </c>
      <c r="BG83" s="89" t="str">
        <f t="shared" si="32"/>
        <v/>
      </c>
      <c r="BH83" s="89" t="str">
        <f t="shared" si="32"/>
        <v/>
      </c>
      <c r="BI83" s="89" t="str">
        <f t="shared" si="32"/>
        <v/>
      </c>
      <c r="BJ83" s="90" t="str">
        <f t="shared" si="32"/>
        <v/>
      </c>
      <c r="BK83" s="88">
        <v>96.556489271162647</v>
      </c>
      <c r="BL83" s="89">
        <v>81.38555121486084</v>
      </c>
      <c r="BM83" s="91">
        <f>+BL83+(BN83-BL83)*(2023-2020)/(2025-2020)</f>
        <v>54.14760068925294</v>
      </c>
      <c r="BN83" s="89">
        <v>35.988967005514347</v>
      </c>
      <c r="BO83" s="91">
        <f>+BN83+(BP83-BN83)*(2027-2025)/(2030-2025)</f>
        <v>26.641465620621489</v>
      </c>
      <c r="BP83" s="89">
        <v>12.620213543282201</v>
      </c>
      <c r="BQ83" s="91">
        <f>+BP83+(BR83-BP83)*(2033-2030)/(2035-2030)</f>
        <v>8.9591411203930633</v>
      </c>
      <c r="BR83" s="89">
        <v>6.5184261718003045</v>
      </c>
      <c r="BS83" s="91">
        <f t="shared" si="36"/>
        <v>5.5102155280171621</v>
      </c>
      <c r="BT83" s="89">
        <v>3.997899562342448</v>
      </c>
      <c r="BU83" s="92" t="s">
        <v>106</v>
      </c>
      <c r="BV83" s="92" t="s">
        <v>106</v>
      </c>
      <c r="BW83" s="92" t="s">
        <v>106</v>
      </c>
      <c r="BX83" s="93" t="s">
        <v>106</v>
      </c>
      <c r="BY83" s="94"/>
      <c r="BZ83" s="94"/>
      <c r="CA83" s="94"/>
      <c r="CB83" s="85" t="str">
        <f>+IF('[1]5. GlobalData'!BF133="","",'[1]5. GlobalData'!BF133)</f>
        <v/>
      </c>
      <c r="CC83" s="86" t="str">
        <f>+IF('[1]5. GlobalData'!BG133="","",'[1]5. GlobalData'!BG133)</f>
        <v/>
      </c>
      <c r="CD83" s="86" t="str">
        <f>+IF('[1]5. GlobalData'!BH133="","",'[1]5. GlobalData'!BH133)</f>
        <v/>
      </c>
      <c r="CE83" s="86" t="str">
        <f>+IF('[1]5. GlobalData'!BI133="","",'[1]5. GlobalData'!BI133)</f>
        <v/>
      </c>
      <c r="CF83" s="86" t="str">
        <f>+IF('[1]5. GlobalData'!BJ133="","",'[1]5. GlobalData'!BJ133)</f>
        <v/>
      </c>
      <c r="CG83" s="86" t="str">
        <f>+IF('[1]5. GlobalData'!BK133="","",'[1]5. GlobalData'!BK133)</f>
        <v/>
      </c>
      <c r="CH83" s="86" t="str">
        <f>+IF('[1]5. GlobalData'!BL133="","",'[1]5. GlobalData'!BL133)</f>
        <v/>
      </c>
      <c r="CI83" s="86" t="str">
        <f>+IF('[1]5. GlobalData'!BM133="","",'[1]5. GlobalData'!BM133)</f>
        <v/>
      </c>
      <c r="CJ83" s="86" t="str">
        <f>+IF('[1]5. GlobalData'!BN133="","",'[1]5. GlobalData'!BN133)</f>
        <v/>
      </c>
      <c r="CK83" s="86" t="str">
        <f>+IF('[1]5. GlobalData'!BO133="","",'[1]5. GlobalData'!BO133)</f>
        <v/>
      </c>
      <c r="CL83" s="86" t="str">
        <f>+IF('[1]5. GlobalData'!BP133="","",'[1]5. GlobalData'!BP133)</f>
        <v/>
      </c>
      <c r="CM83" s="86" t="str">
        <f>+IF('[1]5. GlobalData'!BQ133="","",'[1]5. GlobalData'!BQ133)</f>
        <v/>
      </c>
      <c r="CN83" s="86" t="str">
        <f>+IF('[1]5. GlobalData'!BR133="","",'[1]5. GlobalData'!BR133)</f>
        <v/>
      </c>
      <c r="CO83" s="87" t="str">
        <f>+IF('[1]5. GlobalData'!BS133="","",'[1]5. GlobalData'!BS133)</f>
        <v/>
      </c>
      <c r="CP83" s="88" t="str">
        <f t="shared" si="33"/>
        <v/>
      </c>
      <c r="CQ83" s="89" t="str">
        <f t="shared" si="27"/>
        <v/>
      </c>
      <c r="CR83" s="89" t="str">
        <f t="shared" si="27"/>
        <v/>
      </c>
      <c r="CS83" s="89" t="str">
        <f t="shared" si="27"/>
        <v/>
      </c>
      <c r="CT83" s="89" t="str">
        <f t="shared" si="27"/>
        <v/>
      </c>
      <c r="CU83" s="89" t="str">
        <f t="shared" si="27"/>
        <v/>
      </c>
      <c r="CV83" s="89" t="str">
        <f t="shared" si="27"/>
        <v/>
      </c>
      <c r="CW83" s="89" t="str">
        <f t="shared" si="27"/>
        <v/>
      </c>
      <c r="CX83" s="89" t="str">
        <f t="shared" si="27"/>
        <v/>
      </c>
      <c r="CY83" s="89" t="str">
        <f t="shared" si="27"/>
        <v/>
      </c>
      <c r="CZ83" s="89" t="str">
        <f t="shared" si="27"/>
        <v/>
      </c>
      <c r="DA83" s="89" t="str">
        <f t="shared" si="27"/>
        <v/>
      </c>
      <c r="DB83" s="89" t="str">
        <f t="shared" si="27"/>
        <v/>
      </c>
      <c r="DC83" s="90" t="str">
        <f t="shared" si="27"/>
        <v/>
      </c>
      <c r="DD83" s="88">
        <v>96.556489271162647</v>
      </c>
      <c r="DE83" s="89">
        <v>81.38555121486084</v>
      </c>
      <c r="DF83" s="91">
        <f>+DE83+(DG83-DE83)*(2023-2020)/(2025-2020)</f>
        <v>54.14760068925294</v>
      </c>
      <c r="DG83" s="89">
        <v>35.988967005514347</v>
      </c>
      <c r="DH83" s="91">
        <f>+DG83+(DI83-DG83)*(2027-2025)/(2030-2025)</f>
        <v>26.641465620621489</v>
      </c>
      <c r="DI83" s="89">
        <v>12.620213543282201</v>
      </c>
      <c r="DJ83" s="91">
        <f>+DI83+(DK83-DI83)*(2033-2030)/(2035-2030)</f>
        <v>8.9591411203930633</v>
      </c>
      <c r="DK83" s="89">
        <v>6.5184261718003045</v>
      </c>
      <c r="DL83" s="91">
        <f t="shared" si="37"/>
        <v>5.5102155280171621</v>
      </c>
      <c r="DM83" s="89">
        <v>3.997899562342448</v>
      </c>
      <c r="DN83" s="92" t="s">
        <v>106</v>
      </c>
      <c r="DO83" s="92" t="s">
        <v>106</v>
      </c>
      <c r="DP83" s="92" t="s">
        <v>106</v>
      </c>
      <c r="DQ83" s="93" t="s">
        <v>106</v>
      </c>
    </row>
    <row r="84" spans="9:121" x14ac:dyDescent="0.25">
      <c r="I84" s="13" t="s">
        <v>78</v>
      </c>
      <c r="J84" s="14" t="s">
        <v>79</v>
      </c>
      <c r="K84" s="13">
        <v>23</v>
      </c>
      <c r="L84" s="14"/>
      <c r="M84" s="14" t="str">
        <f t="shared" si="16"/>
        <v>Medium Oil</v>
      </c>
      <c r="N84" s="95">
        <f t="shared" si="17"/>
        <v>10.408512554584734</v>
      </c>
      <c r="O84" s="96">
        <f t="shared" si="17"/>
        <v>0.71025387836690013</v>
      </c>
      <c r="P84" s="97">
        <f t="shared" si="18"/>
        <v>6.3878837877373515E-2</v>
      </c>
      <c r="Q84" s="98">
        <f t="shared" si="28"/>
        <v>0.38201649904628787</v>
      </c>
      <c r="R84" s="99">
        <f t="shared" si="19"/>
        <v>3.8100694170208539E-2</v>
      </c>
      <c r="S84" s="99">
        <f t="shared" si="19"/>
        <v>8.403555333142973E-2</v>
      </c>
      <c r="T84" s="99">
        <f t="shared" si="19"/>
        <v>0.58683549303812432</v>
      </c>
      <c r="U84" s="99">
        <f t="shared" si="19"/>
        <v>0.2061011318189738</v>
      </c>
      <c r="V84" s="99">
        <f t="shared" si="19"/>
        <v>1.2821378271373829E-3</v>
      </c>
      <c r="W84" s="100">
        <f t="shared" si="20"/>
        <v>5.3643767856381398E-2</v>
      </c>
      <c r="X84" s="100">
        <f t="shared" si="20"/>
        <v>0.11831762682472671</v>
      </c>
      <c r="Y84" s="100">
        <f t="shared" si="20"/>
        <v>0.82623342288175328</v>
      </c>
      <c r="Z84" s="100">
        <f t="shared" si="21"/>
        <v>1.8051824371384303E-3</v>
      </c>
      <c r="AA84" s="101">
        <f t="shared" si="22"/>
        <v>0.35120767960363336</v>
      </c>
      <c r="AB84" s="79">
        <f>+'[1]5. GlobalData'!M23*1000*$D$21/1000</f>
        <v>68.678597355267783</v>
      </c>
      <c r="AC84" s="80">
        <f t="shared" si="29"/>
        <v>6.3647108509621582</v>
      </c>
      <c r="AD84" s="81">
        <f t="shared" si="30"/>
        <v>64.291488369165208</v>
      </c>
      <c r="AE84" s="102">
        <f t="shared" si="23"/>
        <v>6.1768180642532</v>
      </c>
      <c r="AF84" s="81">
        <f t="shared" si="31"/>
        <v>4.3871089861025645</v>
      </c>
      <c r="AG84" s="83">
        <f t="shared" si="24"/>
        <v>6.1768180642532009</v>
      </c>
      <c r="AH84" s="84">
        <f t="shared" si="25"/>
        <v>11.118766432951634</v>
      </c>
      <c r="AI84" s="85">
        <f>+IF('[1]5. GlobalData'!M134="","",'[1]5. GlobalData'!M134)</f>
        <v>1</v>
      </c>
      <c r="AJ84" s="86">
        <f>+IF('[1]5. GlobalData'!N134="","",'[1]5. GlobalData'!N134)</f>
        <v>0.92899768313750497</v>
      </c>
      <c r="AK84" s="86">
        <f>+IF('[1]5. GlobalData'!O134="","",'[1]5. GlobalData'!O134)</f>
        <v>8.8006034699522243E-2</v>
      </c>
      <c r="AL84" s="86">
        <f>+IF('[1]5. GlobalData'!P134="","",'[1]5. GlobalData'!P134)</f>
        <v>0.54043952260260264</v>
      </c>
      <c r="AM84" s="86">
        <f>+IF('[1]5. GlobalData'!Q134="","",'[1]5. GlobalData'!Q134)</f>
        <v>3.5202413879808901E-2</v>
      </c>
      <c r="AN84" s="86">
        <f>+IF('[1]5. GlobalData'!R134="","",'[1]5. GlobalData'!R134)</f>
        <v>0.27808028290295722</v>
      </c>
      <c r="AO84" s="86">
        <f>+IF('[1]5. GlobalData'!S134="","",'[1]5. GlobalData'!S134)</f>
        <v>1.1440784510937895E-2</v>
      </c>
      <c r="AP84" s="86">
        <f>+IF('[1]5. GlobalData'!T134="","",'[1]5. GlobalData'!T134)</f>
        <v>0.17236097966182454</v>
      </c>
      <c r="AQ84" s="86">
        <f>+IF('[1]5. GlobalData'!U134="","",'[1]5. GlobalData'!U134)</f>
        <v>0.11818736551369736</v>
      </c>
      <c r="AR84" s="86">
        <f>+IF('[1]5. GlobalData'!V134="","",'[1]5. GlobalData'!V134)</f>
        <v>1.1613167329350567E-2</v>
      </c>
      <c r="AS84" s="86" t="str">
        <f>+IF('[1]5. GlobalData'!W134="","",'[1]5. GlobalData'!W134)</f>
        <v/>
      </c>
      <c r="AT84" s="86">
        <f>+IF('[1]5. GlobalData'!X134="","",'[1]5. GlobalData'!X134)</f>
        <v>7.3717377731980184E-3</v>
      </c>
      <c r="AU84" s="86" t="str">
        <f>+IF('[1]5. GlobalData'!Y134="","",'[1]5. GlobalData'!Y134)</f>
        <v/>
      </c>
      <c r="AV84" s="87">
        <f>+IF('[1]5. GlobalData'!Z134="","",'[1]5. GlobalData'!Z134)</f>
        <v>4.6978989951715908E-3</v>
      </c>
      <c r="AW84" s="88">
        <f t="shared" si="32"/>
        <v>11.118766432951634</v>
      </c>
      <c r="AX84" s="89">
        <f t="shared" si="32"/>
        <v>10.329308255559129</v>
      </c>
      <c r="AY84" s="89">
        <f t="shared" si="32"/>
        <v>0.97851854451422471</v>
      </c>
      <c r="AZ84" s="89">
        <f t="shared" si="32"/>
        <v>6.0090208229542244</v>
      </c>
      <c r="BA84" s="89">
        <f t="shared" si="32"/>
        <v>0.39140741780568994</v>
      </c>
      <c r="BB84" s="89">
        <f t="shared" si="32"/>
        <v>3.0919097152070951</v>
      </c>
      <c r="BC84" s="89">
        <f t="shared" si="32"/>
        <v>0.12720741078684925</v>
      </c>
      <c r="BD84" s="89">
        <f t="shared" si="32"/>
        <v>1.916441475014554</v>
      </c>
      <c r="BE84" s="89">
        <f t="shared" si="32"/>
        <v>1.3140977124726838</v>
      </c>
      <c r="BF84" s="89">
        <f t="shared" si="32"/>
        <v>0.12912409508183365</v>
      </c>
      <c r="BG84" s="89" t="str">
        <f t="shared" si="32"/>
        <v/>
      </c>
      <c r="BH84" s="89">
        <f t="shared" si="32"/>
        <v>8.1964630505155761E-2</v>
      </c>
      <c r="BI84" s="89" t="str">
        <f t="shared" si="32"/>
        <v/>
      </c>
      <c r="BJ84" s="90">
        <f t="shared" si="32"/>
        <v>5.2234841652911097E-2</v>
      </c>
      <c r="BK84" s="88">
        <v>11.118766432951634</v>
      </c>
      <c r="BL84" s="89">
        <v>10.329308255559129</v>
      </c>
      <c r="BM84" s="89">
        <v>0.97851854451422471</v>
      </c>
      <c r="BN84" s="89">
        <v>6.0090208229542244</v>
      </c>
      <c r="BO84" s="89">
        <v>0.39140741780568994</v>
      </c>
      <c r="BP84" s="89">
        <v>3.0919097152070951</v>
      </c>
      <c r="BQ84" s="89">
        <v>0.12720741078684925</v>
      </c>
      <c r="BR84" s="89">
        <v>1.916441475014554</v>
      </c>
      <c r="BS84" s="89">
        <v>1.3140977124726838</v>
      </c>
      <c r="BT84" s="89">
        <v>0.12912409508183365</v>
      </c>
      <c r="BU84" s="91">
        <f>+BT84+(BV84-BT84)*(2043-2040)/(2045-2040)</f>
        <v>0.10082841633582691</v>
      </c>
      <c r="BV84" s="89">
        <v>8.1964630505155761E-2</v>
      </c>
      <c r="BW84" s="91">
        <f>+BV84+(BX84-BV84)*(2047-2045)/(2050-2045)</f>
        <v>7.007271496425789E-2</v>
      </c>
      <c r="BX84" s="90">
        <v>5.2234841652911097E-2</v>
      </c>
      <c r="BY84" s="94"/>
      <c r="BZ84" s="94"/>
      <c r="CA84" s="94"/>
      <c r="CB84" s="85" t="str">
        <f>+IF('[1]5. GlobalData'!BF134="","",'[1]5. GlobalData'!BF134)</f>
        <v/>
      </c>
      <c r="CC84" s="86" t="str">
        <f>+IF('[1]5. GlobalData'!BG134="","",'[1]5. GlobalData'!BG134)</f>
        <v/>
      </c>
      <c r="CD84" s="86" t="str">
        <f>+IF('[1]5. GlobalData'!BH134="","",'[1]5. GlobalData'!BH134)</f>
        <v/>
      </c>
      <c r="CE84" s="86" t="str">
        <f>+IF('[1]5. GlobalData'!BI134="","",'[1]5. GlobalData'!BI134)</f>
        <v/>
      </c>
      <c r="CF84" s="86" t="str">
        <f>+IF('[1]5. GlobalData'!BJ134="","",'[1]5. GlobalData'!BJ134)</f>
        <v/>
      </c>
      <c r="CG84" s="86" t="str">
        <f>+IF('[1]5. GlobalData'!BK134="","",'[1]5. GlobalData'!BK134)</f>
        <v/>
      </c>
      <c r="CH84" s="86" t="str">
        <f>+IF('[1]5. GlobalData'!BL134="","",'[1]5. GlobalData'!BL134)</f>
        <v/>
      </c>
      <c r="CI84" s="86" t="str">
        <f>+IF('[1]5. GlobalData'!BM134="","",'[1]5. GlobalData'!BM134)</f>
        <v/>
      </c>
      <c r="CJ84" s="86" t="str">
        <f>+IF('[1]5. GlobalData'!BN134="","",'[1]5. GlobalData'!BN134)</f>
        <v/>
      </c>
      <c r="CK84" s="86" t="str">
        <f>+IF('[1]5. GlobalData'!BO134="","",'[1]5. GlobalData'!BO134)</f>
        <v/>
      </c>
      <c r="CL84" s="86" t="str">
        <f>+IF('[1]5. GlobalData'!BP134="","",'[1]5. GlobalData'!BP134)</f>
        <v/>
      </c>
      <c r="CM84" s="86" t="str">
        <f>+IF('[1]5. GlobalData'!BQ134="","",'[1]5. GlobalData'!BQ134)</f>
        <v/>
      </c>
      <c r="CN84" s="86" t="str">
        <f>+IF('[1]5. GlobalData'!BR134="","",'[1]5. GlobalData'!BR134)</f>
        <v/>
      </c>
      <c r="CO84" s="87" t="str">
        <f>+IF('[1]5. GlobalData'!BS134="","",'[1]5. GlobalData'!BS134)</f>
        <v/>
      </c>
      <c r="CP84" s="88" t="str">
        <f t="shared" si="33"/>
        <v/>
      </c>
      <c r="CQ84" s="89" t="str">
        <f t="shared" si="27"/>
        <v/>
      </c>
      <c r="CR84" s="89" t="str">
        <f t="shared" si="27"/>
        <v/>
      </c>
      <c r="CS84" s="89" t="str">
        <f t="shared" si="27"/>
        <v/>
      </c>
      <c r="CT84" s="89" t="str">
        <f t="shared" si="27"/>
        <v/>
      </c>
      <c r="CU84" s="89" t="str">
        <f t="shared" si="27"/>
        <v/>
      </c>
      <c r="CV84" s="89" t="str">
        <f t="shared" si="27"/>
        <v/>
      </c>
      <c r="CW84" s="89" t="str">
        <f t="shared" si="27"/>
        <v/>
      </c>
      <c r="CX84" s="89" t="str">
        <f t="shared" si="27"/>
        <v/>
      </c>
      <c r="CY84" s="89" t="str">
        <f t="shared" si="27"/>
        <v/>
      </c>
      <c r="CZ84" s="89" t="str">
        <f t="shared" si="27"/>
        <v/>
      </c>
      <c r="DA84" s="89" t="str">
        <f t="shared" si="27"/>
        <v/>
      </c>
      <c r="DB84" s="89" t="str">
        <f t="shared" si="27"/>
        <v/>
      </c>
      <c r="DC84" s="90" t="str">
        <f t="shared" si="27"/>
        <v/>
      </c>
      <c r="DD84" s="88">
        <v>11.118766432951634</v>
      </c>
      <c r="DE84" s="89">
        <v>10.329308255559129</v>
      </c>
      <c r="DF84" s="89">
        <v>0.97851854451422471</v>
      </c>
      <c r="DG84" s="89">
        <v>6.0090208229542244</v>
      </c>
      <c r="DH84" s="89">
        <v>0.39140741780568994</v>
      </c>
      <c r="DI84" s="89">
        <v>3.0919097152070951</v>
      </c>
      <c r="DJ84" s="89">
        <v>0.12720741078684925</v>
      </c>
      <c r="DK84" s="89">
        <v>1.916441475014554</v>
      </c>
      <c r="DL84" s="89">
        <v>1.3140977124726838</v>
      </c>
      <c r="DM84" s="89">
        <v>0.12912409508183365</v>
      </c>
      <c r="DN84" s="91">
        <f>+DM84+(DO84-DM84)*(2043-2040)/(2045-2040)</f>
        <v>0.10082841633582691</v>
      </c>
      <c r="DO84" s="89">
        <v>8.1964630505155761E-2</v>
      </c>
      <c r="DP84" s="91">
        <f>+DO84+(DQ84-DO84)*(2047-2045)/(2050-2045)</f>
        <v>7.007271496425789E-2</v>
      </c>
      <c r="DQ84" s="90">
        <v>5.2234841652911097E-2</v>
      </c>
    </row>
    <row r="85" spans="9:121" x14ac:dyDescent="0.25">
      <c r="I85" s="13" t="s">
        <v>78</v>
      </c>
      <c r="J85" s="14" t="s">
        <v>80</v>
      </c>
      <c r="K85" s="13">
        <v>25.5</v>
      </c>
      <c r="L85" s="14"/>
      <c r="M85" s="14" t="str">
        <f t="shared" si="16"/>
        <v>Medium Oil</v>
      </c>
      <c r="N85" s="95">
        <f t="shared" si="17"/>
        <v>9.2296903712167389</v>
      </c>
      <c r="O85" s="96">
        <f t="shared" si="17"/>
        <v>0.31949461271981699</v>
      </c>
      <c r="P85" s="97">
        <f t="shared" si="18"/>
        <v>3.3457788623559429E-2</v>
      </c>
      <c r="Q85" s="98">
        <f t="shared" si="28"/>
        <v>0</v>
      </c>
      <c r="R85" s="99">
        <f t="shared" si="19"/>
        <v>0.16765718815173636</v>
      </c>
      <c r="S85" s="99">
        <f t="shared" si="19"/>
        <v>0.15183742456808058</v>
      </c>
      <c r="T85" s="99">
        <f t="shared" si="19"/>
        <v>0</v>
      </c>
      <c r="U85" s="99">
        <f t="shared" si="19"/>
        <v>0</v>
      </c>
      <c r="V85" s="99">
        <f t="shared" si="19"/>
        <v>0</v>
      </c>
      <c r="W85" s="100">
        <f t="shared" si="20"/>
        <v>0.52475748096186048</v>
      </c>
      <c r="X85" s="100">
        <f t="shared" si="20"/>
        <v>0.47524251903813935</v>
      </c>
      <c r="Y85" s="100">
        <f t="shared" si="20"/>
        <v>0</v>
      </c>
      <c r="Z85" s="100">
        <f t="shared" si="21"/>
        <v>0</v>
      </c>
      <c r="AA85" s="101" t="str">
        <f t="shared" si="22"/>
        <v>-</v>
      </c>
      <c r="AB85" s="79">
        <f>+'[1]5. GlobalData'!M24*1000*$D$21/1000</f>
        <v>122.68330472394234</v>
      </c>
      <c r="AC85" s="80">
        <f t="shared" si="29"/>
        <v>13.292244895509874</v>
      </c>
      <c r="AD85" s="81">
        <f t="shared" si="30"/>
        <v>118.57859264684895</v>
      </c>
      <c r="AE85" s="102">
        <f t="shared" si="23"/>
        <v>12.847515775463318</v>
      </c>
      <c r="AF85" s="81">
        <f t="shared" si="31"/>
        <v>4.1047120770933931</v>
      </c>
      <c r="AG85" s="83">
        <f t="shared" si="24"/>
        <v>12.847515775463322</v>
      </c>
      <c r="AH85" s="84">
        <f t="shared" si="25"/>
        <v>9.5491849839365557</v>
      </c>
      <c r="AI85" s="85">
        <f>+IF('[1]5. GlobalData'!M135="","",'[1]5. GlobalData'!M135)</f>
        <v>1</v>
      </c>
      <c r="AJ85" s="86">
        <f>+IF('[1]5. GlobalData'!N135="","",'[1]5. GlobalData'!N135)</f>
        <v>0.92128772622171617</v>
      </c>
      <c r="AK85" s="86">
        <f>+IF('[1]5. GlobalData'!O135="","",'[1]5. GlobalData'!O135)</f>
        <v>0.9604039951992509</v>
      </c>
      <c r="AL85" s="86">
        <f>+IF('[1]5. GlobalData'!P135="","",'[1]5. GlobalData'!P135)</f>
        <v>0.80851590417488839</v>
      </c>
      <c r="AM85" s="86" t="str">
        <f>+IF('[1]5. GlobalData'!Q135="","",'[1]5. GlobalData'!Q135)</f>
        <v/>
      </c>
      <c r="AN85" s="86">
        <f>+IF('[1]5. GlobalData'!R135="","",'[1]5. GlobalData'!R135)</f>
        <v>0.60022071238227004</v>
      </c>
      <c r="AO85" s="86" t="str">
        <f>+IF('[1]5. GlobalData'!S135="","",'[1]5. GlobalData'!S135)</f>
        <v/>
      </c>
      <c r="AP85" s="86">
        <f>+IF('[1]5. GlobalData'!T135="","",'[1]5. GlobalData'!T135)</f>
        <v>0.44922259064125319</v>
      </c>
      <c r="AQ85" s="86" t="str">
        <f>+IF('[1]5. GlobalData'!U135="","",'[1]5. GlobalData'!U135)</f>
        <v/>
      </c>
      <c r="AR85" s="86">
        <f>+IF('[1]5. GlobalData'!V135="","",'[1]5. GlobalData'!V135)</f>
        <v>0.35556391844152041</v>
      </c>
      <c r="AS85" s="86" t="str">
        <f>+IF('[1]5. GlobalData'!W135="","",'[1]5. GlobalData'!W135)</f>
        <v/>
      </c>
      <c r="AT85" s="86">
        <f>+IF('[1]5. GlobalData'!X135="","",'[1]5. GlobalData'!X135)</f>
        <v>0.28101839608888168</v>
      </c>
      <c r="AU85" s="86" t="str">
        <f>+IF('[1]5. GlobalData'!Y135="","",'[1]5. GlobalData'!Y135)</f>
        <v/>
      </c>
      <c r="AV85" s="87">
        <f>+IF('[1]5. GlobalData'!Z135="","",'[1]5. GlobalData'!Z135)</f>
        <v>0.2446991734304329</v>
      </c>
      <c r="AW85" s="88">
        <f t="shared" si="32"/>
        <v>9.5491849839365557</v>
      </c>
      <c r="AX85" s="89">
        <f t="shared" si="32"/>
        <v>8.7975469211214641</v>
      </c>
      <c r="AY85" s="89">
        <f t="shared" si="32"/>
        <v>9.1710754094693634</v>
      </c>
      <c r="AZ85" s="89">
        <f t="shared" si="32"/>
        <v>7.7206679314207314</v>
      </c>
      <c r="BA85" s="89" t="str">
        <f t="shared" si="32"/>
        <v/>
      </c>
      <c r="BB85" s="89">
        <f t="shared" si="32"/>
        <v>5.7316186137284753</v>
      </c>
      <c r="BC85" s="89" t="str">
        <f t="shared" si="32"/>
        <v/>
      </c>
      <c r="BD85" s="89">
        <f t="shared" si="32"/>
        <v>4.2897096169965332</v>
      </c>
      <c r="BE85" s="89" t="str">
        <f t="shared" si="32"/>
        <v/>
      </c>
      <c r="BF85" s="89">
        <f t="shared" si="32"/>
        <v>3.3953456308114087</v>
      </c>
      <c r="BG85" s="89" t="str">
        <f t="shared" si="32"/>
        <v/>
      </c>
      <c r="BH85" s="89">
        <f>+IF(AT85="","",AT85*$AH85)</f>
        <v>2.6834966481418845</v>
      </c>
      <c r="BI85" s="89" t="str">
        <f t="shared" si="32"/>
        <v/>
      </c>
      <c r="BJ85" s="90">
        <f t="shared" si="32"/>
        <v>2.3366776725035767</v>
      </c>
      <c r="BK85" s="88">
        <v>9.5491849839365557</v>
      </c>
      <c r="BL85" s="89">
        <v>8.7975469211214641</v>
      </c>
      <c r="BM85" s="89">
        <v>9.1710754094693634</v>
      </c>
      <c r="BN85" s="89">
        <v>7.7206679314207314</v>
      </c>
      <c r="BO85" s="91">
        <f>+BN85+(BP85-BN85)*(2027-2025)/(2030-2025)</f>
        <v>6.9250482043438293</v>
      </c>
      <c r="BP85" s="89">
        <v>5.7316186137284753</v>
      </c>
      <c r="BQ85" s="91">
        <f>+BP85+(BR85-BP85)*(2033-2030)/(2035-2030)</f>
        <v>4.86647321568931</v>
      </c>
      <c r="BR85" s="89">
        <v>4.2897096169965332</v>
      </c>
      <c r="BS85" s="91">
        <f>+BR85+(BT85-BR85)*(2037-2035)/(2040-2035)</f>
        <v>3.9319640225224832</v>
      </c>
      <c r="BT85" s="89">
        <v>3.3953456308114087</v>
      </c>
      <c r="BU85" s="91">
        <f>+BT85+(BV85-BT85)*(2043-2040)/(2045-2040)</f>
        <v>2.9682362412096941</v>
      </c>
      <c r="BV85" s="89">
        <v>2.6834966481418845</v>
      </c>
      <c r="BW85" s="91">
        <f>+BV85+(BX85-BV85)*(2047-2045)/(2050-2045)</f>
        <v>2.5447690578865614</v>
      </c>
      <c r="BX85" s="90">
        <v>2.3366776725035767</v>
      </c>
      <c r="BY85" s="94"/>
      <c r="BZ85" s="94"/>
      <c r="CA85" s="94"/>
      <c r="CB85" s="85" t="str">
        <f>+IF('[1]5. GlobalData'!BF135="","",'[1]5. GlobalData'!BF135)</f>
        <v/>
      </c>
      <c r="CC85" s="86" t="str">
        <f>+IF('[1]5. GlobalData'!BG135="","",'[1]5. GlobalData'!BG135)</f>
        <v/>
      </c>
      <c r="CD85" s="86" t="str">
        <f>+IF('[1]5. GlobalData'!BH135="","",'[1]5. GlobalData'!BH135)</f>
        <v/>
      </c>
      <c r="CE85" s="86" t="str">
        <f>+IF('[1]5. GlobalData'!BI135="","",'[1]5. GlobalData'!BI135)</f>
        <v/>
      </c>
      <c r="CF85" s="86" t="str">
        <f>+IF('[1]5. GlobalData'!BJ135="","",'[1]5. GlobalData'!BJ135)</f>
        <v/>
      </c>
      <c r="CG85" s="86" t="str">
        <f>+IF('[1]5. GlobalData'!BK135="","",'[1]5. GlobalData'!BK135)</f>
        <v/>
      </c>
      <c r="CH85" s="86" t="str">
        <f>+IF('[1]5. GlobalData'!BL135="","",'[1]5. GlobalData'!BL135)</f>
        <v/>
      </c>
      <c r="CI85" s="86" t="str">
        <f>+IF('[1]5. GlobalData'!BM135="","",'[1]5. GlobalData'!BM135)</f>
        <v/>
      </c>
      <c r="CJ85" s="86" t="str">
        <f>+IF('[1]5. GlobalData'!BN135="","",'[1]5. GlobalData'!BN135)</f>
        <v/>
      </c>
      <c r="CK85" s="86" t="str">
        <f>+IF('[1]5. GlobalData'!BO135="","",'[1]5. GlobalData'!BO135)</f>
        <v/>
      </c>
      <c r="CL85" s="86" t="str">
        <f>+IF('[1]5. GlobalData'!BP135="","",'[1]5. GlobalData'!BP135)</f>
        <v/>
      </c>
      <c r="CM85" s="86" t="str">
        <f>+IF('[1]5. GlobalData'!BQ135="","",'[1]5. GlobalData'!BQ135)</f>
        <v/>
      </c>
      <c r="CN85" s="86" t="str">
        <f>+IF('[1]5. GlobalData'!BR135="","",'[1]5. GlobalData'!BR135)</f>
        <v/>
      </c>
      <c r="CO85" s="87" t="str">
        <f>+IF('[1]5. GlobalData'!BS135="","",'[1]5. GlobalData'!BS135)</f>
        <v/>
      </c>
      <c r="CP85" s="88" t="str">
        <f t="shared" si="33"/>
        <v/>
      </c>
      <c r="CQ85" s="89" t="str">
        <f t="shared" si="27"/>
        <v/>
      </c>
      <c r="CR85" s="89" t="str">
        <f t="shared" si="27"/>
        <v/>
      </c>
      <c r="CS85" s="89" t="str">
        <f t="shared" si="27"/>
        <v/>
      </c>
      <c r="CT85" s="89" t="str">
        <f t="shared" si="27"/>
        <v/>
      </c>
      <c r="CU85" s="89" t="str">
        <f t="shared" si="27"/>
        <v/>
      </c>
      <c r="CV85" s="89" t="str">
        <f t="shared" si="27"/>
        <v/>
      </c>
      <c r="CW85" s="89" t="str">
        <f t="shared" si="27"/>
        <v/>
      </c>
      <c r="CX85" s="89" t="str">
        <f t="shared" si="27"/>
        <v/>
      </c>
      <c r="CY85" s="89" t="str">
        <f t="shared" si="27"/>
        <v/>
      </c>
      <c r="CZ85" s="89" t="str">
        <f t="shared" si="27"/>
        <v/>
      </c>
      <c r="DA85" s="89" t="str">
        <f>+IF(CM85="","",CM85*$AH85)</f>
        <v/>
      </c>
      <c r="DB85" s="89" t="str">
        <f t="shared" si="27"/>
        <v/>
      </c>
      <c r="DC85" s="90" t="str">
        <f t="shared" si="27"/>
        <v/>
      </c>
      <c r="DD85" s="88">
        <v>9.5491849839365557</v>
      </c>
      <c r="DE85" s="89">
        <v>8.7975469211214641</v>
      </c>
      <c r="DF85" s="89">
        <v>9.1710754094693634</v>
      </c>
      <c r="DG85" s="89">
        <v>7.7206679314207314</v>
      </c>
      <c r="DH85" s="91">
        <f>+DG85+(DI85-DG85)*(2027-2025)/(2030-2025)</f>
        <v>6.9250482043438293</v>
      </c>
      <c r="DI85" s="89">
        <v>5.7316186137284753</v>
      </c>
      <c r="DJ85" s="91">
        <f>+DI85+(DK85-DI85)*(2033-2030)/(2035-2030)</f>
        <v>4.86647321568931</v>
      </c>
      <c r="DK85" s="89">
        <v>4.2897096169965332</v>
      </c>
      <c r="DL85" s="91">
        <f>+DK85+(DM85-DK85)*(2037-2035)/(2040-2035)</f>
        <v>3.9319640225224832</v>
      </c>
      <c r="DM85" s="89">
        <v>3.3953456308114087</v>
      </c>
      <c r="DN85" s="91">
        <f>+DM85+(DO85-DM85)*(2043-2040)/(2045-2040)</f>
        <v>2.9682362412096941</v>
      </c>
      <c r="DO85" s="89">
        <v>2.6834966481418845</v>
      </c>
      <c r="DP85" s="91">
        <f>+DO85+(DQ85-DO85)*(2047-2045)/(2050-2045)</f>
        <v>2.5447690578865614</v>
      </c>
      <c r="DQ85" s="90">
        <v>2.3366776725035767</v>
      </c>
    </row>
    <row r="86" spans="9:121" x14ac:dyDescent="0.25">
      <c r="I86" s="13" t="s">
        <v>78</v>
      </c>
      <c r="J86" s="14" t="s">
        <v>81</v>
      </c>
      <c r="K86" s="13">
        <v>21</v>
      </c>
      <c r="L86" s="14"/>
      <c r="M86" s="14" t="str">
        <f t="shared" si="16"/>
        <v>Medium Oil</v>
      </c>
      <c r="N86" s="95">
        <f t="shared" si="17"/>
        <v>8.7564836170076354</v>
      </c>
      <c r="O86" s="96">
        <f t="shared" si="17"/>
        <v>0.43874352621703561</v>
      </c>
      <c r="P86" s="97">
        <f t="shared" si="18"/>
        <v>4.771426734578444E-2</v>
      </c>
      <c r="Q86" s="98">
        <f>+V86+T86-U86</f>
        <v>0.23786180586758954</v>
      </c>
      <c r="R86" s="99">
        <f t="shared" si="19"/>
        <v>0</v>
      </c>
      <c r="S86" s="99">
        <f t="shared" si="19"/>
        <v>5.7140945681870784E-3</v>
      </c>
      <c r="T86" s="99">
        <f t="shared" si="19"/>
        <v>0.4330294316488485</v>
      </c>
      <c r="U86" s="99">
        <f t="shared" si="19"/>
        <v>0.19516762578125896</v>
      </c>
      <c r="V86" s="99">
        <f t="shared" si="19"/>
        <v>0</v>
      </c>
      <c r="W86" s="100">
        <f>+IF($O86=0,"-",R86/$O86)</f>
        <v>0</v>
      </c>
      <c r="X86" s="100">
        <f t="shared" ref="X86:Y105" si="38">+IF($O86=0,"-",S86/$O86)</f>
        <v>1.302376952990175E-2</v>
      </c>
      <c r="Y86" s="100">
        <f t="shared" si="38"/>
        <v>0.98697623047009819</v>
      </c>
      <c r="Z86" s="100">
        <f t="shared" si="21"/>
        <v>0</v>
      </c>
      <c r="AA86" s="101">
        <f>+IF($T86=0,"-",U86/$T86)</f>
        <v>0.4507029118970462</v>
      </c>
      <c r="AB86" s="79">
        <f>+'[1]5. GlobalData'!M25*1000*$D$21/1000</f>
        <v>91.97045401930994</v>
      </c>
      <c r="AC86" s="80">
        <f>+AB86/(Q86+N86)</f>
        <v>10.225363791944485</v>
      </c>
      <c r="AD86" s="81">
        <f>+AB86*(N86/(N86+O86))</f>
        <v>87.582151188319415</v>
      </c>
      <c r="AE86" s="102">
        <f>+IF(N86=0,"-",AD86/N86)</f>
        <v>10.001977394008872</v>
      </c>
      <c r="AF86" s="81">
        <f t="shared" si="31"/>
        <v>4.3883028309905292</v>
      </c>
      <c r="AG86" s="83">
        <f t="shared" si="24"/>
        <v>10.001977394008872</v>
      </c>
      <c r="AH86" s="84">
        <f t="shared" si="25"/>
        <v>9.1952271432246704</v>
      </c>
      <c r="AI86" s="107">
        <f>+IF('[1]5. GlobalData'!M136="","",'[1]5. GlobalData'!M136)</f>
        <v>1</v>
      </c>
      <c r="AJ86" s="108">
        <f>+IF('[1]5. GlobalData'!N136="","",'[1]5. GlobalData'!N136)</f>
        <v>0.94704049844236715</v>
      </c>
      <c r="AK86" s="108" t="str">
        <f>+IF('[1]5. GlobalData'!O136="","",'[1]5. GlobalData'!O136)</f>
        <v/>
      </c>
      <c r="AL86" s="108">
        <f>+IF('[1]5. GlobalData'!P136="","",'[1]5. GlobalData'!P136)</f>
        <v>0.71178485866836716</v>
      </c>
      <c r="AM86" s="108" t="str">
        <f>+IF('[1]5. GlobalData'!Q136="","",'[1]5. GlobalData'!Q136)</f>
        <v/>
      </c>
      <c r="AN86" s="108">
        <f>+IF('[1]5. GlobalData'!R136="","",'[1]5. GlobalData'!R136)</f>
        <v>0.42675039451844166</v>
      </c>
      <c r="AO86" s="108" t="str">
        <f>+IF('[1]5. GlobalData'!S136="","",'[1]5. GlobalData'!S136)</f>
        <v/>
      </c>
      <c r="AP86" s="108">
        <f>+IF('[1]5. GlobalData'!T136="","",'[1]5. GlobalData'!T136)</f>
        <v>0.29121593445679034</v>
      </c>
      <c r="AQ86" s="108" t="str">
        <f>+IF('[1]5. GlobalData'!U136="","",'[1]5. GlobalData'!U136)</f>
        <v/>
      </c>
      <c r="AR86" s="108">
        <f>+IF('[1]5. GlobalData'!V136="","",'[1]5. GlobalData'!V136)</f>
        <v>0.21798677034529557</v>
      </c>
      <c r="AS86" s="108" t="str">
        <f>+IF('[1]5. GlobalData'!W136="","",'[1]5. GlobalData'!W136)</f>
        <v/>
      </c>
      <c r="AT86" s="108">
        <f>+IF('[1]5. GlobalData'!X136="","",'[1]5. GlobalData'!X136)</f>
        <v>0.16977784319016154</v>
      </c>
      <c r="AU86" s="108" t="str">
        <f>+IF('[1]5. GlobalData'!Y136="","",'[1]5. GlobalData'!Y136)</f>
        <v/>
      </c>
      <c r="AV86" s="109">
        <f>+IF('[1]5. GlobalData'!Z136="","",'[1]5. GlobalData'!Z136)</f>
        <v>0.12143809126662836</v>
      </c>
      <c r="AW86" s="110">
        <f>+IF(AI86="","",AI86*$AH86)</f>
        <v>9.1952271432246704</v>
      </c>
      <c r="AX86" s="111">
        <f t="shared" ref="AX86:BJ104" si="39">+IF(AJ86="","",AJ86*$AH86)</f>
        <v>8.7082524970102764</v>
      </c>
      <c r="AY86" s="111" t="str">
        <f t="shared" si="39"/>
        <v/>
      </c>
      <c r="AZ86" s="111">
        <f t="shared" si="39"/>
        <v>6.5450234525637052</v>
      </c>
      <c r="BA86" s="111" t="str">
        <f t="shared" si="39"/>
        <v/>
      </c>
      <c r="BB86" s="111">
        <f t="shared" si="39"/>
        <v>3.9240668110578114</v>
      </c>
      <c r="BC86" s="111" t="str">
        <f t="shared" si="39"/>
        <v/>
      </c>
      <c r="BD86" s="111">
        <f t="shared" si="39"/>
        <v>2.677796665056615</v>
      </c>
      <c r="BE86" s="111" t="str">
        <f t="shared" si="39"/>
        <v/>
      </c>
      <c r="BF86" s="111">
        <f t="shared" si="39"/>
        <v>2.0044378675429444</v>
      </c>
      <c r="BG86" s="111" t="str">
        <f t="shared" si="39"/>
        <v/>
      </c>
      <c r="BH86" s="111">
        <f t="shared" si="39"/>
        <v>1.5611458320203151</v>
      </c>
      <c r="BI86" s="111" t="str">
        <f t="shared" si="39"/>
        <v/>
      </c>
      <c r="BJ86" s="112">
        <f t="shared" si="39"/>
        <v>1.1166508330362959</v>
      </c>
      <c r="BK86" s="88">
        <v>9.1952271432246704</v>
      </c>
      <c r="BL86" s="89">
        <v>8.7082524970102764</v>
      </c>
      <c r="BM86" s="91">
        <f>+BL86+(BN86-BL86)*(2023-2020)/(2025-2020)</f>
        <v>7.4103150703423335</v>
      </c>
      <c r="BN86" s="89">
        <v>6.5450234525637052</v>
      </c>
      <c r="BO86" s="91">
        <f>+BN86+(BP86-BN86)*(2027-2025)/(2030-2025)</f>
        <v>5.4966407959613477</v>
      </c>
      <c r="BP86" s="89">
        <v>3.9240668110578114</v>
      </c>
      <c r="BQ86" s="91">
        <f>+BP86+(BR86-BP86)*(2033-2030)/(2035-2030)</f>
        <v>3.1763047234570934</v>
      </c>
      <c r="BR86" s="89">
        <v>2.677796665056615</v>
      </c>
      <c r="BS86" s="91">
        <f>+BR86+(BT86-BR86)*(2037-2035)/(2040-2035)</f>
        <v>2.4084531460511469</v>
      </c>
      <c r="BT86" s="89">
        <v>2.0044378675429444</v>
      </c>
      <c r="BU86" s="91">
        <f>+BT86+(BV86-BT86)*(2043-2040)/(2045-2040)</f>
        <v>1.7384626462293669</v>
      </c>
      <c r="BV86" s="89">
        <v>1.5611458320203151</v>
      </c>
      <c r="BW86" s="91">
        <f>+BV86+(BX86-BV86)*(2047-2045)/(2050-2045)</f>
        <v>1.3833478324267074</v>
      </c>
      <c r="BX86" s="90">
        <v>1.1166508330362959</v>
      </c>
      <c r="BY86" s="94"/>
      <c r="BZ86" s="94"/>
      <c r="CA86" s="94"/>
      <c r="CB86" s="107" t="str">
        <f>+IF('[1]5. GlobalData'!BF136="","",'[1]5. GlobalData'!BF136)</f>
        <v/>
      </c>
      <c r="CC86" s="108" t="str">
        <f>+IF('[1]5. GlobalData'!BG136="","",'[1]5. GlobalData'!BG136)</f>
        <v/>
      </c>
      <c r="CD86" s="108" t="str">
        <f>+IF('[1]5. GlobalData'!BH136="","",'[1]5. GlobalData'!BH136)</f>
        <v/>
      </c>
      <c r="CE86" s="108" t="str">
        <f>+IF('[1]5. GlobalData'!BI136="","",'[1]5. GlobalData'!BI136)</f>
        <v/>
      </c>
      <c r="CF86" s="108" t="str">
        <f>+IF('[1]5. GlobalData'!BJ136="","",'[1]5. GlobalData'!BJ136)</f>
        <v/>
      </c>
      <c r="CG86" s="108" t="str">
        <f>+IF('[1]5. GlobalData'!BK136="","",'[1]5. GlobalData'!BK136)</f>
        <v/>
      </c>
      <c r="CH86" s="108" t="str">
        <f>+IF('[1]5. GlobalData'!BL136="","",'[1]5. GlobalData'!BL136)</f>
        <v/>
      </c>
      <c r="CI86" s="108" t="str">
        <f>+IF('[1]5. GlobalData'!BM136="","",'[1]5. GlobalData'!BM136)</f>
        <v/>
      </c>
      <c r="CJ86" s="108" t="str">
        <f>+IF('[1]5. GlobalData'!BN136="","",'[1]5. GlobalData'!BN136)</f>
        <v/>
      </c>
      <c r="CK86" s="108" t="str">
        <f>+IF('[1]5. GlobalData'!BO136="","",'[1]5. GlobalData'!BO136)</f>
        <v/>
      </c>
      <c r="CL86" s="108" t="str">
        <f>+IF('[1]5. GlobalData'!BP136="","",'[1]5. GlobalData'!BP136)</f>
        <v/>
      </c>
      <c r="CM86" s="108" t="str">
        <f>+IF('[1]5. GlobalData'!BQ136="","",'[1]5. GlobalData'!BQ136)</f>
        <v/>
      </c>
      <c r="CN86" s="108" t="str">
        <f>+IF('[1]5. GlobalData'!BR136="","",'[1]5. GlobalData'!BR136)</f>
        <v/>
      </c>
      <c r="CO86" s="109" t="str">
        <f>+IF('[1]5. GlobalData'!BS136="","",'[1]5. GlobalData'!BS136)</f>
        <v/>
      </c>
      <c r="CP86" s="110" t="str">
        <f>+IF(CB86="","",CB86*$AH86)</f>
        <v/>
      </c>
      <c r="CQ86" s="111" t="str">
        <f t="shared" si="27"/>
        <v/>
      </c>
      <c r="CR86" s="111" t="str">
        <f t="shared" si="27"/>
        <v/>
      </c>
      <c r="CS86" s="111" t="str">
        <f t="shared" si="27"/>
        <v/>
      </c>
      <c r="CT86" s="111" t="str">
        <f t="shared" si="27"/>
        <v/>
      </c>
      <c r="CU86" s="111" t="str">
        <f t="shared" si="27"/>
        <v/>
      </c>
      <c r="CV86" s="111" t="str">
        <f t="shared" si="27"/>
        <v/>
      </c>
      <c r="CW86" s="111" t="str">
        <f t="shared" si="27"/>
        <v/>
      </c>
      <c r="CX86" s="111" t="str">
        <f t="shared" si="27"/>
        <v/>
      </c>
      <c r="CY86" s="111" t="str">
        <f t="shared" si="27"/>
        <v/>
      </c>
      <c r="CZ86" s="111" t="str">
        <f t="shared" ref="CZ86:DC108" si="40">+IF(CL86="","",CL86*$AH86)</f>
        <v/>
      </c>
      <c r="DA86" s="111" t="str">
        <f t="shared" si="40"/>
        <v/>
      </c>
      <c r="DB86" s="111" t="str">
        <f t="shared" si="40"/>
        <v/>
      </c>
      <c r="DC86" s="112" t="str">
        <f t="shared" si="40"/>
        <v/>
      </c>
      <c r="DD86" s="88">
        <v>9.1952271432246704</v>
      </c>
      <c r="DE86" s="89">
        <v>8.7082524970102764</v>
      </c>
      <c r="DF86" s="91">
        <f>+DE86+(DG86-DE86)*(2023-2020)/(2025-2020)</f>
        <v>7.4103150703423335</v>
      </c>
      <c r="DG86" s="89">
        <v>6.5450234525637052</v>
      </c>
      <c r="DH86" s="91">
        <f>+DG86+(DI86-DG86)*(2027-2025)/(2030-2025)</f>
        <v>5.4966407959613477</v>
      </c>
      <c r="DI86" s="89">
        <v>3.9240668110578114</v>
      </c>
      <c r="DJ86" s="91">
        <f>+DI86+(DK86-DI86)*(2033-2030)/(2035-2030)</f>
        <v>3.1763047234570934</v>
      </c>
      <c r="DK86" s="89">
        <v>2.677796665056615</v>
      </c>
      <c r="DL86" s="91">
        <f>+DK86+(DM86-DK86)*(2037-2035)/(2040-2035)</f>
        <v>2.4084531460511469</v>
      </c>
      <c r="DM86" s="89">
        <v>2.0044378675429444</v>
      </c>
      <c r="DN86" s="91">
        <f>+DM86+(DO86-DM86)*(2043-2040)/(2045-2040)</f>
        <v>1.7384626462293669</v>
      </c>
      <c r="DO86" s="89">
        <v>1.5611458320203151</v>
      </c>
      <c r="DP86" s="91">
        <f>+DO86+(DQ86-DO86)*(2047-2045)/(2050-2045)</f>
        <v>1.3833478324267074</v>
      </c>
      <c r="DQ86" s="90">
        <v>1.1166508330362959</v>
      </c>
    </row>
    <row r="87" spans="9:121" x14ac:dyDescent="0.25">
      <c r="I87" s="11" t="s">
        <v>82</v>
      </c>
      <c r="J87" s="41" t="s">
        <v>83</v>
      </c>
      <c r="K87" s="13" t="s">
        <v>28</v>
      </c>
      <c r="L87" s="14" t="s">
        <v>29</v>
      </c>
      <c r="M87" s="14" t="s">
        <v>84</v>
      </c>
      <c r="N87" s="95">
        <f t="shared" ref="N87:O89" si="41">Y55</f>
        <v>0</v>
      </c>
      <c r="O87" s="96">
        <f t="shared" si="41"/>
        <v>1.0840525806313783</v>
      </c>
      <c r="P87" s="97">
        <f t="shared" si="18"/>
        <v>1</v>
      </c>
      <c r="Q87" s="98">
        <f t="shared" ref="Q87:Q89" si="42">+V87+T87-U87</f>
        <v>1.0840525806313783</v>
      </c>
      <c r="R87" s="99">
        <f t="shared" ref="R87:V89" si="43">T55</f>
        <v>0</v>
      </c>
      <c r="S87" s="99">
        <f t="shared" si="43"/>
        <v>0</v>
      </c>
      <c r="T87" s="99">
        <f t="shared" si="43"/>
        <v>0</v>
      </c>
      <c r="U87" s="99">
        <f t="shared" si="43"/>
        <v>0</v>
      </c>
      <c r="V87" s="99">
        <f t="shared" si="43"/>
        <v>1.0840525806313783</v>
      </c>
      <c r="W87" s="100">
        <f t="shared" ref="W87:W89" si="44">+IF($O87=0,"-",R87/$O87)</f>
        <v>0</v>
      </c>
      <c r="X87" s="100">
        <f t="shared" si="38"/>
        <v>0</v>
      </c>
      <c r="Y87" s="100">
        <f t="shared" si="38"/>
        <v>0</v>
      </c>
      <c r="Z87" s="100">
        <f t="shared" si="21"/>
        <v>1</v>
      </c>
      <c r="AA87" s="101" t="str">
        <f>+IF($T87=0,"-",U87/$T87)</f>
        <v>-</v>
      </c>
      <c r="AB87" s="113">
        <f>+'[1]5. GlobalData'!M26*1000*$D$21/1000</f>
        <v>18.26524302843664</v>
      </c>
      <c r="AC87" s="80">
        <f t="shared" ref="AC87:AC88" si="45">+AB87/(Q87+N87)</f>
        <v>16.849037910871928</v>
      </c>
      <c r="AD87" s="81">
        <f t="shared" ref="AD87:AD89" si="46">+AB87*(N87/(N87+O87))</f>
        <v>0</v>
      </c>
      <c r="AE87" s="102" t="str">
        <f t="shared" ref="AE87:AE89" si="47">+IF(N87=0,"-",AD87/N87)</f>
        <v>-</v>
      </c>
      <c r="AF87" s="81">
        <f t="shared" si="31"/>
        <v>18.26524302843664</v>
      </c>
      <c r="AG87" s="83">
        <f t="shared" si="24"/>
        <v>16.849037910871928</v>
      </c>
      <c r="AH87" s="84">
        <f t="shared" si="25"/>
        <v>1.0840525806313783</v>
      </c>
      <c r="AI87" s="107">
        <f>+IF('[1]5. GlobalData'!M137="","",'[1]5. GlobalData'!M137)</f>
        <v>1</v>
      </c>
      <c r="AJ87" s="108">
        <f>+IF('[1]5. GlobalData'!N137="","",'[1]5. GlobalData'!N137)</f>
        <v>1.0390480978716272</v>
      </c>
      <c r="AK87" s="108">
        <f>+IF('[1]5. GlobalData'!O137="","",'[1]5. GlobalData'!O137)</f>
        <v>1.3359189829778064</v>
      </c>
      <c r="AL87" s="108">
        <f>+IF('[1]5. GlobalData'!P137="","",'[1]5. GlobalData'!P137)</f>
        <v>1.1300246594364241</v>
      </c>
      <c r="AM87" s="108" t="str">
        <f>+IF('[1]5. GlobalData'!Q137="","",'[1]5. GlobalData'!Q137)</f>
        <v/>
      </c>
      <c r="AN87" s="108">
        <f>+IF('[1]5. GlobalData'!R137="","",'[1]5. GlobalData'!R137)</f>
        <v>0.78048313342430964</v>
      </c>
      <c r="AO87" s="108" t="str">
        <f>+IF('[1]5. GlobalData'!S137="","",'[1]5. GlobalData'!S137)</f>
        <v/>
      </c>
      <c r="AP87" s="108">
        <f>+IF('[1]5. GlobalData'!T137="","",'[1]5. GlobalData'!T137)</f>
        <v>0.53628288922406575</v>
      </c>
      <c r="AQ87" s="108" t="str">
        <f>+IF('[1]5. GlobalData'!U137="","",'[1]5. GlobalData'!U137)</f>
        <v/>
      </c>
      <c r="AR87" s="108">
        <f>+IF('[1]5. GlobalData'!V137="","",'[1]5. GlobalData'!V137)</f>
        <v>0.37348272642390301</v>
      </c>
      <c r="AS87" s="108" t="str">
        <f>+IF('[1]5. GlobalData'!W137="","",'[1]5. GlobalData'!W137)</f>
        <v/>
      </c>
      <c r="AT87" s="108">
        <f>+IF('[1]5. GlobalData'!X137="","",'[1]5. GlobalData'!X137)</f>
        <v>0.25856496444731747</v>
      </c>
      <c r="AU87" s="108" t="str">
        <f>+IF('[1]5. GlobalData'!Y137="","",'[1]5. GlobalData'!Y137)</f>
        <v/>
      </c>
      <c r="AV87" s="109">
        <f>+IF('[1]5. GlobalData'!Z137="","",'[1]5. GlobalData'!Z137)</f>
        <v>0.18195312312959355</v>
      </c>
      <c r="AW87" s="110">
        <f>+IF(AI87="","",AI87*$AH87)</f>
        <v>1.0840525806313783</v>
      </c>
      <c r="AX87" s="111">
        <f t="shared" si="39"/>
        <v>1.1263827718978625</v>
      </c>
      <c r="AY87" s="111">
        <f t="shared" si="39"/>
        <v>1.4482064210115375</v>
      </c>
      <c r="AZ87" s="111">
        <f t="shared" si="39"/>
        <v>1.2250061482391499</v>
      </c>
      <c r="BA87" s="111" t="str">
        <f t="shared" si="39"/>
        <v/>
      </c>
      <c r="BB87" s="111">
        <f t="shared" si="39"/>
        <v>0.84608475492788726</v>
      </c>
      <c r="BC87" s="111" t="str">
        <f t="shared" si="39"/>
        <v/>
      </c>
      <c r="BD87" s="111">
        <f t="shared" si="39"/>
        <v>0.5813588500118001</v>
      </c>
      <c r="BE87" s="111" t="str">
        <f t="shared" si="39"/>
        <v/>
      </c>
      <c r="BF87" s="111">
        <f t="shared" si="39"/>
        <v>0.40487491340107512</v>
      </c>
      <c r="BG87" s="111" t="str">
        <f t="shared" si="39"/>
        <v/>
      </c>
      <c r="BH87" s="111">
        <f t="shared" si="39"/>
        <v>0.28029801696997508</v>
      </c>
      <c r="BI87" s="111" t="str">
        <f t="shared" si="39"/>
        <v/>
      </c>
      <c r="BJ87" s="112">
        <f t="shared" si="39"/>
        <v>0.19724675268257483</v>
      </c>
      <c r="BK87" s="114">
        <v>1.0840525806313783</v>
      </c>
      <c r="BL87" s="115">
        <v>1.1263827718978625</v>
      </c>
      <c r="BM87" s="115">
        <v>1.4482064210115375</v>
      </c>
      <c r="BN87" s="115">
        <v>1.2250061482391499</v>
      </c>
      <c r="BO87" s="116">
        <f>+BN87+(BP87-BN87)*(2027-2025)/(2030-2025)</f>
        <v>1.0734375909146447</v>
      </c>
      <c r="BP87" s="115">
        <v>0.84608475492788726</v>
      </c>
      <c r="BQ87" s="116">
        <f>+BP87+(BR87-BP87)*(2033-2030)/(2035-2030)</f>
        <v>0.68724921197823496</v>
      </c>
      <c r="BR87" s="115">
        <v>0.5813588500118001</v>
      </c>
      <c r="BS87" s="116">
        <f>+BR87+(BT87-BR87)*(2037-2035)/(2040-2035)</f>
        <v>0.51076527536751015</v>
      </c>
      <c r="BT87" s="115">
        <v>0.40487491340107512</v>
      </c>
      <c r="BU87" s="116">
        <f>+BT87+(BV87-BT87)*(2043-2040)/(2045-2040)</f>
        <v>0.3301287755424151</v>
      </c>
      <c r="BV87" s="115">
        <v>0.28029801696997508</v>
      </c>
      <c r="BW87" s="116">
        <f>+BV87+(BX87-BV87)*(2047-2045)/(2050-2045)</f>
        <v>0.24707751125501498</v>
      </c>
      <c r="BX87" s="117">
        <v>0.19724675268257483</v>
      </c>
      <c r="BY87" s="94"/>
      <c r="BZ87" s="94"/>
      <c r="CA87" s="94"/>
      <c r="CB87" s="107" t="str">
        <f>+IF('[1]5. GlobalData'!BF137="","",'[1]5. GlobalData'!BF137)</f>
        <v/>
      </c>
      <c r="CC87" s="108" t="str">
        <f>+IF('[1]5. GlobalData'!BG137="","",'[1]5. GlobalData'!BG137)</f>
        <v/>
      </c>
      <c r="CD87" s="108" t="str">
        <f>+IF('[1]5. GlobalData'!BH137="","",'[1]5. GlobalData'!BH137)</f>
        <v/>
      </c>
      <c r="CE87" s="108" t="str">
        <f>+IF('[1]5. GlobalData'!BI137="","",'[1]5. GlobalData'!BI137)</f>
        <v/>
      </c>
      <c r="CF87" s="108" t="str">
        <f>+IF('[1]5. GlobalData'!BJ137="","",'[1]5. GlobalData'!BJ137)</f>
        <v/>
      </c>
      <c r="CG87" s="108" t="str">
        <f>+IF('[1]5. GlobalData'!BK137="","",'[1]5. GlobalData'!BK137)</f>
        <v/>
      </c>
      <c r="CH87" s="108" t="str">
        <f>+IF('[1]5. GlobalData'!BL137="","",'[1]5. GlobalData'!BL137)</f>
        <v/>
      </c>
      <c r="CI87" s="108" t="str">
        <f>+IF('[1]5. GlobalData'!BM137="","",'[1]5. GlobalData'!BM137)</f>
        <v/>
      </c>
      <c r="CJ87" s="108" t="str">
        <f>+IF('[1]5. GlobalData'!BN137="","",'[1]5. GlobalData'!BN137)</f>
        <v/>
      </c>
      <c r="CK87" s="108" t="str">
        <f>+IF('[1]5. GlobalData'!BO137="","",'[1]5. GlobalData'!BO137)</f>
        <v/>
      </c>
      <c r="CL87" s="108" t="str">
        <f>+IF('[1]5. GlobalData'!BP137="","",'[1]5. GlobalData'!BP137)</f>
        <v/>
      </c>
      <c r="CM87" s="108" t="str">
        <f>+IF('[1]5. GlobalData'!BQ137="","",'[1]5. GlobalData'!BQ137)</f>
        <v/>
      </c>
      <c r="CN87" s="108" t="str">
        <f>+IF('[1]5. GlobalData'!BR137="","",'[1]5. GlobalData'!BR137)</f>
        <v/>
      </c>
      <c r="CO87" s="109" t="str">
        <f>+IF('[1]5. GlobalData'!BS137="","",'[1]5. GlobalData'!BS137)</f>
        <v/>
      </c>
      <c r="CP87" s="110" t="str">
        <f>+IF(CB87="","",CB87*$AH87)</f>
        <v/>
      </c>
      <c r="CQ87" s="111" t="str">
        <f t="shared" ref="CQ87:CY109" si="48">+IF(CC87="","",CC87*$AH87)</f>
        <v/>
      </c>
      <c r="CR87" s="111" t="str">
        <f t="shared" si="48"/>
        <v/>
      </c>
      <c r="CS87" s="111" t="str">
        <f t="shared" si="48"/>
        <v/>
      </c>
      <c r="CT87" s="111" t="str">
        <f t="shared" si="48"/>
        <v/>
      </c>
      <c r="CU87" s="111" t="str">
        <f t="shared" si="48"/>
        <v/>
      </c>
      <c r="CV87" s="111" t="str">
        <f t="shared" si="48"/>
        <v/>
      </c>
      <c r="CW87" s="111" t="str">
        <f t="shared" si="48"/>
        <v/>
      </c>
      <c r="CX87" s="111" t="str">
        <f t="shared" si="48"/>
        <v/>
      </c>
      <c r="CY87" s="111" t="str">
        <f t="shared" si="48"/>
        <v/>
      </c>
      <c r="CZ87" s="111" t="str">
        <f t="shared" si="40"/>
        <v/>
      </c>
      <c r="DA87" s="111" t="str">
        <f t="shared" si="40"/>
        <v/>
      </c>
      <c r="DB87" s="111" t="str">
        <f t="shared" si="40"/>
        <v/>
      </c>
      <c r="DC87" s="112" t="str">
        <f t="shared" si="40"/>
        <v/>
      </c>
      <c r="DD87" s="114">
        <v>1.0840525806313783</v>
      </c>
      <c r="DE87" s="115">
        <v>1.1263827718978625</v>
      </c>
      <c r="DF87" s="115">
        <v>1.4482064210115375</v>
      </c>
      <c r="DG87" s="115">
        <v>1.2250061482391499</v>
      </c>
      <c r="DH87" s="116">
        <f>+DG87+(DI87-DG87)*(2027-2025)/(2030-2025)</f>
        <v>1.0734375909146447</v>
      </c>
      <c r="DI87" s="115">
        <v>0.84608475492788726</v>
      </c>
      <c r="DJ87" s="116">
        <f>+DI87+(DK87-DI87)*(2033-2030)/(2035-2030)</f>
        <v>0.68724921197823496</v>
      </c>
      <c r="DK87" s="115">
        <v>0.5813588500118001</v>
      </c>
      <c r="DL87" s="116">
        <f>+DK87+(DM87-DK87)*(2037-2035)/(2040-2035)</f>
        <v>0.51076527536751015</v>
      </c>
      <c r="DM87" s="115">
        <v>0.40487491340107512</v>
      </c>
      <c r="DN87" s="116">
        <f>+DM87+(DO87-DM87)*(2043-2040)/(2045-2040)</f>
        <v>0.3301287755424151</v>
      </c>
      <c r="DO87" s="115">
        <v>0.28029801696997508</v>
      </c>
      <c r="DP87" s="116">
        <f>+DO87+(DQ87-DO87)*(2047-2045)/(2050-2045)</f>
        <v>0.24707751125501498</v>
      </c>
      <c r="DQ87" s="117">
        <v>0.19724675268257483</v>
      </c>
    </row>
    <row r="88" spans="9:121" x14ac:dyDescent="0.25">
      <c r="I88" s="11" t="s">
        <v>82</v>
      </c>
      <c r="J88" s="41" t="s">
        <v>85</v>
      </c>
      <c r="K88" s="13" t="s">
        <v>28</v>
      </c>
      <c r="L88" s="14" t="s">
        <v>29</v>
      </c>
      <c r="M88" s="14" t="s">
        <v>84</v>
      </c>
      <c r="N88" s="103">
        <f t="shared" si="41"/>
        <v>1.3579511620070052E-2</v>
      </c>
      <c r="O88" s="96">
        <f t="shared" si="41"/>
        <v>2.2925734862295029</v>
      </c>
      <c r="P88" s="97">
        <f>+O88/(N88+O88)</f>
        <v>0.99411161721154995</v>
      </c>
      <c r="Q88" s="98">
        <f t="shared" si="42"/>
        <v>2.2440339691202391</v>
      </c>
      <c r="R88" s="99">
        <f t="shared" si="43"/>
        <v>4.2906187128613207E-3</v>
      </c>
      <c r="S88" s="99">
        <f t="shared" si="43"/>
        <v>4.4248898396402753E-2</v>
      </c>
      <c r="T88" s="99">
        <f t="shared" si="43"/>
        <v>0</v>
      </c>
      <c r="U88" s="99">
        <f t="shared" si="43"/>
        <v>0</v>
      </c>
      <c r="V88" s="99">
        <f t="shared" si="43"/>
        <v>2.2440339691202391</v>
      </c>
      <c r="W88" s="100">
        <f t="shared" si="44"/>
        <v>1.8715294138369877E-3</v>
      </c>
      <c r="X88" s="100">
        <f t="shared" si="38"/>
        <v>1.9300972754935336E-2</v>
      </c>
      <c r="Y88" s="100">
        <f t="shared" si="38"/>
        <v>0</v>
      </c>
      <c r="Z88" s="100">
        <f t="shared" si="21"/>
        <v>0.9788274978312278</v>
      </c>
      <c r="AA88" s="101" t="str">
        <f t="shared" ref="AA88:AA89" si="49">+IF($T88=0,"-",U88/$T88)</f>
        <v>-</v>
      </c>
      <c r="AB88" s="113">
        <f>+'[1]5. GlobalData'!M27*1000*$D$21/1000</f>
        <v>24.410274168000001</v>
      </c>
      <c r="AC88" s="80">
        <f t="shared" si="45"/>
        <v>10.81242399385189</v>
      </c>
      <c r="AD88" s="118">
        <f t="shared" si="46"/>
        <v>0.14373703827219958</v>
      </c>
      <c r="AE88" s="102">
        <f t="shared" si="47"/>
        <v>10.5848459277255</v>
      </c>
      <c r="AF88" s="81">
        <f t="shared" si="31"/>
        <v>24.266537129727801</v>
      </c>
      <c r="AG88" s="83">
        <f t="shared" si="24"/>
        <v>10.584845927725498</v>
      </c>
      <c r="AH88" s="84">
        <f t="shared" si="25"/>
        <v>2.3061529978495727</v>
      </c>
      <c r="AI88" s="107">
        <f>+IF('[1]5. GlobalData'!M138="","",'[1]5. GlobalData'!M138)</f>
        <v>1</v>
      </c>
      <c r="AJ88" s="108">
        <f>+IF('[1]5. GlobalData'!N138="","",'[1]5. GlobalData'!N138)</f>
        <v>0.96350436681900098</v>
      </c>
      <c r="AK88" s="108">
        <f>+IF('[1]5. GlobalData'!O138="","",'[1]5. GlobalData'!O138)</f>
        <v>0.95578856498458908</v>
      </c>
      <c r="AL88" s="108">
        <f>+IF('[1]5. GlobalData'!P138="","",'[1]5. GlobalData'!P138)</f>
        <v>0.79066894578459357</v>
      </c>
      <c r="AM88" s="108">
        <f>+IF('[1]5. GlobalData'!Q138="","",'[1]5. GlobalData'!Q138)</f>
        <v>0.64750687806795737</v>
      </c>
      <c r="AN88" s="108">
        <f>+IF('[1]5. GlobalData'!R138="","",'[1]5. GlobalData'!R138)</f>
        <v>0.47856950639927948</v>
      </c>
      <c r="AO88" s="108">
        <f>+IF('[1]5. GlobalData'!S138="","",'[1]5. GlobalData'!S138)</f>
        <v>0.35727009383312897</v>
      </c>
      <c r="AP88" s="108">
        <f>+IF('[1]5. GlobalData'!T138="","",'[1]5. GlobalData'!T138)</f>
        <v>0.30204772781862993</v>
      </c>
      <c r="AQ88" s="108">
        <f>+IF('[1]5. GlobalData'!U138="","",'[1]5. GlobalData'!U138)</f>
        <v>0.24685456067578454</v>
      </c>
      <c r="AR88" s="108">
        <f>+IF('[1]5. GlobalData'!V138="","",'[1]5. GlobalData'!V138)</f>
        <v>0.19152999861049871</v>
      </c>
      <c r="AS88" s="108">
        <f>+IF('[1]5. GlobalData'!W138="","",'[1]5. GlobalData'!W138)</f>
        <v>0.14718421228689244</v>
      </c>
      <c r="AT88" s="108">
        <f>+IF('[1]5. GlobalData'!X138="","",'[1]5. GlobalData'!X138)</f>
        <v>0.12494927152282567</v>
      </c>
      <c r="AU88" s="108">
        <f>+IF('[1]5. GlobalData'!Y138="","",'[1]5. GlobalData'!Y138)</f>
        <v>0.10271433075875916</v>
      </c>
      <c r="AV88" s="109" t="str">
        <f>+IF('[1]5. GlobalData'!Z138="","",'[1]5. GlobalData'!Z138)</f>
        <v/>
      </c>
      <c r="AW88" s="110">
        <f t="shared" ref="AW88:AW89" si="50">+IF(AI88="","",AI88*$AH88)</f>
        <v>2.3061529978495727</v>
      </c>
      <c r="AX88" s="111">
        <f t="shared" si="39"/>
        <v>2.2219884839807933</v>
      </c>
      <c r="AY88" s="111">
        <f t="shared" si="39"/>
        <v>2.2041946644495511</v>
      </c>
      <c r="AZ88" s="111">
        <f t="shared" si="39"/>
        <v>1.8234035596277018</v>
      </c>
      <c r="BA88" s="111">
        <f t="shared" si="39"/>
        <v>1.4932499279846376</v>
      </c>
      <c r="BB88" s="111">
        <f t="shared" si="39"/>
        <v>1.1036545018620887</v>
      </c>
      <c r="BC88" s="111">
        <f t="shared" si="39"/>
        <v>0.82391949793526853</v>
      </c>
      <c r="BD88" s="111">
        <f t="shared" si="39"/>
        <v>0.69656827300258517</v>
      </c>
      <c r="BE88" s="111">
        <f t="shared" si="39"/>
        <v>0.56928438513529978</v>
      </c>
      <c r="BF88" s="111">
        <f t="shared" si="39"/>
        <v>0.44169748047372609</v>
      </c>
      <c r="BG88" s="111">
        <f t="shared" si="39"/>
        <v>0.33942931240154489</v>
      </c>
      <c r="BH88" s="111">
        <f t="shared" si="39"/>
        <v>0.28815213710148468</v>
      </c>
      <c r="BI88" s="111">
        <f t="shared" si="39"/>
        <v>0.236874961801425</v>
      </c>
      <c r="BJ88" s="112" t="str">
        <f t="shared" si="39"/>
        <v/>
      </c>
      <c r="BK88" s="88">
        <v>2.2925734862295029</v>
      </c>
      <c r="BL88" s="89">
        <v>2.2089045652355868</v>
      </c>
      <c r="BM88" s="89">
        <v>2.1912155225250132</v>
      </c>
      <c r="BN88" s="89">
        <v>1.8126666614907914</v>
      </c>
      <c r="BO88" s="89">
        <v>1.4844571008098386</v>
      </c>
      <c r="BP88" s="89">
        <v>1.0971557616889285</v>
      </c>
      <c r="BQ88" s="89">
        <v>0.81906794454455811</v>
      </c>
      <c r="BR88" s="89">
        <v>0.69246661237285645</v>
      </c>
      <c r="BS88" s="89">
        <v>0.56593222076013572</v>
      </c>
      <c r="BT88" s="89">
        <v>0.4390965966320029</v>
      </c>
      <c r="BU88" s="89">
        <v>0.33743062268050422</v>
      </c>
      <c r="BV88" s="89">
        <v>0.28645538701692119</v>
      </c>
      <c r="BW88" s="89">
        <v>0.23548015135333875</v>
      </c>
      <c r="BX88" s="93" t="s">
        <v>106</v>
      </c>
      <c r="BY88" s="94"/>
      <c r="BZ88" s="94"/>
      <c r="CA88" s="94"/>
      <c r="CB88" s="107" t="str">
        <f>+IF('[1]5. GlobalData'!BF138="","",'[1]5. GlobalData'!BF138)</f>
        <v/>
      </c>
      <c r="CC88" s="108" t="str">
        <f>+IF('[1]5. GlobalData'!BG138="","",'[1]5. GlobalData'!BG138)</f>
        <v/>
      </c>
      <c r="CD88" s="108" t="str">
        <f>+IF('[1]5. GlobalData'!BH138="","",'[1]5. GlobalData'!BH138)</f>
        <v/>
      </c>
      <c r="CE88" s="108" t="str">
        <f>+IF('[1]5. GlobalData'!BI138="","",'[1]5. GlobalData'!BI138)</f>
        <v/>
      </c>
      <c r="CF88" s="108" t="str">
        <f>+IF('[1]5. GlobalData'!BJ138="","",'[1]5. GlobalData'!BJ138)</f>
        <v/>
      </c>
      <c r="CG88" s="108" t="str">
        <f>+IF('[1]5. GlobalData'!BK138="","",'[1]5. GlobalData'!BK138)</f>
        <v/>
      </c>
      <c r="CH88" s="108" t="str">
        <f>+IF('[1]5. GlobalData'!BL138="","",'[1]5. GlobalData'!BL138)</f>
        <v/>
      </c>
      <c r="CI88" s="108" t="str">
        <f>+IF('[1]5. GlobalData'!BM138="","",'[1]5. GlobalData'!BM138)</f>
        <v/>
      </c>
      <c r="CJ88" s="108" t="str">
        <f>+IF('[1]5. GlobalData'!BN138="","",'[1]5. GlobalData'!BN138)</f>
        <v/>
      </c>
      <c r="CK88" s="108" t="str">
        <f>+IF('[1]5. GlobalData'!BO138="","",'[1]5. GlobalData'!BO138)</f>
        <v/>
      </c>
      <c r="CL88" s="108" t="str">
        <f>+IF('[1]5. GlobalData'!BP138="","",'[1]5. GlobalData'!BP138)</f>
        <v/>
      </c>
      <c r="CM88" s="108" t="str">
        <f>+IF('[1]5. GlobalData'!BQ138="","",'[1]5. GlobalData'!BQ138)</f>
        <v/>
      </c>
      <c r="CN88" s="108" t="str">
        <f>+IF('[1]5. GlobalData'!BR138="","",'[1]5. GlobalData'!BR138)</f>
        <v/>
      </c>
      <c r="CO88" s="109" t="str">
        <f>+IF('[1]5. GlobalData'!BS138="","",'[1]5. GlobalData'!BS138)</f>
        <v/>
      </c>
      <c r="CP88" s="110" t="str">
        <f t="shared" ref="CP88:CP89" si="51">+IF(CB88="","",CB88*$AH88)</f>
        <v/>
      </c>
      <c r="CQ88" s="111" t="str">
        <f t="shared" si="48"/>
        <v/>
      </c>
      <c r="CR88" s="111" t="str">
        <f t="shared" si="48"/>
        <v/>
      </c>
      <c r="CS88" s="111" t="str">
        <f t="shared" si="48"/>
        <v/>
      </c>
      <c r="CT88" s="111" t="str">
        <f t="shared" si="48"/>
        <v/>
      </c>
      <c r="CU88" s="111" t="str">
        <f t="shared" si="48"/>
        <v/>
      </c>
      <c r="CV88" s="111" t="str">
        <f t="shared" si="48"/>
        <v/>
      </c>
      <c r="CW88" s="111" t="str">
        <f t="shared" si="48"/>
        <v/>
      </c>
      <c r="CX88" s="111" t="str">
        <f t="shared" si="48"/>
        <v/>
      </c>
      <c r="CY88" s="111" t="str">
        <f t="shared" si="48"/>
        <v/>
      </c>
      <c r="CZ88" s="111" t="str">
        <f t="shared" si="40"/>
        <v/>
      </c>
      <c r="DA88" s="111" t="str">
        <f t="shared" si="40"/>
        <v/>
      </c>
      <c r="DB88" s="111" t="str">
        <f t="shared" si="40"/>
        <v/>
      </c>
      <c r="DC88" s="112" t="str">
        <f t="shared" si="40"/>
        <v/>
      </c>
      <c r="DD88" s="88">
        <v>2.2925734862295029</v>
      </c>
      <c r="DE88" s="89">
        <v>2.2089045652355868</v>
      </c>
      <c r="DF88" s="89">
        <v>2.1912155225250132</v>
      </c>
      <c r="DG88" s="89">
        <v>1.8126666614907914</v>
      </c>
      <c r="DH88" s="89">
        <v>1.4844571008098386</v>
      </c>
      <c r="DI88" s="89">
        <v>1.0971557616889285</v>
      </c>
      <c r="DJ88" s="89">
        <v>0.81906794454455811</v>
      </c>
      <c r="DK88" s="89">
        <v>0.69246661237285645</v>
      </c>
      <c r="DL88" s="89">
        <v>0.56593222076013572</v>
      </c>
      <c r="DM88" s="89">
        <v>0.4390965966320029</v>
      </c>
      <c r="DN88" s="89">
        <v>0.33743062268050422</v>
      </c>
      <c r="DO88" s="89">
        <v>0.28645538701692119</v>
      </c>
      <c r="DP88" s="89">
        <v>0.23548015135333875</v>
      </c>
      <c r="DQ88" s="93" t="s">
        <v>106</v>
      </c>
    </row>
    <row r="89" spans="9:121" x14ac:dyDescent="0.25">
      <c r="I89" s="11" t="s">
        <v>82</v>
      </c>
      <c r="J89" s="41" t="s">
        <v>86</v>
      </c>
      <c r="K89" s="13" t="s">
        <v>28</v>
      </c>
      <c r="L89" s="14" t="s">
        <v>29</v>
      </c>
      <c r="M89" s="14" t="s">
        <v>84</v>
      </c>
      <c r="N89" s="103">
        <f t="shared" si="41"/>
        <v>6.1343436802343387E-2</v>
      </c>
      <c r="O89" s="96">
        <f t="shared" si="41"/>
        <v>10.354312893772342</v>
      </c>
      <c r="P89" s="97">
        <f>+O89/(N89+O89)</f>
        <v>0.99411045882703797</v>
      </c>
      <c r="Q89" s="98">
        <f t="shared" si="42"/>
        <v>10.137571027545471</v>
      </c>
      <c r="R89" s="99">
        <f t="shared" si="43"/>
        <v>1.8616237427097122E-2</v>
      </c>
      <c r="S89" s="99">
        <f>U57</f>
        <v>0.19812562879977277</v>
      </c>
      <c r="T89" s="99">
        <f t="shared" si="43"/>
        <v>0</v>
      </c>
      <c r="U89" s="99">
        <f t="shared" si="43"/>
        <v>0</v>
      </c>
      <c r="V89" s="99">
        <f t="shared" si="43"/>
        <v>10.137571027545471</v>
      </c>
      <c r="W89" s="100">
        <f t="shared" si="44"/>
        <v>1.79792108062467E-3</v>
      </c>
      <c r="X89" s="100">
        <f t="shared" si="38"/>
        <v>1.913459935317741E-2</v>
      </c>
      <c r="Y89" s="100">
        <f t="shared" si="38"/>
        <v>0</v>
      </c>
      <c r="Z89" s="100">
        <f t="shared" si="21"/>
        <v>0.97906747956619788</v>
      </c>
      <c r="AA89" s="101" t="str">
        <f t="shared" si="49"/>
        <v>-</v>
      </c>
      <c r="AB89" s="113">
        <f>+'[1]5. GlobalData'!M28*1000*$D$21/1000</f>
        <v>115.07700679200001</v>
      </c>
      <c r="AC89" s="80">
        <f>+AB89/(Q89+N89)</f>
        <v>11.283260311111825</v>
      </c>
      <c r="AD89" s="118">
        <f t="shared" si="46"/>
        <v>0.67775076956272806</v>
      </c>
      <c r="AE89" s="102">
        <f t="shared" si="47"/>
        <v>11.048464267604212</v>
      </c>
      <c r="AF89" s="81">
        <f t="shared" si="31"/>
        <v>114.39925602243729</v>
      </c>
      <c r="AG89" s="83">
        <f t="shared" si="24"/>
        <v>11.048464267604212</v>
      </c>
      <c r="AH89" s="84">
        <f t="shared" si="25"/>
        <v>10.415656330574684</v>
      </c>
      <c r="AI89" s="107">
        <f>+IF('[1]5. GlobalData'!M139="","",'[1]5. GlobalData'!M139)</f>
        <v>1</v>
      </c>
      <c r="AJ89" s="108">
        <f>+IF('[1]5. GlobalData'!N139="","",'[1]5. GlobalData'!N139)</f>
        <v>0.97993311036789299</v>
      </c>
      <c r="AK89" s="108">
        <f>+IF('[1]5. GlobalData'!O139="","",'[1]5. GlobalData'!O139)</f>
        <v>0.95317725752508342</v>
      </c>
      <c r="AL89" s="108">
        <f>+IF('[1]5. GlobalData'!P139="","",'[1]5. GlobalData'!P139)</f>
        <v>0.81270903010033435</v>
      </c>
      <c r="AM89" s="108">
        <f>+IF('[1]5. GlobalData'!Q139="","",'[1]5. GlobalData'!Q139)</f>
        <v>0.69565217391304335</v>
      </c>
      <c r="AN89" s="108">
        <f>+IF('[1]5. GlobalData'!R139="","",'[1]5. GlobalData'!R139)</f>
        <v>0.55183946488294311</v>
      </c>
      <c r="AO89" s="108">
        <f>+IF('[1]5. GlobalData'!S139="","",'[1]5. GlobalData'!S139)</f>
        <v>0.45150501672240795</v>
      </c>
      <c r="AP89" s="108">
        <f>+IF('[1]5. GlobalData'!T139="","",'[1]5. GlobalData'!T139)</f>
        <v>0.38795986622073569</v>
      </c>
      <c r="AQ89" s="108">
        <f>+IF('[1]5. GlobalData'!U139="","",'[1]5. GlobalData'!U139)</f>
        <v>0.334448160535117</v>
      </c>
      <c r="AR89" s="108">
        <f>+IF('[1]5. GlobalData'!V139="","",'[1]5. GlobalData'!V139)</f>
        <v>0.27090301003344475</v>
      </c>
      <c r="AS89" s="108" t="str">
        <f>+IF('[1]5. GlobalData'!W139="","",'[1]5. GlobalData'!W139)</f>
        <v/>
      </c>
      <c r="AT89" s="108" t="str">
        <f>+IF('[1]5. GlobalData'!X139="","",'[1]5. GlobalData'!X139)</f>
        <v/>
      </c>
      <c r="AU89" s="108" t="str">
        <f>+IF('[1]5. GlobalData'!Y139="","",'[1]5. GlobalData'!Y139)</f>
        <v/>
      </c>
      <c r="AV89" s="109" t="str">
        <f>+IF('[1]5. GlobalData'!Z139="","",'[1]5. GlobalData'!Z139)</f>
        <v/>
      </c>
      <c r="AW89" s="110">
        <f t="shared" si="50"/>
        <v>10.415656330574684</v>
      </c>
      <c r="AX89" s="111">
        <f t="shared" si="39"/>
        <v>10.206646504543086</v>
      </c>
      <c r="AY89" s="111">
        <f t="shared" si="39"/>
        <v>9.9279667365009505</v>
      </c>
      <c r="AZ89" s="111">
        <f t="shared" si="39"/>
        <v>8.4648979542797598</v>
      </c>
      <c r="BA89" s="111">
        <f t="shared" si="39"/>
        <v>7.2456739690954315</v>
      </c>
      <c r="BB89" s="111">
        <f t="shared" si="39"/>
        <v>5.7477702158689725</v>
      </c>
      <c r="BC89" s="111">
        <f t="shared" si="39"/>
        <v>4.7027210857109774</v>
      </c>
      <c r="BD89" s="111">
        <f t="shared" si="39"/>
        <v>4.0408566366109131</v>
      </c>
      <c r="BE89" s="111">
        <f t="shared" si="39"/>
        <v>3.4834971005266495</v>
      </c>
      <c r="BF89" s="111">
        <f t="shared" si="39"/>
        <v>2.8216326514265861</v>
      </c>
      <c r="BG89" s="111" t="str">
        <f t="shared" si="39"/>
        <v/>
      </c>
      <c r="BH89" s="111" t="str">
        <f t="shared" si="39"/>
        <v/>
      </c>
      <c r="BI89" s="111" t="str">
        <f t="shared" si="39"/>
        <v/>
      </c>
      <c r="BJ89" s="112" t="str">
        <f t="shared" si="39"/>
        <v/>
      </c>
      <c r="BK89" s="110">
        <v>10.354312893772342</v>
      </c>
      <c r="BL89" s="111">
        <v>10.146534039716709</v>
      </c>
      <c r="BM89" s="111">
        <v>9.8694955676425309</v>
      </c>
      <c r="BN89" s="111">
        <v>8.4150435892531057</v>
      </c>
      <c r="BO89" s="111">
        <v>7.2030002739285841</v>
      </c>
      <c r="BP89" s="111">
        <v>5.7139184865298871</v>
      </c>
      <c r="BQ89" s="111">
        <v>4.6750242162517255</v>
      </c>
      <c r="BR89" s="111">
        <v>4.0170578450755565</v>
      </c>
      <c r="BS89" s="111">
        <v>3.4629809009272039</v>
      </c>
      <c r="BT89" s="111">
        <v>2.8050145297510349</v>
      </c>
      <c r="BU89" s="119" t="s">
        <v>106</v>
      </c>
      <c r="BV89" s="119" t="s">
        <v>106</v>
      </c>
      <c r="BW89" s="119" t="s">
        <v>106</v>
      </c>
      <c r="BX89" s="120" t="s">
        <v>106</v>
      </c>
      <c r="BY89" s="94"/>
      <c r="BZ89" s="94"/>
      <c r="CA89" s="94"/>
      <c r="CB89" s="107" t="str">
        <f>+IF('[1]5. GlobalData'!BF139="","",'[1]5. GlobalData'!BF139)</f>
        <v/>
      </c>
      <c r="CC89" s="108" t="str">
        <f>+IF('[1]5. GlobalData'!BG139="","",'[1]5. GlobalData'!BG139)</f>
        <v/>
      </c>
      <c r="CD89" s="108" t="str">
        <f>+IF('[1]5. GlobalData'!BH139="","",'[1]5. GlobalData'!BH139)</f>
        <v/>
      </c>
      <c r="CE89" s="108" t="str">
        <f>+IF('[1]5. GlobalData'!BI139="","",'[1]5. GlobalData'!BI139)</f>
        <v/>
      </c>
      <c r="CF89" s="108" t="str">
        <f>+IF('[1]5. GlobalData'!BJ139="","",'[1]5. GlobalData'!BJ139)</f>
        <v/>
      </c>
      <c r="CG89" s="108" t="str">
        <f>+IF('[1]5. GlobalData'!BK139="","",'[1]5. GlobalData'!BK139)</f>
        <v/>
      </c>
      <c r="CH89" s="108" t="str">
        <f>+IF('[1]5. GlobalData'!BL139="","",'[1]5. GlobalData'!BL139)</f>
        <v/>
      </c>
      <c r="CI89" s="108" t="str">
        <f>+IF('[1]5. GlobalData'!BM139="","",'[1]5. GlobalData'!BM139)</f>
        <v/>
      </c>
      <c r="CJ89" s="108" t="str">
        <f>+IF('[1]5. GlobalData'!BN139="","",'[1]5. GlobalData'!BN139)</f>
        <v/>
      </c>
      <c r="CK89" s="108" t="str">
        <f>+IF('[1]5. GlobalData'!BO139="","",'[1]5. GlobalData'!BO139)</f>
        <v/>
      </c>
      <c r="CL89" s="108" t="str">
        <f>+IF('[1]5. GlobalData'!BP139="","",'[1]5. GlobalData'!BP139)</f>
        <v/>
      </c>
      <c r="CM89" s="108" t="str">
        <f>+IF('[1]5. GlobalData'!BQ139="","",'[1]5. GlobalData'!BQ139)</f>
        <v/>
      </c>
      <c r="CN89" s="108" t="str">
        <f>+IF('[1]5. GlobalData'!BR139="","",'[1]5. GlobalData'!BR139)</f>
        <v/>
      </c>
      <c r="CO89" s="109" t="str">
        <f>+IF('[1]5. GlobalData'!BS139="","",'[1]5. GlobalData'!BS139)</f>
        <v/>
      </c>
      <c r="CP89" s="110" t="str">
        <f t="shared" si="51"/>
        <v/>
      </c>
      <c r="CQ89" s="111" t="str">
        <f t="shared" si="48"/>
        <v/>
      </c>
      <c r="CR89" s="111" t="str">
        <f t="shared" si="48"/>
        <v/>
      </c>
      <c r="CS89" s="111" t="str">
        <f t="shared" si="48"/>
        <v/>
      </c>
      <c r="CT89" s="111" t="str">
        <f t="shared" si="48"/>
        <v/>
      </c>
      <c r="CU89" s="111" t="str">
        <f t="shared" si="48"/>
        <v/>
      </c>
      <c r="CV89" s="111" t="str">
        <f t="shared" si="48"/>
        <v/>
      </c>
      <c r="CW89" s="111" t="str">
        <f t="shared" si="48"/>
        <v/>
      </c>
      <c r="CX89" s="111" t="str">
        <f t="shared" si="48"/>
        <v/>
      </c>
      <c r="CY89" s="111" t="str">
        <f t="shared" si="48"/>
        <v/>
      </c>
      <c r="CZ89" s="111" t="str">
        <f t="shared" si="40"/>
        <v/>
      </c>
      <c r="DA89" s="111" t="str">
        <f t="shared" si="40"/>
        <v/>
      </c>
      <c r="DB89" s="111" t="str">
        <f t="shared" si="40"/>
        <v/>
      </c>
      <c r="DC89" s="112" t="str">
        <f t="shared" si="40"/>
        <v/>
      </c>
      <c r="DD89" s="110">
        <v>10.354312893772342</v>
      </c>
      <c r="DE89" s="111">
        <v>10.146534039716709</v>
      </c>
      <c r="DF89" s="111">
        <v>9.8694955676425309</v>
      </c>
      <c r="DG89" s="111">
        <v>8.4150435892531057</v>
      </c>
      <c r="DH89" s="111">
        <v>7.2030002739285841</v>
      </c>
      <c r="DI89" s="111">
        <v>5.7139184865298871</v>
      </c>
      <c r="DJ89" s="111">
        <v>4.6750242162517255</v>
      </c>
      <c r="DK89" s="111">
        <v>4.0170578450755565</v>
      </c>
      <c r="DL89" s="111">
        <v>3.4629809009272039</v>
      </c>
      <c r="DM89" s="111">
        <v>2.8050145297510349</v>
      </c>
      <c r="DN89" s="119" t="s">
        <v>106</v>
      </c>
      <c r="DO89" s="119" t="s">
        <v>106</v>
      </c>
      <c r="DP89" s="119" t="s">
        <v>106</v>
      </c>
      <c r="DQ89" s="120" t="s">
        <v>106</v>
      </c>
    </row>
    <row r="90" spans="9:121" x14ac:dyDescent="0.25">
      <c r="J90" s="44"/>
      <c r="K90" s="45"/>
      <c r="L90" s="46"/>
      <c r="M90" s="46"/>
      <c r="N90" s="47"/>
      <c r="O90" s="48"/>
      <c r="P90" s="121"/>
      <c r="Q90" s="121"/>
      <c r="R90" s="122"/>
      <c r="S90" s="122"/>
      <c r="T90" s="122"/>
      <c r="U90" s="122"/>
      <c r="V90" s="122"/>
      <c r="W90" s="123"/>
      <c r="X90" s="123"/>
      <c r="Y90" s="123"/>
      <c r="Z90" s="123"/>
      <c r="AA90" s="124"/>
      <c r="AB90" s="39"/>
      <c r="AC90" s="125"/>
      <c r="AH90" s="94" t="str">
        <f>+IF('[1]5. GlobalData'!M140="","",'[1]5. GlobalData'!M140)</f>
        <v/>
      </c>
      <c r="AI90" s="94" t="str">
        <f>+IF('[1]5. GlobalData'!N140="","",'[1]5. GlobalData'!N140)</f>
        <v/>
      </c>
      <c r="AJ90" s="94" t="str">
        <f>+IF('[1]5. GlobalData'!O140="","",'[1]5. GlobalData'!O140)</f>
        <v/>
      </c>
      <c r="AK90" s="94" t="str">
        <f>+IF('[1]5. GlobalData'!P140="","",'[1]5. GlobalData'!P140)</f>
        <v/>
      </c>
      <c r="AL90" s="94" t="str">
        <f>+IF('[1]5. GlobalData'!Q140="","",'[1]5. GlobalData'!Q140)</f>
        <v/>
      </c>
      <c r="AM90" s="94" t="str">
        <f>+IF('[1]5. GlobalData'!R140="","",'[1]5. GlobalData'!R140)</f>
        <v/>
      </c>
      <c r="AN90" s="94" t="str">
        <f>+IF('[1]5. GlobalData'!S140="","",'[1]5. GlobalData'!S140)</f>
        <v/>
      </c>
      <c r="AO90" s="94" t="str">
        <f>+IF('[1]5. GlobalData'!T140="","",'[1]5. GlobalData'!T140)</f>
        <v/>
      </c>
      <c r="AP90" s="94" t="str">
        <f>+IF('[1]5. GlobalData'!U140="","",'[1]5. GlobalData'!U140)</f>
        <v/>
      </c>
      <c r="AQ90" s="94" t="str">
        <f>+IF('[1]5. GlobalData'!V140="","",'[1]5. GlobalData'!V140)</f>
        <v/>
      </c>
      <c r="AR90" s="94" t="str">
        <f>+IF('[1]5. GlobalData'!W140="","",'[1]5. GlobalData'!W140)</f>
        <v/>
      </c>
      <c r="AS90" s="94" t="str">
        <f>+IF('[1]5. GlobalData'!X140="","",'[1]5. GlobalData'!X140)</f>
        <v/>
      </c>
      <c r="AT90" s="94" t="str">
        <f>+IF('[1]5. GlobalData'!Y140="","",'[1]5. GlobalData'!Y140)</f>
        <v/>
      </c>
      <c r="AU90" s="94" t="str">
        <f>+IF('[1]5. GlobalData'!Z140="","",'[1]5. GlobalData'!Z140)</f>
        <v/>
      </c>
      <c r="AV90" s="94"/>
      <c r="AW90" s="94"/>
      <c r="AX90" s="94"/>
      <c r="AY90" s="94"/>
      <c r="AZ90" s="94"/>
      <c r="BA90" s="94"/>
      <c r="BB90" s="94"/>
      <c r="BC90" s="94"/>
      <c r="BD90" s="94"/>
      <c r="BE90" s="94"/>
      <c r="BF90" s="94"/>
      <c r="BG90" s="94"/>
      <c r="BH90" s="94"/>
      <c r="BI90" s="94"/>
      <c r="BJ90" s="94"/>
      <c r="BK90" s="94"/>
      <c r="BL90" s="94"/>
      <c r="BM90" s="94"/>
      <c r="BN90" s="94"/>
      <c r="BO90" s="94"/>
      <c r="BP90" s="94"/>
      <c r="BQ90" s="94"/>
      <c r="BR90" s="94"/>
      <c r="BS90" s="94"/>
      <c r="BT90" s="94"/>
      <c r="BU90" s="94"/>
      <c r="BV90" s="94"/>
      <c r="BW90" s="94"/>
      <c r="BX90" s="94"/>
      <c r="BY90" s="94"/>
      <c r="BZ90" s="94"/>
      <c r="CA90" s="94"/>
      <c r="CB90" s="94"/>
      <c r="CC90" s="46"/>
      <c r="CD90" s="126"/>
      <c r="CE90" s="126"/>
      <c r="CF90" s="126"/>
      <c r="CG90" s="126"/>
      <c r="CH90" s="126"/>
      <c r="CI90" s="126"/>
      <c r="CJ90" s="126"/>
      <c r="CK90" s="126"/>
      <c r="CL90" s="126"/>
      <c r="CM90" s="126"/>
      <c r="CN90" s="126"/>
      <c r="CO90" s="126"/>
      <c r="CP90" s="126"/>
      <c r="CQ90" s="126"/>
      <c r="CR90" s="94"/>
      <c r="CS90" s="94"/>
      <c r="CT90" s="94"/>
      <c r="CU90" s="94"/>
      <c r="CV90" s="127"/>
      <c r="CW90" s="127"/>
      <c r="CX90" s="127"/>
      <c r="CY90" s="127"/>
      <c r="CZ90" s="127"/>
      <c r="DA90" s="127"/>
      <c r="DB90" s="127"/>
    </row>
    <row r="91" spans="9:121" x14ac:dyDescent="0.25">
      <c r="J91" s="46"/>
      <c r="K91" s="45"/>
      <c r="L91" s="46"/>
      <c r="N91" s="47"/>
      <c r="O91" s="48"/>
      <c r="P91" s="121"/>
      <c r="Q91" s="121"/>
      <c r="R91" s="122"/>
      <c r="S91" s="122"/>
      <c r="T91" s="122"/>
      <c r="U91" s="122"/>
      <c r="V91" s="122"/>
      <c r="W91" s="123"/>
      <c r="X91" s="123"/>
      <c r="Y91" s="123"/>
      <c r="Z91" s="123"/>
      <c r="AA91" s="124"/>
      <c r="AB91" s="39"/>
      <c r="AC91" s="30"/>
      <c r="AF91" t="s">
        <v>107</v>
      </c>
      <c r="AG91" s="128">
        <f>+SUM(AF67:AF86)/SUM(O67:O86)</f>
        <v>5.3157502484075962</v>
      </c>
    </row>
    <row r="92" spans="9:121" x14ac:dyDescent="0.25">
      <c r="J92" s="44"/>
      <c r="K92" s="45"/>
      <c r="L92" s="46"/>
      <c r="M92" s="46"/>
      <c r="N92" s="47"/>
      <c r="O92" s="48"/>
      <c r="P92" s="121"/>
      <c r="Q92" s="121"/>
      <c r="R92" s="122"/>
      <c r="S92" s="122"/>
      <c r="T92" s="122"/>
      <c r="U92" s="122"/>
      <c r="V92" s="122"/>
      <c r="W92" s="123"/>
      <c r="X92" s="123"/>
      <c r="Y92" s="123"/>
      <c r="Z92" s="123"/>
      <c r="AA92" s="124"/>
      <c r="AB92" s="39"/>
      <c r="AC92" s="30"/>
      <c r="AF92" t="s">
        <v>108</v>
      </c>
      <c r="AG92" s="129">
        <f>+SUM(AF67:AF86)/(SUM(T67:T86,V67:V86)-SUM(U67:U86))</f>
        <v>6.3532002292489826</v>
      </c>
      <c r="AH92" s="130">
        <f>+IF((T67+V67-U67)=0,"-",AF67/(T67+V67-U67))</f>
        <v>3.0484936597423249</v>
      </c>
      <c r="AW92" s="30">
        <f>0.05*BK78</f>
        <v>0.45976135716123356</v>
      </c>
      <c r="AX92" s="30">
        <f t="shared" ref="AX92:BJ92" si="52">0.05*BL78</f>
        <v>0.35887383114809163</v>
      </c>
      <c r="AY92" s="30">
        <f t="shared" si="52"/>
        <v>0.15821478661537516</v>
      </c>
      <c r="AZ92" s="30">
        <f t="shared" si="52"/>
        <v>9.9788867633869835E-2</v>
      </c>
      <c r="BA92" s="30">
        <f t="shared" si="52"/>
        <v>7.9246601656003113E-2</v>
      </c>
      <c r="BB92" s="30">
        <f t="shared" si="52"/>
        <v>4.8433202689203016E-2</v>
      </c>
      <c r="BC92" s="30">
        <f t="shared" si="52"/>
        <v>2.7455124838505915E-2</v>
      </c>
      <c r="BD92" s="30">
        <f t="shared" si="52"/>
        <v>1.3469739604707842E-2</v>
      </c>
      <c r="BE92" s="30">
        <f t="shared" si="52"/>
        <v>1.0699240411137064E-2</v>
      </c>
      <c r="BF92" s="30">
        <f t="shared" si="52"/>
        <v>6.5434916207808948E-3</v>
      </c>
      <c r="BG92" s="30" t="e">
        <f t="shared" si="52"/>
        <v>#VALUE!</v>
      </c>
      <c r="BH92" s="30" t="e">
        <f t="shared" si="52"/>
        <v>#VALUE!</v>
      </c>
      <c r="BI92" s="30" t="e">
        <f t="shared" si="52"/>
        <v>#VALUE!</v>
      </c>
      <c r="BJ92" s="30" t="e">
        <f t="shared" si="52"/>
        <v>#VALUE!</v>
      </c>
    </row>
    <row r="96" spans="9:121" x14ac:dyDescent="0.25">
      <c r="R96" s="50" t="s">
        <v>89</v>
      </c>
      <c r="S96" s="50"/>
      <c r="T96" s="50"/>
      <c r="U96" s="50"/>
      <c r="V96" s="50"/>
      <c r="W96" s="51" t="s">
        <v>90</v>
      </c>
      <c r="X96" s="51"/>
      <c r="Y96" s="51"/>
      <c r="Z96" s="51"/>
      <c r="AA96" s="52" t="s">
        <v>91</v>
      </c>
    </row>
    <row r="97" spans="10:106" ht="15.75" x14ac:dyDescent="0.25">
      <c r="N97" s="131" t="s">
        <v>87</v>
      </c>
      <c r="O97" s="131" t="s">
        <v>87</v>
      </c>
      <c r="P97" s="53" t="s">
        <v>93</v>
      </c>
      <c r="Q97" s="53" t="s">
        <v>87</v>
      </c>
      <c r="R97" s="54" t="s">
        <v>87</v>
      </c>
      <c r="S97" s="54" t="s">
        <v>87</v>
      </c>
      <c r="T97" s="54" t="s">
        <v>87</v>
      </c>
      <c r="U97" s="54" t="s">
        <v>87</v>
      </c>
      <c r="V97" s="54" t="s">
        <v>87</v>
      </c>
      <c r="W97" s="55" t="s">
        <v>93</v>
      </c>
      <c r="X97" s="55" t="s">
        <v>93</v>
      </c>
      <c r="Y97" s="55" t="s">
        <v>93</v>
      </c>
      <c r="Z97" s="55" t="s">
        <v>93</v>
      </c>
      <c r="AA97" s="56" t="s">
        <v>93</v>
      </c>
      <c r="AB97" s="57" t="s">
        <v>87</v>
      </c>
      <c r="AC97" s="57" t="s">
        <v>94</v>
      </c>
      <c r="AD97" s="53" t="s">
        <v>87</v>
      </c>
      <c r="AE97" s="53" t="s">
        <v>94</v>
      </c>
      <c r="AF97" s="53" t="s">
        <v>87</v>
      </c>
      <c r="AG97" s="53" t="s">
        <v>94</v>
      </c>
      <c r="AH97" s="1" t="s">
        <v>87</v>
      </c>
      <c r="AI97" s="132" t="s">
        <v>109</v>
      </c>
      <c r="AJ97" s="133"/>
      <c r="AK97" s="133"/>
      <c r="AL97" s="133"/>
      <c r="AM97" s="133"/>
      <c r="AN97" s="133"/>
      <c r="AO97" s="133"/>
      <c r="AP97" s="133"/>
      <c r="AQ97" s="133"/>
      <c r="AR97" s="133"/>
      <c r="AS97" s="133"/>
      <c r="AT97" s="133"/>
      <c r="AU97" s="133"/>
      <c r="AV97" s="134"/>
      <c r="AW97" s="132" t="s">
        <v>110</v>
      </c>
      <c r="AX97" s="133"/>
      <c r="AY97" s="133"/>
      <c r="AZ97" s="133"/>
      <c r="BA97" s="133"/>
      <c r="BB97" s="133"/>
      <c r="BC97" s="133"/>
      <c r="BD97" s="133"/>
      <c r="BE97" s="133"/>
      <c r="BF97" s="133"/>
      <c r="BG97" s="133"/>
      <c r="BH97" s="133"/>
      <c r="BI97" s="133"/>
      <c r="BJ97" s="134"/>
      <c r="BK97" s="132" t="s">
        <v>111</v>
      </c>
      <c r="BL97" s="133"/>
      <c r="BM97" s="133"/>
      <c r="BN97" s="133"/>
      <c r="BO97" s="133"/>
      <c r="BP97" s="133"/>
      <c r="BQ97" s="133"/>
      <c r="BR97" s="133"/>
      <c r="BS97" s="133"/>
      <c r="BT97" s="133"/>
      <c r="BU97" s="133"/>
      <c r="BV97" s="133"/>
      <c r="BW97" s="133"/>
      <c r="BX97" s="134"/>
      <c r="BY97" s="9"/>
      <c r="BZ97" s="9"/>
      <c r="CA97" s="9"/>
      <c r="CB97" s="9"/>
      <c r="CC97" s="9"/>
      <c r="CD97" s="9"/>
      <c r="CE97" s="9"/>
      <c r="CF97" s="9"/>
      <c r="CG97" s="9"/>
      <c r="CH97" s="9"/>
      <c r="CI97" s="9"/>
      <c r="CJ97" s="9"/>
      <c r="CK97" s="9"/>
      <c r="CL97" s="9"/>
      <c r="CM97" s="9"/>
      <c r="CN97" s="9"/>
      <c r="CO97" s="9"/>
      <c r="CP97" s="9"/>
      <c r="CQ97" s="9"/>
      <c r="CR97" s="9"/>
      <c r="CS97" s="9"/>
      <c r="CT97" s="9"/>
      <c r="CU97" s="9"/>
      <c r="CV97" s="46"/>
      <c r="CW97" s="46"/>
      <c r="CX97" s="46"/>
      <c r="CY97" s="46"/>
      <c r="CZ97" s="46"/>
      <c r="DA97" s="46"/>
      <c r="DB97" s="46"/>
    </row>
    <row r="98" spans="10:106" ht="40.5" x14ac:dyDescent="0.25">
      <c r="J98" s="135" t="s">
        <v>4</v>
      </c>
      <c r="K98" s="135" t="s">
        <v>112</v>
      </c>
      <c r="L98" s="135" t="s">
        <v>113</v>
      </c>
      <c r="M98" s="135" t="str">
        <f>+M66</f>
        <v>Type of Oil producing</v>
      </c>
      <c r="N98" s="135" t="s">
        <v>18</v>
      </c>
      <c r="O98" s="135" t="s">
        <v>19</v>
      </c>
      <c r="P98" s="136" t="s">
        <v>98</v>
      </c>
      <c r="Q98" s="136" t="s">
        <v>9</v>
      </c>
      <c r="R98" s="137" t="s">
        <v>13</v>
      </c>
      <c r="S98" s="137" t="s">
        <v>14</v>
      </c>
      <c r="T98" s="137" t="s">
        <v>15</v>
      </c>
      <c r="U98" s="137" t="s">
        <v>16</v>
      </c>
      <c r="V98" s="137" t="s">
        <v>17</v>
      </c>
      <c r="W98" s="138" t="s">
        <v>13</v>
      </c>
      <c r="X98" s="138" t="s">
        <v>14</v>
      </c>
      <c r="Y98" s="138" t="s">
        <v>15</v>
      </c>
      <c r="Z98" s="138" t="s">
        <v>17</v>
      </c>
      <c r="AA98" s="139" t="s">
        <v>16</v>
      </c>
      <c r="AB98" s="68" t="s">
        <v>99</v>
      </c>
      <c r="AC98" s="68" t="s">
        <v>100</v>
      </c>
      <c r="AD98" s="65" t="s">
        <v>101</v>
      </c>
      <c r="AE98" s="65" t="s">
        <v>102</v>
      </c>
      <c r="AF98" s="65" t="s">
        <v>103</v>
      </c>
      <c r="AG98" s="65" t="s">
        <v>104</v>
      </c>
      <c r="AH98" s="69" t="s">
        <v>105</v>
      </c>
      <c r="AI98" s="70">
        <v>2019</v>
      </c>
      <c r="AJ98" s="71">
        <v>2020</v>
      </c>
      <c r="AK98" s="71">
        <v>2023</v>
      </c>
      <c r="AL98" s="71">
        <v>2025</v>
      </c>
      <c r="AM98" s="71">
        <v>2027</v>
      </c>
      <c r="AN98" s="71">
        <v>2030</v>
      </c>
      <c r="AO98" s="71">
        <v>2033</v>
      </c>
      <c r="AP98" s="71">
        <v>2035</v>
      </c>
      <c r="AQ98" s="71">
        <v>2037</v>
      </c>
      <c r="AR98" s="71">
        <v>2040</v>
      </c>
      <c r="AS98" s="71">
        <v>2043</v>
      </c>
      <c r="AT98" s="71">
        <v>2045</v>
      </c>
      <c r="AU98" s="71">
        <v>2047</v>
      </c>
      <c r="AV98" s="72">
        <v>2050</v>
      </c>
      <c r="AW98" s="70">
        <v>2019</v>
      </c>
      <c r="AX98" s="71">
        <v>2020</v>
      </c>
      <c r="AY98" s="71">
        <v>2023</v>
      </c>
      <c r="AZ98" s="71">
        <v>2025</v>
      </c>
      <c r="BA98" s="71">
        <v>2027</v>
      </c>
      <c r="BB98" s="71">
        <v>2030</v>
      </c>
      <c r="BC98" s="71">
        <v>2033</v>
      </c>
      <c r="BD98" s="71">
        <v>2035</v>
      </c>
      <c r="BE98" s="71">
        <v>2037</v>
      </c>
      <c r="BF98" s="71">
        <v>2040</v>
      </c>
      <c r="BG98" s="71">
        <v>2043</v>
      </c>
      <c r="BH98" s="71">
        <v>2045</v>
      </c>
      <c r="BI98" s="71">
        <v>2047</v>
      </c>
      <c r="BJ98" s="72">
        <v>2050</v>
      </c>
      <c r="BK98" s="70">
        <v>2019</v>
      </c>
      <c r="BL98" s="71">
        <v>2020</v>
      </c>
      <c r="BM98" s="71">
        <v>2023</v>
      </c>
      <c r="BN98" s="71">
        <v>2025</v>
      </c>
      <c r="BO98" s="71">
        <v>2027</v>
      </c>
      <c r="BP98" s="71">
        <v>2030</v>
      </c>
      <c r="BQ98" s="71">
        <v>2033</v>
      </c>
      <c r="BR98" s="71">
        <v>2035</v>
      </c>
      <c r="BS98" s="71">
        <v>2037</v>
      </c>
      <c r="BT98" s="71">
        <v>2040</v>
      </c>
      <c r="BU98" s="71">
        <v>2043</v>
      </c>
      <c r="BV98" s="71">
        <v>2045</v>
      </c>
      <c r="BW98" s="71">
        <v>2047</v>
      </c>
      <c r="BX98" s="72">
        <v>2050</v>
      </c>
      <c r="CV98" s="140"/>
      <c r="CW98" s="140"/>
      <c r="CX98" s="140"/>
      <c r="CY98" s="140"/>
      <c r="CZ98" s="140"/>
      <c r="DA98" s="140"/>
      <c r="DB98" s="140"/>
    </row>
    <row r="99" spans="10:106" ht="15.75" x14ac:dyDescent="0.25">
      <c r="J99" s="141" t="s">
        <v>26</v>
      </c>
      <c r="K99" s="141" t="s">
        <v>84</v>
      </c>
      <c r="L99" s="142" t="s">
        <v>114</v>
      </c>
      <c r="M99" s="143" t="s">
        <v>115</v>
      </c>
      <c r="N99" s="144">
        <f t="shared" ref="N99:O105" si="53">+SUMIFS(N$67:N$89,$I$67:$I$89,$J99,$M$67:$M$89,$K99)</f>
        <v>0</v>
      </c>
      <c r="O99" s="144">
        <f t="shared" si="53"/>
        <v>68.585731940983607</v>
      </c>
      <c r="P99" s="145">
        <f>+O99/(N99+O99)</f>
        <v>1</v>
      </c>
      <c r="Q99" s="146">
        <f t="shared" ref="Q99:V105" si="54">+SUMIFS(Q$67:Q$89,$I$67:$I$89,$J99,$M$67:$M$89,$K99)</f>
        <v>66.042848806832495</v>
      </c>
      <c r="R99" s="147">
        <f t="shared" si="54"/>
        <v>2.4500442407782339</v>
      </c>
      <c r="S99" s="148">
        <f t="shared" si="54"/>
        <v>9.2838893372876957E-2</v>
      </c>
      <c r="T99" s="147">
        <f t="shared" si="54"/>
        <v>5.6186813035864835</v>
      </c>
      <c r="U99" s="147">
        <f t="shared" si="54"/>
        <v>0</v>
      </c>
      <c r="V99" s="147">
        <f t="shared" si="54"/>
        <v>60.424167503246018</v>
      </c>
      <c r="W99" s="77">
        <f>+IF($O99=0,"-",R99/$O99)</f>
        <v>3.5722360488715625E-2</v>
      </c>
      <c r="X99" s="149">
        <f t="shared" ref="X99:Y112" si="55">+IF($O99=0,"-",S99/$O99)</f>
        <v>1.3536181760480828E-3</v>
      </c>
      <c r="Y99" s="77">
        <f>+IF($O99=0,"-",T99/$O99)</f>
        <v>8.1922014165004831E-2</v>
      </c>
      <c r="Z99" s="77">
        <f t="shared" ref="Z99:Z112" si="56">+IF($O99=0,"-",V99/$O99)</f>
        <v>0.88100200717023158</v>
      </c>
      <c r="AA99" s="78">
        <f t="shared" ref="AA99:AA112" si="57">+IF($T99=0,"-",U99/$T99)</f>
        <v>0</v>
      </c>
      <c r="AB99" s="150">
        <f>+SUMIFS(AB$67:AB$89,$I$67:$I$89,$J99,$M$67:$M$89,$K99)</f>
        <v>266.73883552000007</v>
      </c>
      <c r="AC99" s="151">
        <f>+IF((N99+O99)=0,"-",AB99/(N99+O99))</f>
        <v>3.8891301145480592</v>
      </c>
      <c r="AD99" s="81">
        <f t="shared" ref="AD99:AD112" si="58">+AB99*(100%-P99)</f>
        <v>0</v>
      </c>
      <c r="AE99" s="82" t="str">
        <f>+IF(N99=0,"-",AD99/N99)</f>
        <v>-</v>
      </c>
      <c r="AF99" s="81">
        <f>+AB99*(P99)</f>
        <v>266.73883552000007</v>
      </c>
      <c r="AG99" s="152">
        <f t="shared" ref="AG99:AG105" si="59">+AF99/O99</f>
        <v>3.8891301145480592</v>
      </c>
      <c r="AH99" s="144">
        <f>+SUMIFS(AH$67:AH$89,$I$67:$I$89,$J99,$M$67:$M$89,$K99)</f>
        <v>68.585731940983607</v>
      </c>
      <c r="AI99" s="144">
        <f>+SUMIFS(BK$67:BK$89,$I$67:$I$89,$J99,$M$67:$M$89,$K99)</f>
        <v>68.585731940983607</v>
      </c>
      <c r="AJ99" s="144">
        <f t="shared" ref="AJ99:AR105" si="60">+SUMIFS(BL$67:BL$89,$I$67:$I$89,$J99,$M$67:$M$89,$K99)</f>
        <v>48.786177197519166</v>
      </c>
      <c r="AK99" s="144">
        <f t="shared" si="60"/>
        <v>43.035587284288795</v>
      </c>
      <c r="AL99" s="144">
        <f t="shared" si="60"/>
        <v>34.570563154586416</v>
      </c>
      <c r="AM99" s="144">
        <f t="shared" si="60"/>
        <v>27.716174687025134</v>
      </c>
      <c r="AN99" s="144">
        <f t="shared" si="60"/>
        <v>5.2673740760556509</v>
      </c>
      <c r="AO99" s="144">
        <f t="shared" si="60"/>
        <v>3.6668988156729534</v>
      </c>
      <c r="AP99" s="144">
        <f t="shared" si="60"/>
        <v>2.86729599242289</v>
      </c>
      <c r="AQ99" s="144">
        <f t="shared" si="60"/>
        <v>2.3371052350566992</v>
      </c>
      <c r="AR99" s="144">
        <f>+SUMIFS(BT$67:BT$89,$I$67:$I$89,$J99,$M$67:$M$89,$K99)</f>
        <v>0</v>
      </c>
      <c r="AS99" s="144">
        <f t="shared" ref="AS99:AV105" si="61">+SUMIFS(BU$67:BU$89,$I$67:$I$89,$J99,$M$67:$M$89,$K99)</f>
        <v>0</v>
      </c>
      <c r="AT99" s="144">
        <f t="shared" si="61"/>
        <v>0</v>
      </c>
      <c r="AU99" s="144">
        <f t="shared" si="61"/>
        <v>0</v>
      </c>
      <c r="AV99" s="144">
        <f t="shared" si="61"/>
        <v>0</v>
      </c>
      <c r="AW99" s="153">
        <f>+AI99*(100%-$P99)</f>
        <v>0</v>
      </c>
      <c r="AX99" s="153">
        <f t="shared" ref="AX99:BJ112" si="62">+AJ99*(100%-$P99)</f>
        <v>0</v>
      </c>
      <c r="AY99" s="153">
        <f t="shared" si="62"/>
        <v>0</v>
      </c>
      <c r="AZ99" s="153">
        <f t="shared" si="62"/>
        <v>0</v>
      </c>
      <c r="BA99" s="153">
        <f t="shared" si="62"/>
        <v>0</v>
      </c>
      <c r="BB99" s="153">
        <f t="shared" si="62"/>
        <v>0</v>
      </c>
      <c r="BC99" s="153">
        <f t="shared" si="62"/>
        <v>0</v>
      </c>
      <c r="BD99" s="153">
        <f t="shared" si="62"/>
        <v>0</v>
      </c>
      <c r="BE99" s="153">
        <f t="shared" si="62"/>
        <v>0</v>
      </c>
      <c r="BF99" s="153">
        <f t="shared" si="62"/>
        <v>0</v>
      </c>
      <c r="BG99" s="153">
        <f t="shared" si="62"/>
        <v>0</v>
      </c>
      <c r="BH99" s="153">
        <f t="shared" si="62"/>
        <v>0</v>
      </c>
      <c r="BI99" s="153">
        <f t="shared" si="62"/>
        <v>0</v>
      </c>
      <c r="BJ99" s="153">
        <f t="shared" si="62"/>
        <v>0</v>
      </c>
      <c r="BK99" s="153">
        <f>+AI99*($P99)</f>
        <v>68.585731940983607</v>
      </c>
      <c r="BL99" s="153">
        <f t="shared" ref="BL99:BX112" si="63">+AJ99*($P99)</f>
        <v>48.786177197519166</v>
      </c>
      <c r="BM99" s="153">
        <f t="shared" si="63"/>
        <v>43.035587284288795</v>
      </c>
      <c r="BN99" s="153">
        <f t="shared" si="63"/>
        <v>34.570563154586416</v>
      </c>
      <c r="BO99" s="153">
        <f t="shared" si="63"/>
        <v>27.716174687025134</v>
      </c>
      <c r="BP99" s="153">
        <f t="shared" si="63"/>
        <v>5.2673740760556509</v>
      </c>
      <c r="BQ99" s="153">
        <f t="shared" si="63"/>
        <v>3.6668988156729534</v>
      </c>
      <c r="BR99" s="153">
        <f t="shared" si="63"/>
        <v>2.86729599242289</v>
      </c>
      <c r="BS99" s="153">
        <f t="shared" si="63"/>
        <v>2.3371052350566992</v>
      </c>
      <c r="BT99" s="153">
        <f t="shared" si="63"/>
        <v>0</v>
      </c>
      <c r="BU99" s="153">
        <f t="shared" si="63"/>
        <v>0</v>
      </c>
      <c r="BV99" s="153">
        <f t="shared" si="63"/>
        <v>0</v>
      </c>
      <c r="BW99" s="153">
        <f t="shared" si="63"/>
        <v>0</v>
      </c>
      <c r="BX99" s="153">
        <f t="shared" si="63"/>
        <v>0</v>
      </c>
      <c r="CV99" s="46"/>
      <c r="CW99" s="46"/>
      <c r="CX99" s="46"/>
      <c r="CY99" s="46"/>
      <c r="CZ99" s="46"/>
      <c r="DA99" s="46"/>
      <c r="DB99" s="46"/>
    </row>
    <row r="100" spans="10:106" ht="15.75" x14ac:dyDescent="0.25">
      <c r="J100" s="141" t="s">
        <v>35</v>
      </c>
      <c r="K100" s="141" t="s">
        <v>116</v>
      </c>
      <c r="L100" s="142" t="s">
        <v>117</v>
      </c>
      <c r="M100" s="154" t="s">
        <v>118</v>
      </c>
      <c r="N100" s="144">
        <f t="shared" si="53"/>
        <v>107.6091233110016</v>
      </c>
      <c r="O100" s="144">
        <f t="shared" si="53"/>
        <v>256.07651205217701</v>
      </c>
      <c r="P100" s="145">
        <f t="shared" ref="P100:P103" si="64">+O100/(N100+O100)</f>
        <v>0.70411500249785086</v>
      </c>
      <c r="Q100" s="146">
        <f t="shared" si="54"/>
        <v>209.74608813235034</v>
      </c>
      <c r="R100" s="147">
        <f t="shared" si="54"/>
        <v>28.837995441575647</v>
      </c>
      <c r="S100" s="147">
        <f t="shared" si="54"/>
        <v>3.2629701010505454</v>
      </c>
      <c r="T100" s="147">
        <f t="shared" si="54"/>
        <v>69.637902700685089</v>
      </c>
      <c r="U100" s="147">
        <f t="shared" si="54"/>
        <v>14.229458377200496</v>
      </c>
      <c r="V100" s="147">
        <f t="shared" si="54"/>
        <v>154.33764380886575</v>
      </c>
      <c r="W100" s="77">
        <f t="shared" ref="W100:W112" si="65">+IF($O100=0,"-",R100/$O100)</f>
        <v>0.11261476193372918</v>
      </c>
      <c r="X100" s="77">
        <f t="shared" si="55"/>
        <v>1.2742168638979654E-2</v>
      </c>
      <c r="Y100" s="77">
        <f t="shared" si="55"/>
        <v>0.27194178076939746</v>
      </c>
      <c r="Z100" s="77">
        <f t="shared" si="56"/>
        <v>0.60270128865789374</v>
      </c>
      <c r="AA100" s="78">
        <f t="shared" si="57"/>
        <v>0.20433496451438232</v>
      </c>
      <c r="AB100" s="150">
        <f t="shared" ref="AB100:AB105" si="66">+SUMIFS(AB$67:AB$89,$I$67:$I$89,$J100,$M$67:$M$89,$K100)</f>
        <v>2135.7396415784524</v>
      </c>
      <c r="AC100" s="151">
        <f t="shared" ref="AC100:AC105" si="67">+IF((N100+O100)=0,"-",AB100/(N100+O100))</f>
        <v>5.8724883083317003</v>
      </c>
      <c r="AD100" s="81">
        <f t="shared" si="58"/>
        <v>631.93331851368123</v>
      </c>
      <c r="AE100" s="155">
        <f t="shared" ref="AE100:AE112" si="68">+IF(N100=0,"-",AD100/N100)</f>
        <v>5.8724883083317012</v>
      </c>
      <c r="AF100" s="81">
        <f t="shared" ref="AF100:AF112" si="69">+AB100*(P100)</f>
        <v>1503.806323064771</v>
      </c>
      <c r="AG100" s="155">
        <f t="shared" si="59"/>
        <v>5.8724883083316994</v>
      </c>
      <c r="AH100" s="144">
        <f t="shared" ref="AH100:AH105" si="70">+SUMIFS(AH$67:AH$89,$I$67:$I$89,$J100,$M$67:$M$89,$K100)</f>
        <v>363.68563536317856</v>
      </c>
      <c r="AI100" s="144">
        <f t="shared" ref="AI100:AI104" si="71">+SUMIFS(BK$67:BK$89,$I$67:$I$89,$J100,$M$67:$M$89,$K100)</f>
        <v>363.68563536317856</v>
      </c>
      <c r="AJ100" s="144">
        <f t="shared" si="60"/>
        <v>357.03963544887284</v>
      </c>
      <c r="AK100" s="144">
        <f t="shared" si="60"/>
        <v>291.71333965512213</v>
      </c>
      <c r="AL100" s="144">
        <f t="shared" si="60"/>
        <v>219.06541620476196</v>
      </c>
      <c r="AM100" s="144">
        <f t="shared" si="60"/>
        <v>126.28578711913453</v>
      </c>
      <c r="AN100" s="144">
        <f t="shared" si="60"/>
        <v>93.858549318283977</v>
      </c>
      <c r="AO100" s="144">
        <f t="shared" si="60"/>
        <v>67.926190092891318</v>
      </c>
      <c r="AP100" s="144">
        <f t="shared" si="60"/>
        <v>51.633133760529908</v>
      </c>
      <c r="AQ100" s="144">
        <f t="shared" si="60"/>
        <v>39.112638374469476</v>
      </c>
      <c r="AR100" s="144">
        <f t="shared" si="60"/>
        <v>23.3968962245543</v>
      </c>
      <c r="AS100" s="144">
        <f t="shared" si="61"/>
        <v>10.786632390437573</v>
      </c>
      <c r="AT100" s="144">
        <f t="shared" si="61"/>
        <v>9.0936013935059616</v>
      </c>
      <c r="AU100" s="144">
        <f t="shared" si="61"/>
        <v>8.1321048795691553</v>
      </c>
      <c r="AV100" s="144">
        <f t="shared" si="61"/>
        <v>6.6898601086639449</v>
      </c>
      <c r="AW100" s="153">
        <f t="shared" ref="AW100:AW112" si="72">+AI100*(100%-$P100)</f>
        <v>107.60912331100161</v>
      </c>
      <c r="AX100" s="153">
        <f t="shared" si="62"/>
        <v>105.64267164295798</v>
      </c>
      <c r="AY100" s="153">
        <f t="shared" si="62"/>
        <v>86.31360077519939</v>
      </c>
      <c r="AZ100" s="153">
        <f t="shared" si="62"/>
        <v>64.818170126553255</v>
      </c>
      <c r="BA100" s="153">
        <f t="shared" si="62"/>
        <v>37.366069806302058</v>
      </c>
      <c r="BB100" s="153">
        <f t="shared" si="62"/>
        <v>27.771336630595798</v>
      </c>
      <c r="BC100" s="153">
        <f t="shared" si="62"/>
        <v>20.098340585965655</v>
      </c>
      <c r="BD100" s="153">
        <f t="shared" si="62"/>
        <v>15.277469653762525</v>
      </c>
      <c r="BE100" s="153">
        <f t="shared" si="62"/>
        <v>11.572842907732364</v>
      </c>
      <c r="BF100" s="153">
        <f t="shared" si="62"/>
        <v>6.9227905809602914</v>
      </c>
      <c r="BG100" s="153">
        <f t="shared" si="62"/>
        <v>3.1916026979012222</v>
      </c>
      <c r="BH100" s="153">
        <f t="shared" si="62"/>
        <v>2.6906602256030512</v>
      </c>
      <c r="BI100" s="153">
        <f t="shared" si="62"/>
        <v>2.4061678319785345</v>
      </c>
      <c r="BJ100" s="153">
        <f t="shared" si="62"/>
        <v>1.9794292415417585</v>
      </c>
      <c r="BK100" s="153">
        <f t="shared" ref="BK100:BK112" si="73">+AI100*($P100)</f>
        <v>256.07651205217695</v>
      </c>
      <c r="BL100" s="153">
        <f t="shared" si="63"/>
        <v>251.39696380591485</v>
      </c>
      <c r="BM100" s="153">
        <f t="shared" si="63"/>
        <v>205.39973887992272</v>
      </c>
      <c r="BN100" s="153">
        <f t="shared" si="63"/>
        <v>154.24724607820872</v>
      </c>
      <c r="BO100" s="153">
        <f t="shared" si="63"/>
        <v>88.919717312832475</v>
      </c>
      <c r="BP100" s="153">
        <f t="shared" si="63"/>
        <v>66.087212687688179</v>
      </c>
      <c r="BQ100" s="153">
        <f t="shared" si="63"/>
        <v>47.827849506925659</v>
      </c>
      <c r="BR100" s="153">
        <f t="shared" si="63"/>
        <v>36.355664106767385</v>
      </c>
      <c r="BS100" s="153">
        <f t="shared" si="63"/>
        <v>27.539795466737115</v>
      </c>
      <c r="BT100" s="153">
        <f t="shared" si="63"/>
        <v>16.474105643594008</v>
      </c>
      <c r="BU100" s="153">
        <f t="shared" si="63"/>
        <v>7.5950296925363503</v>
      </c>
      <c r="BV100" s="153">
        <f t="shared" si="63"/>
        <v>6.4029411679029105</v>
      </c>
      <c r="BW100" s="153">
        <f t="shared" si="63"/>
        <v>5.7259370475906213</v>
      </c>
      <c r="BX100" s="153">
        <f t="shared" si="63"/>
        <v>4.7104308671221862</v>
      </c>
      <c r="CV100" s="46"/>
      <c r="CW100" s="46"/>
      <c r="CX100" s="46"/>
      <c r="CY100" s="46"/>
      <c r="CZ100" s="46"/>
      <c r="DA100" s="46"/>
      <c r="DB100" s="46"/>
    </row>
    <row r="101" spans="10:106" ht="15.75" x14ac:dyDescent="0.25">
      <c r="J101" s="141" t="s">
        <v>35</v>
      </c>
      <c r="K101" s="141" t="s">
        <v>119</v>
      </c>
      <c r="L101" s="142" t="s">
        <v>120</v>
      </c>
      <c r="M101" s="156" t="s">
        <v>121</v>
      </c>
      <c r="N101" s="144">
        <f t="shared" si="53"/>
        <v>724.65339318846713</v>
      </c>
      <c r="O101" s="144">
        <f t="shared" si="53"/>
        <v>2.0511176562165518</v>
      </c>
      <c r="P101" s="145">
        <f t="shared" si="64"/>
        <v>2.8224919834781799E-3</v>
      </c>
      <c r="Q101" s="146">
        <f t="shared" si="54"/>
        <v>0.23786180586758954</v>
      </c>
      <c r="R101" s="147">
        <f t="shared" si="54"/>
        <v>0.32681390346528633</v>
      </c>
      <c r="S101" s="147">
        <f t="shared" si="54"/>
        <v>1.2912743211024171</v>
      </c>
      <c r="T101" s="147">
        <f t="shared" si="54"/>
        <v>0.4330294316488485</v>
      </c>
      <c r="U101" s="147">
        <f t="shared" si="54"/>
        <v>0.19516762578125896</v>
      </c>
      <c r="V101" s="147">
        <f t="shared" si="54"/>
        <v>0</v>
      </c>
      <c r="W101" s="77">
        <f t="shared" si="65"/>
        <v>0.15933454742334008</v>
      </c>
      <c r="X101" s="77">
        <f t="shared" si="55"/>
        <v>0.629546685042083</v>
      </c>
      <c r="Y101" s="77">
        <f t="shared" si="55"/>
        <v>0.21111876753457692</v>
      </c>
      <c r="Z101" s="77">
        <f t="shared" si="56"/>
        <v>0</v>
      </c>
      <c r="AA101" s="78">
        <f t="shared" si="57"/>
        <v>0.4507029118970462</v>
      </c>
      <c r="AB101" s="150">
        <f t="shared" si="66"/>
        <v>6496.7121983715815</v>
      </c>
      <c r="AC101" s="151">
        <f t="shared" si="67"/>
        <v>8.9399640451111821</v>
      </c>
      <c r="AD101" s="81">
        <f t="shared" si="58"/>
        <v>6478.3752802727131</v>
      </c>
      <c r="AE101" s="155">
        <f t="shared" si="68"/>
        <v>8.9399640451111821</v>
      </c>
      <c r="AF101" s="81">
        <f t="shared" si="69"/>
        <v>18.33691809886869</v>
      </c>
      <c r="AG101" s="155">
        <f t="shared" si="59"/>
        <v>8.9399640451111804</v>
      </c>
      <c r="AH101" s="144">
        <f t="shared" si="70"/>
        <v>726.70451084468357</v>
      </c>
      <c r="AI101" s="144">
        <f t="shared" si="71"/>
        <v>726.70451084468357</v>
      </c>
      <c r="AJ101" s="144">
        <f t="shared" si="60"/>
        <v>687.86225103060212</v>
      </c>
      <c r="AK101" s="144">
        <f t="shared" si="60"/>
        <v>385.85872204465466</v>
      </c>
      <c r="AL101" s="144">
        <f t="shared" si="60"/>
        <v>409.06901747594299</v>
      </c>
      <c r="AM101" s="144">
        <f t="shared" si="60"/>
        <v>369.35783750049205</v>
      </c>
      <c r="AN101" s="144">
        <f t="shared" si="60"/>
        <v>309.7910675373156</v>
      </c>
      <c r="AO101" s="144">
        <f t="shared" si="60"/>
        <v>196.2800040437545</v>
      </c>
      <c r="AP101" s="144">
        <f t="shared" si="60"/>
        <v>151.73365907601499</v>
      </c>
      <c r="AQ101" s="144">
        <f>+SUMIFS(BS$67:BS$89,$I$67:$I$89,$J101,$M$67:$M$89,$K101)</f>
        <v>77.989020353752196</v>
      </c>
      <c r="AR101" s="144">
        <f t="shared" si="60"/>
        <v>85.07145902842241</v>
      </c>
      <c r="AS101" s="144">
        <f t="shared" si="61"/>
        <v>76.155967420534168</v>
      </c>
      <c r="AT101" s="144">
        <f t="shared" si="61"/>
        <v>62.622403033114466</v>
      </c>
      <c r="AU101" s="144">
        <f t="shared" si="61"/>
        <v>58.552871897120902</v>
      </c>
      <c r="AV101" s="144">
        <f t="shared" si="61"/>
        <v>47.786379701308284</v>
      </c>
      <c r="AW101" s="153">
        <f t="shared" si="72"/>
        <v>724.65339318846702</v>
      </c>
      <c r="AX101" s="153">
        <f t="shared" si="62"/>
        <v>685.92076534133105</v>
      </c>
      <c r="AY101" s="153">
        <f t="shared" si="62"/>
        <v>384.76963889492851</v>
      </c>
      <c r="AZ101" s="153">
        <f t="shared" si="62"/>
        <v>407.91442345342784</v>
      </c>
      <c r="BA101" s="153">
        <f t="shared" si="62"/>
        <v>368.31532796511209</v>
      </c>
      <c r="BB101" s="153">
        <f t="shared" si="62"/>
        <v>308.91668473263837</v>
      </c>
      <c r="BC101" s="153">
        <f t="shared" si="62"/>
        <v>195.72600530582395</v>
      </c>
      <c r="BD101" s="153">
        <f t="shared" si="62"/>
        <v>151.30539203964912</v>
      </c>
      <c r="BE101" s="153">
        <f t="shared" si="62"/>
        <v>77.768896969004416</v>
      </c>
      <c r="BF101" s="153">
        <f t="shared" si="62"/>
        <v>84.831345517291894</v>
      </c>
      <c r="BG101" s="153">
        <f t="shared" si="62"/>
        <v>75.941017812995682</v>
      </c>
      <c r="BH101" s="153">
        <f t="shared" si="62"/>
        <v>62.445651802567362</v>
      </c>
      <c r="BI101" s="153">
        <f t="shared" si="62"/>
        <v>58.387606885581654</v>
      </c>
      <c r="BJ101" s="153">
        <f t="shared" si="62"/>
        <v>47.651503027681898</v>
      </c>
      <c r="BK101" s="153">
        <f t="shared" si="73"/>
        <v>2.0511176562165514</v>
      </c>
      <c r="BL101" s="153">
        <f t="shared" si="63"/>
        <v>1.9414856892711299</v>
      </c>
      <c r="BM101" s="153">
        <f t="shared" si="63"/>
        <v>1.089083149726173</v>
      </c>
      <c r="BN101" s="153">
        <f t="shared" si="63"/>
        <v>1.1545940225151445</v>
      </c>
      <c r="BO101" s="153">
        <f t="shared" si="63"/>
        <v>1.0425095353799751</v>
      </c>
      <c r="BP101" s="153">
        <f t="shared" si="63"/>
        <v>0.87438280467722063</v>
      </c>
      <c r="BQ101" s="153">
        <f t="shared" si="63"/>
        <v>0.55399873793056176</v>
      </c>
      <c r="BR101" s="153">
        <f t="shared" si="63"/>
        <v>0.4282670363658635</v>
      </c>
      <c r="BS101" s="153">
        <f t="shared" si="63"/>
        <v>0.22012338474778217</v>
      </c>
      <c r="BT101" s="153">
        <f t="shared" si="63"/>
        <v>0.24011351113051468</v>
      </c>
      <c r="BU101" s="153">
        <f t="shared" si="63"/>
        <v>0.21494960753848313</v>
      </c>
      <c r="BV101" s="153">
        <f t="shared" si="63"/>
        <v>0.17675123054710523</v>
      </c>
      <c r="BW101" s="153">
        <f t="shared" si="63"/>
        <v>0.16526501153924855</v>
      </c>
      <c r="BX101" s="153">
        <f t="shared" si="63"/>
        <v>0.13487667362638706</v>
      </c>
      <c r="CV101" s="46"/>
      <c r="CW101" s="46"/>
      <c r="CX101" s="46"/>
      <c r="CY101" s="46"/>
      <c r="CZ101" s="46"/>
      <c r="DA101" s="46"/>
      <c r="DB101" s="46"/>
    </row>
    <row r="102" spans="10:106" ht="15.75" x14ac:dyDescent="0.25">
      <c r="J102" s="141" t="s">
        <v>66</v>
      </c>
      <c r="K102" s="141" t="s">
        <v>116</v>
      </c>
      <c r="L102" s="142" t="s">
        <v>122</v>
      </c>
      <c r="M102" s="156" t="s">
        <v>123</v>
      </c>
      <c r="N102" s="144">
        <f t="shared" si="53"/>
        <v>4.3593517548323124</v>
      </c>
      <c r="O102" s="144">
        <f t="shared" si="53"/>
        <v>1.2759391450439788</v>
      </c>
      <c r="P102" s="145">
        <f t="shared" si="64"/>
        <v>0.2264193930205074</v>
      </c>
      <c r="Q102" s="146">
        <f t="shared" si="54"/>
        <v>0</v>
      </c>
      <c r="R102" s="147">
        <f t="shared" si="54"/>
        <v>0</v>
      </c>
      <c r="S102" s="147">
        <f t="shared" si="54"/>
        <v>1.2759391450439788</v>
      </c>
      <c r="T102" s="147">
        <f t="shared" si="54"/>
        <v>0</v>
      </c>
      <c r="U102" s="147">
        <f t="shared" si="54"/>
        <v>0</v>
      </c>
      <c r="V102" s="147">
        <f t="shared" si="54"/>
        <v>0</v>
      </c>
      <c r="W102" s="77">
        <f t="shared" si="65"/>
        <v>0</v>
      </c>
      <c r="X102" s="77">
        <f t="shared" si="55"/>
        <v>1</v>
      </c>
      <c r="Y102" s="77">
        <f t="shared" si="55"/>
        <v>0</v>
      </c>
      <c r="Z102" s="77">
        <f t="shared" si="56"/>
        <v>0</v>
      </c>
      <c r="AA102" s="78" t="str">
        <f t="shared" si="57"/>
        <v>-</v>
      </c>
      <c r="AB102" s="150">
        <f t="shared" si="66"/>
        <v>44.660401360000002</v>
      </c>
      <c r="AC102" s="151">
        <f t="shared" si="67"/>
        <v>7.9251279398869023</v>
      </c>
      <c r="AD102" s="81">
        <f t="shared" si="58"/>
        <v>34.54842039201656</v>
      </c>
      <c r="AE102" s="155">
        <f t="shared" si="68"/>
        <v>7.9251279398869032</v>
      </c>
      <c r="AF102" s="81">
        <f t="shared" si="69"/>
        <v>10.111980967983444</v>
      </c>
      <c r="AG102" s="155">
        <f t="shared" si="59"/>
        <v>7.9251279398869032</v>
      </c>
      <c r="AH102" s="144">
        <f t="shared" si="70"/>
        <v>5.6352908998762912</v>
      </c>
      <c r="AI102" s="144">
        <f t="shared" si="71"/>
        <v>5.6352908998762912</v>
      </c>
      <c r="AJ102" s="144">
        <f t="shared" si="60"/>
        <v>5.3251450871105153</v>
      </c>
      <c r="AK102" s="144">
        <f t="shared" si="60"/>
        <v>4.6229281525464918</v>
      </c>
      <c r="AL102" s="144">
        <f t="shared" si="60"/>
        <v>4.1547835295038089</v>
      </c>
      <c r="AM102" s="144">
        <f t="shared" si="60"/>
        <v>3.4993810572440531</v>
      </c>
      <c r="AN102" s="144">
        <f t="shared" si="60"/>
        <v>2.5162773488544192</v>
      </c>
      <c r="AO102" s="144">
        <f t="shared" si="60"/>
        <v>2.0247254946596036</v>
      </c>
      <c r="AP102" s="144">
        <f t="shared" si="60"/>
        <v>1.6970242585297266</v>
      </c>
      <c r="AQ102" s="144">
        <f t="shared" si="60"/>
        <v>1.4629519470083856</v>
      </c>
      <c r="AR102" s="144">
        <f t="shared" si="60"/>
        <v>1.1118434797263739</v>
      </c>
      <c r="AS102" s="144">
        <f t="shared" si="61"/>
        <v>0.99480732396570282</v>
      </c>
      <c r="AT102" s="144">
        <f t="shared" si="61"/>
        <v>0</v>
      </c>
      <c r="AU102" s="144">
        <f t="shared" si="61"/>
        <v>0</v>
      </c>
      <c r="AV102" s="144">
        <f t="shared" si="61"/>
        <v>0</v>
      </c>
      <c r="AW102" s="153">
        <f t="shared" si="72"/>
        <v>4.3593517548323124</v>
      </c>
      <c r="AX102" s="153">
        <f t="shared" si="62"/>
        <v>4.1194289687408157</v>
      </c>
      <c r="AY102" s="153">
        <f t="shared" si="62"/>
        <v>3.5762075662694994</v>
      </c>
      <c r="AZ102" s="153">
        <f t="shared" si="62"/>
        <v>3.214059964621955</v>
      </c>
      <c r="BA102" s="153">
        <f t="shared" si="62"/>
        <v>2.7070533223153932</v>
      </c>
      <c r="BB102" s="153">
        <f t="shared" si="62"/>
        <v>1.9465433588555501</v>
      </c>
      <c r="BC102" s="153">
        <f t="shared" si="62"/>
        <v>1.5662883771256295</v>
      </c>
      <c r="BD102" s="153">
        <f t="shared" si="62"/>
        <v>1.3127850559723493</v>
      </c>
      <c r="BE102" s="153">
        <f t="shared" si="62"/>
        <v>1.1317112551485775</v>
      </c>
      <c r="BF102" s="153">
        <f t="shared" si="62"/>
        <v>0.86010055391291951</v>
      </c>
      <c r="BG102" s="153">
        <f t="shared" si="62"/>
        <v>0.76956365350103317</v>
      </c>
      <c r="BH102" s="153">
        <f t="shared" si="62"/>
        <v>0</v>
      </c>
      <c r="BI102" s="153">
        <f t="shared" si="62"/>
        <v>0</v>
      </c>
      <c r="BJ102" s="153">
        <f t="shared" si="62"/>
        <v>0</v>
      </c>
      <c r="BK102" s="153">
        <f t="shared" si="73"/>
        <v>1.2759391450439788</v>
      </c>
      <c r="BL102" s="153">
        <f t="shared" si="63"/>
        <v>1.2057161183696998</v>
      </c>
      <c r="BM102" s="153">
        <f t="shared" si="63"/>
        <v>1.0467205862769924</v>
      </c>
      <c r="BN102" s="153">
        <f t="shared" si="63"/>
        <v>0.94072356488185382</v>
      </c>
      <c r="BO102" s="153">
        <f t="shared" si="63"/>
        <v>0.79232773492865993</v>
      </c>
      <c r="BP102" s="153">
        <f t="shared" si="63"/>
        <v>0.56973398999886915</v>
      </c>
      <c r="BQ102" s="153">
        <f t="shared" si="63"/>
        <v>0.45843711753397404</v>
      </c>
      <c r="BR102" s="153">
        <f t="shared" si="63"/>
        <v>0.38423920255737731</v>
      </c>
      <c r="BS102" s="153">
        <f t="shared" si="63"/>
        <v>0.33124069185980815</v>
      </c>
      <c r="BT102" s="153">
        <f t="shared" si="63"/>
        <v>0.25174292581345442</v>
      </c>
      <c r="BU102" s="153">
        <f t="shared" si="63"/>
        <v>0.2252436704646697</v>
      </c>
      <c r="BV102" s="153">
        <f t="shared" si="63"/>
        <v>0</v>
      </c>
      <c r="BW102" s="153">
        <f t="shared" si="63"/>
        <v>0</v>
      </c>
      <c r="BX102" s="153">
        <f t="shared" si="63"/>
        <v>0</v>
      </c>
      <c r="CV102" s="46"/>
      <c r="CW102" s="46"/>
      <c r="CX102" s="46"/>
      <c r="CY102" s="46"/>
      <c r="CZ102" s="46"/>
      <c r="DA102" s="46"/>
      <c r="DB102" s="46"/>
    </row>
    <row r="103" spans="10:106" ht="15.75" x14ac:dyDescent="0.25">
      <c r="J103" s="141" t="s">
        <v>69</v>
      </c>
      <c r="K103" s="141" t="s">
        <v>124</v>
      </c>
      <c r="L103" s="142" t="s">
        <v>125</v>
      </c>
      <c r="M103" s="156" t="s">
        <v>126</v>
      </c>
      <c r="N103" s="144">
        <f t="shared" si="53"/>
        <v>160.64590837999947</v>
      </c>
      <c r="O103" s="144">
        <f t="shared" si="53"/>
        <v>4.7988803578001527</v>
      </c>
      <c r="P103" s="145">
        <f t="shared" si="64"/>
        <v>2.9005932398423979E-2</v>
      </c>
      <c r="Q103" s="146">
        <f t="shared" si="54"/>
        <v>2.2768748695271519</v>
      </c>
      <c r="R103" s="147">
        <f t="shared" si="54"/>
        <v>1.7521170575840492</v>
      </c>
      <c r="S103" s="147">
        <f t="shared" si="54"/>
        <v>0.7698884306889513</v>
      </c>
      <c r="T103" s="147">
        <f t="shared" si="54"/>
        <v>1.3766222989813104</v>
      </c>
      <c r="U103" s="147">
        <f t="shared" si="54"/>
        <v>0</v>
      </c>
      <c r="V103" s="147">
        <f t="shared" si="54"/>
        <v>0.90025257054584151</v>
      </c>
      <c r="W103" s="77">
        <f t="shared" si="65"/>
        <v>0.36510955200959305</v>
      </c>
      <c r="X103" s="77">
        <f t="shared" si="55"/>
        <v>0.16043084496523574</v>
      </c>
      <c r="Y103" s="77">
        <f t="shared" si="55"/>
        <v>0.28686322565715427</v>
      </c>
      <c r="Z103" s="77">
        <f t="shared" si="56"/>
        <v>0.18759637736801693</v>
      </c>
      <c r="AA103" s="78">
        <f t="shared" si="57"/>
        <v>0</v>
      </c>
      <c r="AB103" s="150">
        <f t="shared" si="66"/>
        <v>1058.6607668001971</v>
      </c>
      <c r="AC103" s="151">
        <f t="shared" si="67"/>
        <v>6.3988764764176702</v>
      </c>
      <c r="AD103" s="81">
        <f t="shared" si="58"/>
        <v>1027.9533241655267</v>
      </c>
      <c r="AE103" s="155">
        <f t="shared" si="68"/>
        <v>6.3988764764176693</v>
      </c>
      <c r="AF103" s="81">
        <f t="shared" si="69"/>
        <v>30.707442634670208</v>
      </c>
      <c r="AG103" s="155">
        <f t="shared" si="59"/>
        <v>6.3988764764176702</v>
      </c>
      <c r="AH103" s="144">
        <f t="shared" si="70"/>
        <v>165.44478873779963</v>
      </c>
      <c r="AI103" s="144">
        <f t="shared" si="71"/>
        <v>165.44478873779963</v>
      </c>
      <c r="AJ103" s="144">
        <f t="shared" si="60"/>
        <v>153.89107121101256</v>
      </c>
      <c r="AK103" s="144">
        <f t="shared" si="60"/>
        <v>98.967477778380101</v>
      </c>
      <c r="AL103" s="144">
        <f t="shared" si="60"/>
        <v>91.230677358831571</v>
      </c>
      <c r="AM103" s="144">
        <f t="shared" si="60"/>
        <v>73.193552767530946</v>
      </c>
      <c r="AN103" s="144">
        <f t="shared" si="60"/>
        <v>46.137865880580037</v>
      </c>
      <c r="AO103" s="144">
        <f t="shared" si="60"/>
        <v>34.93812928869707</v>
      </c>
      <c r="AP103" s="144">
        <f t="shared" si="60"/>
        <v>27.471638227441758</v>
      </c>
      <c r="AQ103" s="144">
        <f t="shared" si="60"/>
        <v>22.774089751023496</v>
      </c>
      <c r="AR103" s="144">
        <f t="shared" si="60"/>
        <v>15.727767036396102</v>
      </c>
      <c r="AS103" s="144">
        <f t="shared" si="61"/>
        <v>9.6596165622714754</v>
      </c>
      <c r="AT103" s="144">
        <f t="shared" si="61"/>
        <v>8.2794492877500225</v>
      </c>
      <c r="AU103" s="144">
        <f t="shared" si="61"/>
        <v>7.0735333286609636</v>
      </c>
      <c r="AV103" s="144">
        <f t="shared" si="61"/>
        <v>5.2903275793547166</v>
      </c>
      <c r="AW103" s="153">
        <f t="shared" si="72"/>
        <v>160.64590837999947</v>
      </c>
      <c r="AX103" s="153">
        <f t="shared" si="62"/>
        <v>149.42731720274489</v>
      </c>
      <c r="AY103" s="153">
        <f t="shared" si="62"/>
        <v>96.096833808297887</v>
      </c>
      <c r="AZ103" s="153">
        <f t="shared" si="62"/>
        <v>88.584446498698867</v>
      </c>
      <c r="BA103" s="153">
        <f t="shared" si="62"/>
        <v>71.070505523955461</v>
      </c>
      <c r="BB103" s="153">
        <f t="shared" si="62"/>
        <v>44.799594061840381</v>
      </c>
      <c r="BC103" s="153">
        <f t="shared" si="62"/>
        <v>33.924716272421726</v>
      </c>
      <c r="BD103" s="153">
        <f t="shared" si="62"/>
        <v>26.674797746142623</v>
      </c>
      <c r="BE103" s="153">
        <f t="shared" si="62"/>
        <v>22.11350604326967</v>
      </c>
      <c r="BF103" s="153">
        <f t="shared" si="62"/>
        <v>15.271568488960236</v>
      </c>
      <c r="BG103" s="153">
        <f t="shared" si="62"/>
        <v>9.3794303772715324</v>
      </c>
      <c r="BH103" s="153">
        <f t="shared" si="62"/>
        <v>8.0392961414133666</v>
      </c>
      <c r="BI103" s="153">
        <f t="shared" si="62"/>
        <v>6.8683588991118247</v>
      </c>
      <c r="BJ103" s="153">
        <f t="shared" si="62"/>
        <v>5.1368766952224361</v>
      </c>
      <c r="BK103" s="153">
        <f t="shared" si="73"/>
        <v>4.7988803578001527</v>
      </c>
      <c r="BL103" s="153">
        <f t="shared" si="63"/>
        <v>4.4637540082676805</v>
      </c>
      <c r="BM103" s="153">
        <f t="shared" si="63"/>
        <v>2.8706439700822206</v>
      </c>
      <c r="BN103" s="153">
        <f t="shared" si="63"/>
        <v>2.6462308601326976</v>
      </c>
      <c r="BO103" s="153">
        <f t="shared" si="63"/>
        <v>2.1230472435754808</v>
      </c>
      <c r="BP103" s="153">
        <f t="shared" si="63"/>
        <v>1.3382718187396567</v>
      </c>
      <c r="BQ103" s="153">
        <f t="shared" si="63"/>
        <v>1.0134130162753441</v>
      </c>
      <c r="BR103" s="153">
        <f t="shared" si="63"/>
        <v>0.79684048129913565</v>
      </c>
      <c r="BS103" s="153">
        <f t="shared" si="63"/>
        <v>0.66058370775382791</v>
      </c>
      <c r="BT103" s="153">
        <f t="shared" si="63"/>
        <v>0.45619854743586641</v>
      </c>
      <c r="BU103" s="153">
        <f t="shared" si="63"/>
        <v>0.28018618499994308</v>
      </c>
      <c r="BV103" s="153">
        <f t="shared" si="63"/>
        <v>0.24015314633665671</v>
      </c>
      <c r="BW103" s="153">
        <f t="shared" si="63"/>
        <v>0.20517442954913886</v>
      </c>
      <c r="BX103" s="153">
        <f t="shared" si="63"/>
        <v>0.15345088413228089</v>
      </c>
      <c r="CV103" s="46"/>
      <c r="CW103" s="46"/>
      <c r="CX103" s="46"/>
      <c r="CY103" s="46"/>
      <c r="CZ103" s="46"/>
      <c r="DA103" s="46"/>
      <c r="DB103" s="46"/>
    </row>
    <row r="104" spans="10:106" ht="15.75" x14ac:dyDescent="0.25">
      <c r="J104" s="141" t="s">
        <v>78</v>
      </c>
      <c r="K104" s="141" t="s">
        <v>124</v>
      </c>
      <c r="L104" s="142" t="s">
        <v>127</v>
      </c>
      <c r="M104" s="154" t="s">
        <v>128</v>
      </c>
      <c r="N104" s="144">
        <f t="shared" si="53"/>
        <v>28.394686542809108</v>
      </c>
      <c r="O104" s="144">
        <f t="shared" si="53"/>
        <v>1.4684920173037528</v>
      </c>
      <c r="P104" s="145">
        <f>+O104/(N104+O104)</f>
        <v>4.9174002504380532E-2</v>
      </c>
      <c r="Q104" s="146">
        <f t="shared" si="54"/>
        <v>0.61987830491387741</v>
      </c>
      <c r="R104" s="147">
        <f t="shared" si="54"/>
        <v>0.20575788232194489</v>
      </c>
      <c r="S104" s="147">
        <f t="shared" si="54"/>
        <v>0.24158707246769739</v>
      </c>
      <c r="T104" s="147">
        <f t="shared" si="54"/>
        <v>1.0198649246869729</v>
      </c>
      <c r="U104" s="147">
        <f t="shared" si="54"/>
        <v>0.40126875760023273</v>
      </c>
      <c r="V104" s="147">
        <f t="shared" si="54"/>
        <v>1.2821378271373829E-3</v>
      </c>
      <c r="W104" s="77">
        <f t="shared" si="65"/>
        <v>0.14011508397555322</v>
      </c>
      <c r="X104" s="77">
        <f t="shared" si="55"/>
        <v>0.16451371176757706</v>
      </c>
      <c r="Y104" s="77">
        <f t="shared" si="55"/>
        <v>0.69449810599550377</v>
      </c>
      <c r="Z104" s="77">
        <f t="shared" si="56"/>
        <v>8.7309826136574556E-4</v>
      </c>
      <c r="AA104" s="78">
        <f t="shared" si="57"/>
        <v>0.39345284643786937</v>
      </c>
      <c r="AB104" s="150">
        <f t="shared" si="66"/>
        <v>283.33235609852005</v>
      </c>
      <c r="AC104" s="151">
        <f t="shared" si="67"/>
        <v>9.4876824825658908</v>
      </c>
      <c r="AD104" s="81">
        <f>+AB104*(100%-P104)</f>
        <v>269.39977011015941</v>
      </c>
      <c r="AE104" s="155">
        <f t="shared" si="68"/>
        <v>9.4876824825658908</v>
      </c>
      <c r="AF104" s="81">
        <f t="shared" si="69"/>
        <v>13.932585988360662</v>
      </c>
      <c r="AG104" s="155">
        <f t="shared" si="59"/>
        <v>9.4876824825658908</v>
      </c>
      <c r="AH104" s="144">
        <f t="shared" si="70"/>
        <v>29.863178560112861</v>
      </c>
      <c r="AI104" s="144">
        <f t="shared" si="71"/>
        <v>29.863178560112861</v>
      </c>
      <c r="AJ104" s="144">
        <f t="shared" si="60"/>
        <v>27.835107673690871</v>
      </c>
      <c r="AK104" s="144">
        <f t="shared" si="60"/>
        <v>17.559909024325922</v>
      </c>
      <c r="AL104" s="144">
        <f t="shared" si="60"/>
        <v>20.274712206938659</v>
      </c>
      <c r="AM104" s="144">
        <f t="shared" si="60"/>
        <v>12.813096418110867</v>
      </c>
      <c r="AN104" s="144">
        <f t="shared" si="60"/>
        <v>12.747595139993381</v>
      </c>
      <c r="AO104" s="144">
        <f t="shared" si="60"/>
        <v>8.1699853499332526</v>
      </c>
      <c r="AP104" s="144">
        <f t="shared" si="60"/>
        <v>8.8839477570677019</v>
      </c>
      <c r="AQ104" s="144">
        <f t="shared" si="60"/>
        <v>7.6545148810463139</v>
      </c>
      <c r="AR104" s="144">
        <f t="shared" si="60"/>
        <v>5.5289075934361867</v>
      </c>
      <c r="AS104" s="144">
        <f t="shared" si="61"/>
        <v>4.8075273037748882</v>
      </c>
      <c r="AT104" s="144">
        <f t="shared" si="61"/>
        <v>4.3266071106673554</v>
      </c>
      <c r="AU104" s="144">
        <f t="shared" si="61"/>
        <v>3.9981896052775268</v>
      </c>
      <c r="AV104" s="144">
        <f t="shared" si="61"/>
        <v>3.5055633471927838</v>
      </c>
      <c r="AW104" s="153">
        <f>+AI104*(100%-$P104)</f>
        <v>28.394686542809108</v>
      </c>
      <c r="AX104" s="153">
        <f t="shared" si="62"/>
        <v>26.466344019235095</v>
      </c>
      <c r="AY104" s="153">
        <f t="shared" si="62"/>
        <v>16.696418013987024</v>
      </c>
      <c r="AZ104" s="153">
        <f t="shared" si="62"/>
        <v>19.277723458099064</v>
      </c>
      <c r="BA104" s="153">
        <f t="shared" si="62"/>
        <v>12.183025182757813</v>
      </c>
      <c r="BB104" s="153">
        <f t="shared" si="62"/>
        <v>12.120744864654517</v>
      </c>
      <c r="BC104" s="153">
        <f t="shared" si="62"/>
        <v>7.7682344698748826</v>
      </c>
      <c r="BD104" s="153">
        <f t="shared" si="62"/>
        <v>8.4470884878128683</v>
      </c>
      <c r="BE104" s="153">
        <f t="shared" si="62"/>
        <v>7.2781117471159247</v>
      </c>
      <c r="BF104" s="153">
        <f t="shared" si="62"/>
        <v>5.257029077590067</v>
      </c>
      <c r="BG104" s="153">
        <f t="shared" si="62"/>
        <v>4.5711219440991844</v>
      </c>
      <c r="BH104" s="153">
        <f t="shared" si="62"/>
        <v>4.1138505217719281</v>
      </c>
      <c r="BI104" s="153">
        <f t="shared" si="62"/>
        <v>3.8015826196146216</v>
      </c>
      <c r="BJ104" s="153">
        <f t="shared" si="62"/>
        <v>3.3331807663786615</v>
      </c>
      <c r="BK104" s="153">
        <f t="shared" si="73"/>
        <v>1.4684920173037528</v>
      </c>
      <c r="BL104" s="153">
        <f t="shared" si="63"/>
        <v>1.3687636544557766</v>
      </c>
      <c r="BM104" s="153">
        <f t="shared" si="63"/>
        <v>0.86349101033889719</v>
      </c>
      <c r="BN104" s="153">
        <f t="shared" si="63"/>
        <v>0.99698874883959621</v>
      </c>
      <c r="BO104" s="153">
        <f t="shared" si="63"/>
        <v>0.63007123535305298</v>
      </c>
      <c r="BP104" s="153">
        <f t="shared" si="63"/>
        <v>0.62685027533886362</v>
      </c>
      <c r="BQ104" s="153">
        <f t="shared" si="63"/>
        <v>0.40175088005837001</v>
      </c>
      <c r="BR104" s="153">
        <f t="shared" si="63"/>
        <v>0.43685926925483298</v>
      </c>
      <c r="BS104" s="153">
        <f t="shared" si="63"/>
        <v>0.37640313393038949</v>
      </c>
      <c r="BT104" s="153">
        <f t="shared" si="63"/>
        <v>0.27187851584611961</v>
      </c>
      <c r="BU104" s="153">
        <f t="shared" si="63"/>
        <v>0.23640535967570414</v>
      </c>
      <c r="BV104" s="153">
        <f t="shared" si="63"/>
        <v>0.21275658889542715</v>
      </c>
      <c r="BW104" s="153">
        <f t="shared" si="63"/>
        <v>0.1966069856629053</v>
      </c>
      <c r="BX104" s="153">
        <f t="shared" si="63"/>
        <v>0.17238258081412255</v>
      </c>
      <c r="CV104" s="46"/>
      <c r="CW104" s="46"/>
      <c r="CX104" s="46"/>
      <c r="CY104" s="46"/>
      <c r="CZ104" s="46"/>
      <c r="DA104" s="46"/>
      <c r="DB104" s="46"/>
    </row>
    <row r="105" spans="10:106" ht="15.75" x14ac:dyDescent="0.25">
      <c r="J105" s="141" t="s">
        <v>82</v>
      </c>
      <c r="K105" s="141" t="s">
        <v>84</v>
      </c>
      <c r="L105" s="142" t="s">
        <v>129</v>
      </c>
      <c r="M105" s="154" t="s">
        <v>130</v>
      </c>
      <c r="N105" s="144">
        <f t="shared" si="53"/>
        <v>7.4922948422413441E-2</v>
      </c>
      <c r="O105" s="144">
        <f t="shared" si="53"/>
        <v>13.730938960633223</v>
      </c>
      <c r="P105" s="145">
        <f>+O105/(N105+O105)</f>
        <v>0.99457310605335914</v>
      </c>
      <c r="Q105" s="146">
        <f t="shared" si="54"/>
        <v>13.465657577297089</v>
      </c>
      <c r="R105" s="147">
        <f t="shared" si="54"/>
        <v>2.2906856139958444E-2</v>
      </c>
      <c r="S105" s="147">
        <f t="shared" si="54"/>
        <v>0.24237452719617553</v>
      </c>
      <c r="T105" s="147">
        <f t="shared" si="54"/>
        <v>0</v>
      </c>
      <c r="U105" s="147">
        <f t="shared" si="54"/>
        <v>0</v>
      </c>
      <c r="V105" s="147">
        <f t="shared" si="54"/>
        <v>13.465657577297089</v>
      </c>
      <c r="W105" s="77">
        <f t="shared" si="65"/>
        <v>1.6682658196670085E-3</v>
      </c>
      <c r="X105" s="77">
        <f t="shared" si="55"/>
        <v>1.7651708152739327E-2</v>
      </c>
      <c r="Y105" s="77">
        <f t="shared" si="55"/>
        <v>0</v>
      </c>
      <c r="Z105" s="77">
        <f t="shared" si="56"/>
        <v>0.98068002602759363</v>
      </c>
      <c r="AA105" s="78" t="str">
        <f t="shared" si="57"/>
        <v>-</v>
      </c>
      <c r="AB105" s="150">
        <f t="shared" si="66"/>
        <v>157.75252398843665</v>
      </c>
      <c r="AC105" s="151">
        <f t="shared" si="67"/>
        <v>11.426488619661082</v>
      </c>
      <c r="AD105" s="81">
        <f>+AB105*(100%-P105)</f>
        <v>0.85610621750016469</v>
      </c>
      <c r="AE105" s="155">
        <f t="shared" si="68"/>
        <v>11.426488619661127</v>
      </c>
      <c r="AF105" s="81">
        <f t="shared" si="69"/>
        <v>156.89641777093649</v>
      </c>
      <c r="AG105" s="155">
        <f t="shared" si="59"/>
        <v>11.426488619661082</v>
      </c>
      <c r="AH105" s="144">
        <f t="shared" si="70"/>
        <v>13.805861909055636</v>
      </c>
      <c r="AI105" s="144">
        <f>+SUMIFS(BK$67:BK$89,$I$67:$I$89,$J105,$M$67:$M$89,$K105)</f>
        <v>13.730938960633223</v>
      </c>
      <c r="AJ105" s="144">
        <f t="shared" si="60"/>
        <v>13.481821376850158</v>
      </c>
      <c r="AK105" s="144">
        <f t="shared" si="60"/>
        <v>13.508917511179082</v>
      </c>
      <c r="AL105" s="144">
        <f t="shared" si="60"/>
        <v>11.452716398983046</v>
      </c>
      <c r="AM105" s="144">
        <f t="shared" si="60"/>
        <v>9.7608949656530672</v>
      </c>
      <c r="AN105" s="144">
        <f t="shared" si="60"/>
        <v>7.6571590031467025</v>
      </c>
      <c r="AO105" s="144">
        <f t="shared" si="60"/>
        <v>6.1813413727745186</v>
      </c>
      <c r="AP105" s="144">
        <f t="shared" si="60"/>
        <v>5.2908833074602128</v>
      </c>
      <c r="AQ105" s="144">
        <f t="shared" si="60"/>
        <v>4.5396783970548498</v>
      </c>
      <c r="AR105" s="144">
        <f>+SUMIFS(BT$67:BT$89,$I$67:$I$89,$J105,$M$67:$M$89,$K105)</f>
        <v>3.6489860397841127</v>
      </c>
      <c r="AS105" s="144">
        <f t="shared" si="61"/>
        <v>0.66755939822291932</v>
      </c>
      <c r="AT105" s="144">
        <f t="shared" si="61"/>
        <v>0.56675340398689622</v>
      </c>
      <c r="AU105" s="144">
        <f t="shared" si="61"/>
        <v>0.48255766260835375</v>
      </c>
      <c r="AV105" s="144">
        <f t="shared" si="61"/>
        <v>0.19724675268257483</v>
      </c>
      <c r="AW105" s="153">
        <f t="shared" si="72"/>
        <v>7.4516349527155648E-2</v>
      </c>
      <c r="AX105" s="153">
        <f t="shared" si="62"/>
        <v>7.3164414819721538E-2</v>
      </c>
      <c r="AY105" s="153">
        <f t="shared" si="62"/>
        <v>7.3311462667088531E-2</v>
      </c>
      <c r="AZ105" s="153">
        <f t="shared" si="62"/>
        <v>6.2152677298235662E-2</v>
      </c>
      <c r="BA105" s="153">
        <f t="shared" si="62"/>
        <v>5.2971341802899925E-2</v>
      </c>
      <c r="BB105" s="153">
        <f t="shared" si="62"/>
        <v>4.1554589842643437E-2</v>
      </c>
      <c r="BC105" s="153">
        <f t="shared" si="62"/>
        <v>3.354548407803077E-2</v>
      </c>
      <c r="BD105" s="153">
        <f t="shared" si="62"/>
        <v>2.8713062593639028E-2</v>
      </c>
      <c r="BE105" s="153">
        <f t="shared" si="62"/>
        <v>2.4636353212673271E-2</v>
      </c>
      <c r="BF105" s="153">
        <f t="shared" si="62"/>
        <v>1.9802660250681423E-2</v>
      </c>
      <c r="BG105" s="153">
        <f t="shared" si="62"/>
        <v>3.6227740572391796E-3</v>
      </c>
      <c r="BH105" s="153">
        <f t="shared" si="62"/>
        <v>3.0757106173345916E-3</v>
      </c>
      <c r="BI105" s="153">
        <f t="shared" si="62"/>
        <v>2.6187892581144398E-3</v>
      </c>
      <c r="BJ105" s="153">
        <f t="shared" si="62"/>
        <v>1.0704372081276332E-3</v>
      </c>
      <c r="BK105" s="153">
        <f t="shared" si="73"/>
        <v>13.656422611106068</v>
      </c>
      <c r="BL105" s="153">
        <f t="shared" si="63"/>
        <v>13.408656962030436</v>
      </c>
      <c r="BM105" s="153">
        <f t="shared" si="63"/>
        <v>13.435606048511993</v>
      </c>
      <c r="BN105" s="153">
        <f t="shared" si="63"/>
        <v>11.39056372168481</v>
      </c>
      <c r="BO105" s="153">
        <f t="shared" si="63"/>
        <v>9.7079236238501672</v>
      </c>
      <c r="BP105" s="153">
        <f t="shared" si="63"/>
        <v>7.6156044133040588</v>
      </c>
      <c r="BQ105" s="153">
        <f t="shared" si="63"/>
        <v>6.1477958886964874</v>
      </c>
      <c r="BR105" s="153">
        <f t="shared" si="63"/>
        <v>5.2621702448665735</v>
      </c>
      <c r="BS105" s="153">
        <f t="shared" si="63"/>
        <v>4.5150420438421763</v>
      </c>
      <c r="BT105" s="153">
        <f t="shared" si="63"/>
        <v>3.6291833795334312</v>
      </c>
      <c r="BU105" s="153">
        <f t="shared" si="63"/>
        <v>0.66393662416568011</v>
      </c>
      <c r="BV105" s="153">
        <f t="shared" si="63"/>
        <v>0.56367769336956164</v>
      </c>
      <c r="BW105" s="153">
        <f t="shared" si="63"/>
        <v>0.47993887335023933</v>
      </c>
      <c r="BX105" s="153">
        <f t="shared" si="63"/>
        <v>0.19617631547444719</v>
      </c>
      <c r="CV105" s="46"/>
      <c r="CW105" s="46"/>
      <c r="CX105" s="46"/>
      <c r="CY105" s="46"/>
      <c r="CZ105" s="46"/>
      <c r="DA105" s="46"/>
      <c r="DB105" s="46"/>
    </row>
    <row r="106" spans="10:106" ht="15.75" x14ac:dyDescent="0.25">
      <c r="J106" s="141" t="s">
        <v>35</v>
      </c>
      <c r="K106" s="141" t="s">
        <v>124</v>
      </c>
      <c r="L106" s="142" t="s">
        <v>131</v>
      </c>
      <c r="M106" s="141"/>
      <c r="N106" s="144">
        <f t="shared" ref="N106:V112" si="74">+SUMIFS(N$67:N$86,$I$67:$I$86,$J106,$M$67:$M$86,$K106)</f>
        <v>0</v>
      </c>
      <c r="O106" s="144">
        <f t="shared" si="74"/>
        <v>0</v>
      </c>
      <c r="P106" s="146">
        <f t="shared" si="74"/>
        <v>0</v>
      </c>
      <c r="Q106" s="146">
        <f t="shared" si="74"/>
        <v>0</v>
      </c>
      <c r="R106" s="147">
        <f t="shared" si="74"/>
        <v>0</v>
      </c>
      <c r="S106" s="147">
        <f t="shared" si="74"/>
        <v>0</v>
      </c>
      <c r="T106" s="147">
        <f t="shared" si="74"/>
        <v>0</v>
      </c>
      <c r="U106" s="147">
        <f t="shared" si="74"/>
        <v>0</v>
      </c>
      <c r="V106" s="147">
        <f t="shared" si="74"/>
        <v>0</v>
      </c>
      <c r="W106" s="77" t="str">
        <f t="shared" si="65"/>
        <v>-</v>
      </c>
      <c r="X106" s="77" t="str">
        <f t="shared" si="55"/>
        <v>-</v>
      </c>
      <c r="Y106" s="77" t="str">
        <f t="shared" si="55"/>
        <v>-</v>
      </c>
      <c r="Z106" s="77" t="str">
        <f t="shared" si="56"/>
        <v>-</v>
      </c>
      <c r="AA106" s="78" t="str">
        <f t="shared" si="57"/>
        <v>-</v>
      </c>
      <c r="AB106" s="150">
        <f t="shared" ref="AB106:AC112" si="75">+SUMIFS(AB$67:AB$86,$I$67:$I$86,$J106,$M$67:$M$86,$K106)</f>
        <v>0</v>
      </c>
      <c r="AC106" s="150">
        <f t="shared" si="75"/>
        <v>0</v>
      </c>
      <c r="AD106" s="155">
        <f t="shared" si="58"/>
        <v>0</v>
      </c>
      <c r="AE106" s="157" t="str">
        <f t="shared" si="68"/>
        <v>-</v>
      </c>
      <c r="AF106" s="155">
        <f t="shared" si="69"/>
        <v>0</v>
      </c>
      <c r="AG106" s="157" t="str">
        <f t="shared" ref="AG106:AG112" si="76">+IF(P106=0,"-",AF106/P106)</f>
        <v>-</v>
      </c>
      <c r="AH106" s="144">
        <f t="shared" ref="AH106:AH112" si="77">+SUMIFS(AH$67:AH$86,$I$67:$I$86,$J106,$M$67:$M$86,$K106)</f>
        <v>0</v>
      </c>
      <c r="AI106" s="144">
        <f t="shared" ref="AI106:AV112" si="78">+SUMIFS(BK$67:BK$86,$I$67:$I$86,$J106,$M$67:$M$86,$K106)</f>
        <v>0</v>
      </c>
      <c r="AJ106" s="144">
        <f t="shared" si="78"/>
        <v>0</v>
      </c>
      <c r="AK106" s="144">
        <f t="shared" si="78"/>
        <v>0</v>
      </c>
      <c r="AL106" s="144">
        <f t="shared" si="78"/>
        <v>0</v>
      </c>
      <c r="AM106" s="144">
        <f t="shared" si="78"/>
        <v>0</v>
      </c>
      <c r="AN106" s="144">
        <f t="shared" si="78"/>
        <v>0</v>
      </c>
      <c r="AO106" s="144">
        <f t="shared" si="78"/>
        <v>0</v>
      </c>
      <c r="AP106" s="144">
        <f t="shared" si="78"/>
        <v>0</v>
      </c>
      <c r="AQ106" s="144">
        <f t="shared" si="78"/>
        <v>0</v>
      </c>
      <c r="AR106" s="144">
        <f t="shared" si="78"/>
        <v>0</v>
      </c>
      <c r="AS106" s="144">
        <f t="shared" si="78"/>
        <v>0</v>
      </c>
      <c r="AT106" s="144">
        <f t="shared" si="78"/>
        <v>0</v>
      </c>
      <c r="AU106" s="144">
        <f t="shared" si="78"/>
        <v>0</v>
      </c>
      <c r="AV106" s="144">
        <f t="shared" si="78"/>
        <v>0</v>
      </c>
      <c r="AW106" s="153">
        <f t="shared" si="72"/>
        <v>0</v>
      </c>
      <c r="AX106" s="153">
        <f t="shared" si="62"/>
        <v>0</v>
      </c>
      <c r="AY106" s="153">
        <f t="shared" si="62"/>
        <v>0</v>
      </c>
      <c r="AZ106" s="153">
        <f t="shared" si="62"/>
        <v>0</v>
      </c>
      <c r="BA106" s="153">
        <f t="shared" si="62"/>
        <v>0</v>
      </c>
      <c r="BB106" s="153">
        <f t="shared" si="62"/>
        <v>0</v>
      </c>
      <c r="BC106" s="153">
        <f t="shared" si="62"/>
        <v>0</v>
      </c>
      <c r="BD106" s="153">
        <f t="shared" si="62"/>
        <v>0</v>
      </c>
      <c r="BE106" s="153">
        <f t="shared" si="62"/>
        <v>0</v>
      </c>
      <c r="BF106" s="153">
        <f t="shared" si="62"/>
        <v>0</v>
      </c>
      <c r="BG106" s="153">
        <f t="shared" si="62"/>
        <v>0</v>
      </c>
      <c r="BH106" s="153">
        <f t="shared" si="62"/>
        <v>0</v>
      </c>
      <c r="BI106" s="153">
        <f t="shared" si="62"/>
        <v>0</v>
      </c>
      <c r="BJ106" s="153">
        <f t="shared" si="62"/>
        <v>0</v>
      </c>
      <c r="BK106" s="153">
        <f t="shared" si="73"/>
        <v>0</v>
      </c>
      <c r="BL106" s="153">
        <f t="shared" si="63"/>
        <v>0</v>
      </c>
      <c r="BM106" s="153">
        <f t="shared" si="63"/>
        <v>0</v>
      </c>
      <c r="BN106" s="153">
        <f t="shared" si="63"/>
        <v>0</v>
      </c>
      <c r="BO106" s="153">
        <f t="shared" si="63"/>
        <v>0</v>
      </c>
      <c r="BP106" s="153">
        <f t="shared" si="63"/>
        <v>0</v>
      </c>
      <c r="BQ106" s="153">
        <f t="shared" si="63"/>
        <v>0</v>
      </c>
      <c r="BR106" s="153">
        <f t="shared" si="63"/>
        <v>0</v>
      </c>
      <c r="BS106" s="153">
        <f t="shared" si="63"/>
        <v>0</v>
      </c>
      <c r="BT106" s="153">
        <f t="shared" si="63"/>
        <v>0</v>
      </c>
      <c r="BU106" s="153">
        <f t="shared" si="63"/>
        <v>0</v>
      </c>
      <c r="BV106" s="153">
        <f t="shared" si="63"/>
        <v>0</v>
      </c>
      <c r="BW106" s="153">
        <f t="shared" si="63"/>
        <v>0</v>
      </c>
      <c r="BX106" s="153">
        <f t="shared" si="63"/>
        <v>0</v>
      </c>
      <c r="CV106" s="46"/>
      <c r="CW106" s="46"/>
      <c r="CX106" s="46"/>
      <c r="CY106" s="46"/>
      <c r="CZ106" s="46"/>
      <c r="DA106" s="46"/>
      <c r="DB106" s="46"/>
    </row>
    <row r="107" spans="10:106" ht="15.75" x14ac:dyDescent="0.25">
      <c r="J107" s="141" t="s">
        <v>66</v>
      </c>
      <c r="K107" s="141" t="s">
        <v>124</v>
      </c>
      <c r="L107" s="142" t="s">
        <v>131</v>
      </c>
      <c r="M107" s="141"/>
      <c r="N107" s="144">
        <f t="shared" si="74"/>
        <v>0</v>
      </c>
      <c r="O107" s="144">
        <f t="shared" si="74"/>
        <v>0</v>
      </c>
      <c r="P107" s="146">
        <f t="shared" si="74"/>
        <v>0</v>
      </c>
      <c r="Q107" s="146">
        <f t="shared" si="74"/>
        <v>0</v>
      </c>
      <c r="R107" s="147">
        <f t="shared" si="74"/>
        <v>0</v>
      </c>
      <c r="S107" s="147">
        <f t="shared" si="74"/>
        <v>0</v>
      </c>
      <c r="T107" s="147">
        <f t="shared" si="74"/>
        <v>0</v>
      </c>
      <c r="U107" s="147">
        <f t="shared" si="74"/>
        <v>0</v>
      </c>
      <c r="V107" s="147">
        <f t="shared" si="74"/>
        <v>0</v>
      </c>
      <c r="W107" s="77" t="str">
        <f t="shared" si="65"/>
        <v>-</v>
      </c>
      <c r="X107" s="77" t="str">
        <f t="shared" si="55"/>
        <v>-</v>
      </c>
      <c r="Y107" s="77" t="str">
        <f t="shared" si="55"/>
        <v>-</v>
      </c>
      <c r="Z107" s="77" t="str">
        <f t="shared" si="56"/>
        <v>-</v>
      </c>
      <c r="AA107" s="78" t="str">
        <f t="shared" si="57"/>
        <v>-</v>
      </c>
      <c r="AB107" s="150">
        <f t="shared" si="75"/>
        <v>0</v>
      </c>
      <c r="AC107" s="150">
        <f t="shared" si="75"/>
        <v>0</v>
      </c>
      <c r="AD107" s="155">
        <f t="shared" si="58"/>
        <v>0</v>
      </c>
      <c r="AE107" s="157" t="str">
        <f t="shared" si="68"/>
        <v>-</v>
      </c>
      <c r="AF107" s="155">
        <f t="shared" si="69"/>
        <v>0</v>
      </c>
      <c r="AG107" s="157" t="str">
        <f t="shared" si="76"/>
        <v>-</v>
      </c>
      <c r="AH107" s="144">
        <f t="shared" si="77"/>
        <v>0</v>
      </c>
      <c r="AI107" s="144">
        <f t="shared" si="78"/>
        <v>0</v>
      </c>
      <c r="AJ107" s="144">
        <f t="shared" si="78"/>
        <v>0</v>
      </c>
      <c r="AK107" s="144">
        <f t="shared" si="78"/>
        <v>0</v>
      </c>
      <c r="AL107" s="144">
        <f t="shared" si="78"/>
        <v>0</v>
      </c>
      <c r="AM107" s="144">
        <f t="shared" si="78"/>
        <v>0</v>
      </c>
      <c r="AN107" s="144">
        <f t="shared" si="78"/>
        <v>0</v>
      </c>
      <c r="AO107" s="144">
        <f t="shared" si="78"/>
        <v>0</v>
      </c>
      <c r="AP107" s="144">
        <f t="shared" si="78"/>
        <v>0</v>
      </c>
      <c r="AQ107" s="144">
        <f t="shared" si="78"/>
        <v>0</v>
      </c>
      <c r="AR107" s="144">
        <f t="shared" si="78"/>
        <v>0</v>
      </c>
      <c r="AS107" s="144">
        <f t="shared" si="78"/>
        <v>0</v>
      </c>
      <c r="AT107" s="144">
        <f t="shared" si="78"/>
        <v>0</v>
      </c>
      <c r="AU107" s="144">
        <f t="shared" si="78"/>
        <v>0</v>
      </c>
      <c r="AV107" s="144">
        <f t="shared" si="78"/>
        <v>0</v>
      </c>
      <c r="AW107" s="153">
        <f t="shared" si="72"/>
        <v>0</v>
      </c>
      <c r="AX107" s="153">
        <f t="shared" si="62"/>
        <v>0</v>
      </c>
      <c r="AY107" s="153">
        <f t="shared" si="62"/>
        <v>0</v>
      </c>
      <c r="AZ107" s="153">
        <f t="shared" si="62"/>
        <v>0</v>
      </c>
      <c r="BA107" s="153">
        <f t="shared" si="62"/>
        <v>0</v>
      </c>
      <c r="BB107" s="153">
        <f t="shared" si="62"/>
        <v>0</v>
      </c>
      <c r="BC107" s="153">
        <f t="shared" si="62"/>
        <v>0</v>
      </c>
      <c r="BD107" s="153">
        <f t="shared" si="62"/>
        <v>0</v>
      </c>
      <c r="BE107" s="153">
        <f t="shared" si="62"/>
        <v>0</v>
      </c>
      <c r="BF107" s="153">
        <f t="shared" si="62"/>
        <v>0</v>
      </c>
      <c r="BG107" s="153">
        <f t="shared" si="62"/>
        <v>0</v>
      </c>
      <c r="BH107" s="153">
        <f t="shared" si="62"/>
        <v>0</v>
      </c>
      <c r="BI107" s="153">
        <f t="shared" si="62"/>
        <v>0</v>
      </c>
      <c r="BJ107" s="153">
        <f t="shared" si="62"/>
        <v>0</v>
      </c>
      <c r="BK107" s="153">
        <f t="shared" si="73"/>
        <v>0</v>
      </c>
      <c r="BL107" s="153">
        <f t="shared" si="63"/>
        <v>0</v>
      </c>
      <c r="BM107" s="153">
        <f t="shared" si="63"/>
        <v>0</v>
      </c>
      <c r="BN107" s="153">
        <f t="shared" si="63"/>
        <v>0</v>
      </c>
      <c r="BO107" s="153">
        <f t="shared" si="63"/>
        <v>0</v>
      </c>
      <c r="BP107" s="153">
        <f t="shared" si="63"/>
        <v>0</v>
      </c>
      <c r="BQ107" s="153">
        <f t="shared" si="63"/>
        <v>0</v>
      </c>
      <c r="BR107" s="153">
        <f t="shared" si="63"/>
        <v>0</v>
      </c>
      <c r="BS107" s="153">
        <f t="shared" si="63"/>
        <v>0</v>
      </c>
      <c r="BT107" s="153">
        <f t="shared" si="63"/>
        <v>0</v>
      </c>
      <c r="BU107" s="153">
        <f t="shared" si="63"/>
        <v>0</v>
      </c>
      <c r="BV107" s="153">
        <f t="shared" si="63"/>
        <v>0</v>
      </c>
      <c r="BW107" s="153">
        <f t="shared" si="63"/>
        <v>0</v>
      </c>
      <c r="BX107" s="153">
        <f t="shared" si="63"/>
        <v>0</v>
      </c>
    </row>
    <row r="108" spans="10:106" ht="15.75" x14ac:dyDescent="0.25">
      <c r="J108" s="141" t="s">
        <v>66</v>
      </c>
      <c r="K108" s="141" t="s">
        <v>119</v>
      </c>
      <c r="L108" s="142" t="s">
        <v>131</v>
      </c>
      <c r="M108" s="141"/>
      <c r="N108" s="144">
        <f t="shared" si="74"/>
        <v>0</v>
      </c>
      <c r="O108" s="144">
        <f t="shared" si="74"/>
        <v>0</v>
      </c>
      <c r="P108" s="146">
        <f t="shared" si="74"/>
        <v>0</v>
      </c>
      <c r="Q108" s="146">
        <f t="shared" si="74"/>
        <v>0</v>
      </c>
      <c r="R108" s="147">
        <f t="shared" si="74"/>
        <v>0</v>
      </c>
      <c r="S108" s="147">
        <f t="shared" si="74"/>
        <v>0</v>
      </c>
      <c r="T108" s="147">
        <f t="shared" si="74"/>
        <v>0</v>
      </c>
      <c r="U108" s="147">
        <f t="shared" si="74"/>
        <v>0</v>
      </c>
      <c r="V108" s="147">
        <f t="shared" si="74"/>
        <v>0</v>
      </c>
      <c r="W108" s="77" t="str">
        <f t="shared" si="65"/>
        <v>-</v>
      </c>
      <c r="X108" s="77" t="str">
        <f t="shared" si="55"/>
        <v>-</v>
      </c>
      <c r="Y108" s="77" t="str">
        <f t="shared" si="55"/>
        <v>-</v>
      </c>
      <c r="Z108" s="77" t="str">
        <f t="shared" si="56"/>
        <v>-</v>
      </c>
      <c r="AA108" s="78" t="str">
        <f t="shared" si="57"/>
        <v>-</v>
      </c>
      <c r="AB108" s="150">
        <f t="shared" si="75"/>
        <v>0</v>
      </c>
      <c r="AC108" s="150">
        <f t="shared" si="75"/>
        <v>0</v>
      </c>
      <c r="AD108" s="155">
        <f t="shared" si="58"/>
        <v>0</v>
      </c>
      <c r="AE108" s="157" t="str">
        <f t="shared" si="68"/>
        <v>-</v>
      </c>
      <c r="AF108" s="155">
        <f t="shared" si="69"/>
        <v>0</v>
      </c>
      <c r="AG108" s="157" t="str">
        <f t="shared" si="76"/>
        <v>-</v>
      </c>
      <c r="AH108" s="144">
        <f t="shared" si="77"/>
        <v>0</v>
      </c>
      <c r="AI108" s="144">
        <f t="shared" si="78"/>
        <v>0</v>
      </c>
      <c r="AJ108" s="144">
        <f t="shared" si="78"/>
        <v>0</v>
      </c>
      <c r="AK108" s="144">
        <f t="shared" si="78"/>
        <v>0</v>
      </c>
      <c r="AL108" s="144">
        <f t="shared" si="78"/>
        <v>0</v>
      </c>
      <c r="AM108" s="144">
        <f t="shared" si="78"/>
        <v>0</v>
      </c>
      <c r="AN108" s="144">
        <f t="shared" si="78"/>
        <v>0</v>
      </c>
      <c r="AO108" s="144">
        <f t="shared" si="78"/>
        <v>0</v>
      </c>
      <c r="AP108" s="144">
        <f t="shared" si="78"/>
        <v>0</v>
      </c>
      <c r="AQ108" s="144">
        <f t="shared" si="78"/>
        <v>0</v>
      </c>
      <c r="AR108" s="144">
        <f t="shared" si="78"/>
        <v>0</v>
      </c>
      <c r="AS108" s="144">
        <f t="shared" si="78"/>
        <v>0</v>
      </c>
      <c r="AT108" s="144">
        <f t="shared" si="78"/>
        <v>0</v>
      </c>
      <c r="AU108" s="144">
        <f t="shared" si="78"/>
        <v>0</v>
      </c>
      <c r="AV108" s="144">
        <f t="shared" si="78"/>
        <v>0</v>
      </c>
      <c r="AW108" s="153">
        <f t="shared" si="72"/>
        <v>0</v>
      </c>
      <c r="AX108" s="153">
        <f t="shared" si="62"/>
        <v>0</v>
      </c>
      <c r="AY108" s="153">
        <f t="shared" si="62"/>
        <v>0</v>
      </c>
      <c r="AZ108" s="153">
        <f t="shared" si="62"/>
        <v>0</v>
      </c>
      <c r="BA108" s="153">
        <f t="shared" si="62"/>
        <v>0</v>
      </c>
      <c r="BB108" s="153">
        <f t="shared" si="62"/>
        <v>0</v>
      </c>
      <c r="BC108" s="153">
        <f t="shared" si="62"/>
        <v>0</v>
      </c>
      <c r="BD108" s="153">
        <f t="shared" si="62"/>
        <v>0</v>
      </c>
      <c r="BE108" s="153">
        <f t="shared" si="62"/>
        <v>0</v>
      </c>
      <c r="BF108" s="153">
        <f t="shared" si="62"/>
        <v>0</v>
      </c>
      <c r="BG108" s="153">
        <f t="shared" si="62"/>
        <v>0</v>
      </c>
      <c r="BH108" s="153">
        <f t="shared" si="62"/>
        <v>0</v>
      </c>
      <c r="BI108" s="153">
        <f t="shared" si="62"/>
        <v>0</v>
      </c>
      <c r="BJ108" s="153">
        <f t="shared" si="62"/>
        <v>0</v>
      </c>
      <c r="BK108" s="153">
        <f t="shared" si="73"/>
        <v>0</v>
      </c>
      <c r="BL108" s="153">
        <f t="shared" si="63"/>
        <v>0</v>
      </c>
      <c r="BM108" s="153">
        <f t="shared" si="63"/>
        <v>0</v>
      </c>
      <c r="BN108" s="153">
        <f t="shared" si="63"/>
        <v>0</v>
      </c>
      <c r="BO108" s="153">
        <f t="shared" si="63"/>
        <v>0</v>
      </c>
      <c r="BP108" s="153">
        <f t="shared" si="63"/>
        <v>0</v>
      </c>
      <c r="BQ108" s="153">
        <f t="shared" si="63"/>
        <v>0</v>
      </c>
      <c r="BR108" s="153">
        <f t="shared" si="63"/>
        <v>0</v>
      </c>
      <c r="BS108" s="153">
        <f t="shared" si="63"/>
        <v>0</v>
      </c>
      <c r="BT108" s="153">
        <f t="shared" si="63"/>
        <v>0</v>
      </c>
      <c r="BU108" s="153">
        <f t="shared" si="63"/>
        <v>0</v>
      </c>
      <c r="BV108" s="153">
        <f t="shared" si="63"/>
        <v>0</v>
      </c>
      <c r="BW108" s="153">
        <f t="shared" si="63"/>
        <v>0</v>
      </c>
      <c r="BX108" s="153">
        <f t="shared" si="63"/>
        <v>0</v>
      </c>
    </row>
    <row r="109" spans="10:106" ht="15.75" x14ac:dyDescent="0.25">
      <c r="J109" s="141" t="s">
        <v>69</v>
      </c>
      <c r="K109" s="141" t="s">
        <v>116</v>
      </c>
      <c r="L109" s="142" t="s">
        <v>131</v>
      </c>
      <c r="M109" s="141"/>
      <c r="N109" s="144">
        <f t="shared" si="74"/>
        <v>0</v>
      </c>
      <c r="O109" s="144">
        <f t="shared" si="74"/>
        <v>0</v>
      </c>
      <c r="P109" s="146">
        <f t="shared" si="74"/>
        <v>0</v>
      </c>
      <c r="Q109" s="146">
        <f t="shared" si="74"/>
        <v>0</v>
      </c>
      <c r="R109" s="147">
        <f t="shared" si="74"/>
        <v>0</v>
      </c>
      <c r="S109" s="147">
        <f t="shared" si="74"/>
        <v>0</v>
      </c>
      <c r="T109" s="147">
        <f t="shared" si="74"/>
        <v>0</v>
      </c>
      <c r="U109" s="147">
        <f t="shared" si="74"/>
        <v>0</v>
      </c>
      <c r="V109" s="147">
        <f t="shared" si="74"/>
        <v>0</v>
      </c>
      <c r="W109" s="77" t="str">
        <f t="shared" si="65"/>
        <v>-</v>
      </c>
      <c r="X109" s="77" t="str">
        <f t="shared" si="55"/>
        <v>-</v>
      </c>
      <c r="Y109" s="77" t="str">
        <f t="shared" si="55"/>
        <v>-</v>
      </c>
      <c r="Z109" s="77" t="str">
        <f t="shared" si="56"/>
        <v>-</v>
      </c>
      <c r="AA109" s="78" t="str">
        <f t="shared" si="57"/>
        <v>-</v>
      </c>
      <c r="AB109" s="150">
        <f t="shared" si="75"/>
        <v>0</v>
      </c>
      <c r="AC109" s="150">
        <f t="shared" si="75"/>
        <v>0</v>
      </c>
      <c r="AD109" s="155">
        <f t="shared" si="58"/>
        <v>0</v>
      </c>
      <c r="AE109" s="157" t="str">
        <f t="shared" si="68"/>
        <v>-</v>
      </c>
      <c r="AF109" s="155">
        <f t="shared" si="69"/>
        <v>0</v>
      </c>
      <c r="AG109" s="157" t="str">
        <f t="shared" si="76"/>
        <v>-</v>
      </c>
      <c r="AH109" s="144">
        <f t="shared" si="77"/>
        <v>0</v>
      </c>
      <c r="AI109" s="144">
        <f t="shared" si="78"/>
        <v>0</v>
      </c>
      <c r="AJ109" s="144">
        <f t="shared" si="78"/>
        <v>0</v>
      </c>
      <c r="AK109" s="144">
        <f t="shared" si="78"/>
        <v>0</v>
      </c>
      <c r="AL109" s="144">
        <f t="shared" si="78"/>
        <v>0</v>
      </c>
      <c r="AM109" s="144">
        <f t="shared" si="78"/>
        <v>0</v>
      </c>
      <c r="AN109" s="144">
        <f t="shared" si="78"/>
        <v>0</v>
      </c>
      <c r="AO109" s="144">
        <f t="shared" si="78"/>
        <v>0</v>
      </c>
      <c r="AP109" s="144">
        <f t="shared" si="78"/>
        <v>0</v>
      </c>
      <c r="AQ109" s="144">
        <f t="shared" si="78"/>
        <v>0</v>
      </c>
      <c r="AR109" s="144">
        <f t="shared" si="78"/>
        <v>0</v>
      </c>
      <c r="AS109" s="144">
        <f t="shared" si="78"/>
        <v>0</v>
      </c>
      <c r="AT109" s="144">
        <f t="shared" si="78"/>
        <v>0</v>
      </c>
      <c r="AU109" s="144">
        <f t="shared" si="78"/>
        <v>0</v>
      </c>
      <c r="AV109" s="144">
        <f t="shared" si="78"/>
        <v>0</v>
      </c>
      <c r="AW109" s="153">
        <f t="shared" si="72"/>
        <v>0</v>
      </c>
      <c r="AX109" s="153">
        <f t="shared" si="62"/>
        <v>0</v>
      </c>
      <c r="AY109" s="153">
        <f t="shared" si="62"/>
        <v>0</v>
      </c>
      <c r="AZ109" s="153">
        <f t="shared" si="62"/>
        <v>0</v>
      </c>
      <c r="BA109" s="153">
        <f t="shared" si="62"/>
        <v>0</v>
      </c>
      <c r="BB109" s="153">
        <f t="shared" si="62"/>
        <v>0</v>
      </c>
      <c r="BC109" s="153">
        <f t="shared" si="62"/>
        <v>0</v>
      </c>
      <c r="BD109" s="153">
        <f t="shared" si="62"/>
        <v>0</v>
      </c>
      <c r="BE109" s="153">
        <f t="shared" si="62"/>
        <v>0</v>
      </c>
      <c r="BF109" s="153">
        <f t="shared" si="62"/>
        <v>0</v>
      </c>
      <c r="BG109" s="153">
        <f t="shared" si="62"/>
        <v>0</v>
      </c>
      <c r="BH109" s="153">
        <f t="shared" si="62"/>
        <v>0</v>
      </c>
      <c r="BI109" s="153">
        <f t="shared" si="62"/>
        <v>0</v>
      </c>
      <c r="BJ109" s="153">
        <f t="shared" si="62"/>
        <v>0</v>
      </c>
      <c r="BK109" s="153">
        <f t="shared" si="73"/>
        <v>0</v>
      </c>
      <c r="BL109" s="153">
        <f t="shared" si="63"/>
        <v>0</v>
      </c>
      <c r="BM109" s="153">
        <f t="shared" si="63"/>
        <v>0</v>
      </c>
      <c r="BN109" s="153">
        <f t="shared" si="63"/>
        <v>0</v>
      </c>
      <c r="BO109" s="153">
        <f t="shared" si="63"/>
        <v>0</v>
      </c>
      <c r="BP109" s="153">
        <f t="shared" si="63"/>
        <v>0</v>
      </c>
      <c r="BQ109" s="153">
        <f t="shared" si="63"/>
        <v>0</v>
      </c>
      <c r="BR109" s="153">
        <f t="shared" si="63"/>
        <v>0</v>
      </c>
      <c r="BS109" s="153">
        <f t="shared" si="63"/>
        <v>0</v>
      </c>
      <c r="BT109" s="153">
        <f t="shared" si="63"/>
        <v>0</v>
      </c>
      <c r="BU109" s="153">
        <f t="shared" si="63"/>
        <v>0</v>
      </c>
      <c r="BV109" s="153">
        <f t="shared" si="63"/>
        <v>0</v>
      </c>
      <c r="BW109" s="153">
        <f t="shared" si="63"/>
        <v>0</v>
      </c>
      <c r="BX109" s="153">
        <f t="shared" si="63"/>
        <v>0</v>
      </c>
    </row>
    <row r="110" spans="10:106" ht="15.75" x14ac:dyDescent="0.25">
      <c r="J110" s="141" t="s">
        <v>69</v>
      </c>
      <c r="K110" s="141" t="s">
        <v>119</v>
      </c>
      <c r="L110" s="142" t="s">
        <v>131</v>
      </c>
      <c r="M110" s="141"/>
      <c r="N110" s="144">
        <f t="shared" si="74"/>
        <v>3.2805677744000978</v>
      </c>
      <c r="O110" s="144">
        <f t="shared" si="74"/>
        <v>8.7791106651863626E-2</v>
      </c>
      <c r="P110" s="146">
        <f t="shared" si="74"/>
        <v>2.6063465845553212E-2</v>
      </c>
      <c r="Q110" s="146">
        <f t="shared" si="74"/>
        <v>0</v>
      </c>
      <c r="R110" s="147">
        <f t="shared" si="74"/>
        <v>3.6990181091585597E-2</v>
      </c>
      <c r="S110" s="147">
        <f t="shared" si="74"/>
        <v>5.0800925560278022E-2</v>
      </c>
      <c r="T110" s="147">
        <f t="shared" si="74"/>
        <v>0</v>
      </c>
      <c r="U110" s="147">
        <f t="shared" si="74"/>
        <v>0</v>
      </c>
      <c r="V110" s="147">
        <f t="shared" si="74"/>
        <v>0</v>
      </c>
      <c r="W110" s="77">
        <f t="shared" si="65"/>
        <v>0.42134314627414909</v>
      </c>
      <c r="X110" s="77">
        <f t="shared" si="55"/>
        <v>0.57865685372585085</v>
      </c>
      <c r="Y110" s="77">
        <f t="shared" si="55"/>
        <v>0</v>
      </c>
      <c r="Z110" s="77">
        <f t="shared" si="56"/>
        <v>0</v>
      </c>
      <c r="AA110" s="78" t="str">
        <f t="shared" si="57"/>
        <v>-</v>
      </c>
      <c r="AB110" s="150">
        <f t="shared" si="75"/>
        <v>34.198855287999997</v>
      </c>
      <c r="AC110" s="150">
        <f t="shared" si="75"/>
        <v>10.42467573902014</v>
      </c>
      <c r="AD110" s="155">
        <f t="shared" si="58"/>
        <v>33.307514591244193</v>
      </c>
      <c r="AE110" s="155">
        <f t="shared" si="68"/>
        <v>10.152972558945223</v>
      </c>
      <c r="AF110" s="155">
        <f t="shared" si="69"/>
        <v>0.89134069675580474</v>
      </c>
      <c r="AG110" s="155">
        <f>+IF(P110=0,"-",AF110/P110)</f>
        <v>34.198855287999997</v>
      </c>
      <c r="AH110" s="144">
        <f t="shared" si="77"/>
        <v>3.3683588810519614</v>
      </c>
      <c r="AI110" s="144">
        <f t="shared" si="78"/>
        <v>3.3683588810519614</v>
      </c>
      <c r="AJ110" s="144">
        <f t="shared" si="78"/>
        <v>3.0751987685605915</v>
      </c>
      <c r="AK110" s="144">
        <f t="shared" si="78"/>
        <v>3.4930679115729726</v>
      </c>
      <c r="AL110" s="144">
        <f t="shared" si="78"/>
        <v>2.7288246831254654</v>
      </c>
      <c r="AM110" s="144">
        <f t="shared" si="78"/>
        <v>2.4582950069742102</v>
      </c>
      <c r="AN110" s="144">
        <f t="shared" si="78"/>
        <v>2.0525004927473267</v>
      </c>
      <c r="AO110" s="144">
        <f t="shared" si="78"/>
        <v>1.6467059785204439</v>
      </c>
      <c r="AP110" s="144">
        <f t="shared" si="78"/>
        <v>0.98038529706751343</v>
      </c>
      <c r="AQ110" s="144">
        <f t="shared" si="78"/>
        <v>0.82911070247183327</v>
      </c>
      <c r="AR110" s="144">
        <f t="shared" si="78"/>
        <v>0.60219881057831304</v>
      </c>
      <c r="AS110" s="144">
        <f t="shared" si="78"/>
        <v>0.4903086312459346</v>
      </c>
      <c r="AT110" s="144">
        <f t="shared" si="78"/>
        <v>0.41571517835768235</v>
      </c>
      <c r="AU110" s="144">
        <f t="shared" si="78"/>
        <v>0</v>
      </c>
      <c r="AV110" s="144">
        <f t="shared" si="78"/>
        <v>0</v>
      </c>
      <c r="AW110" s="153">
        <f t="shared" si="72"/>
        <v>3.2805677744000978</v>
      </c>
      <c r="AX110" s="153">
        <f t="shared" si="62"/>
        <v>2.9950484304879255</v>
      </c>
      <c r="AY110" s="153">
        <f t="shared" si="62"/>
        <v>3.4020264553634925</v>
      </c>
      <c r="AZ110" s="153">
        <f t="shared" si="62"/>
        <v>2.6577020541983223</v>
      </c>
      <c r="BA110" s="153">
        <f t="shared" si="62"/>
        <v>2.394223319021644</v>
      </c>
      <c r="BB110" s="153">
        <f t="shared" si="62"/>
        <v>1.9990052162566256</v>
      </c>
      <c r="BC110" s="153">
        <f t="shared" si="62"/>
        <v>1.603787113491608</v>
      </c>
      <c r="BD110" s="153">
        <f t="shared" si="62"/>
        <v>0.95483305836191179</v>
      </c>
      <c r="BE110" s="153">
        <f t="shared" si="62"/>
        <v>0.80750120399577607</v>
      </c>
      <c r="BF110" s="153">
        <f t="shared" si="62"/>
        <v>0.58650342244657239</v>
      </c>
      <c r="BG110" s="153">
        <f t="shared" si="62"/>
        <v>0.47752948898167624</v>
      </c>
      <c r="BH110" s="153">
        <f t="shared" si="62"/>
        <v>0.40488020000507885</v>
      </c>
      <c r="BI110" s="153">
        <f t="shared" si="62"/>
        <v>0</v>
      </c>
      <c r="BJ110" s="153">
        <f t="shared" si="62"/>
        <v>0</v>
      </c>
      <c r="BK110" s="153">
        <f t="shared" si="73"/>
        <v>8.7791106651863626E-2</v>
      </c>
      <c r="BL110" s="153">
        <f t="shared" si="63"/>
        <v>8.0150338072666277E-2</v>
      </c>
      <c r="BM110" s="153">
        <f t="shared" si="63"/>
        <v>9.1041456209480051E-2</v>
      </c>
      <c r="BN110" s="153">
        <f t="shared" si="63"/>
        <v>7.1122628927143133E-2</v>
      </c>
      <c r="BO110" s="153">
        <f t="shared" si="63"/>
        <v>6.407168795256632E-2</v>
      </c>
      <c r="BP110" s="153">
        <f t="shared" si="63"/>
        <v>5.3495276490701085E-2</v>
      </c>
      <c r="BQ110" s="153">
        <f t="shared" si="63"/>
        <v>4.2918865028835872E-2</v>
      </c>
      <c r="BR110" s="153">
        <f t="shared" si="63"/>
        <v>2.5552238705601676E-2</v>
      </c>
      <c r="BS110" s="153">
        <f t="shared" si="63"/>
        <v>2.1609498476057257E-2</v>
      </c>
      <c r="BT110" s="153">
        <f t="shared" si="63"/>
        <v>1.569538813174063E-2</v>
      </c>
      <c r="BU110" s="153">
        <f t="shared" si="63"/>
        <v>1.277914226425836E-2</v>
      </c>
      <c r="BV110" s="153">
        <f t="shared" si="63"/>
        <v>1.0834978352603516E-2</v>
      </c>
      <c r="BW110" s="153">
        <f t="shared" si="63"/>
        <v>0</v>
      </c>
      <c r="BX110" s="153">
        <f t="shared" si="63"/>
        <v>0</v>
      </c>
    </row>
    <row r="111" spans="10:106" ht="15.75" x14ac:dyDescent="0.25">
      <c r="J111" s="141" t="s">
        <v>78</v>
      </c>
      <c r="K111" s="141" t="s">
        <v>116</v>
      </c>
      <c r="L111" s="142" t="s">
        <v>131</v>
      </c>
      <c r="M111" s="141"/>
      <c r="N111" s="144">
        <f t="shared" si="74"/>
        <v>0</v>
      </c>
      <c r="O111" s="144">
        <f t="shared" si="74"/>
        <v>0</v>
      </c>
      <c r="P111" s="146">
        <f t="shared" si="74"/>
        <v>0</v>
      </c>
      <c r="Q111" s="146">
        <f t="shared" si="74"/>
        <v>0</v>
      </c>
      <c r="R111" s="147">
        <f t="shared" si="74"/>
        <v>0</v>
      </c>
      <c r="S111" s="147">
        <f t="shared" si="74"/>
        <v>0</v>
      </c>
      <c r="T111" s="147">
        <f t="shared" si="74"/>
        <v>0</v>
      </c>
      <c r="U111" s="147">
        <f t="shared" si="74"/>
        <v>0</v>
      </c>
      <c r="V111" s="147">
        <f t="shared" si="74"/>
        <v>0</v>
      </c>
      <c r="W111" s="77" t="str">
        <f t="shared" si="65"/>
        <v>-</v>
      </c>
      <c r="X111" s="77" t="str">
        <f t="shared" si="55"/>
        <v>-</v>
      </c>
      <c r="Y111" s="77" t="str">
        <f t="shared" si="55"/>
        <v>-</v>
      </c>
      <c r="Z111" s="77" t="str">
        <f t="shared" si="56"/>
        <v>-</v>
      </c>
      <c r="AA111" s="78" t="str">
        <f t="shared" si="57"/>
        <v>-</v>
      </c>
      <c r="AB111" s="150">
        <f t="shared" si="75"/>
        <v>0</v>
      </c>
      <c r="AC111" s="150">
        <f t="shared" si="75"/>
        <v>0</v>
      </c>
      <c r="AD111" s="155">
        <f t="shared" si="58"/>
        <v>0</v>
      </c>
      <c r="AE111" s="157" t="str">
        <f t="shared" si="68"/>
        <v>-</v>
      </c>
      <c r="AF111" s="155">
        <f t="shared" si="69"/>
        <v>0</v>
      </c>
      <c r="AG111" s="157" t="str">
        <f t="shared" si="76"/>
        <v>-</v>
      </c>
      <c r="AH111" s="144">
        <f t="shared" si="77"/>
        <v>0</v>
      </c>
      <c r="AI111" s="144">
        <f t="shared" si="78"/>
        <v>0</v>
      </c>
      <c r="AJ111" s="144">
        <f t="shared" si="78"/>
        <v>0</v>
      </c>
      <c r="AK111" s="144">
        <f t="shared" si="78"/>
        <v>0</v>
      </c>
      <c r="AL111" s="144">
        <f t="shared" si="78"/>
        <v>0</v>
      </c>
      <c r="AM111" s="144">
        <f t="shared" si="78"/>
        <v>0</v>
      </c>
      <c r="AN111" s="144">
        <f t="shared" si="78"/>
        <v>0</v>
      </c>
      <c r="AO111" s="144">
        <f t="shared" si="78"/>
        <v>0</v>
      </c>
      <c r="AP111" s="144">
        <f t="shared" si="78"/>
        <v>0</v>
      </c>
      <c r="AQ111" s="144">
        <f t="shared" si="78"/>
        <v>0</v>
      </c>
      <c r="AR111" s="144">
        <f t="shared" si="78"/>
        <v>0</v>
      </c>
      <c r="AS111" s="144">
        <f t="shared" si="78"/>
        <v>0</v>
      </c>
      <c r="AT111" s="144">
        <f t="shared" si="78"/>
        <v>0</v>
      </c>
      <c r="AU111" s="144">
        <f t="shared" si="78"/>
        <v>0</v>
      </c>
      <c r="AV111" s="144">
        <f t="shared" si="78"/>
        <v>0</v>
      </c>
      <c r="AW111" s="153">
        <f t="shared" si="72"/>
        <v>0</v>
      </c>
      <c r="AX111" s="153">
        <f t="shared" si="62"/>
        <v>0</v>
      </c>
      <c r="AY111" s="153">
        <f t="shared" si="62"/>
        <v>0</v>
      </c>
      <c r="AZ111" s="153">
        <f t="shared" si="62"/>
        <v>0</v>
      </c>
      <c r="BA111" s="153">
        <f t="shared" si="62"/>
        <v>0</v>
      </c>
      <c r="BB111" s="153">
        <f t="shared" si="62"/>
        <v>0</v>
      </c>
      <c r="BC111" s="153">
        <f t="shared" si="62"/>
        <v>0</v>
      </c>
      <c r="BD111" s="153">
        <f t="shared" si="62"/>
        <v>0</v>
      </c>
      <c r="BE111" s="153">
        <f t="shared" si="62"/>
        <v>0</v>
      </c>
      <c r="BF111" s="153">
        <f t="shared" si="62"/>
        <v>0</v>
      </c>
      <c r="BG111" s="153">
        <f t="shared" si="62"/>
        <v>0</v>
      </c>
      <c r="BH111" s="153">
        <f t="shared" si="62"/>
        <v>0</v>
      </c>
      <c r="BI111" s="153">
        <f t="shared" si="62"/>
        <v>0</v>
      </c>
      <c r="BJ111" s="153">
        <f t="shared" si="62"/>
        <v>0</v>
      </c>
      <c r="BK111" s="153">
        <f t="shared" si="73"/>
        <v>0</v>
      </c>
      <c r="BL111" s="153">
        <f t="shared" si="63"/>
        <v>0</v>
      </c>
      <c r="BM111" s="153">
        <f t="shared" si="63"/>
        <v>0</v>
      </c>
      <c r="BN111" s="153">
        <f t="shared" si="63"/>
        <v>0</v>
      </c>
      <c r="BO111" s="153">
        <f t="shared" si="63"/>
        <v>0</v>
      </c>
      <c r="BP111" s="153">
        <f t="shared" si="63"/>
        <v>0</v>
      </c>
      <c r="BQ111" s="153">
        <f t="shared" si="63"/>
        <v>0</v>
      </c>
      <c r="BR111" s="153">
        <f t="shared" si="63"/>
        <v>0</v>
      </c>
      <c r="BS111" s="153">
        <f t="shared" si="63"/>
        <v>0</v>
      </c>
      <c r="BT111" s="153">
        <f t="shared" si="63"/>
        <v>0</v>
      </c>
      <c r="BU111" s="153">
        <f t="shared" si="63"/>
        <v>0</v>
      </c>
      <c r="BV111" s="153">
        <f t="shared" si="63"/>
        <v>0</v>
      </c>
      <c r="BW111" s="153">
        <f t="shared" si="63"/>
        <v>0</v>
      </c>
      <c r="BX111" s="153">
        <f t="shared" si="63"/>
        <v>0</v>
      </c>
    </row>
    <row r="112" spans="10:106" ht="15.75" x14ac:dyDescent="0.25">
      <c r="J112" s="141" t="s">
        <v>78</v>
      </c>
      <c r="K112" s="141" t="s">
        <v>119</v>
      </c>
      <c r="L112" s="142" t="s">
        <v>131</v>
      </c>
      <c r="M112" s="141"/>
      <c r="N112" s="144">
        <f t="shared" si="74"/>
        <v>0</v>
      </c>
      <c r="O112" s="144">
        <f t="shared" si="74"/>
        <v>0</v>
      </c>
      <c r="P112" s="146">
        <f t="shared" si="74"/>
        <v>0</v>
      </c>
      <c r="Q112" s="146">
        <f t="shared" si="74"/>
        <v>0</v>
      </c>
      <c r="R112" s="147">
        <f t="shared" si="74"/>
        <v>0</v>
      </c>
      <c r="S112" s="147">
        <f t="shared" si="74"/>
        <v>0</v>
      </c>
      <c r="T112" s="147">
        <f t="shared" si="74"/>
        <v>0</v>
      </c>
      <c r="U112" s="147">
        <f t="shared" si="74"/>
        <v>0</v>
      </c>
      <c r="V112" s="147">
        <f t="shared" si="74"/>
        <v>0</v>
      </c>
      <c r="W112" s="158" t="str">
        <f t="shared" si="65"/>
        <v>-</v>
      </c>
      <c r="X112" s="158" t="str">
        <f t="shared" si="55"/>
        <v>-</v>
      </c>
      <c r="Y112" s="158" t="str">
        <f t="shared" si="55"/>
        <v>-</v>
      </c>
      <c r="Z112" s="158" t="str">
        <f t="shared" si="56"/>
        <v>-</v>
      </c>
      <c r="AA112" s="159" t="str">
        <f t="shared" si="57"/>
        <v>-</v>
      </c>
      <c r="AB112" s="150">
        <f t="shared" si="75"/>
        <v>0</v>
      </c>
      <c r="AC112" s="150">
        <f t="shared" si="75"/>
        <v>0</v>
      </c>
      <c r="AD112" s="155">
        <f t="shared" si="58"/>
        <v>0</v>
      </c>
      <c r="AE112" s="157" t="str">
        <f t="shared" si="68"/>
        <v>-</v>
      </c>
      <c r="AF112" s="155">
        <f t="shared" si="69"/>
        <v>0</v>
      </c>
      <c r="AG112" s="157" t="str">
        <f t="shared" si="76"/>
        <v>-</v>
      </c>
      <c r="AH112" s="144">
        <f t="shared" si="77"/>
        <v>0</v>
      </c>
      <c r="AI112" s="144">
        <f t="shared" si="78"/>
        <v>0</v>
      </c>
      <c r="AJ112" s="144">
        <f t="shared" si="78"/>
        <v>0</v>
      </c>
      <c r="AK112" s="144">
        <f t="shared" si="78"/>
        <v>0</v>
      </c>
      <c r="AL112" s="144">
        <f t="shared" si="78"/>
        <v>0</v>
      </c>
      <c r="AM112" s="144">
        <f t="shared" si="78"/>
        <v>0</v>
      </c>
      <c r="AN112" s="144">
        <f t="shared" si="78"/>
        <v>0</v>
      </c>
      <c r="AO112" s="144">
        <f t="shared" si="78"/>
        <v>0</v>
      </c>
      <c r="AP112" s="144">
        <f t="shared" si="78"/>
        <v>0</v>
      </c>
      <c r="AQ112" s="144">
        <f t="shared" si="78"/>
        <v>0</v>
      </c>
      <c r="AR112" s="144">
        <f t="shared" si="78"/>
        <v>0</v>
      </c>
      <c r="AS112" s="144">
        <f t="shared" si="78"/>
        <v>0</v>
      </c>
      <c r="AT112" s="144">
        <f t="shared" si="78"/>
        <v>0</v>
      </c>
      <c r="AU112" s="144">
        <f t="shared" si="78"/>
        <v>0</v>
      </c>
      <c r="AV112" s="144">
        <f t="shared" si="78"/>
        <v>0</v>
      </c>
      <c r="AW112" s="153">
        <f t="shared" si="72"/>
        <v>0</v>
      </c>
      <c r="AX112" s="153">
        <f t="shared" si="62"/>
        <v>0</v>
      </c>
      <c r="AY112" s="153">
        <f t="shared" si="62"/>
        <v>0</v>
      </c>
      <c r="AZ112" s="153">
        <f t="shared" si="62"/>
        <v>0</v>
      </c>
      <c r="BA112" s="153">
        <f t="shared" si="62"/>
        <v>0</v>
      </c>
      <c r="BB112" s="153">
        <f t="shared" si="62"/>
        <v>0</v>
      </c>
      <c r="BC112" s="153">
        <f t="shared" si="62"/>
        <v>0</v>
      </c>
      <c r="BD112" s="153">
        <f t="shared" si="62"/>
        <v>0</v>
      </c>
      <c r="BE112" s="153">
        <f t="shared" si="62"/>
        <v>0</v>
      </c>
      <c r="BF112" s="153">
        <f t="shared" si="62"/>
        <v>0</v>
      </c>
      <c r="BG112" s="153">
        <f t="shared" si="62"/>
        <v>0</v>
      </c>
      <c r="BH112" s="153">
        <f t="shared" si="62"/>
        <v>0</v>
      </c>
      <c r="BI112" s="153">
        <f t="shared" si="62"/>
        <v>0</v>
      </c>
      <c r="BJ112" s="153">
        <f t="shared" si="62"/>
        <v>0</v>
      </c>
      <c r="BK112" s="153">
        <f t="shared" si="73"/>
        <v>0</v>
      </c>
      <c r="BL112" s="153">
        <f t="shared" si="63"/>
        <v>0</v>
      </c>
      <c r="BM112" s="153">
        <f t="shared" si="63"/>
        <v>0</v>
      </c>
      <c r="BN112" s="153">
        <f t="shared" si="63"/>
        <v>0</v>
      </c>
      <c r="BO112" s="153">
        <f t="shared" si="63"/>
        <v>0</v>
      </c>
      <c r="BP112" s="153">
        <f t="shared" si="63"/>
        <v>0</v>
      </c>
      <c r="BQ112" s="153">
        <f t="shared" si="63"/>
        <v>0</v>
      </c>
      <c r="BR112" s="153">
        <f t="shared" si="63"/>
        <v>0</v>
      </c>
      <c r="BS112" s="153">
        <f t="shared" si="63"/>
        <v>0</v>
      </c>
      <c r="BT112" s="153">
        <f t="shared" si="63"/>
        <v>0</v>
      </c>
      <c r="BU112" s="153">
        <f t="shared" si="63"/>
        <v>0</v>
      </c>
      <c r="BV112" s="153">
        <f t="shared" si="63"/>
        <v>0</v>
      </c>
      <c r="BW112" s="153">
        <f t="shared" si="63"/>
        <v>0</v>
      </c>
      <c r="BX112" s="153">
        <f t="shared" si="63"/>
        <v>0</v>
      </c>
    </row>
    <row r="114" spans="10:76" x14ac:dyDescent="0.25">
      <c r="N114" s="39">
        <f>+SUM(N99:O105)</f>
        <v>1373.72499825569</v>
      </c>
      <c r="AB114" s="39"/>
      <c r="AF114" s="39">
        <f>+SUM(AF99:AF104)</f>
        <v>1843.6340862746542</v>
      </c>
      <c r="AI114" s="39"/>
      <c r="AJ114" s="39"/>
      <c r="AK114" s="39"/>
      <c r="AL114" s="39"/>
      <c r="AM114" s="39"/>
      <c r="AN114" s="39"/>
      <c r="AO114" s="39"/>
      <c r="AP114" s="39"/>
      <c r="AQ114" s="39"/>
      <c r="AR114" s="39"/>
      <c r="AS114" s="39"/>
      <c r="AT114" s="39"/>
      <c r="AU114" s="39"/>
      <c r="AV114" s="160" t="s">
        <v>87</v>
      </c>
      <c r="AW114" s="161">
        <f>+SUM(AW99:AW104)</f>
        <v>1025.6624631771094</v>
      </c>
      <c r="AX114" s="161">
        <f>+SUM(AX99:AX104)</f>
        <v>971.57652717500991</v>
      </c>
      <c r="AY114" s="161">
        <f t="shared" ref="AY114:BX114" si="79">+SUM(AY99:AY104)</f>
        <v>587.45269905868224</v>
      </c>
      <c r="AZ114" s="161">
        <f t="shared" si="79"/>
        <v>583.80882350140098</v>
      </c>
      <c r="BA114" s="161">
        <f t="shared" si="79"/>
        <v>491.64198180044281</v>
      </c>
      <c r="BB114" s="161">
        <f t="shared" si="79"/>
        <v>395.55490364858457</v>
      </c>
      <c r="BC114" s="161">
        <f t="shared" si="79"/>
        <v>259.08358501121182</v>
      </c>
      <c r="BD114" s="161">
        <f t="shared" si="79"/>
        <v>203.01753298333946</v>
      </c>
      <c r="BE114" s="161">
        <f t="shared" si="79"/>
        <v>119.86506892227095</v>
      </c>
      <c r="BF114" s="161">
        <f t="shared" si="79"/>
        <v>113.14283421871541</v>
      </c>
      <c r="BG114" s="161">
        <f t="shared" si="79"/>
        <v>93.852736485768659</v>
      </c>
      <c r="BH114" s="161">
        <f t="shared" si="79"/>
        <v>77.289458691355691</v>
      </c>
      <c r="BI114" s="161">
        <f t="shared" si="79"/>
        <v>71.463716236286629</v>
      </c>
      <c r="BJ114" s="161">
        <f t="shared" si="79"/>
        <v>58.10098973082475</v>
      </c>
      <c r="BK114" s="162">
        <f t="shared" si="79"/>
        <v>334.25667316952502</v>
      </c>
      <c r="BL114" s="161">
        <f t="shared" si="79"/>
        <v>309.16286047379833</v>
      </c>
      <c r="BM114" s="161">
        <f t="shared" si="79"/>
        <v>254.3052648806358</v>
      </c>
      <c r="BN114" s="161">
        <f t="shared" si="79"/>
        <v>194.55634642916442</v>
      </c>
      <c r="BO114" s="161">
        <f t="shared" si="79"/>
        <v>121.22384774909479</v>
      </c>
      <c r="BP114" s="161">
        <f t="shared" si="79"/>
        <v>74.76382565249844</v>
      </c>
      <c r="BQ114" s="161">
        <f t="shared" si="79"/>
        <v>53.922348074396865</v>
      </c>
      <c r="BR114" s="161">
        <f t="shared" si="79"/>
        <v>41.269166088667482</v>
      </c>
      <c r="BS114" s="161">
        <f t="shared" si="79"/>
        <v>31.465251620085624</v>
      </c>
      <c r="BT114" s="161">
        <f t="shared" si="79"/>
        <v>17.69403914381996</v>
      </c>
      <c r="BU114" s="161">
        <f t="shared" si="79"/>
        <v>8.5518145152151508</v>
      </c>
      <c r="BV114" s="161">
        <f t="shared" si="79"/>
        <v>7.0326021336820999</v>
      </c>
      <c r="BW114" s="161">
        <f t="shared" si="79"/>
        <v>6.2929834743419137</v>
      </c>
      <c r="BX114" s="163">
        <f t="shared" si="79"/>
        <v>5.1711410056949765</v>
      </c>
    </row>
    <row r="115" spans="10:76" x14ac:dyDescent="0.25">
      <c r="AB115" t="s">
        <v>132</v>
      </c>
      <c r="AC115" t="s">
        <v>133</v>
      </c>
      <c r="AF115">
        <f>+AF114*(1000/D8)/1000</f>
        <v>302.87191322450025</v>
      </c>
      <c r="AV115" s="164" t="s">
        <v>134</v>
      </c>
      <c r="AW115" s="165">
        <f>+AW114*1000/($D$8*365)</f>
        <v>461.63196063013703</v>
      </c>
      <c r="AX115" s="165">
        <f t="shared" ref="AX115:BJ115" si="80">+AX114*1000/($D$8*365)</f>
        <v>437.28886767748605</v>
      </c>
      <c r="AY115" s="165">
        <f t="shared" si="80"/>
        <v>264.4017412940043</v>
      </c>
      <c r="AZ115" s="165">
        <f t="shared" si="80"/>
        <v>262.76169939114538</v>
      </c>
      <c r="BA115" s="165">
        <f t="shared" si="80"/>
        <v>221.27908560053632</v>
      </c>
      <c r="BB115" s="165">
        <f t="shared" si="80"/>
        <v>178.0320449112798</v>
      </c>
      <c r="BC115" s="165">
        <f t="shared" si="80"/>
        <v>116.60879442280806</v>
      </c>
      <c r="BD115" s="165">
        <f t="shared" si="80"/>
        <v>91.374487375784184</v>
      </c>
      <c r="BE115" s="165">
        <f t="shared" si="80"/>
        <v>53.949080486237456</v>
      </c>
      <c r="BF115" s="165">
        <f t="shared" si="80"/>
        <v>50.923525298806915</v>
      </c>
      <c r="BG115" s="165">
        <f t="shared" si="80"/>
        <v>42.241404272730641</v>
      </c>
      <c r="BH115" s="165">
        <f t="shared" si="80"/>
        <v>34.786575147940731</v>
      </c>
      <c r="BI115" s="165">
        <f t="shared" si="80"/>
        <v>32.164514764323698</v>
      </c>
      <c r="BJ115" s="165">
        <f t="shared" si="80"/>
        <v>26.150195378029196</v>
      </c>
      <c r="BK115" s="166">
        <f>+BK114*1000/($D$7*365)</f>
        <v>907.10221917808201</v>
      </c>
      <c r="BL115" s="165">
        <f t="shared" ref="BL115:BX115" si="81">+BL114*1000/($D$7*365)</f>
        <v>839.00289607978675</v>
      </c>
      <c r="BM115" s="165">
        <f t="shared" si="81"/>
        <v>690.13093421443909</v>
      </c>
      <c r="BN115" s="165">
        <f t="shared" si="81"/>
        <v>527.98495218543667</v>
      </c>
      <c r="BO115" s="165">
        <f t="shared" si="81"/>
        <v>328.97599401026821</v>
      </c>
      <c r="BP115" s="165">
        <f t="shared" si="81"/>
        <v>202.89327815223328</v>
      </c>
      <c r="BQ115" s="165">
        <f t="shared" si="81"/>
        <v>146.33389705512664</v>
      </c>
      <c r="BR115" s="165">
        <f t="shared" si="81"/>
        <v>111.99582580561683</v>
      </c>
      <c r="BS115" s="165">
        <f t="shared" si="81"/>
        <v>85.390066564507023</v>
      </c>
      <c r="BT115" s="165">
        <f t="shared" si="81"/>
        <v>48.017896012034754</v>
      </c>
      <c r="BU115" s="165">
        <f t="shared" si="81"/>
        <v>23.207823649990946</v>
      </c>
      <c r="BV115" s="165">
        <f t="shared" si="81"/>
        <v>19.085001180587238</v>
      </c>
      <c r="BW115" s="165">
        <f t="shared" si="81"/>
        <v>17.077831896960898</v>
      </c>
      <c r="BX115" s="167">
        <f t="shared" si="81"/>
        <v>14.033387688178426</v>
      </c>
    </row>
    <row r="116" spans="10:76" x14ac:dyDescent="0.25">
      <c r="AB116" t="s">
        <v>135</v>
      </c>
      <c r="AC116" t="s">
        <v>136</v>
      </c>
    </row>
    <row r="117" spans="10:76" ht="31.5" x14ac:dyDescent="0.25">
      <c r="J117" s="135" t="str">
        <f t="shared" ref="J117:M123" si="82">J98</f>
        <v>Basin</v>
      </c>
      <c r="K117" s="135" t="str">
        <f t="shared" si="82"/>
        <v>Type Fluid</v>
      </c>
      <c r="L117" s="135" t="str">
        <f t="shared" si="82"/>
        <v>CAM</v>
      </c>
      <c r="M117" s="135" t="str">
        <f t="shared" si="82"/>
        <v>Type of Oil producing</v>
      </c>
      <c r="N117" s="168" t="s">
        <v>137</v>
      </c>
      <c r="Y117" s="169" t="s">
        <v>98</v>
      </c>
      <c r="Z117" s="169" t="s">
        <v>9</v>
      </c>
      <c r="AA117" s="170" t="s">
        <v>138</v>
      </c>
      <c r="AB117" s="170" t="s">
        <v>139</v>
      </c>
      <c r="AC117" s="170" t="s">
        <v>140</v>
      </c>
    </row>
    <row r="118" spans="10:76" ht="15.75" x14ac:dyDescent="0.25">
      <c r="J118" s="141" t="str">
        <f t="shared" si="82"/>
        <v>Guajira</v>
      </c>
      <c r="K118" s="141" t="str">
        <f t="shared" si="82"/>
        <v>Doesn't Apply</v>
      </c>
      <c r="L118" s="142" t="str">
        <f t="shared" si="82"/>
        <v>CAM1</v>
      </c>
      <c r="M118" s="143" t="str">
        <f t="shared" si="82"/>
        <v>GU - Gas</v>
      </c>
      <c r="N118" s="171">
        <f>+(T120+T121)/1000</f>
        <v>1.1801000000000001E-2</v>
      </c>
      <c r="O118" s="171" t="s">
        <v>141</v>
      </c>
      <c r="T118" t="str">
        <f>[1]General_SEC_SGC!J7</f>
        <v>Electricity consumption</v>
      </c>
      <c r="X118" s="143" t="s">
        <v>115</v>
      </c>
      <c r="Y118" s="172" cm="1">
        <f t="array" ref="Y118:Y124">+P99:P105</f>
        <v>1</v>
      </c>
      <c r="Z118" s="173" cm="1">
        <f t="array" ref="Z118:Z124">+Q99:Q105</f>
        <v>66.042848806832495</v>
      </c>
      <c r="AA118" t="s">
        <v>142</v>
      </c>
      <c r="AB118" t="s">
        <v>142</v>
      </c>
      <c r="AC118" t="s">
        <v>143</v>
      </c>
    </row>
    <row r="119" spans="10:76" ht="15.75" x14ac:dyDescent="0.25">
      <c r="J119" s="141" t="str">
        <f t="shared" si="82"/>
        <v>Llanos Orientales</v>
      </c>
      <c r="K119" s="141" t="str">
        <f t="shared" si="82"/>
        <v>Light Oil</v>
      </c>
      <c r="L119" s="142" t="str">
        <f t="shared" si="82"/>
        <v>CAM2</v>
      </c>
      <c r="M119" s="154" t="str">
        <f t="shared" si="82"/>
        <v>LLO - Ligth</v>
      </c>
      <c r="N119" s="171">
        <f>+(T119+T120)/1000</f>
        <v>2.6799E-2</v>
      </c>
      <c r="O119" s="171" t="s">
        <v>141</v>
      </c>
      <c r="S119" t="str">
        <f>[1]General_SEC_SGC!I8</f>
        <v xml:space="preserve">Production </v>
      </c>
      <c r="T119">
        <f>[1]General_SEC_SGC!J8</f>
        <v>16.216999999999999</v>
      </c>
      <c r="U119" t="s">
        <v>144</v>
      </c>
      <c r="X119" s="154" t="s">
        <v>118</v>
      </c>
      <c r="Y119" s="172">
        <v>0.70411500249785086</v>
      </c>
      <c r="Z119" s="173">
        <v>209.74608813235034</v>
      </c>
      <c r="AA119" t="s">
        <v>142</v>
      </c>
      <c r="AB119" t="s">
        <v>142</v>
      </c>
      <c r="AC119" t="s">
        <v>143</v>
      </c>
    </row>
    <row r="120" spans="10:76" ht="15.75" x14ac:dyDescent="0.25">
      <c r="J120" s="141" t="str">
        <f t="shared" si="82"/>
        <v>Llanos Orientales</v>
      </c>
      <c r="K120" s="141" t="str">
        <f t="shared" si="82"/>
        <v>Heavy Oil</v>
      </c>
      <c r="L120" s="142" t="str">
        <f t="shared" si="82"/>
        <v>CAM3</v>
      </c>
      <c r="M120" s="156" t="str">
        <f t="shared" si="82"/>
        <v>LLO - Heavy</v>
      </c>
      <c r="N120" s="171">
        <f>+(T120+T1254)/1000</f>
        <v>1.0582000000000001E-2</v>
      </c>
      <c r="O120" s="171" t="s">
        <v>141</v>
      </c>
      <c r="S120" t="str">
        <f>[1]General_SEC_SGC!I9</f>
        <v>Wells</v>
      </c>
      <c r="T120">
        <f>[1]General_SEC_SGC!J9</f>
        <v>10.582000000000001</v>
      </c>
      <c r="U120" t="s">
        <v>144</v>
      </c>
      <c r="X120" s="156" t="s">
        <v>121</v>
      </c>
      <c r="Y120" s="172">
        <v>2.8224919834781799E-3</v>
      </c>
      <c r="Z120" s="173">
        <v>0.23786180586758954</v>
      </c>
      <c r="AA120" t="s">
        <v>142</v>
      </c>
      <c r="AB120" t="s">
        <v>143</v>
      </c>
      <c r="AC120" t="s">
        <v>142</v>
      </c>
    </row>
    <row r="121" spans="10:76" ht="15.75" x14ac:dyDescent="0.25">
      <c r="J121" s="141" t="str">
        <f t="shared" si="82"/>
        <v>Putumayo</v>
      </c>
      <c r="K121" s="141" t="str">
        <f t="shared" si="82"/>
        <v>Light Oil</v>
      </c>
      <c r="L121" s="142" t="str">
        <f t="shared" si="82"/>
        <v>CAM4</v>
      </c>
      <c r="M121" s="156" t="str">
        <f t="shared" si="82"/>
        <v>PU - Ligth</v>
      </c>
      <c r="N121" s="171">
        <f>+(T122+T120)/1000</f>
        <v>1.4998000000000001E-2</v>
      </c>
      <c r="O121" s="171" t="s">
        <v>141</v>
      </c>
      <c r="P121" s="2"/>
      <c r="S121" t="str">
        <f>[1]General_SEC_SGC!I10</f>
        <v>Gras treatment</v>
      </c>
      <c r="T121">
        <f>[1]General_SEC_SGC!J10</f>
        <v>1.2190000000000001</v>
      </c>
      <c r="U121" t="s">
        <v>144</v>
      </c>
      <c r="X121" s="156" t="s">
        <v>123</v>
      </c>
      <c r="Y121" s="172">
        <v>0.2264193930205074</v>
      </c>
      <c r="Z121" s="173">
        <v>0</v>
      </c>
      <c r="AA121" t="s">
        <v>142</v>
      </c>
      <c r="AB121" t="s">
        <v>143</v>
      </c>
      <c r="AC121" t="s">
        <v>142</v>
      </c>
    </row>
    <row r="122" spans="10:76" ht="15.75" x14ac:dyDescent="0.25">
      <c r="J122" s="141" t="str">
        <f t="shared" si="82"/>
        <v>VMM</v>
      </c>
      <c r="K122" s="141" t="str">
        <f t="shared" si="82"/>
        <v>Medium Oil</v>
      </c>
      <c r="L122" s="142" t="str">
        <f t="shared" si="82"/>
        <v>CAM5</v>
      </c>
      <c r="M122" s="156" t="str">
        <f t="shared" si="82"/>
        <v>VMM - Medium</v>
      </c>
      <c r="N122" s="171">
        <f>+(T120+T122)/1000</f>
        <v>1.4998000000000001E-2</v>
      </c>
      <c r="O122" s="171" t="s">
        <v>141</v>
      </c>
      <c r="P122" s="2"/>
      <c r="S122" t="str">
        <f>[1]General_SEC_SGC!I11</f>
        <v>Crude Treatment</v>
      </c>
      <c r="T122">
        <f>[1]General_SEC_SGC!J11</f>
        <v>4.4160000000000004</v>
      </c>
      <c r="U122" t="s">
        <v>144</v>
      </c>
      <c r="X122" s="156" t="s">
        <v>126</v>
      </c>
      <c r="Y122" s="172">
        <v>2.9005932398423979E-2</v>
      </c>
      <c r="Z122" s="173">
        <v>2.2768748695271519</v>
      </c>
      <c r="AA122" t="s">
        <v>142</v>
      </c>
      <c r="AB122" t="s">
        <v>143</v>
      </c>
      <c r="AC122" t="s">
        <v>142</v>
      </c>
    </row>
    <row r="123" spans="10:76" ht="15.75" x14ac:dyDescent="0.25">
      <c r="J123" s="141" t="str">
        <f t="shared" si="82"/>
        <v>VSM</v>
      </c>
      <c r="K123" s="141" t="str">
        <f t="shared" si="82"/>
        <v>Medium Oil</v>
      </c>
      <c r="L123" s="142" t="str">
        <f t="shared" si="82"/>
        <v>CAM6</v>
      </c>
      <c r="M123" s="154" t="str">
        <f t="shared" si="82"/>
        <v>VSM - Medium</v>
      </c>
      <c r="N123" s="171">
        <f>+(T120+T122)/1000</f>
        <v>1.4998000000000001E-2</v>
      </c>
      <c r="O123" s="171" t="s">
        <v>141</v>
      </c>
      <c r="P123" s="2"/>
      <c r="S123" t="str">
        <f>[1]General_SEC_SGC!I12</f>
        <v>PowerPlant</v>
      </c>
      <c r="T123">
        <f>[1]General_SEC_SGC!J12</f>
        <v>16.216999999999999</v>
      </c>
      <c r="U123" t="s">
        <v>144</v>
      </c>
      <c r="X123" s="154" t="s">
        <v>128</v>
      </c>
      <c r="Y123" s="172">
        <v>4.9174002504380532E-2</v>
      </c>
      <c r="Z123" s="173">
        <v>0.61987830491387741</v>
      </c>
      <c r="AA123" t="s">
        <v>142</v>
      </c>
      <c r="AB123" t="s">
        <v>143</v>
      </c>
      <c r="AC123" t="s">
        <v>142</v>
      </c>
    </row>
    <row r="124" spans="10:76" ht="15.75" x14ac:dyDescent="0.25">
      <c r="J124" s="141" t="s">
        <v>82</v>
      </c>
      <c r="K124" s="141" t="str">
        <f>+K105</f>
        <v>Doesn't Apply</v>
      </c>
      <c r="L124" s="142" t="str">
        <f>+L105</f>
        <v>CAM7</v>
      </c>
      <c r="M124" s="154" t="str">
        <f>+M105</f>
        <v>VIM - GAS</v>
      </c>
      <c r="N124" s="171">
        <f>+(T120+T121)/1000</f>
        <v>1.1801000000000001E-2</v>
      </c>
      <c r="O124" s="171" t="s">
        <v>141</v>
      </c>
      <c r="P124" s="2"/>
      <c r="X124" s="154" t="s">
        <v>130</v>
      </c>
      <c r="Y124" s="172">
        <v>0.99457310605335914</v>
      </c>
      <c r="Z124" s="173">
        <v>13.465657577297089</v>
      </c>
      <c r="AA124" t="s">
        <v>142</v>
      </c>
      <c r="AB124" t="s">
        <v>142</v>
      </c>
      <c r="AC124" t="s">
        <v>143</v>
      </c>
    </row>
    <row r="125" spans="10:76" x14ac:dyDescent="0.25">
      <c r="J125" s="141" t="str">
        <f t="shared" ref="J125:M131" si="83">J106</f>
        <v>Llanos Orientales</v>
      </c>
      <c r="K125" s="141" t="str">
        <f t="shared" si="83"/>
        <v>Medium Oil</v>
      </c>
      <c r="L125" s="142" t="str">
        <f t="shared" si="83"/>
        <v>P</v>
      </c>
      <c r="M125" s="141">
        <f t="shared" si="83"/>
        <v>0</v>
      </c>
      <c r="N125" s="174"/>
      <c r="O125" s="175"/>
      <c r="P125" s="2"/>
    </row>
    <row r="126" spans="10:76" x14ac:dyDescent="0.25">
      <c r="J126" s="141" t="str">
        <f t="shared" si="83"/>
        <v>Putumayo</v>
      </c>
      <c r="K126" s="141" t="str">
        <f t="shared" si="83"/>
        <v>Medium Oil</v>
      </c>
      <c r="L126" s="142" t="str">
        <f t="shared" si="83"/>
        <v>P</v>
      </c>
      <c r="M126" s="141">
        <f t="shared" si="83"/>
        <v>0</v>
      </c>
      <c r="N126" s="174"/>
      <c r="O126" s="175"/>
      <c r="P126" s="2"/>
    </row>
    <row r="127" spans="10:76" x14ac:dyDescent="0.25">
      <c r="J127" s="141" t="str">
        <f t="shared" si="83"/>
        <v>Putumayo</v>
      </c>
      <c r="K127" s="141" t="str">
        <f t="shared" si="83"/>
        <v>Heavy Oil</v>
      </c>
      <c r="L127" s="142" t="str">
        <f t="shared" si="83"/>
        <v>P</v>
      </c>
      <c r="M127" s="141">
        <f t="shared" si="83"/>
        <v>0</v>
      </c>
      <c r="N127" s="174"/>
      <c r="O127" s="175"/>
      <c r="P127" s="2"/>
    </row>
    <row r="128" spans="10:76" x14ac:dyDescent="0.25">
      <c r="J128" s="141" t="str">
        <f t="shared" si="83"/>
        <v>VMM</v>
      </c>
      <c r="K128" s="141" t="str">
        <f t="shared" si="83"/>
        <v>Light Oil</v>
      </c>
      <c r="L128" s="142" t="str">
        <f t="shared" si="83"/>
        <v>P</v>
      </c>
      <c r="M128" s="141">
        <f t="shared" si="83"/>
        <v>0</v>
      </c>
      <c r="N128" s="174"/>
      <c r="O128" s="175"/>
      <c r="P128" s="2"/>
    </row>
    <row r="129" spans="10:20" x14ac:dyDescent="0.25">
      <c r="J129" s="141" t="str">
        <f t="shared" si="83"/>
        <v>VMM</v>
      </c>
      <c r="K129" s="141" t="str">
        <f t="shared" si="83"/>
        <v>Heavy Oil</v>
      </c>
      <c r="L129" s="142" t="str">
        <f t="shared" si="83"/>
        <v>P</v>
      </c>
      <c r="M129" s="141">
        <f t="shared" si="83"/>
        <v>0</v>
      </c>
      <c r="N129" s="174"/>
      <c r="O129" s="175"/>
      <c r="P129" s="2"/>
    </row>
    <row r="130" spans="10:20" x14ac:dyDescent="0.25">
      <c r="J130" s="141" t="str">
        <f t="shared" si="83"/>
        <v>VSM</v>
      </c>
      <c r="K130" s="141" t="str">
        <f t="shared" si="83"/>
        <v>Light Oil</v>
      </c>
      <c r="L130" s="142" t="str">
        <f t="shared" si="83"/>
        <v>P</v>
      </c>
      <c r="M130" s="141">
        <f t="shared" si="83"/>
        <v>0</v>
      </c>
      <c r="N130" s="2"/>
      <c r="O130" s="2"/>
      <c r="P130" s="2"/>
    </row>
    <row r="131" spans="10:20" x14ac:dyDescent="0.25">
      <c r="J131" s="141" t="str">
        <f t="shared" si="83"/>
        <v>VSM</v>
      </c>
      <c r="K131" s="141" t="str">
        <f t="shared" si="83"/>
        <v>Heavy Oil</v>
      </c>
      <c r="L131" s="142" t="str">
        <f t="shared" si="83"/>
        <v>P</v>
      </c>
      <c r="M131" s="141">
        <f t="shared" si="83"/>
        <v>0</v>
      </c>
      <c r="N131" s="2"/>
      <c r="O131" s="2"/>
      <c r="P131" s="2"/>
    </row>
    <row r="132" spans="10:20" s="2" customFormat="1" x14ac:dyDescent="0.25">
      <c r="L132" s="46"/>
    </row>
    <row r="133" spans="10:20" s="2" customFormat="1" x14ac:dyDescent="0.25">
      <c r="L133" s="46"/>
    </row>
    <row r="134" spans="10:20" s="2" customFormat="1" x14ac:dyDescent="0.25">
      <c r="L134" s="46"/>
    </row>
    <row r="135" spans="10:20" s="2" customFormat="1" x14ac:dyDescent="0.25">
      <c r="L135" s="46"/>
    </row>
    <row r="136" spans="10:20" s="2" customFormat="1" x14ac:dyDescent="0.25">
      <c r="L136" s="46"/>
    </row>
    <row r="137" spans="10:20" s="2" customFormat="1" ht="31.5" x14ac:dyDescent="0.25">
      <c r="J137" s="135" t="str">
        <f t="shared" ref="J137:M144" si="84">J117</f>
        <v>Basin</v>
      </c>
      <c r="K137" s="135" t="str">
        <f t="shared" si="84"/>
        <v>Type Fluid</v>
      </c>
      <c r="L137" s="135" t="str">
        <f t="shared" si="84"/>
        <v>CAM</v>
      </c>
      <c r="M137" s="135" t="str">
        <f t="shared" si="84"/>
        <v>Type of Oil producing</v>
      </c>
      <c r="N137" s="8" t="s">
        <v>145</v>
      </c>
    </row>
    <row r="138" spans="10:20" s="2" customFormat="1" ht="15.75" x14ac:dyDescent="0.25">
      <c r="J138" s="141" t="str">
        <f t="shared" si="84"/>
        <v>Guajira</v>
      </c>
      <c r="K138" s="141" t="str">
        <f t="shared" si="84"/>
        <v>Doesn't Apply</v>
      </c>
      <c r="L138" s="142" t="str">
        <f t="shared" si="84"/>
        <v>CAM1</v>
      </c>
      <c r="M138" s="143" t="str">
        <f t="shared" si="84"/>
        <v>GU - Gas</v>
      </c>
      <c r="N138" s="2">
        <f>+T141</f>
        <v>0.4</v>
      </c>
      <c r="S138"/>
      <c r="T138" t="s">
        <v>146</v>
      </c>
    </row>
    <row r="139" spans="10:20" s="2" customFormat="1" ht="15.75" x14ac:dyDescent="0.25">
      <c r="J139" s="141" t="str">
        <f t="shared" si="84"/>
        <v>Llanos Orientales</v>
      </c>
      <c r="K139" s="141" t="str">
        <f t="shared" si="84"/>
        <v>Light Oil</v>
      </c>
      <c r="L139" s="142" t="str">
        <f t="shared" si="84"/>
        <v>CAM2</v>
      </c>
      <c r="M139" s="154" t="str">
        <f t="shared" si="84"/>
        <v>LLO - Ligth</v>
      </c>
      <c r="N139" s="2">
        <f>+T141</f>
        <v>0.4</v>
      </c>
      <c r="S139" t="s">
        <v>147</v>
      </c>
      <c r="T139">
        <v>1.8</v>
      </c>
    </row>
    <row r="140" spans="10:20" s="2" customFormat="1" x14ac:dyDescent="0.25">
      <c r="J140" s="141" t="str">
        <f t="shared" si="84"/>
        <v>Llanos Orientales</v>
      </c>
      <c r="K140" s="141" t="str">
        <f t="shared" si="84"/>
        <v>Heavy Oil</v>
      </c>
      <c r="L140" s="142" t="str">
        <f t="shared" si="84"/>
        <v>CAM3</v>
      </c>
      <c r="M140" s="156" t="str">
        <f t="shared" si="84"/>
        <v>LLO - Heavy</v>
      </c>
      <c r="N140" s="2">
        <f>+T142</f>
        <v>0.5</v>
      </c>
      <c r="S140" t="s">
        <v>138</v>
      </c>
      <c r="T140">
        <v>0.3</v>
      </c>
    </row>
    <row r="141" spans="10:20" s="2" customFormat="1" x14ac:dyDescent="0.25">
      <c r="J141" s="141" t="str">
        <f t="shared" si="84"/>
        <v>Putumayo</v>
      </c>
      <c r="K141" s="141" t="str">
        <f t="shared" si="84"/>
        <v>Light Oil</v>
      </c>
      <c r="L141" s="142" t="str">
        <f t="shared" si="84"/>
        <v>CAM4</v>
      </c>
      <c r="M141" s="156" t="str">
        <f t="shared" si="84"/>
        <v>PU - Ligth</v>
      </c>
      <c r="N141" s="2">
        <f>+T142</f>
        <v>0.5</v>
      </c>
      <c r="S141" t="s">
        <v>148</v>
      </c>
      <c r="T141">
        <v>0.4</v>
      </c>
    </row>
    <row r="142" spans="10:20" s="2" customFormat="1" x14ac:dyDescent="0.25">
      <c r="J142" s="141" t="str">
        <f t="shared" si="84"/>
        <v>VMM</v>
      </c>
      <c r="K142" s="141" t="str">
        <f t="shared" si="84"/>
        <v>Medium Oil</v>
      </c>
      <c r="L142" s="142" t="str">
        <f t="shared" si="84"/>
        <v>CAM5</v>
      </c>
      <c r="M142" s="156" t="str">
        <f t="shared" si="84"/>
        <v>VMM - Medium</v>
      </c>
      <c r="N142" s="2">
        <f>+T142</f>
        <v>0.5</v>
      </c>
      <c r="S142" t="s">
        <v>140</v>
      </c>
      <c r="T142">
        <v>0.5</v>
      </c>
    </row>
    <row r="143" spans="10:20" s="2" customFormat="1" ht="15.75" x14ac:dyDescent="0.25">
      <c r="J143" s="141" t="str">
        <f t="shared" si="84"/>
        <v>VSM</v>
      </c>
      <c r="K143" s="141" t="str">
        <f t="shared" si="84"/>
        <v>Medium Oil</v>
      </c>
      <c r="L143" s="142" t="str">
        <f t="shared" si="84"/>
        <v>CAM6</v>
      </c>
      <c r="M143" s="154" t="str">
        <f t="shared" si="84"/>
        <v>VSM - Medium</v>
      </c>
      <c r="N143" s="2">
        <f>+T142</f>
        <v>0.5</v>
      </c>
      <c r="S143" t="s">
        <v>149</v>
      </c>
      <c r="T143">
        <v>0.7</v>
      </c>
    </row>
    <row r="144" spans="10:20" s="2" customFormat="1" ht="15.75" x14ac:dyDescent="0.25">
      <c r="J144" s="141" t="str">
        <f t="shared" si="84"/>
        <v>VIM</v>
      </c>
      <c r="K144" s="141" t="str">
        <f t="shared" si="84"/>
        <v>Doesn't Apply</v>
      </c>
      <c r="L144" s="142" t="str">
        <f t="shared" si="84"/>
        <v>CAM7</v>
      </c>
      <c r="M144" s="154" t="str">
        <f t="shared" si="84"/>
        <v>VIM - GAS</v>
      </c>
      <c r="N144" s="2">
        <f>+T141</f>
        <v>0.4</v>
      </c>
    </row>
    <row r="145" spans="12:12" s="2" customFormat="1" x14ac:dyDescent="0.25">
      <c r="L145" s="46"/>
    </row>
    <row r="146" spans="12:12" s="2" customFormat="1" x14ac:dyDescent="0.25">
      <c r="L146" s="46"/>
    </row>
    <row r="147" spans="12:12" s="2" customFormat="1" x14ac:dyDescent="0.25">
      <c r="L147" s="46"/>
    </row>
    <row r="148" spans="12:12" s="2" customFormat="1" x14ac:dyDescent="0.25">
      <c r="L148" s="46"/>
    </row>
    <row r="149" spans="12:12" s="2" customFormat="1" x14ac:dyDescent="0.25">
      <c r="L149" s="46"/>
    </row>
    <row r="150" spans="12:12" s="2" customFormat="1" x14ac:dyDescent="0.25">
      <c r="L150" s="46"/>
    </row>
    <row r="151" spans="12:12" s="2" customFormat="1" x14ac:dyDescent="0.25">
      <c r="L151" s="46"/>
    </row>
    <row r="152" spans="12:12" s="2" customFormat="1" x14ac:dyDescent="0.25">
      <c r="L152" s="46"/>
    </row>
    <row r="153" spans="12:12" s="2" customFormat="1" x14ac:dyDescent="0.25">
      <c r="L153" s="46"/>
    </row>
    <row r="154" spans="12:12" s="2" customFormat="1" x14ac:dyDescent="0.25">
      <c r="L154" s="46"/>
    </row>
    <row r="155" spans="12:12" s="2" customFormat="1" x14ac:dyDescent="0.25">
      <c r="L155" s="46"/>
    </row>
    <row r="156" spans="12:12" s="2" customFormat="1" x14ac:dyDescent="0.25">
      <c r="L156" s="46"/>
    </row>
    <row r="157" spans="12:12" s="2" customFormat="1" x14ac:dyDescent="0.25"/>
    <row r="158" spans="12:12" s="2" customFormat="1" x14ac:dyDescent="0.25"/>
    <row r="161" spans="10:57" ht="18.75" x14ac:dyDescent="0.3">
      <c r="J161" t="s">
        <v>150</v>
      </c>
      <c r="W161" s="176" t="s">
        <v>151</v>
      </c>
      <c r="X161" s="176"/>
      <c r="Y161" s="176"/>
      <c r="Z161" s="176"/>
      <c r="AA161" s="176"/>
      <c r="AB161" s="176"/>
      <c r="AC161" s="176"/>
      <c r="AF161" s="176" t="s">
        <v>152</v>
      </c>
      <c r="AG161" s="176"/>
      <c r="AH161" s="176"/>
      <c r="AI161" s="176"/>
      <c r="AJ161" s="176"/>
      <c r="AK161" s="176"/>
      <c r="AL161" s="176"/>
      <c r="AY161" s="176" t="s">
        <v>153</v>
      </c>
      <c r="AZ161" s="176"/>
      <c r="BA161" s="176"/>
      <c r="BB161" s="176"/>
      <c r="BC161" s="176"/>
      <c r="BD161" s="176"/>
      <c r="BE161" s="176"/>
    </row>
    <row r="162" spans="10:57" ht="31.5" x14ac:dyDescent="0.25">
      <c r="J162" s="135" t="str">
        <f t="shared" ref="J162:M176" si="85">J117</f>
        <v>Basin</v>
      </c>
      <c r="K162" s="135" t="str">
        <f t="shared" si="85"/>
        <v>Type Fluid</v>
      </c>
      <c r="L162" s="135" t="str">
        <f t="shared" si="85"/>
        <v>CAM</v>
      </c>
      <c r="M162" s="135" t="str">
        <f t="shared" si="85"/>
        <v>Type of Oil producing</v>
      </c>
      <c r="N162" s="131" t="s">
        <v>154</v>
      </c>
      <c r="W162" t="s">
        <v>155</v>
      </c>
      <c r="X162" t="s">
        <v>156</v>
      </c>
      <c r="Y162" t="s">
        <v>63</v>
      </c>
      <c r="Z162" t="s">
        <v>157</v>
      </c>
      <c r="AA162" t="s">
        <v>158</v>
      </c>
      <c r="AB162" t="s">
        <v>79</v>
      </c>
      <c r="AC162" t="s">
        <v>159</v>
      </c>
      <c r="AF162" t="s">
        <v>155</v>
      </c>
      <c r="AG162" t="s">
        <v>156</v>
      </c>
      <c r="AH162" t="s">
        <v>63</v>
      </c>
      <c r="AI162" t="s">
        <v>157</v>
      </c>
      <c r="AJ162" t="s">
        <v>158</v>
      </c>
      <c r="AK162" t="s">
        <v>79</v>
      </c>
      <c r="AL162" t="s">
        <v>159</v>
      </c>
      <c r="AO162" t="s">
        <v>155</v>
      </c>
      <c r="AP162" t="s">
        <v>156</v>
      </c>
      <c r="AQ162" t="s">
        <v>63</v>
      </c>
      <c r="AR162" t="s">
        <v>157</v>
      </c>
      <c r="AS162" t="s">
        <v>158</v>
      </c>
      <c r="AT162" t="s">
        <v>79</v>
      </c>
      <c r="AU162" t="s">
        <v>159</v>
      </c>
      <c r="AY162" t="s">
        <v>155</v>
      </c>
      <c r="AZ162" t="s">
        <v>156</v>
      </c>
      <c r="BA162" t="s">
        <v>63</v>
      </c>
      <c r="BB162" t="s">
        <v>157</v>
      </c>
      <c r="BC162" t="s">
        <v>158</v>
      </c>
      <c r="BD162" t="s">
        <v>79</v>
      </c>
      <c r="BE162" t="s">
        <v>159</v>
      </c>
    </row>
    <row r="163" spans="10:57" ht="15.75" x14ac:dyDescent="0.25">
      <c r="J163" s="141" t="str">
        <f t="shared" si="85"/>
        <v>Guajira</v>
      </c>
      <c r="K163" s="141" t="str">
        <f t="shared" si="85"/>
        <v>Doesn't Apply</v>
      </c>
      <c r="L163" s="142" t="str">
        <f t="shared" si="85"/>
        <v>CAM1</v>
      </c>
      <c r="M163" s="143" t="str">
        <f t="shared" si="85"/>
        <v>GU - Gas</v>
      </c>
      <c r="N163" s="177">
        <v>0</v>
      </c>
      <c r="O163" s="178" t="s">
        <v>160</v>
      </c>
      <c r="P163" s="179">
        <f>+N163*(365/1000)*$D$14/1000</f>
        <v>0</v>
      </c>
      <c r="Q163" t="s">
        <v>87</v>
      </c>
      <c r="V163">
        <v>2019</v>
      </c>
      <c r="W163" s="39">
        <v>2253.928870417391</v>
      </c>
      <c r="X163" s="39">
        <v>3992.1013839447819</v>
      </c>
      <c r="Y163" s="39">
        <v>469.74801054894476</v>
      </c>
      <c r="Z163" s="39">
        <v>1938.6301241137664</v>
      </c>
      <c r="AA163" s="39">
        <v>7348.5205434398176</v>
      </c>
      <c r="AB163" s="39">
        <v>162.27952651346473</v>
      </c>
      <c r="AC163" s="39">
        <v>0</v>
      </c>
      <c r="AE163">
        <v>2019</v>
      </c>
      <c r="AF163" s="39">
        <v>347.22849429808105</v>
      </c>
      <c r="AG163" s="39">
        <v>651.23296939487716</v>
      </c>
      <c r="AH163" s="39">
        <v>0</v>
      </c>
      <c r="AI163" s="39">
        <v>0</v>
      </c>
      <c r="AJ163" s="39">
        <v>1470.6685125882132</v>
      </c>
      <c r="AK163" s="39">
        <v>0</v>
      </c>
      <c r="AL163" s="39">
        <v>0</v>
      </c>
      <c r="AN163">
        <v>2019</v>
      </c>
      <c r="AO163" s="180">
        <f>+AF163/W163</f>
        <v>0.15405477025270101</v>
      </c>
      <c r="AP163" s="180">
        <f t="shared" ref="AP163:AU170" si="86">+AG163/X163</f>
        <v>0.16313036838542497</v>
      </c>
      <c r="AQ163" s="180">
        <f t="shared" si="86"/>
        <v>0</v>
      </c>
      <c r="AR163" s="180">
        <f t="shared" si="86"/>
        <v>0</v>
      </c>
      <c r="AS163" s="180">
        <f t="shared" si="86"/>
        <v>0.20013123783141773</v>
      </c>
      <c r="AT163" s="180">
        <f t="shared" si="86"/>
        <v>0</v>
      </c>
      <c r="AU163" s="180"/>
      <c r="AX163">
        <v>2019</v>
      </c>
      <c r="AY163" s="39">
        <f t="shared" ref="AY163:BE170" si="87">+W163-AF163</f>
        <v>1906.70037611931</v>
      </c>
      <c r="AZ163" s="39">
        <f t="shared" si="87"/>
        <v>3340.8684145499046</v>
      </c>
      <c r="BA163" s="39">
        <f t="shared" si="87"/>
        <v>469.74801054894476</v>
      </c>
      <c r="BB163" s="39">
        <f t="shared" si="87"/>
        <v>1938.6301241137664</v>
      </c>
      <c r="BC163" s="39">
        <f t="shared" si="87"/>
        <v>5877.8520308516045</v>
      </c>
      <c r="BD163" s="39">
        <f t="shared" si="87"/>
        <v>162.27952651346473</v>
      </c>
      <c r="BE163" s="39">
        <f t="shared" si="87"/>
        <v>0</v>
      </c>
    </row>
    <row r="164" spans="10:57" ht="15.75" x14ac:dyDescent="0.25">
      <c r="J164" s="141" t="str">
        <f t="shared" si="85"/>
        <v>Llanos Orientales</v>
      </c>
      <c r="K164" s="141" t="str">
        <f t="shared" si="85"/>
        <v>Light Oil</v>
      </c>
      <c r="L164" s="142" t="str">
        <f t="shared" si="85"/>
        <v>CAM2</v>
      </c>
      <c r="M164" s="154" t="str">
        <f t="shared" si="85"/>
        <v>LLO - Ligth</v>
      </c>
      <c r="N164" s="177">
        <f>+Z171+AA171</f>
        <v>14800</v>
      </c>
      <c r="O164" s="178" t="s">
        <v>160</v>
      </c>
      <c r="P164" s="30">
        <f t="shared" ref="P164:P168" si="88">+N164*(365/1000)*$D$14/1000</f>
        <v>21.91194918242925</v>
      </c>
      <c r="Q164" t="s">
        <v>87</v>
      </c>
      <c r="V164">
        <v>2020</v>
      </c>
      <c r="W164" s="39">
        <v>3027.9177591474381</v>
      </c>
      <c r="X164" s="39">
        <v>3316.6466078710505</v>
      </c>
      <c r="Y164" s="39">
        <v>347.53424063269131</v>
      </c>
      <c r="Z164" s="39">
        <v>7140.2739468576701</v>
      </c>
      <c r="AA164" s="39">
        <v>7420.2740498379508</v>
      </c>
      <c r="AB164" s="39">
        <v>176.72627372066282</v>
      </c>
      <c r="AC164" s="39">
        <v>1571.0794682741891</v>
      </c>
      <c r="AD164" s="39"/>
      <c r="AE164">
        <v>2020</v>
      </c>
      <c r="AF164" s="39">
        <v>350.95902255861745</v>
      </c>
      <c r="AG164" s="39">
        <v>453.64932302125374</v>
      </c>
      <c r="AH164" s="39">
        <v>0</v>
      </c>
      <c r="AI164" s="39">
        <v>586.84388285864247</v>
      </c>
      <c r="AJ164" s="39">
        <v>6570.3589924795442</v>
      </c>
      <c r="AK164" s="39">
        <v>0</v>
      </c>
      <c r="AL164" s="39">
        <v>0</v>
      </c>
      <c r="AN164">
        <v>2020</v>
      </c>
      <c r="AO164" s="180">
        <f t="shared" ref="AO164:AO168" si="89">+AF164/W164</f>
        <v>0.1159077129814239</v>
      </c>
      <c r="AP164" s="180">
        <f t="shared" si="86"/>
        <v>0.13677951758401249</v>
      </c>
      <c r="AQ164" s="180">
        <f t="shared" si="86"/>
        <v>0</v>
      </c>
      <c r="AR164" s="180">
        <f t="shared" si="86"/>
        <v>8.2187866631770315E-2</v>
      </c>
      <c r="AS164" s="180">
        <f t="shared" si="86"/>
        <v>0.88546042212861831</v>
      </c>
      <c r="AT164" s="180">
        <f t="shared" si="86"/>
        <v>0</v>
      </c>
      <c r="AU164" s="180">
        <f t="shared" si="86"/>
        <v>0</v>
      </c>
      <c r="AX164">
        <v>2020</v>
      </c>
      <c r="AY164" s="39">
        <f t="shared" si="87"/>
        <v>2676.9587365888206</v>
      </c>
      <c r="AZ164" s="39">
        <f t="shared" si="87"/>
        <v>2862.9972848497969</v>
      </c>
      <c r="BA164" s="39">
        <f t="shared" si="87"/>
        <v>347.53424063269131</v>
      </c>
      <c r="BB164" s="39">
        <f t="shared" si="87"/>
        <v>6553.4300639990279</v>
      </c>
      <c r="BC164" s="39">
        <f t="shared" si="87"/>
        <v>849.91505735840656</v>
      </c>
      <c r="BD164" s="39">
        <f t="shared" si="87"/>
        <v>176.72627372066282</v>
      </c>
      <c r="BE164" s="39">
        <f t="shared" si="87"/>
        <v>1571.0794682741891</v>
      </c>
    </row>
    <row r="165" spans="10:57" x14ac:dyDescent="0.25">
      <c r="J165" s="141" t="str">
        <f t="shared" si="85"/>
        <v>Llanos Orientales</v>
      </c>
      <c r="K165" s="141" t="str">
        <f t="shared" si="85"/>
        <v>Heavy Oil</v>
      </c>
      <c r="L165" s="142" t="str">
        <f t="shared" si="85"/>
        <v>CAM3</v>
      </c>
      <c r="M165" s="156" t="str">
        <f t="shared" si="85"/>
        <v>LLO - Heavy</v>
      </c>
      <c r="N165" s="177">
        <f>+Y171</f>
        <v>800</v>
      </c>
      <c r="O165" s="178" t="s">
        <v>160</v>
      </c>
      <c r="P165" s="30">
        <f t="shared" si="88"/>
        <v>1.1844296855367162</v>
      </c>
      <c r="Q165" t="s">
        <v>87</v>
      </c>
      <c r="V165">
        <v>2021</v>
      </c>
      <c r="W165" s="39">
        <v>3280.7944883974951</v>
      </c>
      <c r="X165" s="39">
        <v>3020.6328992252193</v>
      </c>
      <c r="Y165" s="39">
        <v>267.12599398671159</v>
      </c>
      <c r="Z165" s="39">
        <v>7049.5889960420182</v>
      </c>
      <c r="AA165" s="39">
        <v>7400.0000965440149</v>
      </c>
      <c r="AB165" s="39">
        <v>169.26612475518095</v>
      </c>
      <c r="AC165" s="39">
        <v>1874.0000212396833</v>
      </c>
      <c r="AD165" s="39"/>
      <c r="AE165">
        <v>2021</v>
      </c>
      <c r="AF165" s="39">
        <v>461.78091498490204</v>
      </c>
      <c r="AG165" s="39">
        <v>400.00002989759628</v>
      </c>
      <c r="AH165" s="39">
        <v>0</v>
      </c>
      <c r="AI165" s="39">
        <v>789.50138556750676</v>
      </c>
      <c r="AJ165" s="39">
        <v>7400.0000965440149</v>
      </c>
      <c r="AK165" s="39">
        <v>0</v>
      </c>
      <c r="AL165" s="39">
        <v>0</v>
      </c>
      <c r="AN165">
        <v>2021</v>
      </c>
      <c r="AO165" s="180">
        <f t="shared" si="89"/>
        <v>0.1407527708968016</v>
      </c>
      <c r="AP165" s="180">
        <f t="shared" si="86"/>
        <v>0.13242258931901152</v>
      </c>
      <c r="AQ165" s="180">
        <f t="shared" si="86"/>
        <v>0</v>
      </c>
      <c r="AR165" s="180">
        <f t="shared" si="86"/>
        <v>0.11199254112697508</v>
      </c>
      <c r="AS165" s="180">
        <f t="shared" si="86"/>
        <v>1</v>
      </c>
      <c r="AT165" s="180">
        <f t="shared" si="86"/>
        <v>0</v>
      </c>
      <c r="AU165" s="180">
        <f t="shared" si="86"/>
        <v>0</v>
      </c>
      <c r="AX165">
        <v>2021</v>
      </c>
      <c r="AY165" s="39">
        <f t="shared" si="87"/>
        <v>2819.0135734125929</v>
      </c>
      <c r="AZ165" s="39">
        <f t="shared" si="87"/>
        <v>2620.6328693276228</v>
      </c>
      <c r="BA165" s="39">
        <f t="shared" si="87"/>
        <v>267.12599398671159</v>
      </c>
      <c r="BB165" s="39">
        <f t="shared" si="87"/>
        <v>6260.0876104745112</v>
      </c>
      <c r="BC165" s="39">
        <f t="shared" si="87"/>
        <v>0</v>
      </c>
      <c r="BD165" s="39">
        <f t="shared" si="87"/>
        <v>169.26612475518095</v>
      </c>
      <c r="BE165" s="39">
        <f t="shared" si="87"/>
        <v>1874.0000212396833</v>
      </c>
    </row>
    <row r="166" spans="10:57" x14ac:dyDescent="0.25">
      <c r="J166" s="141" t="str">
        <f t="shared" si="85"/>
        <v>Putumayo</v>
      </c>
      <c r="K166" s="141" t="str">
        <f t="shared" si="85"/>
        <v>Light Oil</v>
      </c>
      <c r="L166" s="142" t="str">
        <f t="shared" si="85"/>
        <v>CAM4</v>
      </c>
      <c r="M166" s="156" t="str">
        <f t="shared" si="85"/>
        <v>PU - Ligth</v>
      </c>
      <c r="N166" s="177">
        <f t="shared" ref="N166" si="90">+T102</f>
        <v>0</v>
      </c>
      <c r="O166" s="178" t="s">
        <v>160</v>
      </c>
      <c r="P166" s="179">
        <f t="shared" si="88"/>
        <v>0</v>
      </c>
      <c r="Q166" t="s">
        <v>87</v>
      </c>
      <c r="V166">
        <v>2022</v>
      </c>
      <c r="W166" s="39">
        <v>2986.0297811673495</v>
      </c>
      <c r="X166" s="39">
        <v>4543.9452015278557</v>
      </c>
      <c r="Y166" s="39">
        <v>398.74520547945207</v>
      </c>
      <c r="Z166" s="39">
        <v>7989.0794520547943</v>
      </c>
      <c r="AA166" s="39">
        <v>7600.0000000000009</v>
      </c>
      <c r="AB166" s="39">
        <v>162.77808219178081</v>
      </c>
      <c r="AC166" s="39">
        <v>0</v>
      </c>
      <c r="AD166" s="39"/>
      <c r="AE166">
        <v>2022</v>
      </c>
      <c r="AF166" s="39">
        <v>362.8767123287671</v>
      </c>
      <c r="AG166" s="39">
        <v>1425.3524614333717</v>
      </c>
      <c r="AH166" s="39">
        <v>398.74520547945207</v>
      </c>
      <c r="AI166" s="39">
        <v>582.7534246575342</v>
      </c>
      <c r="AJ166" s="39">
        <v>2194.0107410722189</v>
      </c>
      <c r="AK166" s="39">
        <v>0</v>
      </c>
      <c r="AL166" s="39">
        <v>4.3052837573385521E-3</v>
      </c>
      <c r="AN166">
        <v>2022</v>
      </c>
      <c r="AO166" s="180">
        <f t="shared" si="89"/>
        <v>0.12152481352242414</v>
      </c>
      <c r="AP166" s="180">
        <f t="shared" si="86"/>
        <v>0.31368170130091166</v>
      </c>
      <c r="AQ166" s="180">
        <f t="shared" si="86"/>
        <v>1</v>
      </c>
      <c r="AR166" s="180">
        <f t="shared" si="86"/>
        <v>7.2943751298862075E-2</v>
      </c>
      <c r="AS166" s="180">
        <f t="shared" si="86"/>
        <v>0.28868562382529195</v>
      </c>
      <c r="AT166" s="180">
        <f t="shared" si="86"/>
        <v>0</v>
      </c>
      <c r="AU166" s="180"/>
      <c r="AX166">
        <v>2022</v>
      </c>
      <c r="AY166" s="39">
        <f t="shared" si="87"/>
        <v>2623.1530688385824</v>
      </c>
      <c r="AZ166" s="39">
        <f t="shared" si="87"/>
        <v>3118.5927400944838</v>
      </c>
      <c r="BA166" s="39">
        <f t="shared" si="87"/>
        <v>0</v>
      </c>
      <c r="BB166" s="39">
        <f t="shared" si="87"/>
        <v>7406.3260273972601</v>
      </c>
      <c r="BC166" s="39">
        <f t="shared" si="87"/>
        <v>5405.9892589277824</v>
      </c>
      <c r="BD166" s="39">
        <f t="shared" si="87"/>
        <v>162.77808219178081</v>
      </c>
      <c r="BE166" s="39">
        <f t="shared" si="87"/>
        <v>-4.3052837573385521E-3</v>
      </c>
    </row>
    <row r="167" spans="10:57" x14ac:dyDescent="0.25">
      <c r="J167" s="141" t="str">
        <f t="shared" si="85"/>
        <v>VMM</v>
      </c>
      <c r="K167" s="141" t="str">
        <f t="shared" si="85"/>
        <v>Medium Oil</v>
      </c>
      <c r="L167" s="142" t="str">
        <f t="shared" si="85"/>
        <v>CAM5</v>
      </c>
      <c r="M167" s="156" t="str">
        <f t="shared" si="85"/>
        <v>VMM - Medium</v>
      </c>
      <c r="N167" s="177">
        <v>0</v>
      </c>
      <c r="O167" s="178" t="s">
        <v>160</v>
      </c>
      <c r="P167" s="179">
        <f t="shared" si="88"/>
        <v>0</v>
      </c>
      <c r="Q167" t="s">
        <v>87</v>
      </c>
      <c r="V167">
        <v>2023</v>
      </c>
      <c r="W167" s="39">
        <v>3150</v>
      </c>
      <c r="X167" s="39">
        <v>4240.2564945621634</v>
      </c>
      <c r="Y167" s="39">
        <v>308.45753424657534</v>
      </c>
      <c r="Z167" s="39">
        <v>8100</v>
      </c>
      <c r="AA167" s="39">
        <v>7277.791780821919</v>
      </c>
      <c r="AB167" s="39">
        <v>151.73424657534247</v>
      </c>
      <c r="AC167" s="39">
        <v>0</v>
      </c>
      <c r="AD167" s="39"/>
      <c r="AE167">
        <v>2023</v>
      </c>
      <c r="AF167" s="39">
        <v>400</v>
      </c>
      <c r="AG167" s="39">
        <v>1500.0000000000002</v>
      </c>
      <c r="AH167" s="39">
        <v>308.45753424657534</v>
      </c>
      <c r="AI167" s="39">
        <v>0</v>
      </c>
      <c r="AJ167" s="39">
        <v>3079.8883113247662</v>
      </c>
      <c r="AK167" s="39">
        <v>0</v>
      </c>
      <c r="AL167" s="39">
        <v>1.3698630136986301E-2</v>
      </c>
      <c r="AN167">
        <v>2023</v>
      </c>
      <c r="AO167" s="180">
        <f t="shared" si="89"/>
        <v>0.12698412698412698</v>
      </c>
      <c r="AP167" s="180">
        <f t="shared" si="86"/>
        <v>0.3537521850207993</v>
      </c>
      <c r="AQ167" s="180">
        <f t="shared" si="86"/>
        <v>1</v>
      </c>
      <c r="AR167" s="180">
        <f t="shared" si="86"/>
        <v>0</v>
      </c>
      <c r="AS167" s="180">
        <f t="shared" si="86"/>
        <v>0.42318994608237315</v>
      </c>
      <c r="AT167" s="180">
        <f t="shared" si="86"/>
        <v>0</v>
      </c>
      <c r="AU167" s="180"/>
      <c r="AX167">
        <v>2023</v>
      </c>
      <c r="AY167" s="39">
        <f t="shared" si="87"/>
        <v>2750</v>
      </c>
      <c r="AZ167" s="39">
        <f t="shared" si="87"/>
        <v>2740.2564945621634</v>
      </c>
      <c r="BA167" s="39">
        <f t="shared" si="87"/>
        <v>0</v>
      </c>
      <c r="BB167" s="39">
        <f t="shared" si="87"/>
        <v>8100</v>
      </c>
      <c r="BC167" s="39">
        <f t="shared" si="87"/>
        <v>4197.9034694971524</v>
      </c>
      <c r="BD167" s="39">
        <f t="shared" si="87"/>
        <v>151.73424657534247</v>
      </c>
      <c r="BE167" s="39">
        <f t="shared" si="87"/>
        <v>-1.3698630136986301E-2</v>
      </c>
    </row>
    <row r="168" spans="10:57" ht="15.75" x14ac:dyDescent="0.25">
      <c r="J168" s="141" t="str">
        <f t="shared" si="85"/>
        <v>VSM</v>
      </c>
      <c r="K168" s="141" t="str">
        <f t="shared" si="85"/>
        <v>Medium Oil</v>
      </c>
      <c r="L168" s="142" t="str">
        <f t="shared" si="85"/>
        <v>CAM6</v>
      </c>
      <c r="M168" s="154" t="str">
        <f t="shared" si="85"/>
        <v>VSM - Medium</v>
      </c>
      <c r="N168" s="177">
        <f>+AB171</f>
        <v>176.72627372066282</v>
      </c>
      <c r="O168" s="178" t="s">
        <v>160</v>
      </c>
      <c r="P168" s="30">
        <f t="shared" si="88"/>
        <v>0.26164980601130039</v>
      </c>
      <c r="Q168" t="s">
        <v>87</v>
      </c>
      <c r="V168">
        <v>2024</v>
      </c>
      <c r="W168" s="39">
        <v>3158.6301369863013</v>
      </c>
      <c r="X168" s="39">
        <v>4354.2101192686277</v>
      </c>
      <c r="Y168" s="39">
        <v>260.40547945205481</v>
      </c>
      <c r="Z168" s="39">
        <v>7666.2742499653305</v>
      </c>
      <c r="AA168" s="39">
        <v>5796.1835616438366</v>
      </c>
      <c r="AB168" s="39">
        <v>137.61095890410959</v>
      </c>
      <c r="AC168" s="39">
        <v>0</v>
      </c>
      <c r="AD168" s="39"/>
      <c r="AE168">
        <v>2024</v>
      </c>
      <c r="AF168" s="39">
        <v>401.09589041095893</v>
      </c>
      <c r="AG168" s="39">
        <v>1504.1095890410961</v>
      </c>
      <c r="AH168" s="39">
        <v>260.40547945205481</v>
      </c>
      <c r="AI168" s="39">
        <v>0</v>
      </c>
      <c r="AJ168" s="39">
        <v>3124.2158880286934</v>
      </c>
      <c r="AK168" s="39">
        <v>0</v>
      </c>
      <c r="AL168" s="39">
        <v>2.3091976516634052E-2</v>
      </c>
      <c r="AN168">
        <v>2024</v>
      </c>
      <c r="AO168" s="180">
        <f t="shared" si="89"/>
        <v>0.126984126984127</v>
      </c>
      <c r="AP168" s="180">
        <f t="shared" si="86"/>
        <v>0.3454379894036303</v>
      </c>
      <c r="AQ168" s="180">
        <f t="shared" si="86"/>
        <v>1</v>
      </c>
      <c r="AR168" s="180">
        <f t="shared" si="86"/>
        <v>0</v>
      </c>
      <c r="AS168" s="180">
        <f t="shared" si="86"/>
        <v>0.53901258557495457</v>
      </c>
      <c r="AT168" s="180">
        <f t="shared" si="86"/>
        <v>0</v>
      </c>
      <c r="AU168" s="180"/>
      <c r="AX168">
        <v>2024</v>
      </c>
      <c r="AY168" s="39">
        <f t="shared" si="87"/>
        <v>2757.5342465753424</v>
      </c>
      <c r="AZ168" s="39">
        <f t="shared" si="87"/>
        <v>2850.1005302275316</v>
      </c>
      <c r="BA168" s="39">
        <f t="shared" si="87"/>
        <v>0</v>
      </c>
      <c r="BB168" s="39">
        <f t="shared" si="87"/>
        <v>7666.2742499653305</v>
      </c>
      <c r="BC168" s="39">
        <f t="shared" si="87"/>
        <v>2671.9676736151432</v>
      </c>
      <c r="BD168" s="39">
        <f t="shared" si="87"/>
        <v>137.61095890410959</v>
      </c>
      <c r="BE168" s="39">
        <f t="shared" si="87"/>
        <v>-2.3091976516634052E-2</v>
      </c>
    </row>
    <row r="169" spans="10:57" ht="15.75" x14ac:dyDescent="0.25">
      <c r="J169" s="141" t="str">
        <f t="shared" si="85"/>
        <v>VIM</v>
      </c>
      <c r="K169" s="141" t="str">
        <f t="shared" si="85"/>
        <v>Doesn't Apply</v>
      </c>
      <c r="L169" s="142" t="str">
        <f t="shared" si="85"/>
        <v>CAM7</v>
      </c>
      <c r="M169" s="154" t="str">
        <f t="shared" si="85"/>
        <v>VIM - GAS</v>
      </c>
      <c r="N169" s="177">
        <v>0</v>
      </c>
      <c r="O169" s="178" t="s">
        <v>160</v>
      </c>
      <c r="P169" s="179">
        <f>+N169*(365/1000)*$D$14/1000</f>
        <v>0</v>
      </c>
      <c r="Q169" t="s">
        <v>87</v>
      </c>
      <c r="V169">
        <v>2025</v>
      </c>
      <c r="W169" s="39">
        <v>3105.1978345369666</v>
      </c>
      <c r="X169" s="39">
        <v>4343.2290522179519</v>
      </c>
      <c r="Y169" s="39">
        <v>0</v>
      </c>
      <c r="Z169" s="39">
        <v>6475.9477325608286</v>
      </c>
      <c r="AA169" s="39">
        <v>4784.0799448326134</v>
      </c>
      <c r="AB169" s="39">
        <v>122.13972602739726</v>
      </c>
      <c r="AC169" s="39">
        <v>0</v>
      </c>
      <c r="AD169" s="39"/>
      <c r="AE169">
        <v>2025</v>
      </c>
      <c r="AF169" s="39">
        <v>400</v>
      </c>
      <c r="AG169" s="39">
        <v>1500.0000000000002</v>
      </c>
      <c r="AH169" s="39">
        <v>0</v>
      </c>
      <c r="AI169" s="39">
        <v>0</v>
      </c>
      <c r="AJ169" s="39">
        <v>3158.6000000000008</v>
      </c>
      <c r="AK169" s="39">
        <v>0</v>
      </c>
      <c r="AL169" s="39">
        <v>3.2485322896281803E-2</v>
      </c>
      <c r="AN169">
        <v>2025</v>
      </c>
      <c r="AO169" s="180">
        <f>+AF169/W169</f>
        <v>0.12881626914429631</v>
      </c>
      <c r="AP169" s="180">
        <f>+AG169/X169</f>
        <v>0.34536516079758606</v>
      </c>
      <c r="AQ169" s="180"/>
      <c r="AR169" s="180">
        <f t="shared" si="86"/>
        <v>0</v>
      </c>
      <c r="AS169" s="180">
        <f t="shared" si="86"/>
        <v>0.6602314418703793</v>
      </c>
      <c r="AT169" s="180">
        <f t="shared" si="86"/>
        <v>0</v>
      </c>
      <c r="AU169" s="180"/>
      <c r="AX169">
        <v>2025</v>
      </c>
      <c r="AY169" s="39">
        <f>+W169-AF169</f>
        <v>2705.1978345369666</v>
      </c>
      <c r="AZ169" s="39">
        <f t="shared" si="87"/>
        <v>2843.2290522179519</v>
      </c>
      <c r="BA169" s="39">
        <f t="shared" si="87"/>
        <v>0</v>
      </c>
      <c r="BB169" s="39">
        <f t="shared" si="87"/>
        <v>6475.9477325608286</v>
      </c>
      <c r="BC169" s="39">
        <f t="shared" si="87"/>
        <v>1625.4799448326125</v>
      </c>
      <c r="BD169" s="39">
        <f t="shared" si="87"/>
        <v>122.13972602739726</v>
      </c>
      <c r="BE169" s="39">
        <f t="shared" si="87"/>
        <v>-3.2485322896281803E-2</v>
      </c>
    </row>
    <row r="170" spans="10:57" x14ac:dyDescent="0.25">
      <c r="J170" s="141" t="str">
        <f t="shared" si="85"/>
        <v>Llanos Orientales</v>
      </c>
      <c r="K170" s="141" t="str">
        <f t="shared" si="85"/>
        <v>Medium Oil</v>
      </c>
      <c r="L170" s="142" t="str">
        <f t="shared" si="85"/>
        <v>P</v>
      </c>
      <c r="M170" s="141">
        <f t="shared" si="85"/>
        <v>0</v>
      </c>
      <c r="V170">
        <v>2026</v>
      </c>
      <c r="W170" s="39">
        <v>3150</v>
      </c>
      <c r="X170" s="39">
        <v>4428.3000021182488</v>
      </c>
      <c r="Y170" s="39">
        <v>0</v>
      </c>
      <c r="Z170" s="39">
        <v>5586.0490445797504</v>
      </c>
      <c r="AA170" s="39">
        <v>4306.4040682829564</v>
      </c>
      <c r="AB170" s="39">
        <v>109.89315068493151</v>
      </c>
      <c r="AC170" s="39">
        <v>0</v>
      </c>
      <c r="AD170" s="39"/>
      <c r="AE170">
        <v>2026</v>
      </c>
      <c r="AF170" s="39">
        <v>400</v>
      </c>
      <c r="AG170" s="39">
        <v>1500.0000000000002</v>
      </c>
      <c r="AH170" s="39">
        <v>0</v>
      </c>
      <c r="AI170" s="39">
        <v>0</v>
      </c>
      <c r="AJ170" s="39">
        <v>3158.6000000000008</v>
      </c>
      <c r="AK170" s="39">
        <v>0</v>
      </c>
      <c r="AL170" s="39">
        <v>4.187866927592955E-2</v>
      </c>
      <c r="AN170">
        <v>2026</v>
      </c>
      <c r="AO170" s="180">
        <f>+AF170/W170</f>
        <v>0.12698412698412698</v>
      </c>
      <c r="AP170" s="180">
        <f>+AG170/X170</f>
        <v>0.33873043815515769</v>
      </c>
      <c r="AQ170" s="180"/>
      <c r="AR170" s="180">
        <f t="shared" si="86"/>
        <v>0</v>
      </c>
      <c r="AS170" s="180">
        <f t="shared" si="86"/>
        <v>0.73346577560228654</v>
      </c>
      <c r="AT170" s="180">
        <f t="shared" si="86"/>
        <v>0</v>
      </c>
      <c r="AU170" s="180"/>
      <c r="AX170">
        <v>2026</v>
      </c>
      <c r="AY170" s="39">
        <f>+W170-AF170</f>
        <v>2750</v>
      </c>
      <c r="AZ170" s="39">
        <f t="shared" si="87"/>
        <v>2928.3000021182488</v>
      </c>
      <c r="BA170" s="39">
        <f t="shared" si="87"/>
        <v>0</v>
      </c>
      <c r="BB170" s="39">
        <f t="shared" si="87"/>
        <v>5586.0490445797504</v>
      </c>
      <c r="BC170" s="39">
        <f t="shared" si="87"/>
        <v>1147.8040682829555</v>
      </c>
      <c r="BD170" s="39">
        <f t="shared" si="87"/>
        <v>109.89315068493151</v>
      </c>
      <c r="BE170" s="39">
        <f t="shared" si="87"/>
        <v>-4.187866927592955E-2</v>
      </c>
    </row>
    <row r="171" spans="10:57" x14ac:dyDescent="0.25">
      <c r="J171" s="141" t="str">
        <f t="shared" si="85"/>
        <v>Putumayo</v>
      </c>
      <c r="K171" s="141" t="str">
        <f t="shared" si="85"/>
        <v>Medium Oil</v>
      </c>
      <c r="L171" s="142" t="str">
        <f t="shared" si="85"/>
        <v>P</v>
      </c>
      <c r="M171" s="141">
        <f t="shared" si="85"/>
        <v>0</v>
      </c>
      <c r="V171" s="181" t="s">
        <v>161</v>
      </c>
      <c r="Y171" s="182">
        <v>800</v>
      </c>
      <c r="Z171" s="182">
        <v>8000</v>
      </c>
      <c r="AA171" s="182">
        <v>6800</v>
      </c>
      <c r="AB171" s="183">
        <f>+MAX(AB163:AB170)</f>
        <v>176.72627372066282</v>
      </c>
      <c r="AC171" s="182">
        <v>2026</v>
      </c>
      <c r="AD171" s="39"/>
      <c r="AU171" s="180"/>
    </row>
    <row r="172" spans="10:57" x14ac:dyDescent="0.25">
      <c r="J172" s="141" t="str">
        <f t="shared" si="85"/>
        <v>Putumayo</v>
      </c>
      <c r="K172" s="141" t="str">
        <f t="shared" si="85"/>
        <v>Heavy Oil</v>
      </c>
      <c r="L172" s="142" t="str">
        <f t="shared" si="85"/>
        <v>P</v>
      </c>
      <c r="M172" s="141">
        <f t="shared" si="85"/>
        <v>0</v>
      </c>
    </row>
    <row r="173" spans="10:57" x14ac:dyDescent="0.25">
      <c r="J173" s="141" t="str">
        <f t="shared" si="85"/>
        <v>VMM</v>
      </c>
      <c r="K173" s="141" t="str">
        <f t="shared" si="85"/>
        <v>Light Oil</v>
      </c>
      <c r="L173" s="142" t="str">
        <f t="shared" si="85"/>
        <v>P</v>
      </c>
      <c r="M173" s="141">
        <f t="shared" si="85"/>
        <v>0</v>
      </c>
      <c r="S173" s="184"/>
    </row>
    <row r="174" spans="10:57" x14ac:dyDescent="0.25">
      <c r="J174" s="141" t="str">
        <f t="shared" si="85"/>
        <v>VMM</v>
      </c>
      <c r="K174" s="141" t="str">
        <f t="shared" si="85"/>
        <v>Heavy Oil</v>
      </c>
      <c r="L174" s="142" t="str">
        <f t="shared" si="85"/>
        <v>P</v>
      </c>
      <c r="M174" s="141">
        <f t="shared" si="85"/>
        <v>0</v>
      </c>
    </row>
    <row r="175" spans="10:57" ht="15" customHeight="1" x14ac:dyDescent="0.25">
      <c r="J175" s="141" t="str">
        <f t="shared" si="85"/>
        <v>VSM</v>
      </c>
      <c r="K175" s="141" t="str">
        <f t="shared" si="85"/>
        <v>Light Oil</v>
      </c>
      <c r="L175" s="142" t="str">
        <f t="shared" si="85"/>
        <v>P</v>
      </c>
      <c r="M175" s="141">
        <f t="shared" si="85"/>
        <v>0</v>
      </c>
      <c r="T175" s="30"/>
      <c r="U175" s="30"/>
      <c r="V175" s="30"/>
      <c r="W175" s="30"/>
      <c r="X175" s="30"/>
      <c r="Y175" s="30"/>
      <c r="Z175" s="30"/>
      <c r="AA175" s="30"/>
      <c r="AB175" s="30"/>
    </row>
    <row r="176" spans="10:57" ht="15" customHeight="1" x14ac:dyDescent="0.25">
      <c r="J176" s="141" t="str">
        <f t="shared" si="85"/>
        <v>VSM</v>
      </c>
      <c r="K176" s="141" t="str">
        <f t="shared" si="85"/>
        <v>Heavy Oil</v>
      </c>
      <c r="L176" s="142" t="str">
        <f t="shared" si="85"/>
        <v>P</v>
      </c>
      <c r="M176" s="141">
        <f t="shared" si="85"/>
        <v>0</v>
      </c>
      <c r="T176" s="30"/>
      <c r="U176" s="30"/>
      <c r="V176" s="30"/>
      <c r="W176" s="30"/>
      <c r="X176" s="30"/>
      <c r="Y176" s="30"/>
      <c r="Z176" s="30"/>
      <c r="AA176" s="30"/>
      <c r="AB176" s="30"/>
    </row>
    <row r="177" spans="10:28" ht="15" customHeight="1" x14ac:dyDescent="0.25">
      <c r="T177" s="30"/>
      <c r="U177" s="30"/>
      <c r="V177" s="30"/>
      <c r="W177" s="30"/>
      <c r="X177" s="30"/>
      <c r="Y177" s="30"/>
      <c r="Z177" s="30"/>
      <c r="AA177" s="30"/>
      <c r="AB177" s="30"/>
    </row>
    <row r="178" spans="10:28" ht="15" customHeight="1" x14ac:dyDescent="0.25">
      <c r="T178" s="30"/>
      <c r="U178" s="30"/>
      <c r="V178" s="30"/>
      <c r="W178" s="30"/>
      <c r="X178" s="30"/>
      <c r="Y178" s="30"/>
      <c r="Z178" s="30"/>
      <c r="AA178" s="30"/>
      <c r="AB178" s="30"/>
    </row>
    <row r="179" spans="10:28" ht="15" customHeight="1" x14ac:dyDescent="0.25">
      <c r="T179" s="30"/>
      <c r="U179" s="30"/>
      <c r="V179" s="30"/>
      <c r="W179" s="30"/>
      <c r="X179" s="30"/>
      <c r="Y179" s="30"/>
      <c r="Z179" s="30"/>
      <c r="AA179" s="30"/>
      <c r="AB179" s="30"/>
    </row>
    <row r="180" spans="10:28" ht="15" customHeight="1" x14ac:dyDescent="0.25">
      <c r="T180" s="30"/>
      <c r="U180" s="30"/>
      <c r="V180" s="30"/>
      <c r="W180" s="30"/>
      <c r="X180" s="30"/>
      <c r="Y180" s="30"/>
      <c r="Z180" s="30"/>
      <c r="AA180" s="30"/>
      <c r="AB180" s="30"/>
    </row>
    <row r="181" spans="10:28" ht="15" customHeight="1" x14ac:dyDescent="0.25">
      <c r="J181" t="s">
        <v>162</v>
      </c>
      <c r="T181" s="30"/>
      <c r="U181" s="30"/>
      <c r="V181" s="30"/>
      <c r="W181" s="30"/>
      <c r="X181" s="30"/>
      <c r="Y181" s="30"/>
      <c r="Z181" s="30"/>
      <c r="AA181" s="30"/>
      <c r="AB181" s="30"/>
    </row>
    <row r="183" spans="10:28" x14ac:dyDescent="0.25">
      <c r="J183" t="s">
        <v>163</v>
      </c>
      <c r="K183">
        <v>4.9000000000000004</v>
      </c>
      <c r="L183" t="s">
        <v>164</v>
      </c>
      <c r="M183">
        <f>+K183/1000</f>
        <v>4.9000000000000007E-3</v>
      </c>
      <c r="N183" t="s">
        <v>165</v>
      </c>
      <c r="P183" t="s">
        <v>166</v>
      </c>
      <c r="Q183">
        <v>4.5999999999999996</v>
      </c>
      <c r="R183" s="30"/>
    </row>
    <row r="184" spans="10:28" x14ac:dyDescent="0.25">
      <c r="J184" t="s">
        <v>167</v>
      </c>
      <c r="K184">
        <v>0.32500000000000001</v>
      </c>
      <c r="L184" t="s">
        <v>168</v>
      </c>
      <c r="P184" t="s">
        <v>169</v>
      </c>
      <c r="Q184">
        <v>3.9</v>
      </c>
      <c r="R184" s="30"/>
    </row>
    <row r="185" spans="10:28" x14ac:dyDescent="0.25">
      <c r="K185">
        <f>+K184*1000000</f>
        <v>325000</v>
      </c>
      <c r="L185" t="s">
        <v>170</v>
      </c>
      <c r="P185" t="s">
        <v>171</v>
      </c>
      <c r="Q185">
        <v>1.1000000000000001</v>
      </c>
      <c r="T185" s="184"/>
      <c r="U185" s="184"/>
      <c r="V185" s="184"/>
      <c r="W185" s="184"/>
      <c r="X185" s="184"/>
      <c r="Y185" s="184"/>
      <c r="Z185" s="184"/>
      <c r="AA185" s="184"/>
    </row>
    <row r="186" spans="10:28" x14ac:dyDescent="0.25">
      <c r="K186">
        <f>+K185/1000000</f>
        <v>0.32500000000000001</v>
      </c>
      <c r="L186" t="s">
        <v>172</v>
      </c>
      <c r="P186" t="s">
        <v>173</v>
      </c>
      <c r="Q186">
        <v>0.4</v>
      </c>
      <c r="T186" s="184"/>
      <c r="U186" s="184"/>
      <c r="V186" s="184"/>
      <c r="W186" s="184"/>
      <c r="X186" s="184"/>
      <c r="Y186" s="184"/>
      <c r="Z186" s="184"/>
      <c r="AA186" s="184"/>
    </row>
    <row r="187" spans="10:28" x14ac:dyDescent="0.25">
      <c r="T187" s="184"/>
      <c r="U187" s="184"/>
      <c r="V187" s="184"/>
      <c r="W187" s="184"/>
      <c r="X187" s="184"/>
      <c r="Y187" s="184"/>
      <c r="Z187" s="184"/>
      <c r="AA187" s="184"/>
    </row>
    <row r="188" spans="10:28" x14ac:dyDescent="0.25">
      <c r="N188" s="1" t="s">
        <v>29</v>
      </c>
      <c r="O188" s="1" t="s">
        <v>174</v>
      </c>
      <c r="P188" s="1" t="s">
        <v>175</v>
      </c>
      <c r="Q188" t="s">
        <v>176</v>
      </c>
      <c r="T188" s="184"/>
      <c r="U188" s="184"/>
      <c r="V188" s="184"/>
      <c r="W188" s="184"/>
      <c r="X188" s="184"/>
      <c r="Y188" s="184"/>
      <c r="Z188" s="184"/>
      <c r="AA188" s="184"/>
    </row>
    <row r="189" spans="10:28" ht="31.5" x14ac:dyDescent="0.25">
      <c r="J189" s="135" t="str">
        <f t="shared" ref="J189:M196" si="91">J162</f>
        <v>Basin</v>
      </c>
      <c r="K189" s="135" t="str">
        <f t="shared" si="91"/>
        <v>Type Fluid</v>
      </c>
      <c r="L189" s="135" t="str">
        <f t="shared" si="91"/>
        <v>CAM</v>
      </c>
      <c r="M189" s="135" t="str">
        <f t="shared" si="91"/>
        <v>Type of Oil producing</v>
      </c>
      <c r="N189" s="131" t="s">
        <v>177</v>
      </c>
      <c r="P189" s="131" t="s">
        <v>177</v>
      </c>
      <c r="Q189" t="s">
        <v>178</v>
      </c>
      <c r="R189" t="s">
        <v>179</v>
      </c>
      <c r="S189" t="s">
        <v>180</v>
      </c>
      <c r="U189" s="184"/>
      <c r="V189" s="184"/>
      <c r="W189" s="184"/>
      <c r="X189" s="184"/>
      <c r="Y189" s="184"/>
      <c r="Z189" s="184"/>
      <c r="AA189" s="184"/>
    </row>
    <row r="190" spans="10:28" ht="15.75" x14ac:dyDescent="0.25">
      <c r="J190" s="141" t="str">
        <f t="shared" si="91"/>
        <v>Guajira</v>
      </c>
      <c r="K190" s="141" t="str">
        <f t="shared" si="91"/>
        <v>Doesn't Apply</v>
      </c>
      <c r="L190" s="142" t="str">
        <f t="shared" si="91"/>
        <v>CAM1</v>
      </c>
      <c r="M190" s="143" t="str">
        <f t="shared" si="91"/>
        <v>GU - Gas</v>
      </c>
      <c r="N190" s="185">
        <f>(1.8+((2.7-1.8)/2))/1000</f>
        <v>2.2499999999999998E-3</v>
      </c>
      <c r="O190" t="s">
        <v>29</v>
      </c>
      <c r="P190" s="186">
        <f>(1.8+((2.7-1.8)/2))/1000</f>
        <v>2.2499999999999998E-3</v>
      </c>
      <c r="S190" s="125">
        <v>1</v>
      </c>
      <c r="U190" s="184"/>
      <c r="V190" s="184"/>
      <c r="W190" s="184"/>
      <c r="X190" s="184"/>
      <c r="Y190" s="184"/>
      <c r="Z190" s="184"/>
      <c r="AA190" s="184"/>
    </row>
    <row r="191" spans="10:28" ht="15.75" x14ac:dyDescent="0.25">
      <c r="J191" s="141" t="str">
        <f t="shared" si="91"/>
        <v>Llanos Orientales</v>
      </c>
      <c r="K191" s="141" t="str">
        <f t="shared" si="91"/>
        <v>Light Oil</v>
      </c>
      <c r="L191" s="142" t="str">
        <f t="shared" si="91"/>
        <v>CAM2</v>
      </c>
      <c r="M191" s="154" t="str">
        <f t="shared" si="91"/>
        <v>LLO - Ligth</v>
      </c>
      <c r="N191" s="186">
        <f t="shared" ref="N191:N196" si="92">(1.8+((2.7-1.8)/2))/1000</f>
        <v>2.2499999999999998E-3</v>
      </c>
      <c r="O191" t="s">
        <v>29</v>
      </c>
      <c r="P191" s="187">
        <f t="shared" ref="P191:P195" si="93">4/1000</f>
        <v>4.0000000000000001E-3</v>
      </c>
      <c r="Q191" s="188">
        <v>0.6</v>
      </c>
      <c r="R191" s="188">
        <v>0.32</v>
      </c>
      <c r="S191" s="188">
        <f>100%-Q191-R191</f>
        <v>8.0000000000000016E-2</v>
      </c>
      <c r="U191" s="184"/>
      <c r="V191" s="184"/>
      <c r="W191" s="184"/>
      <c r="X191" s="184"/>
      <c r="Y191" s="184"/>
      <c r="Z191" s="184"/>
      <c r="AA191" s="184"/>
    </row>
    <row r="192" spans="10:28" x14ac:dyDescent="0.25">
      <c r="J192" s="141" t="str">
        <f t="shared" si="91"/>
        <v>Llanos Orientales</v>
      </c>
      <c r="K192" s="141" t="str">
        <f t="shared" si="91"/>
        <v>Heavy Oil</v>
      </c>
      <c r="L192" s="142" t="str">
        <f t="shared" si="91"/>
        <v>CAM3</v>
      </c>
      <c r="M192" s="156" t="str">
        <f t="shared" si="91"/>
        <v>LLO - Heavy</v>
      </c>
      <c r="N192" s="186">
        <f t="shared" si="92"/>
        <v>2.2499999999999998E-3</v>
      </c>
      <c r="O192" t="s">
        <v>29</v>
      </c>
      <c r="P192" s="187">
        <f t="shared" si="93"/>
        <v>4.0000000000000001E-3</v>
      </c>
      <c r="Q192" s="188">
        <v>0.6</v>
      </c>
      <c r="R192" s="188">
        <v>0.32</v>
      </c>
      <c r="S192" s="188">
        <f t="shared" ref="S192:S195" si="94">100%-Q192-R192</f>
        <v>8.0000000000000016E-2</v>
      </c>
      <c r="W192" s="184"/>
    </row>
    <row r="193" spans="10:19" x14ac:dyDescent="0.25">
      <c r="J193" s="141" t="str">
        <f t="shared" si="91"/>
        <v>Putumayo</v>
      </c>
      <c r="K193" s="141" t="str">
        <f t="shared" si="91"/>
        <v>Light Oil</v>
      </c>
      <c r="L193" s="142" t="str">
        <f t="shared" si="91"/>
        <v>CAM4</v>
      </c>
      <c r="M193" s="156" t="str">
        <f t="shared" si="91"/>
        <v>PU - Ligth</v>
      </c>
      <c r="N193" s="186">
        <f t="shared" si="92"/>
        <v>2.2499999999999998E-3</v>
      </c>
      <c r="O193" t="s">
        <v>29</v>
      </c>
      <c r="P193" s="187">
        <f t="shared" si="93"/>
        <v>4.0000000000000001E-3</v>
      </c>
      <c r="Q193" s="188">
        <v>0.6</v>
      </c>
      <c r="R193" s="188">
        <v>0.32</v>
      </c>
      <c r="S193" s="188">
        <f t="shared" si="94"/>
        <v>8.0000000000000016E-2</v>
      </c>
    </row>
    <row r="194" spans="10:19" x14ac:dyDescent="0.25">
      <c r="J194" s="141" t="str">
        <f t="shared" si="91"/>
        <v>VMM</v>
      </c>
      <c r="K194" s="141" t="str">
        <f t="shared" si="91"/>
        <v>Medium Oil</v>
      </c>
      <c r="L194" s="142" t="str">
        <f t="shared" si="91"/>
        <v>CAM5</v>
      </c>
      <c r="M194" s="156" t="str">
        <f t="shared" si="91"/>
        <v>VMM - Medium</v>
      </c>
      <c r="N194" s="186">
        <f t="shared" si="92"/>
        <v>2.2499999999999998E-3</v>
      </c>
      <c r="O194" t="s">
        <v>29</v>
      </c>
      <c r="P194" s="187">
        <f t="shared" si="93"/>
        <v>4.0000000000000001E-3</v>
      </c>
      <c r="Q194" s="188">
        <v>0.6</v>
      </c>
      <c r="R194" s="188">
        <v>0.32</v>
      </c>
      <c r="S194" s="188">
        <f t="shared" si="94"/>
        <v>8.0000000000000016E-2</v>
      </c>
    </row>
    <row r="195" spans="10:19" ht="15.75" x14ac:dyDescent="0.25">
      <c r="J195" s="141" t="str">
        <f t="shared" si="91"/>
        <v>VSM</v>
      </c>
      <c r="K195" s="141" t="str">
        <f t="shared" si="91"/>
        <v>Medium Oil</v>
      </c>
      <c r="L195" s="142" t="str">
        <f t="shared" si="91"/>
        <v>CAM6</v>
      </c>
      <c r="M195" s="154" t="str">
        <f t="shared" si="91"/>
        <v>VSM - Medium</v>
      </c>
      <c r="N195" s="186">
        <f t="shared" si="92"/>
        <v>2.2499999999999998E-3</v>
      </c>
      <c r="O195" t="s">
        <v>29</v>
      </c>
      <c r="P195" s="187">
        <f t="shared" si="93"/>
        <v>4.0000000000000001E-3</v>
      </c>
      <c r="Q195" s="188">
        <v>0.6</v>
      </c>
      <c r="R195" s="188">
        <v>0.32</v>
      </c>
      <c r="S195" s="188">
        <f t="shared" si="94"/>
        <v>8.0000000000000016E-2</v>
      </c>
    </row>
    <row r="196" spans="10:19" ht="15.75" x14ac:dyDescent="0.25">
      <c r="J196" s="141" t="str">
        <f t="shared" si="91"/>
        <v>VIM</v>
      </c>
      <c r="K196" s="141" t="str">
        <f t="shared" si="91"/>
        <v>Doesn't Apply</v>
      </c>
      <c r="L196" s="142" t="str">
        <f t="shared" si="91"/>
        <v>CAM7</v>
      </c>
      <c r="M196" s="154" t="str">
        <f t="shared" si="91"/>
        <v>VIM - GAS</v>
      </c>
      <c r="N196" s="186">
        <f t="shared" si="92"/>
        <v>2.2499999999999998E-3</v>
      </c>
      <c r="O196" t="s">
        <v>29</v>
      </c>
      <c r="P196" s="186">
        <f>(1.8+((2.7-1.8)/2))/1000</f>
        <v>2.2499999999999998E-3</v>
      </c>
      <c r="Q196" s="188">
        <v>0.6</v>
      </c>
      <c r="R196" s="188">
        <v>0.32</v>
      </c>
      <c r="S196" s="125">
        <v>0.08</v>
      </c>
    </row>
  </sheetData>
  <autoFilter ref="J98:AA98" xr:uid="{BEFD9108-B7A7-4B47-A26B-A6F5A2B2A550}">
    <sortState xmlns:xlrd2="http://schemas.microsoft.com/office/spreadsheetml/2017/richdata2" ref="J99:AA111">
      <sortCondition ref="L98"/>
    </sortState>
  </autoFilter>
  <mergeCells count="12">
    <mergeCell ref="BK65:BX65"/>
    <mergeCell ref="R96:V96"/>
    <mergeCell ref="W96:Z96"/>
    <mergeCell ref="AI97:AV97"/>
    <mergeCell ref="AW97:BJ97"/>
    <mergeCell ref="BK97:BX97"/>
    <mergeCell ref="AB3:AF3"/>
    <mergeCell ref="AA33:AM33"/>
    <mergeCell ref="R64:V64"/>
    <mergeCell ref="W64:Z64"/>
    <mergeCell ref="AI65:AV65"/>
    <mergeCell ref="AW65:BJ65"/>
  </mergeCells>
  <conditionalFormatting sqref="I5:I27">
    <cfRule type="containsBlanks" dxfId="65" priority="66">
      <formula>LEN(TRIM(I5))=0</formula>
    </cfRule>
  </conditionalFormatting>
  <conditionalFormatting sqref="K5:L16">
    <cfRule type="containsText" dxfId="64" priority="63" operator="containsText" text="Oil and Gas">
      <formula>NOT(ISERROR(SEARCH("Oil and Gas",K5)))</formula>
    </cfRule>
    <cfRule type="containsText" dxfId="63" priority="64" operator="containsText" text="Gas">
      <formula>NOT(ISERROR(SEARCH("Gas",K5)))</formula>
    </cfRule>
    <cfRule type="containsText" dxfId="62" priority="65" operator="containsText" text="Oil">
      <formula>NOT(ISERROR(SEARCH("Oil",K5)))</formula>
    </cfRule>
  </conditionalFormatting>
  <conditionalFormatting sqref="K17:L27">
    <cfRule type="containsText" dxfId="61" priority="60" operator="containsText" text="Oil and Gas">
      <formula>NOT(ISERROR(SEARCH("Oil and Gas",K17)))</formula>
    </cfRule>
    <cfRule type="containsText" dxfId="60" priority="61" operator="containsText" text="Gas">
      <formula>NOT(ISERROR(SEARCH("Gas",K17)))</formula>
    </cfRule>
    <cfRule type="containsText" dxfId="59" priority="62" operator="containsText" text="Oil">
      <formula>NOT(ISERROR(SEARCH("Oil",K17)))</formula>
    </cfRule>
  </conditionalFormatting>
  <conditionalFormatting sqref="Q5:Y27 W67:AA92">
    <cfRule type="cellIs" dxfId="58" priority="55" operator="equal">
      <formula>0</formula>
    </cfRule>
  </conditionalFormatting>
  <conditionalFormatting sqref="I35:I54">
    <cfRule type="containsBlanks" dxfId="57" priority="54">
      <formula>LEN(TRIM(I35))=0</formula>
    </cfRule>
  </conditionalFormatting>
  <conditionalFormatting sqref="K35:L46">
    <cfRule type="containsText" dxfId="56" priority="51" operator="containsText" text="Oil and Gas">
      <formula>NOT(ISERROR(SEARCH("Oil and Gas",K35)))</formula>
    </cfRule>
    <cfRule type="containsText" dxfId="55" priority="52" operator="containsText" text="Gas">
      <formula>NOT(ISERROR(SEARCH("Gas",K35)))</formula>
    </cfRule>
    <cfRule type="containsText" dxfId="54" priority="53" operator="containsText" text="Oil">
      <formula>NOT(ISERROR(SEARCH("Oil",K35)))</formula>
    </cfRule>
  </conditionalFormatting>
  <conditionalFormatting sqref="K47:L54 K58:L60">
    <cfRule type="containsText" dxfId="53" priority="48" operator="containsText" text="Oil and Gas">
      <formula>NOT(ISERROR(SEARCH("Oil and Gas",K47)))</formula>
    </cfRule>
    <cfRule type="containsText" dxfId="52" priority="49" operator="containsText" text="Gas">
      <formula>NOT(ISERROR(SEARCH("Gas",K47)))</formula>
    </cfRule>
    <cfRule type="containsText" dxfId="51" priority="50" operator="containsText" text="Oil">
      <formula>NOT(ISERROR(SEARCH("Oil",K47)))</formula>
    </cfRule>
  </conditionalFormatting>
  <conditionalFormatting sqref="Q35:Y60">
    <cfRule type="cellIs" dxfId="50" priority="43" operator="equal">
      <formula>0</formula>
    </cfRule>
  </conditionalFormatting>
  <conditionalFormatting sqref="I67:I86">
    <cfRule type="containsBlanks" dxfId="49" priority="42">
      <formula>LEN(TRIM(I67))=0</formula>
    </cfRule>
  </conditionalFormatting>
  <conditionalFormatting sqref="K67:L78">
    <cfRule type="containsText" dxfId="48" priority="39" operator="containsText" text="Oil and Gas">
      <formula>NOT(ISERROR(SEARCH("Oil and Gas",K67)))</formula>
    </cfRule>
    <cfRule type="containsText" dxfId="47" priority="40" operator="containsText" text="Gas">
      <formula>NOT(ISERROR(SEARCH("Gas",K67)))</formula>
    </cfRule>
    <cfRule type="containsText" dxfId="46" priority="41" operator="containsText" text="Oil">
      <formula>NOT(ISERROR(SEARCH("Oil",K67)))</formula>
    </cfRule>
  </conditionalFormatting>
  <conditionalFormatting sqref="K79:L86 K90:L92">
    <cfRule type="containsText" dxfId="45" priority="36" operator="containsText" text="Oil and Gas">
      <formula>NOT(ISERROR(SEARCH("Oil and Gas",K79)))</formula>
    </cfRule>
    <cfRule type="containsText" dxfId="44" priority="37" operator="containsText" text="Gas">
      <formula>NOT(ISERROR(SEARCH("Gas",K79)))</formula>
    </cfRule>
    <cfRule type="containsText" dxfId="43" priority="38" operator="containsText" text="Oil">
      <formula>NOT(ISERROR(SEARCH("Oil",K79)))</formula>
    </cfRule>
  </conditionalFormatting>
  <conditionalFormatting sqref="N67:N92">
    <cfRule type="cellIs" dxfId="42" priority="35" operator="equal">
      <formula>0</formula>
    </cfRule>
  </conditionalFormatting>
  <conditionalFormatting sqref="R67:V92">
    <cfRule type="cellIs" dxfId="41" priority="34" operator="equal">
      <formula>0</formula>
    </cfRule>
  </conditionalFormatting>
  <conditionalFormatting sqref="P67:P92">
    <cfRule type="cellIs" dxfId="40" priority="33" operator="equal">
      <formula>0</formula>
    </cfRule>
  </conditionalFormatting>
  <conditionalFormatting sqref="Q67:Q92">
    <cfRule type="cellIs" dxfId="39" priority="32" operator="equal">
      <formula>0</formula>
    </cfRule>
  </conditionalFormatting>
  <conditionalFormatting sqref="M99">
    <cfRule type="containsBlanks" dxfId="38" priority="31">
      <formula>LEN(TRIM(M99))=0</formula>
    </cfRule>
  </conditionalFormatting>
  <conditionalFormatting sqref="N99:V112">
    <cfRule type="cellIs" dxfId="37" priority="30" operator="equal">
      <formula>0</formula>
    </cfRule>
  </conditionalFormatting>
  <conditionalFormatting sqref="W99:Z112">
    <cfRule type="cellIs" dxfId="36" priority="29" operator="equal">
      <formula>0</formula>
    </cfRule>
  </conditionalFormatting>
  <conditionalFormatting sqref="AA99:AA112">
    <cfRule type="cellIs" dxfId="35" priority="28" operator="equal">
      <formula>0</formula>
    </cfRule>
  </conditionalFormatting>
  <conditionalFormatting sqref="AB99:AC112">
    <cfRule type="cellIs" dxfId="34" priority="27" operator="equal">
      <formula>0</formula>
    </cfRule>
  </conditionalFormatting>
  <conditionalFormatting sqref="AH99:BJ112">
    <cfRule type="cellIs" dxfId="33" priority="26" operator="equal">
      <formula>0</formula>
    </cfRule>
  </conditionalFormatting>
  <conditionalFormatting sqref="BK99:BX112">
    <cfRule type="cellIs" dxfId="32" priority="25" operator="equal">
      <formula>0</formula>
    </cfRule>
  </conditionalFormatting>
  <conditionalFormatting sqref="M118">
    <cfRule type="containsBlanks" dxfId="31" priority="24">
      <formula>LEN(TRIM(M118))=0</formula>
    </cfRule>
  </conditionalFormatting>
  <conditionalFormatting sqref="M163">
    <cfRule type="containsBlanks" dxfId="30" priority="23">
      <formula>LEN(TRIM(M163))=0</formula>
    </cfRule>
  </conditionalFormatting>
  <conditionalFormatting sqref="M190">
    <cfRule type="containsBlanks" dxfId="29" priority="22">
      <formula>LEN(TRIM(M190))=0</formula>
    </cfRule>
  </conditionalFormatting>
  <conditionalFormatting sqref="I55:I57">
    <cfRule type="containsBlanks" dxfId="28" priority="21">
      <formula>LEN(TRIM(I55))=0</formula>
    </cfRule>
  </conditionalFormatting>
  <conditionalFormatting sqref="K55:L57">
    <cfRule type="containsText" dxfId="27" priority="18" operator="containsText" text="Oil and Gas">
      <formula>NOT(ISERROR(SEARCH("Oil and Gas",K55)))</formula>
    </cfRule>
    <cfRule type="containsText" dxfId="26" priority="19" operator="containsText" text="Gas">
      <formula>NOT(ISERROR(SEARCH("Gas",K55)))</formula>
    </cfRule>
    <cfRule type="containsText" dxfId="25" priority="20" operator="containsText" text="Oil">
      <formula>NOT(ISERROR(SEARCH("Oil",K55)))</formula>
    </cfRule>
  </conditionalFormatting>
  <conditionalFormatting sqref="I87:I89">
    <cfRule type="containsBlanks" dxfId="24" priority="13">
      <formula>LEN(TRIM(I87))=0</formula>
    </cfRule>
  </conditionalFormatting>
  <conditionalFormatting sqref="K87:L89">
    <cfRule type="containsText" dxfId="23" priority="10" operator="containsText" text="Oil and Gas">
      <formula>NOT(ISERROR(SEARCH("Oil and Gas",K87)))</formula>
    </cfRule>
    <cfRule type="containsText" dxfId="22" priority="11" operator="containsText" text="Gas">
      <formula>NOT(ISERROR(SEARCH("Gas",K87)))</formula>
    </cfRule>
    <cfRule type="containsText" dxfId="21" priority="12" operator="containsText" text="Oil">
      <formula>NOT(ISERROR(SEARCH("Oil",K87)))</formula>
    </cfRule>
  </conditionalFormatting>
  <conditionalFormatting sqref="X118">
    <cfRule type="containsBlanks" dxfId="20" priority="5">
      <formula>LEN(TRIM(X118))=0</formula>
    </cfRule>
  </conditionalFormatting>
  <conditionalFormatting sqref="Z118:Z124">
    <cfRule type="cellIs" dxfId="19" priority="4" operator="equal">
      <formula>0</formula>
    </cfRule>
  </conditionalFormatting>
  <conditionalFormatting sqref="AA118:AC124">
    <cfRule type="containsText" dxfId="18" priority="2" operator="containsText" text="No">
      <formula>NOT(ISERROR(SEARCH("No",AA118)))</formula>
    </cfRule>
    <cfRule type="containsText" dxfId="17" priority="3" operator="containsText" text="Sí">
      <formula>NOT(ISERROR(SEARCH("Sí",AA118)))</formula>
    </cfRule>
  </conditionalFormatting>
  <conditionalFormatting sqref="M138">
    <cfRule type="containsBlanks" dxfId="16" priority="1">
      <formula>LEN(TRIM(M138))=0</formula>
    </cfRule>
  </conditionalFormatting>
  <pageMargins left="0.7" right="0.7" top="0.75" bottom="0.75" header="0.3" footer="0.3"/>
  <pageSetup paperSize="9" orientation="portrait" r:id="rId1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56" operator="containsText" id="{DFB95764-2975-4311-B3B8-0652ECF5A15B}">
            <xm:f>NOT(ISERROR(SEARCH($I$8,J5)))</xm:f>
            <xm:f>$I$8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57" operator="containsText" id="{180A90EA-859B-4BCE-A8A9-8F1E6EEECB29}">
            <xm:f>NOT(ISERROR(SEARCH($I$7,J5)))</xm:f>
            <xm:f>$I$7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58" operator="containsText" id="{90E6C456-2F5E-45BD-9257-83492CF771A5}">
            <xm:f>NOT(ISERROR(SEARCH($I$6,J5)))</xm:f>
            <xm:f>$I$6</xm:f>
            <x14:dxf>
              <fill>
                <patternFill>
                  <bgColor theme="0" tint="-0.24994659260841701"/>
                </patternFill>
              </fill>
            </x14:dxf>
          </x14:cfRule>
          <x14:cfRule type="containsText" priority="59" operator="containsText" id="{FD3DA94F-40B2-4BDA-91F9-E4D9D7FD6E84}">
            <xm:f>NOT(ISERROR(SEARCH($I$5,J5)))</xm:f>
            <xm:f>$I$5</xm:f>
            <x14:dxf>
              <fill>
                <patternFill>
                  <bgColor theme="0" tint="-0.34998626667073579"/>
                </patternFill>
              </fill>
            </x14:dxf>
          </x14:cfRule>
          <xm:sqref>M67:M86 M92 J91 M5:M27 M90</xm:sqref>
        </x14:conditionalFormatting>
        <x14:conditionalFormatting xmlns:xm="http://schemas.microsoft.com/office/excel/2006/main">
          <x14:cfRule type="containsText" priority="44" operator="containsText" id="{894289AC-6AE5-475F-91D7-CD053413B8F9}">
            <xm:f>NOT(ISERROR(SEARCH($I$8,M35)))</xm:f>
            <xm:f>$I$8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45" operator="containsText" id="{BC5996E6-4C90-4B0E-8EC7-850FF637B534}">
            <xm:f>NOT(ISERROR(SEARCH($I$7,M35)))</xm:f>
            <xm:f>$I$7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46" operator="containsText" id="{0EFBCC21-D7BD-41C1-B689-3A02D7D9215E}">
            <xm:f>NOT(ISERROR(SEARCH($I$6,M35)))</xm:f>
            <xm:f>$I$6</xm:f>
            <x14:dxf>
              <fill>
                <patternFill>
                  <bgColor theme="0" tint="-0.24994659260841701"/>
                </patternFill>
              </fill>
            </x14:dxf>
          </x14:cfRule>
          <x14:cfRule type="containsText" priority="47" operator="containsText" id="{924DBF80-EFF6-4B8A-8C99-C919B537D4D3}">
            <xm:f>NOT(ISERROR(SEARCH($I$5,M35)))</xm:f>
            <xm:f>$I$5</xm:f>
            <x14:dxf>
              <fill>
                <patternFill>
                  <bgColor theme="0" tint="-0.34998626667073579"/>
                </patternFill>
              </fill>
            </x14:dxf>
          </x14:cfRule>
          <xm:sqref>M35:M54 M58:M60</xm:sqref>
        </x14:conditionalFormatting>
        <x14:conditionalFormatting xmlns:xm="http://schemas.microsoft.com/office/excel/2006/main">
          <x14:cfRule type="containsText" priority="14" operator="containsText" id="{120E15D9-7510-4701-ACA1-A010F0FA17CD}">
            <xm:f>NOT(ISERROR(SEARCH($I$8,M55)))</xm:f>
            <xm:f>$I$8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15" operator="containsText" id="{EFA60991-8618-4C72-BD39-8600814371A5}">
            <xm:f>NOT(ISERROR(SEARCH($I$7,M55)))</xm:f>
            <xm:f>$I$7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16" operator="containsText" id="{1ABFA30A-37EF-4531-952D-156DAB795EC7}">
            <xm:f>NOT(ISERROR(SEARCH($I$6,M55)))</xm:f>
            <xm:f>$I$6</xm:f>
            <x14:dxf>
              <fill>
                <patternFill>
                  <bgColor theme="0" tint="-0.24994659260841701"/>
                </patternFill>
              </fill>
            </x14:dxf>
          </x14:cfRule>
          <x14:cfRule type="containsText" priority="17" operator="containsText" id="{74BAA0BC-E287-4026-9E51-902D0A38B690}">
            <xm:f>NOT(ISERROR(SEARCH($I$5,M55)))</xm:f>
            <xm:f>$I$5</xm:f>
            <x14:dxf>
              <fill>
                <patternFill>
                  <bgColor theme="0" tint="-0.34998626667073579"/>
                </patternFill>
              </fill>
            </x14:dxf>
          </x14:cfRule>
          <xm:sqref>M55:M57</xm:sqref>
        </x14:conditionalFormatting>
        <x14:conditionalFormatting xmlns:xm="http://schemas.microsoft.com/office/excel/2006/main">
          <x14:cfRule type="containsText" priority="6" operator="containsText" id="{1687482B-EC1F-44BD-8074-9CC954881434}">
            <xm:f>NOT(ISERROR(SEARCH($I$8,M87)))</xm:f>
            <xm:f>$I$8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7" operator="containsText" id="{A0E09A4F-34FE-4C1A-818A-EC474A0CAD17}">
            <xm:f>NOT(ISERROR(SEARCH($I$7,M87)))</xm:f>
            <xm:f>$I$7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8" operator="containsText" id="{A7AA5A58-52B9-46D3-9FCF-C6667AAED2F1}">
            <xm:f>NOT(ISERROR(SEARCH($I$6,M87)))</xm:f>
            <xm:f>$I$6</xm:f>
            <x14:dxf>
              <fill>
                <patternFill>
                  <bgColor theme="0" tint="-0.24994659260841701"/>
                </patternFill>
              </fill>
            </x14:dxf>
          </x14:cfRule>
          <x14:cfRule type="containsText" priority="9" operator="containsText" id="{892990B6-02A6-47CE-AD62-AF582CA0210E}">
            <xm:f>NOT(ISERROR(SEARCH($I$5,M87)))</xm:f>
            <xm:f>$I$5</xm:f>
            <x14:dxf>
              <fill>
                <patternFill>
                  <bgColor theme="0" tint="-0.34998626667073579"/>
                </patternFill>
              </fill>
            </x14:dxf>
          </x14:cfRule>
          <xm:sqref>M87:M89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5.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</dc:creator>
  <cp:lastModifiedBy>JULIAN</cp:lastModifiedBy>
  <dcterms:created xsi:type="dcterms:W3CDTF">2022-11-25T16:45:07Z</dcterms:created>
  <dcterms:modified xsi:type="dcterms:W3CDTF">2022-11-25T16:45:32Z</dcterms:modified>
</cp:coreProperties>
</file>