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CAC6533A-3475-49E2-A714-B88589BE8942}" xr6:coauthVersionLast="47" xr6:coauthVersionMax="47" xr10:uidLastSave="{00000000-0000-0000-0000-000000000000}"/>
  <bookViews>
    <workbookView xWindow="-120" yWindow="-120" windowWidth="29040" windowHeight="15840" xr2:uid="{E620C863-6E6B-4489-950D-869569A11F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0" i="1" l="1"/>
  <c r="Z38" i="1" l="1"/>
  <c r="Y38" i="1"/>
  <c r="Z50" i="1"/>
  <c r="Q50" i="1"/>
  <c r="R50" i="1"/>
  <c r="S50" i="1"/>
  <c r="T50" i="1"/>
  <c r="U50" i="1"/>
  <c r="V50" i="1"/>
  <c r="W50" i="1"/>
  <c r="P50" i="1"/>
  <c r="Q49" i="1"/>
  <c r="R49" i="1"/>
  <c r="S49" i="1"/>
  <c r="T49" i="1"/>
  <c r="U49" i="1"/>
  <c r="V49" i="1"/>
  <c r="W49" i="1"/>
  <c r="P49" i="1"/>
  <c r="Q47" i="1"/>
  <c r="R47" i="1"/>
  <c r="S47" i="1"/>
  <c r="T47" i="1"/>
  <c r="U47" i="1"/>
  <c r="V47" i="1"/>
  <c r="W47" i="1"/>
  <c r="P47" i="1"/>
  <c r="R45" i="1"/>
  <c r="R44" i="1"/>
  <c r="Q12" i="1"/>
  <c r="Q11" i="1"/>
  <c r="Q9" i="1"/>
  <c r="O9" i="1"/>
  <c r="P4" i="1"/>
  <c r="O4" i="1"/>
  <c r="N4" i="1"/>
  <c r="N9" i="1" s="1"/>
  <c r="A10" i="1"/>
  <c r="M35" i="1"/>
  <c r="Y35" i="1"/>
  <c r="M32" i="1"/>
  <c r="M31" i="1"/>
  <c r="M28" i="1"/>
  <c r="M27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E15" i="1"/>
  <c r="G15" i="1"/>
  <c r="H15" i="1"/>
  <c r="D15" i="1"/>
  <c r="N8" i="1" l="1"/>
</calcChain>
</file>

<file path=xl/sharedStrings.xml><?xml version="1.0" encoding="utf-8"?>
<sst xmlns="http://schemas.openxmlformats.org/spreadsheetml/2006/main" count="45" uniqueCount="19">
  <si>
    <t/>
  </si>
  <si>
    <t>Chuchupa</t>
  </si>
  <si>
    <t>Ballena</t>
  </si>
  <si>
    <t>Gibraltar</t>
  </si>
  <si>
    <t>PJ</t>
  </si>
  <si>
    <t>Mboe</t>
  </si>
  <si>
    <t>bpd</t>
  </si>
  <si>
    <t>m</t>
  </si>
  <si>
    <t>p</t>
  </si>
  <si>
    <t>Se produjo</t>
  </si>
  <si>
    <t xml:space="preserve">Se produjo </t>
  </si>
  <si>
    <t>PJ / 1 año</t>
  </si>
  <si>
    <t>PJ / 7 años</t>
  </si>
  <si>
    <t>R</t>
  </si>
  <si>
    <t>2020-2027</t>
  </si>
  <si>
    <t>En barriles</t>
  </si>
  <si>
    <t>Mbarriles</t>
  </si>
  <si>
    <t>Barriles</t>
  </si>
  <si>
    <t>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</si>
</sst>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2" borderId="0" xfId="0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1" fillId="0" borderId="2" xfId="0" applyFont="1" applyBorder="1"/>
    <xf numFmtId="167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Chuchupa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Hoja1!$D$3:$L$3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</c:numCache>
            </c:numRef>
          </c:xVal>
          <c:yVal>
            <c:numRef>
              <c:f>Hoja1!$D$4:$H$4</c:f>
              <c:numCache>
                <c:formatCode>0.00</c:formatCode>
                <c:ptCount val="5"/>
                <c:pt idx="0">
                  <c:v>60.04622961587031</c:v>
                </c:pt>
                <c:pt idx="1">
                  <c:v>42.664606901262424</c:v>
                </c:pt>
                <c:pt idx="2">
                  <c:v>33.849422998255946</c:v>
                </c:pt>
                <c:pt idx="3">
                  <c:v>27.972633729584967</c:v>
                </c:pt>
                <c:pt idx="4">
                  <c:v>21.918609853603293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AB-4DE9-BEE6-EE18601DBE20}"/>
            </c:ext>
          </c:extLst>
        </c:ser>
        <c:ser>
          <c:idx val="1"/>
          <c:order val="1"/>
          <c:tx>
            <c:v>chuchupa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Hoja1!$D$9:$L$9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</c:numCache>
            </c:numRef>
          </c:xVal>
          <c:yVal>
            <c:numRef>
              <c:f>Hoja1!$D$15:$H$15</c:f>
              <c:numCache>
                <c:formatCode>0.00</c:formatCode>
                <c:ptCount val="5"/>
                <c:pt idx="0">
                  <c:v>57.767282850614436</c:v>
                </c:pt>
                <c:pt idx="1">
                  <c:v>41.045348398096607</c:v>
                </c:pt>
                <c:pt idx="3">
                  <c:v>26.910982672365609</c:v>
                </c:pt>
                <c:pt idx="4">
                  <c:v>21.086728395861069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AB-4DE9-BEE6-EE18601DBE20}"/>
            </c:ext>
          </c:extLst>
        </c:ser>
        <c:ser>
          <c:idx val="2"/>
          <c:order val="2"/>
          <c:tx>
            <c:v>Ballena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Hoja1!$D$9:$L$9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</c:numCache>
            </c:numRef>
          </c:xVal>
          <c:yVal>
            <c:numRef>
              <c:f>Hoja1!$D$5:$L$5</c:f>
              <c:numCache>
                <c:formatCode>0.00</c:formatCode>
                <c:ptCount val="9"/>
                <c:pt idx="0">
                  <c:v>8.539502325113304</c:v>
                </c:pt>
                <c:pt idx="1">
                  <c:v>6.1215702962567402</c:v>
                </c:pt>
                <c:pt idx="2">
                  <c:v>9.1861642860328487</c:v>
                </c:pt>
                <c:pt idx="3">
                  <c:v>6.5979294250014515</c:v>
                </c:pt>
                <c:pt idx="4">
                  <c:v>5.7975648334218421</c:v>
                </c:pt>
                <c:pt idx="5">
                  <c:v>5.2673740760556509</c:v>
                </c:pt>
                <c:pt idx="6">
                  <c:v>3.6668988156729534</c:v>
                </c:pt>
                <c:pt idx="7">
                  <c:v>2.86729599242289</c:v>
                </c:pt>
                <c:pt idx="8">
                  <c:v>2.3371052350566992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AB-4DE9-BEE6-EE18601DBE20}"/>
            </c:ext>
          </c:extLst>
        </c:ser>
        <c:ser>
          <c:idx val="3"/>
          <c:order val="3"/>
          <c:tx>
            <c:v>Ballena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Hoja1!$D$3:$L$3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</c:numCache>
            </c:numRef>
          </c:xVal>
          <c:yVal>
            <c:numRef>
              <c:f>Hoja1!$D$16:$L$16</c:f>
              <c:numCache>
                <c:formatCode>0.00</c:formatCode>
                <c:ptCount val="9"/>
                <c:pt idx="0">
                  <c:v>8.3318196419155441</c:v>
                </c:pt>
                <c:pt idx="1">
                  <c:v>5.9726922825144761</c:v>
                </c:pt>
                <c:pt idx="2">
                  <c:v>8.962754633504483</c:v>
                </c:pt>
                <c:pt idx="3">
                  <c:v>6.4374662464267489</c:v>
                </c:pt>
                <c:pt idx="4">
                  <c:v>5.6565667079131581</c:v>
                </c:pt>
                <c:pt idx="5">
                  <c:v>5.1392703131110054</c:v>
                </c:pt>
                <c:pt idx="6">
                  <c:v>3.5777189833993503</c:v>
                </c:pt>
                <c:pt idx="7">
                  <c:v>2.7975626868323129</c:v>
                </c:pt>
                <c:pt idx="8">
                  <c:v>2.2802662920301611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AB-4DE9-BEE6-EE18601DBE20}"/>
            </c:ext>
          </c:extLst>
        </c:ser>
        <c:ser>
          <c:idx val="4"/>
          <c:order val="4"/>
          <c:tx>
            <c:v>Gibraltar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Hoja1!$D$3:$L$3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</c:numCache>
            </c:numRef>
          </c:xVal>
          <c:yVal>
            <c:numRef>
              <c:f>Hoja1!$D$6:$L$6</c:f>
              <c:numCache>
                <c:formatCode>0.00</c:formatCode>
                <c:ptCount val="9"/>
                <c:pt idx="0">
                  <c:v>13.106881088314344</c:v>
                </c:pt>
                <c:pt idx="1">
                  <c:v>12.559113345881718</c:v>
                </c:pt>
                <c:pt idx="2">
                  <c:v>3.9984115958317328</c:v>
                </c:pt>
                <c:pt idx="3">
                  <c:v>2.1529908592940092</c:v>
                </c:pt>
                <c:pt idx="4">
                  <c:v>1.0764954296470057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AB-4DE9-BEE6-EE18601DBE20}"/>
            </c:ext>
          </c:extLst>
        </c:ser>
        <c:ser>
          <c:idx val="5"/>
          <c:order val="5"/>
          <c:tx>
            <c:v>Gibraltar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Hoja1!$D$9:$L$9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</c:numCache>
            </c:numRef>
          </c:xVal>
          <c:yVal>
            <c:numRef>
              <c:f>Hoja1!$D$17:$L$17</c:f>
              <c:numCache>
                <c:formatCode>0.00</c:formatCode>
                <c:ptCount val="9"/>
                <c:pt idx="0">
                  <c:v>12.664365855711626</c:v>
                </c:pt>
                <c:pt idx="1">
                  <c:v>12.135091877609476</c:v>
                </c:pt>
                <c:pt idx="2">
                  <c:v>3.8634170059328143</c:v>
                </c:pt>
                <c:pt idx="3">
                  <c:v>2.0803014647330533</c:v>
                </c:pt>
                <c:pt idx="4">
                  <c:v>1.0401507323665276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AB-4DE9-BEE6-EE18601DB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71632"/>
        <c:axId val="661569552"/>
      </c:scatterChart>
      <c:valAx>
        <c:axId val="661571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1569552"/>
        <c:crosses val="max"/>
        <c:crossBetween val="midCat"/>
      </c:valAx>
      <c:valAx>
        <c:axId val="6615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1571632"/>
        <c:crossesAt val="2018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Chuchupa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Hoja1!$D$3:$L$3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</c:numCache>
            </c:numRef>
          </c:xVal>
          <c:yVal>
            <c:numRef>
              <c:f>Hoja1!$D$4:$H$4</c:f>
              <c:numCache>
                <c:formatCode>0.00</c:formatCode>
                <c:ptCount val="5"/>
                <c:pt idx="0">
                  <c:v>60.04622961587031</c:v>
                </c:pt>
                <c:pt idx="1">
                  <c:v>42.664606901262424</c:v>
                </c:pt>
                <c:pt idx="2">
                  <c:v>33.849422998255946</c:v>
                </c:pt>
                <c:pt idx="3">
                  <c:v>27.972633729584967</c:v>
                </c:pt>
                <c:pt idx="4">
                  <c:v>21.918609853603293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AB-4DE9-BEE6-EE18601DB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71632"/>
        <c:axId val="6615695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chuchupa 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Hoja1!$D$9:$L$9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2023</c:v>
                      </c:pt>
                      <c:pt idx="3">
                        <c:v>2025</c:v>
                      </c:pt>
                      <c:pt idx="4">
                        <c:v>2027</c:v>
                      </c:pt>
                      <c:pt idx="5">
                        <c:v>2030</c:v>
                      </c:pt>
                      <c:pt idx="6">
                        <c:v>2033</c:v>
                      </c:pt>
                      <c:pt idx="7">
                        <c:v>2035</c:v>
                      </c:pt>
                      <c:pt idx="8">
                        <c:v>2037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Hoja1!$D$15:$H$15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57.767282850614436</c:v>
                      </c:pt>
                      <c:pt idx="1">
                        <c:v>41.045348398096607</c:v>
                      </c:pt>
                      <c:pt idx="3">
                        <c:v>26.910982672365609</c:v>
                      </c:pt>
                      <c:pt idx="4">
                        <c:v>21.086728395861069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AAB-4DE9-BEE6-EE18601DBE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Ballena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Hoja1!$D$9:$L$9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2023</c:v>
                      </c:pt>
                      <c:pt idx="3">
                        <c:v>2025</c:v>
                      </c:pt>
                      <c:pt idx="4">
                        <c:v>2027</c:v>
                      </c:pt>
                      <c:pt idx="5">
                        <c:v>2030</c:v>
                      </c:pt>
                      <c:pt idx="6">
                        <c:v>2033</c:v>
                      </c:pt>
                      <c:pt idx="7">
                        <c:v>2035</c:v>
                      </c:pt>
                      <c:pt idx="8">
                        <c:v>2037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Hoja1!$D$5:$L$5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8.539502325113304</c:v>
                      </c:pt>
                      <c:pt idx="1">
                        <c:v>6.1215702962567402</c:v>
                      </c:pt>
                      <c:pt idx="2">
                        <c:v>9.1861642860328487</c:v>
                      </c:pt>
                      <c:pt idx="3">
                        <c:v>6.5979294250014515</c:v>
                      </c:pt>
                      <c:pt idx="4">
                        <c:v>5.7975648334218421</c:v>
                      </c:pt>
                      <c:pt idx="5">
                        <c:v>5.2673740760556509</c:v>
                      </c:pt>
                      <c:pt idx="6">
                        <c:v>3.6668988156729534</c:v>
                      </c:pt>
                      <c:pt idx="7">
                        <c:v>2.86729599242289</c:v>
                      </c:pt>
                      <c:pt idx="8">
                        <c:v>2.3371052350566992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AAB-4DE9-BEE6-EE18601DBE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Ballena 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2023</c:v>
                      </c:pt>
                      <c:pt idx="3">
                        <c:v>2025</c:v>
                      </c:pt>
                      <c:pt idx="4">
                        <c:v>2027</c:v>
                      </c:pt>
                      <c:pt idx="5">
                        <c:v>2030</c:v>
                      </c:pt>
                      <c:pt idx="6">
                        <c:v>2033</c:v>
                      </c:pt>
                      <c:pt idx="7">
                        <c:v>2035</c:v>
                      </c:pt>
                      <c:pt idx="8">
                        <c:v>2037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Hoja1!$D$16:$L$16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8.3318196419155441</c:v>
                      </c:pt>
                      <c:pt idx="1">
                        <c:v>5.9726922825144761</c:v>
                      </c:pt>
                      <c:pt idx="2">
                        <c:v>8.962754633504483</c:v>
                      </c:pt>
                      <c:pt idx="3">
                        <c:v>6.4374662464267489</c:v>
                      </c:pt>
                      <c:pt idx="4">
                        <c:v>5.6565667079131581</c:v>
                      </c:pt>
                      <c:pt idx="5">
                        <c:v>5.1392703131110054</c:v>
                      </c:pt>
                      <c:pt idx="6">
                        <c:v>3.5777189833993503</c:v>
                      </c:pt>
                      <c:pt idx="7">
                        <c:v>2.7975626868323129</c:v>
                      </c:pt>
                      <c:pt idx="8">
                        <c:v>2.2802662920301611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AAB-4DE9-BEE6-EE18601DBE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Gibraltar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2023</c:v>
                      </c:pt>
                      <c:pt idx="3">
                        <c:v>2025</c:v>
                      </c:pt>
                      <c:pt idx="4">
                        <c:v>2027</c:v>
                      </c:pt>
                      <c:pt idx="5">
                        <c:v>2030</c:v>
                      </c:pt>
                      <c:pt idx="6">
                        <c:v>2033</c:v>
                      </c:pt>
                      <c:pt idx="7">
                        <c:v>2035</c:v>
                      </c:pt>
                      <c:pt idx="8">
                        <c:v>2037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Hoja1!$D$6:$L$6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13.106881088314344</c:v>
                      </c:pt>
                      <c:pt idx="1">
                        <c:v>12.559113345881718</c:v>
                      </c:pt>
                      <c:pt idx="2">
                        <c:v>3.9984115958317328</c:v>
                      </c:pt>
                      <c:pt idx="3">
                        <c:v>2.1529908592940092</c:v>
                      </c:pt>
                      <c:pt idx="4">
                        <c:v>1.0764954296470057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AAB-4DE9-BEE6-EE18601DBE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Gibraltar 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Hoja1!$D$9:$L$9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2023</c:v>
                      </c:pt>
                      <c:pt idx="3">
                        <c:v>2025</c:v>
                      </c:pt>
                      <c:pt idx="4">
                        <c:v>2027</c:v>
                      </c:pt>
                      <c:pt idx="5">
                        <c:v>2030</c:v>
                      </c:pt>
                      <c:pt idx="6">
                        <c:v>2033</c:v>
                      </c:pt>
                      <c:pt idx="7">
                        <c:v>2035</c:v>
                      </c:pt>
                      <c:pt idx="8">
                        <c:v>2037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Hoja1!$D$17:$L$17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12.664365855711626</c:v>
                      </c:pt>
                      <c:pt idx="1">
                        <c:v>12.135091877609476</c:v>
                      </c:pt>
                      <c:pt idx="2">
                        <c:v>3.8634170059328143</c:v>
                      </c:pt>
                      <c:pt idx="3">
                        <c:v>2.0803014647330533</c:v>
                      </c:pt>
                      <c:pt idx="4">
                        <c:v>1.0401507323665276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AAB-4DE9-BEE6-EE18601DBE20}"/>
                  </c:ext>
                </c:extLst>
              </c15:ser>
            </c15:filteredScatterSeries>
          </c:ext>
        </c:extLst>
      </c:scatterChart>
      <c:valAx>
        <c:axId val="661571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1569552"/>
        <c:crosses val="max"/>
        <c:crossBetween val="midCat"/>
      </c:valAx>
      <c:valAx>
        <c:axId val="6615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1571632"/>
        <c:crossesAt val="2018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565637</xdr:colOff>
      <xdr:row>3</xdr:row>
      <xdr:rowOff>165221</xdr:rowOff>
    </xdr:from>
    <xdr:to>
      <xdr:col>27</xdr:col>
      <xdr:colOff>222737</xdr:colOff>
      <xdr:row>22</xdr:row>
      <xdr:rowOff>65209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B79BA7-6512-F8EA-3D41-6742D2D4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20</xdr:row>
      <xdr:rowOff>157162</xdr:rowOff>
    </xdr:from>
    <xdr:to>
      <xdr:col>10</xdr:col>
      <xdr:colOff>57150</xdr:colOff>
      <xdr:row>39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0EADE8-4717-5487-36E9-FEE390383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BE65-83EF-492F-A0DD-4ED1AAF40587}">
  <dimension ref="A3:Z54"/>
  <sheetViews>
    <sheetView showGridLines="0" tabSelected="1" zoomScale="85" zoomScaleNormal="85" workbookViewId="0">
      <selection activeCell="X40" sqref="X40"/>
    </sheetView>
  </sheetViews>
  <sheetFormatPr baseColWidth="10" defaultRowHeight="15" x14ac:dyDescent="0.25"/>
  <sheetData>
    <row r="3" spans="1:18" x14ac:dyDescent="0.25">
      <c r="C3" t="s">
        <v>4</v>
      </c>
      <c r="D3" s="5">
        <v>2019</v>
      </c>
      <c r="E3" s="6">
        <v>2020</v>
      </c>
      <c r="F3" s="6">
        <v>2023</v>
      </c>
      <c r="G3" s="6">
        <v>2025</v>
      </c>
      <c r="H3" s="6">
        <v>2027</v>
      </c>
      <c r="I3" s="6">
        <v>2030</v>
      </c>
      <c r="J3" s="6">
        <v>2033</v>
      </c>
      <c r="K3" s="6">
        <v>2035</v>
      </c>
      <c r="L3" s="6">
        <v>2037</v>
      </c>
      <c r="N3" s="6">
        <v>2020</v>
      </c>
      <c r="O3" s="6">
        <v>2025</v>
      </c>
      <c r="P3" s="6">
        <v>2027</v>
      </c>
    </row>
    <row r="4" spans="1:18" x14ac:dyDescent="0.25">
      <c r="B4" s="3">
        <v>175.46031657600003</v>
      </c>
      <c r="C4" s="2" t="s">
        <v>1</v>
      </c>
      <c r="D4" s="3">
        <v>60.04622961587031</v>
      </c>
      <c r="E4" s="3">
        <v>42.664606901262424</v>
      </c>
      <c r="F4" s="3">
        <v>33.849422998255946</v>
      </c>
      <c r="G4" s="3">
        <v>27.972633729584967</v>
      </c>
      <c r="H4" s="3">
        <v>21.918609853603293</v>
      </c>
      <c r="I4" s="3" t="s">
        <v>0</v>
      </c>
      <c r="J4" s="3" t="s">
        <v>0</v>
      </c>
      <c r="K4" s="3" t="s">
        <v>0</v>
      </c>
      <c r="L4" s="3" t="s">
        <v>0</v>
      </c>
      <c r="M4" s="4"/>
      <c r="N4" s="8">
        <f>+E10*365</f>
        <v>6742923.2789991545</v>
      </c>
      <c r="O4" s="8">
        <f>+G10*365</f>
        <v>4420931.9351435145</v>
      </c>
      <c r="P4" s="8">
        <f>+H10*365</f>
        <v>3464124.3728601825</v>
      </c>
    </row>
    <row r="5" spans="1:18" x14ac:dyDescent="0.25">
      <c r="B5" s="3">
        <v>91.278518944000012</v>
      </c>
      <c r="C5" s="2" t="s">
        <v>2</v>
      </c>
      <c r="D5" s="3">
        <v>8.539502325113304</v>
      </c>
      <c r="E5" s="3">
        <v>6.1215702962567402</v>
      </c>
      <c r="F5" s="3">
        <v>9.1861642860328487</v>
      </c>
      <c r="G5" s="3">
        <v>6.5979294250014515</v>
      </c>
      <c r="H5" s="3">
        <v>5.7975648334218421</v>
      </c>
      <c r="I5" s="3">
        <v>5.2673740760556509</v>
      </c>
      <c r="J5" s="3">
        <v>3.6668988156729534</v>
      </c>
      <c r="K5" s="3">
        <v>2.86729599242289</v>
      </c>
      <c r="L5" s="3">
        <v>2.3371052350566992</v>
      </c>
      <c r="M5" s="4"/>
    </row>
    <row r="6" spans="1:18" x14ac:dyDescent="0.25">
      <c r="B6" s="3">
        <v>23.492594688000001</v>
      </c>
      <c r="C6" s="2" t="s">
        <v>3</v>
      </c>
      <c r="D6" s="3">
        <v>13.106881088314344</v>
      </c>
      <c r="E6" s="3">
        <v>12.559113345881718</v>
      </c>
      <c r="F6" s="3">
        <v>3.9984115958317328</v>
      </c>
      <c r="G6" s="3">
        <v>2.1529908592940092</v>
      </c>
      <c r="H6" s="3">
        <v>1.0764954296470057</v>
      </c>
      <c r="I6" s="3" t="s">
        <v>0</v>
      </c>
      <c r="J6" s="3" t="s">
        <v>0</v>
      </c>
      <c r="K6" s="3" t="s">
        <v>0</v>
      </c>
      <c r="L6" s="3" t="s">
        <v>0</v>
      </c>
      <c r="M6" s="4"/>
    </row>
    <row r="7" spans="1:18" x14ac:dyDescent="0.25">
      <c r="N7" t="s">
        <v>15</v>
      </c>
    </row>
    <row r="8" spans="1:18" x14ac:dyDescent="0.25">
      <c r="N8">
        <f>+SLOPE(N4:P4,N3:P3)</f>
        <v>-467630.31008740602</v>
      </c>
      <c r="O8">
        <v>2020</v>
      </c>
      <c r="P8" t="s">
        <v>14</v>
      </c>
    </row>
    <row r="9" spans="1:18" x14ac:dyDescent="0.25">
      <c r="B9" t="s">
        <v>5</v>
      </c>
      <c r="C9" t="s">
        <v>6</v>
      </c>
      <c r="D9" s="5">
        <v>2019</v>
      </c>
      <c r="E9" s="6">
        <v>2020</v>
      </c>
      <c r="F9" s="6">
        <v>2023</v>
      </c>
      <c r="G9" s="6">
        <v>2025</v>
      </c>
      <c r="H9" s="6">
        <v>2027</v>
      </c>
      <c r="I9" s="6">
        <v>2030</v>
      </c>
      <c r="J9" s="6">
        <v>2033</v>
      </c>
      <c r="K9" s="6">
        <v>2035</v>
      </c>
      <c r="L9" s="6">
        <v>2037</v>
      </c>
      <c r="N9">
        <f>+INTERCEPT(N4:P4,N3:P3)</f>
        <v>951359740.81257737</v>
      </c>
      <c r="O9" s="6">
        <f>+D10*365</f>
        <v>9490000</v>
      </c>
      <c r="P9">
        <v>35768661</v>
      </c>
      <c r="Q9">
        <f>O9+P9</f>
        <v>45258661</v>
      </c>
    </row>
    <row r="10" spans="1:18" x14ac:dyDescent="0.25">
      <c r="A10" s="11">
        <f>+B10*1000*B15/1000</f>
        <v>174.58015512704131</v>
      </c>
      <c r="B10">
        <v>28.68</v>
      </c>
      <c r="C10" s="7" t="s">
        <v>1</v>
      </c>
      <c r="D10" s="8">
        <v>26000</v>
      </c>
      <c r="E10" s="8">
        <v>18473.762408216862</v>
      </c>
      <c r="F10" s="9" t="s">
        <v>0</v>
      </c>
      <c r="G10" s="8">
        <v>12112.142288064424</v>
      </c>
      <c r="H10" s="8">
        <v>9490.7517064662534</v>
      </c>
      <c r="I10" s="8" t="s">
        <v>0</v>
      </c>
      <c r="J10" s="8" t="s">
        <v>0</v>
      </c>
      <c r="K10" s="8" t="s">
        <v>0</v>
      </c>
      <c r="L10" s="8" t="s">
        <v>0</v>
      </c>
    </row>
    <row r="11" spans="1:18" x14ac:dyDescent="0.25">
      <c r="B11">
        <v>14.92</v>
      </c>
      <c r="C11" s="7" t="s">
        <v>2</v>
      </c>
      <c r="D11" s="8">
        <v>3750</v>
      </c>
      <c r="E11" s="8">
        <v>2688.1998197310859</v>
      </c>
      <c r="F11" s="8">
        <v>4033.9723277920784</v>
      </c>
      <c r="G11" s="8">
        <v>2897.3861007089963</v>
      </c>
      <c r="H11" s="8">
        <v>2545.9174665712671</v>
      </c>
      <c r="I11" s="8">
        <v>2313.091797764293</v>
      </c>
      <c r="J11" s="8">
        <v>1610.2660360352002</v>
      </c>
      <c r="K11" s="8">
        <v>1259.1319215365602</v>
      </c>
      <c r="L11" s="8">
        <v>1026.306252729586</v>
      </c>
      <c r="Q11">
        <f>+Q9/1000000</f>
        <v>45.258660999999996</v>
      </c>
      <c r="R11" t="s">
        <v>16</v>
      </c>
    </row>
    <row r="12" spans="1:18" x14ac:dyDescent="0.25">
      <c r="B12">
        <v>3.84</v>
      </c>
      <c r="C12" s="7" t="s">
        <v>3</v>
      </c>
      <c r="D12" s="8">
        <v>5700</v>
      </c>
      <c r="E12" s="8">
        <v>5461.7834394904457</v>
      </c>
      <c r="F12" s="8">
        <v>1738.8535031847141</v>
      </c>
      <c r="G12" s="8">
        <v>936.30573248407654</v>
      </c>
      <c r="H12" s="8">
        <v>468.15286624203873</v>
      </c>
      <c r="I12" s="8" t="s">
        <v>0</v>
      </c>
      <c r="J12" s="8" t="s">
        <v>0</v>
      </c>
      <c r="K12" s="8" t="s">
        <v>0</v>
      </c>
      <c r="L12" s="8" t="s">
        <v>0</v>
      </c>
      <c r="Q12">
        <f>+Q11*1000*B15/1000</f>
        <v>275.4973520997969</v>
      </c>
    </row>
    <row r="15" spans="1:18" x14ac:dyDescent="0.25">
      <c r="B15">
        <v>6.0871741676095299</v>
      </c>
      <c r="D15" s="1">
        <f>+D10*(365/1000)*6.08717416760953/1000</f>
        <v>57.767282850614436</v>
      </c>
      <c r="E15" s="1">
        <f t="shared" ref="E15:H15" si="0">+E10*(365/1000)*6.08717416760953/1000</f>
        <v>41.045348398096607</v>
      </c>
      <c r="F15" s="1"/>
      <c r="G15" s="1">
        <f t="shared" si="0"/>
        <v>26.910982672365609</v>
      </c>
      <c r="H15" s="1">
        <f t="shared" si="0"/>
        <v>21.086728395861069</v>
      </c>
      <c r="I15" s="1"/>
      <c r="J15" s="1"/>
      <c r="K15" s="1"/>
      <c r="L15" s="1"/>
      <c r="M15" s="1"/>
    </row>
    <row r="16" spans="1:18" x14ac:dyDescent="0.25">
      <c r="D16" s="1">
        <f t="shared" ref="D16:L16" si="1">+D11*(365/1000)*6.08717416760953/1000</f>
        <v>8.3318196419155441</v>
      </c>
      <c r="E16" s="1">
        <f t="shared" si="1"/>
        <v>5.9726922825144761</v>
      </c>
      <c r="F16" s="1">
        <f t="shared" si="1"/>
        <v>8.962754633504483</v>
      </c>
      <c r="G16" s="1">
        <f t="shared" si="1"/>
        <v>6.4374662464267489</v>
      </c>
      <c r="H16" s="1">
        <f t="shared" si="1"/>
        <v>5.6565667079131581</v>
      </c>
      <c r="I16" s="1">
        <f t="shared" si="1"/>
        <v>5.1392703131110054</v>
      </c>
      <c r="J16" s="1">
        <f t="shared" si="1"/>
        <v>3.5777189833993503</v>
      </c>
      <c r="K16" s="1">
        <f t="shared" si="1"/>
        <v>2.7975626868323129</v>
      </c>
      <c r="L16" s="1">
        <f t="shared" si="1"/>
        <v>2.2802662920301611</v>
      </c>
      <c r="M16" s="1"/>
    </row>
    <row r="17" spans="4:17" x14ac:dyDescent="0.25">
      <c r="D17" s="1">
        <f t="shared" ref="D17:H17" si="2">+D12*(365/1000)*6.08717416760953/1000</f>
        <v>12.664365855711626</v>
      </c>
      <c r="E17" s="1">
        <f t="shared" si="2"/>
        <v>12.135091877609476</v>
      </c>
      <c r="F17" s="1">
        <f t="shared" si="2"/>
        <v>3.8634170059328143</v>
      </c>
      <c r="G17" s="1">
        <f t="shared" si="2"/>
        <v>2.0803014647330533</v>
      </c>
      <c r="H17" s="1">
        <f t="shared" si="2"/>
        <v>1.0401507323665276</v>
      </c>
      <c r="I17" s="1"/>
      <c r="J17" s="1"/>
      <c r="K17" s="1"/>
      <c r="L17" s="1"/>
      <c r="M17" s="1"/>
    </row>
    <row r="18" spans="4:17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27" spans="4:17" x14ac:dyDescent="0.25">
      <c r="L27" t="s">
        <v>7</v>
      </c>
      <c r="M27">
        <f>+SLOPE(D4:E4,D3:E3)</f>
        <v>-17.381622714607886</v>
      </c>
      <c r="O27" t="s">
        <v>9</v>
      </c>
      <c r="P27">
        <v>51</v>
      </c>
      <c r="Q27" t="s">
        <v>11</v>
      </c>
    </row>
    <row r="28" spans="4:17" x14ac:dyDescent="0.25">
      <c r="L28" t="s">
        <v>8</v>
      </c>
      <c r="M28">
        <f>+INTERCEPT(D4:E4,D3:E3)</f>
        <v>35153.542490409192</v>
      </c>
    </row>
    <row r="31" spans="4:17" x14ac:dyDescent="0.25">
      <c r="L31" t="s">
        <v>7</v>
      </c>
      <c r="M31">
        <f>+SLOPE(F4:H4,F3:H3)</f>
        <v>-2.9827032861631633</v>
      </c>
      <c r="O31" t="s">
        <v>10</v>
      </c>
      <c r="P31">
        <v>226</v>
      </c>
      <c r="Q31" t="s">
        <v>12</v>
      </c>
    </row>
    <row r="32" spans="4:17" x14ac:dyDescent="0.25">
      <c r="L32" t="s">
        <v>8</v>
      </c>
      <c r="M32">
        <f>+INTERCEPT(F4:H4,F3:H3)</f>
        <v>6067.8877100075533</v>
      </c>
    </row>
    <row r="34" spans="13:26" x14ac:dyDescent="0.25">
      <c r="M34" t="s">
        <v>13</v>
      </c>
      <c r="O34" s="10">
        <v>2019</v>
      </c>
      <c r="P34" s="10">
        <v>2020</v>
      </c>
      <c r="Q34" s="10">
        <v>2023</v>
      </c>
      <c r="R34" s="10">
        <v>2025</v>
      </c>
      <c r="S34" s="10">
        <v>2027</v>
      </c>
    </row>
    <row r="35" spans="13:26" x14ac:dyDescent="0.25">
      <c r="M35" s="1">
        <f>+B4</f>
        <v>175.46031657600003</v>
      </c>
      <c r="O35">
        <v>51</v>
      </c>
      <c r="Q35">
        <v>115.05</v>
      </c>
      <c r="R35">
        <v>61.79</v>
      </c>
      <c r="S35">
        <v>49.860999999999997</v>
      </c>
      <c r="Y35">
        <f>+SUM(O35:S35)</f>
        <v>277.70100000000002</v>
      </c>
    </row>
    <row r="37" spans="13:26" x14ac:dyDescent="0.25">
      <c r="O37" s="10">
        <v>2019</v>
      </c>
      <c r="P37" s="10">
        <v>2020</v>
      </c>
      <c r="Q37" s="10">
        <v>2021</v>
      </c>
      <c r="R37" s="10">
        <v>2022</v>
      </c>
      <c r="S37" s="10">
        <v>2023</v>
      </c>
      <c r="T37">
        <v>2024</v>
      </c>
      <c r="U37">
        <v>2025</v>
      </c>
      <c r="V37">
        <v>2026</v>
      </c>
      <c r="W37">
        <v>2027</v>
      </c>
      <c r="Y37" t="s">
        <v>4</v>
      </c>
      <c r="Z37" t="s">
        <v>5</v>
      </c>
    </row>
    <row r="38" spans="13:26" x14ac:dyDescent="0.25">
      <c r="O38">
        <v>51</v>
      </c>
      <c r="P38">
        <v>41.33</v>
      </c>
      <c r="Q38">
        <v>38.534999999999997</v>
      </c>
      <c r="R38">
        <v>35.369999999999997</v>
      </c>
      <c r="S38">
        <v>32.387</v>
      </c>
      <c r="T38">
        <v>29.404</v>
      </c>
      <c r="U38">
        <v>26.422000000000001</v>
      </c>
      <c r="V38">
        <v>23.439</v>
      </c>
      <c r="W38">
        <v>20.456</v>
      </c>
      <c r="Y38">
        <f>+SUM(O38:W38)</f>
        <v>298.34300000000002</v>
      </c>
      <c r="Z38">
        <f>+(Y38*1000/B15)/1000</f>
        <v>49.011740388095568</v>
      </c>
    </row>
    <row r="41" spans="13:26" x14ac:dyDescent="0.25">
      <c r="O41">
        <v>2019</v>
      </c>
      <c r="P41">
        <v>2020</v>
      </c>
      <c r="Q41">
        <v>2025</v>
      </c>
      <c r="R41">
        <v>2027</v>
      </c>
    </row>
    <row r="42" spans="13:26" x14ac:dyDescent="0.25">
      <c r="O42">
        <v>26000</v>
      </c>
      <c r="P42">
        <v>18473.762408216862</v>
      </c>
      <c r="Q42">
        <v>12112.142288064424</v>
      </c>
      <c r="R42">
        <v>9490.7517064662534</v>
      </c>
    </row>
    <row r="44" spans="13:26" x14ac:dyDescent="0.25">
      <c r="R44">
        <f>+SLOPE(P42:R42,P41:R41)</f>
        <v>-1281.1789317463179</v>
      </c>
    </row>
    <row r="45" spans="13:26" x14ac:dyDescent="0.25">
      <c r="R45">
        <f>+INTERCEPT(P42:R42,P41:R41)</f>
        <v>2606465.0433221296</v>
      </c>
    </row>
    <row r="46" spans="13:26" x14ac:dyDescent="0.25">
      <c r="P46" s="10">
        <v>2020</v>
      </c>
      <c r="Q46" s="10">
        <v>2021</v>
      </c>
      <c r="R46" s="10">
        <v>2022</v>
      </c>
      <c r="S46" s="10">
        <v>2023</v>
      </c>
      <c r="T46" s="10">
        <v>2024</v>
      </c>
      <c r="U46" s="10">
        <v>2025</v>
      </c>
      <c r="V46" s="10">
        <v>2026</v>
      </c>
      <c r="W46" s="10">
        <v>2027</v>
      </c>
    </row>
    <row r="47" spans="13:26" x14ac:dyDescent="0.25">
      <c r="P47" s="12">
        <f>+$R$44*P46+$R$45</f>
        <v>18483.601194567513</v>
      </c>
      <c r="Q47" s="12">
        <f t="shared" ref="Q47:W47" si="3">+$R$44*Q46+$R$45</f>
        <v>17202.422262821347</v>
      </c>
      <c r="R47" s="12">
        <f t="shared" si="3"/>
        <v>15921.243331074715</v>
      </c>
      <c r="S47" s="12">
        <f t="shared" si="3"/>
        <v>14640.064399328548</v>
      </c>
      <c r="T47" s="12">
        <f t="shared" si="3"/>
        <v>13358.885467582382</v>
      </c>
      <c r="U47" s="12">
        <f t="shared" si="3"/>
        <v>12077.70653583575</v>
      </c>
      <c r="V47" s="12">
        <f t="shared" si="3"/>
        <v>10796.527604089584</v>
      </c>
      <c r="W47" s="12">
        <f t="shared" si="3"/>
        <v>9515.348672343418</v>
      </c>
    </row>
    <row r="49" spans="15:26" x14ac:dyDescent="0.25">
      <c r="O49" t="s">
        <v>17</v>
      </c>
      <c r="P49" s="12">
        <f>+P47*365</f>
        <v>6746514.4360171426</v>
      </c>
      <c r="Q49" s="12">
        <f t="shared" ref="Q49:W49" si="4">+Q47*365</f>
        <v>6278884.1259297915</v>
      </c>
      <c r="R49" s="12">
        <f t="shared" si="4"/>
        <v>5811253.8158422709</v>
      </c>
      <c r="S49" s="12">
        <f t="shared" si="4"/>
        <v>5343623.5057549197</v>
      </c>
      <c r="T49" s="12">
        <f t="shared" si="4"/>
        <v>4875993.1956675695</v>
      </c>
      <c r="U49" s="12">
        <f t="shared" si="4"/>
        <v>4408362.8855800489</v>
      </c>
      <c r="V49" s="12">
        <f t="shared" si="4"/>
        <v>3940732.5754926982</v>
      </c>
      <c r="W49" s="12">
        <f t="shared" si="4"/>
        <v>3473102.2654053476</v>
      </c>
      <c r="Y49" t="s">
        <v>5</v>
      </c>
      <c r="Z49" t="s">
        <v>5</v>
      </c>
    </row>
    <row r="50" spans="15:26" x14ac:dyDescent="0.25">
      <c r="O50" t="s">
        <v>5</v>
      </c>
      <c r="P50" s="13">
        <f>+P49/1000000</f>
        <v>6.7465144360171427</v>
      </c>
      <c r="Q50" s="13">
        <f t="shared" ref="Q50:W50" si="5">+Q49/1000000</f>
        <v>6.2788841259297916</v>
      </c>
      <c r="R50" s="13">
        <f t="shared" si="5"/>
        <v>5.8112538158422709</v>
      </c>
      <c r="S50" s="13">
        <f t="shared" si="5"/>
        <v>5.3436235057549197</v>
      </c>
      <c r="T50" s="13">
        <f t="shared" si="5"/>
        <v>4.8759931956675695</v>
      </c>
      <c r="U50" s="13">
        <f t="shared" si="5"/>
        <v>4.4083628855800487</v>
      </c>
      <c r="V50" s="13">
        <f t="shared" si="5"/>
        <v>3.9407325754926981</v>
      </c>
      <c r="W50" s="13">
        <f t="shared" si="5"/>
        <v>3.4731022654053474</v>
      </c>
      <c r="Y50" s="13">
        <f>+SUM(R50:W50)</f>
        <v>27.853068243742854</v>
      </c>
      <c r="Z50">
        <f>+Y50+(D10*365/1000000)</f>
        <v>37.343068243742856</v>
      </c>
    </row>
    <row r="54" spans="15:26" x14ac:dyDescent="0.25">
      <c r="U54">
        <v>172.07</v>
      </c>
      <c r="V54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2022-11-23T14:05:18Z</dcterms:created>
  <dcterms:modified xsi:type="dcterms:W3CDTF">2022-11-23T15:10:02Z</dcterms:modified>
</cp:coreProperties>
</file>