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E47870B3-012C-4946-A7CB-3374E3EFFAD4}" xr6:coauthVersionLast="47" xr6:coauthVersionMax="47" xr10:uidLastSave="{00000000-0000-0000-0000-000000000000}"/>
  <bookViews>
    <workbookView xWindow="-28920" yWindow="-120" windowWidth="29040" windowHeight="15840" xr2:uid="{6730248A-959C-4F32-9831-2C2A23C7BF77}"/>
  </bookViews>
  <sheets>
    <sheet name="emisiones" sheetId="3" r:id="rId1"/>
    <sheet name="cam1" sheetId="1" r:id="rId2"/>
    <sheet name="cam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3" l="1"/>
  <c r="I23" i="3"/>
  <c r="I20" i="3"/>
  <c r="I14" i="3"/>
  <c r="G14" i="3"/>
  <c r="G24" i="2"/>
  <c r="G25" i="2" s="1"/>
  <c r="H24" i="2"/>
  <c r="I24" i="2"/>
  <c r="J24" i="2"/>
  <c r="K24" i="2"/>
  <c r="L24" i="2"/>
  <c r="M24" i="2"/>
  <c r="F24" i="2"/>
  <c r="M22" i="2"/>
  <c r="M36" i="2"/>
  <c r="G36" i="2"/>
  <c r="H36" i="2"/>
  <c r="I36" i="2"/>
  <c r="J36" i="2"/>
  <c r="K36" i="2"/>
  <c r="L36" i="2"/>
  <c r="F36" i="2"/>
  <c r="H25" i="2"/>
  <c r="I25" i="2"/>
  <c r="J25" i="2"/>
  <c r="K25" i="2"/>
  <c r="L25" i="2"/>
  <c r="M25" i="2"/>
  <c r="F25" i="2"/>
  <c r="M21" i="2"/>
  <c r="G22" i="2"/>
  <c r="H22" i="2"/>
  <c r="I22" i="2"/>
  <c r="J22" i="2"/>
  <c r="K22" i="2"/>
  <c r="L22" i="2"/>
  <c r="F22" i="2"/>
  <c r="G21" i="2"/>
  <c r="H21" i="2"/>
  <c r="I21" i="2"/>
  <c r="J21" i="2"/>
  <c r="K21" i="2"/>
  <c r="L21" i="2"/>
  <c r="F21" i="2"/>
  <c r="G18" i="2" l="1"/>
  <c r="H18" i="2"/>
  <c r="I18" i="2"/>
  <c r="J18" i="2"/>
  <c r="K18" i="2"/>
  <c r="L18" i="2"/>
  <c r="M18" i="2"/>
  <c r="F18" i="2"/>
  <c r="E38" i="1"/>
  <c r="E35" i="1"/>
  <c r="E34" i="1"/>
  <c r="E32" i="1" l="1"/>
  <c r="G28" i="1" l="1"/>
  <c r="H28" i="1"/>
  <c r="I28" i="1"/>
  <c r="J28" i="1"/>
  <c r="K28" i="1"/>
  <c r="F28" i="1"/>
  <c r="G20" i="1"/>
  <c r="H20" i="1"/>
  <c r="I20" i="1"/>
  <c r="J20" i="1"/>
  <c r="K20" i="1"/>
  <c r="F20" i="1"/>
  <c r="G19" i="1"/>
  <c r="H19" i="1"/>
  <c r="I19" i="1"/>
  <c r="J19" i="1"/>
  <c r="K19" i="1"/>
  <c r="F19" i="1"/>
  <c r="F18" i="1" a="1"/>
  <c r="F18" i="1" s="1"/>
  <c r="G17" i="1"/>
  <c r="H17" i="1"/>
  <c r="I17" i="1"/>
  <c r="J17" i="1"/>
  <c r="K17" i="1"/>
  <c r="F17" i="1"/>
  <c r="G16" i="1"/>
  <c r="H16" i="1"/>
  <c r="I16" i="1"/>
  <c r="J16" i="1"/>
  <c r="K16" i="1"/>
  <c r="F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<sst xmlns="http://schemas.openxmlformats.org/spreadsheetml/2006/main" count="99" uniqueCount="45">
  <si>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Table Name:</t>
  </si>
  <si>
    <t>Unsaved_23314</t>
  </si>
  <si>
    <t>Commodity</t>
  </si>
  <si>
    <t>Attribute</t>
  </si>
  <si>
    <t>R-CAM1</t>
  </si>
  <si>
    <t>VAR_FOut</t>
  </si>
  <si>
    <t>VAR_FIn</t>
  </si>
  <si>
    <t>ELC-CAM1</t>
  </si>
  <si>
    <t>CO2e-CAM1</t>
  </si>
  <si>
    <t>FLU-CAM1</t>
  </si>
  <si>
    <t>VAR_Act</t>
  </si>
  <si>
    <t>-</t>
  </si>
  <si>
    <t>Total</t>
  </si>
  <si>
    <t xml:space="preserve">Fluido - </t>
  </si>
  <si>
    <t>Quemado</t>
  </si>
  <si>
    <t>kt/PJ</t>
  </si>
  <si>
    <t>IMP-ECL</t>
  </si>
  <si>
    <t>PJ</t>
  </si>
  <si>
    <t>GWh</t>
  </si>
  <si>
    <t>PRODUCCION</t>
  </si>
  <si>
    <t>REFINERIA</t>
  </si>
  <si>
    <t>Gwh</t>
  </si>
  <si>
    <t>Unsaved_234554</t>
  </si>
  <si>
    <t>R-CAM4</t>
  </si>
  <si>
    <t>ELC-CAM4</t>
  </si>
  <si>
    <t>CO2e-CAM4</t>
  </si>
  <si>
    <t>FLU-CAM4</t>
  </si>
  <si>
    <t>TOTAL</t>
  </si>
  <si>
    <t>GOR</t>
  </si>
  <si>
    <t>Flaring</t>
  </si>
  <si>
    <t>oil</t>
  </si>
  <si>
    <t>gas</t>
  </si>
  <si>
    <t>VAR_ActM</t>
  </si>
  <si>
    <t>Process</t>
  </si>
  <si>
    <t>VAR_Comnet</t>
  </si>
  <si>
    <t>CO2e-CAM2</t>
  </si>
  <si>
    <t>CO2e-CAM3</t>
  </si>
  <si>
    <t>CO2e-CAM5</t>
  </si>
  <si>
    <t>CO2e-CAM6</t>
  </si>
  <si>
    <t>CO2e-CAM7</t>
  </si>
  <si>
    <t>kt</t>
  </si>
  <si>
    <t>Mt CO2</t>
  </si>
  <si>
    <t>kg/GJ</t>
  </si>
  <si>
    <t>t/TJ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</si>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</sst>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_-;\-* #,##0.000_-;_-* &quot;-&quot;???_-;_-@_-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9" fontId="0" fillId="0" borderId="0" xfId="2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2667-924E-499D-893D-70FFC53DE4FD}">
  <dimension ref="D4:X24"/>
  <sheetViews>
    <sheetView tabSelected="1" workbookViewId="0">
      <selection activeCell="L24" sqref="L24"/>
    </sheetView>
  </sheetViews>
  <sheetFormatPr baseColWidth="10" defaultRowHeight="15" x14ac:dyDescent="0.25"/>
  <cols>
    <col min="4" max="4" width="22" customWidth="1"/>
    <col min="5" max="5" width="15.85546875" customWidth="1"/>
  </cols>
  <sheetData>
    <row r="4" spans="4:24" x14ac:dyDescent="0.25">
      <c r="D4" t="s">
        <v>0</v>
      </c>
      <c r="E4" t="s">
        <v>22</v>
      </c>
    </row>
    <row r="5" spans="4:24" x14ac:dyDescent="0.25">
      <c r="D5" t="s">
        <v>3</v>
      </c>
      <c r="E5" t="s">
        <v>2</v>
      </c>
      <c r="F5" t="s">
        <v>33</v>
      </c>
      <c r="G5">
        <v>2019</v>
      </c>
      <c r="H5">
        <v>2020</v>
      </c>
      <c r="I5">
        <v>2021</v>
      </c>
      <c r="J5">
        <v>2022</v>
      </c>
      <c r="K5">
        <v>2023</v>
      </c>
      <c r="L5">
        <v>2024</v>
      </c>
      <c r="M5">
        <v>2025</v>
      </c>
      <c r="N5">
        <v>2026</v>
      </c>
      <c r="O5">
        <v>2027</v>
      </c>
      <c r="P5">
        <v>2028</v>
      </c>
      <c r="Q5">
        <v>2029</v>
      </c>
      <c r="R5">
        <v>2030</v>
      </c>
      <c r="S5">
        <v>2031</v>
      </c>
      <c r="T5">
        <v>2032</v>
      </c>
      <c r="U5">
        <v>2033</v>
      </c>
      <c r="V5">
        <v>2034</v>
      </c>
      <c r="W5">
        <v>2035</v>
      </c>
      <c r="X5">
        <v>2036</v>
      </c>
    </row>
    <row r="6" spans="4:24" x14ac:dyDescent="0.25">
      <c r="D6" t="s">
        <v>34</v>
      </c>
      <c r="E6" t="s">
        <v>35</v>
      </c>
      <c r="F6" t="s">
        <v>11</v>
      </c>
      <c r="G6">
        <v>691.37392324595703</v>
      </c>
      <c r="H6">
        <v>678.68981475969304</v>
      </c>
      <c r="I6">
        <v>637.13068979541401</v>
      </c>
      <c r="J6">
        <v>595.57156483113499</v>
      </c>
      <c r="K6">
        <v>554.01243986685597</v>
      </c>
      <c r="L6">
        <v>156.028576234963</v>
      </c>
      <c r="M6">
        <v>56.896145612349898</v>
      </c>
      <c r="N6">
        <v>56.896145612349898</v>
      </c>
      <c r="O6">
        <v>56.896145612349898</v>
      </c>
      <c r="P6">
        <v>56.896145612349898</v>
      </c>
      <c r="Q6">
        <v>56.896145612349898</v>
      </c>
      <c r="R6">
        <v>56.896145612349898</v>
      </c>
      <c r="S6">
        <v>56.896145612349898</v>
      </c>
      <c r="T6">
        <v>56.896145612349898</v>
      </c>
      <c r="U6">
        <v>56.896145612349898</v>
      </c>
      <c r="V6">
        <v>56.896145612349898</v>
      </c>
      <c r="W6">
        <v>56.896145612349898</v>
      </c>
      <c r="X6">
        <v>51.954491774174699</v>
      </c>
    </row>
    <row r="7" spans="4:24" x14ac:dyDescent="0.25">
      <c r="D7" t="s">
        <v>34</v>
      </c>
      <c r="E7" t="s">
        <v>36</v>
      </c>
      <c r="F7" t="s">
        <v>11</v>
      </c>
      <c r="G7">
        <v>642.29849358909405</v>
      </c>
      <c r="H7">
        <v>607.96772421326796</v>
      </c>
      <c r="I7">
        <v>518.992352595444</v>
      </c>
      <c r="J7">
        <v>430.01698097761999</v>
      </c>
      <c r="K7">
        <v>341.04160935979598</v>
      </c>
      <c r="L7">
        <v>351.298830533466</v>
      </c>
      <c r="M7">
        <v>361.556051707135</v>
      </c>
      <c r="N7">
        <v>344.00666905143203</v>
      </c>
      <c r="O7">
        <v>326.457286395729</v>
      </c>
      <c r="P7">
        <v>308.90790374002597</v>
      </c>
      <c r="Q7">
        <v>291.35852108432402</v>
      </c>
      <c r="R7">
        <v>275.75011190249802</v>
      </c>
      <c r="S7">
        <v>242.07075857861</v>
      </c>
      <c r="T7">
        <v>206.92456200670799</v>
      </c>
      <c r="U7">
        <v>173.48227379575101</v>
      </c>
      <c r="V7">
        <v>153.796108483235</v>
      </c>
      <c r="W7">
        <v>134.10994317071899</v>
      </c>
      <c r="X7">
        <v>25.531011585500899</v>
      </c>
    </row>
    <row r="8" spans="4:24" x14ac:dyDescent="0.25">
      <c r="D8" t="s">
        <v>34</v>
      </c>
      <c r="E8" t="s">
        <v>25</v>
      </c>
      <c r="F8" t="s">
        <v>11</v>
      </c>
      <c r="G8">
        <v>76.568241800903095</v>
      </c>
      <c r="H8">
        <v>72.354205647790096</v>
      </c>
      <c r="I8">
        <v>69.173801003931203</v>
      </c>
      <c r="J8">
        <v>65.993396360072296</v>
      </c>
      <c r="K8">
        <v>62.812991716213297</v>
      </c>
      <c r="L8">
        <v>59.632587072354397</v>
      </c>
      <c r="M8">
        <v>56.452182428495597</v>
      </c>
      <c r="N8">
        <v>6.43144978711444</v>
      </c>
    </row>
    <row r="9" spans="4:24" x14ac:dyDescent="0.25">
      <c r="D9" t="s">
        <v>34</v>
      </c>
      <c r="E9" t="s">
        <v>37</v>
      </c>
      <c r="F9" t="s">
        <v>11</v>
      </c>
      <c r="G9">
        <v>205.624400888189</v>
      </c>
      <c r="H9">
        <v>191.26476911857199</v>
      </c>
      <c r="I9">
        <v>168.51069089430499</v>
      </c>
      <c r="J9">
        <v>145.75661267003801</v>
      </c>
      <c r="K9">
        <v>123.002534445771</v>
      </c>
      <c r="L9">
        <v>118.194661791703</v>
      </c>
      <c r="M9">
        <v>113.38678913763501</v>
      </c>
      <c r="N9">
        <v>102.177995659982</v>
      </c>
      <c r="O9">
        <v>90.9692021823288</v>
      </c>
      <c r="P9">
        <v>50.754642675611102</v>
      </c>
    </row>
    <row r="10" spans="4:24" x14ac:dyDescent="0.25">
      <c r="D10" t="s">
        <v>34</v>
      </c>
      <c r="E10" t="s">
        <v>38</v>
      </c>
      <c r="F10" t="s">
        <v>11</v>
      </c>
      <c r="G10">
        <v>41.398483078109898</v>
      </c>
      <c r="H10">
        <v>38.584810052010099</v>
      </c>
      <c r="I10">
        <v>33.832995660133903</v>
      </c>
      <c r="J10">
        <v>29.081181268257701</v>
      </c>
      <c r="K10">
        <v>24.329366876381499</v>
      </c>
      <c r="L10">
        <v>26.2125773048799</v>
      </c>
      <c r="M10">
        <v>28.095787733378199</v>
      </c>
      <c r="N10">
        <v>22.9197982705087</v>
      </c>
      <c r="O10">
        <v>17.743808807639301</v>
      </c>
      <c r="P10">
        <v>17.7135174306386</v>
      </c>
      <c r="Q10">
        <v>17.683226053637899</v>
      </c>
      <c r="R10">
        <v>17.652934676637202</v>
      </c>
      <c r="S10">
        <v>15.535997299261499</v>
      </c>
      <c r="T10">
        <v>13.4190599218858</v>
      </c>
      <c r="U10">
        <v>11.3021225445101</v>
      </c>
      <c r="V10">
        <v>11.7973855010598</v>
      </c>
      <c r="W10">
        <v>12.2926484576095</v>
      </c>
      <c r="X10">
        <v>9.7222850381310693</v>
      </c>
    </row>
    <row r="11" spans="4:24" x14ac:dyDescent="0.25">
      <c r="D11" t="s">
        <v>34</v>
      </c>
      <c r="E11" t="s">
        <v>39</v>
      </c>
      <c r="F11" t="s">
        <v>11</v>
      </c>
      <c r="G11">
        <v>26.741507676008901</v>
      </c>
      <c r="H11">
        <v>26.256342036713399</v>
      </c>
      <c r="I11">
        <v>26.273932275473399</v>
      </c>
      <c r="J11">
        <v>26.2915225142333</v>
      </c>
      <c r="K11">
        <v>26.309112752993201</v>
      </c>
      <c r="L11">
        <v>24.306849179363802</v>
      </c>
      <c r="M11">
        <v>22.304585605734399</v>
      </c>
      <c r="N11">
        <v>20.657143432422799</v>
      </c>
      <c r="O11">
        <v>19.0097012591112</v>
      </c>
      <c r="P11">
        <v>17.644000254711599</v>
      </c>
      <c r="Q11">
        <v>16.2782992503119</v>
      </c>
      <c r="R11">
        <v>14.912598245912299</v>
      </c>
      <c r="S11">
        <v>13.9545285755585</v>
      </c>
      <c r="T11">
        <v>12.996458905204699</v>
      </c>
      <c r="U11">
        <v>7.8985664486397802</v>
      </c>
    </row>
    <row r="13" spans="4:24" x14ac:dyDescent="0.25">
      <c r="G13" t="s">
        <v>40</v>
      </c>
      <c r="I13" t="s">
        <v>41</v>
      </c>
    </row>
    <row r="14" spans="4:24" x14ac:dyDescent="0.25">
      <c r="G14">
        <f>+SUM(G6:G11)</f>
        <v>1684.0050502782619</v>
      </c>
      <c r="I14" s="4">
        <f>+G14/1000</f>
        <v>1.684005050278262</v>
      </c>
    </row>
    <row r="18" spans="9:10" x14ac:dyDescent="0.25">
      <c r="J18" t="s">
        <v>42</v>
      </c>
    </row>
    <row r="19" spans="9:10" x14ac:dyDescent="0.25">
      <c r="J19" t="s">
        <v>43</v>
      </c>
    </row>
    <row r="20" spans="9:10" x14ac:dyDescent="0.25">
      <c r="I20">
        <f>0.3+0.4+0.5+0.7</f>
        <v>1.9</v>
      </c>
      <c r="J20" t="s">
        <v>15</v>
      </c>
    </row>
    <row r="23" spans="9:10" x14ac:dyDescent="0.25">
      <c r="I23">
        <f>+I20*1374</f>
        <v>2610.6</v>
      </c>
      <c r="J23" t="s">
        <v>44</v>
      </c>
    </row>
    <row r="24" spans="9:10" x14ac:dyDescent="0.25">
      <c r="I24">
        <f>+I23/1000</f>
        <v>2.6105999999999998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379C-5E45-4F57-B21D-F99987C2720E}">
  <dimension ref="B5:K38"/>
  <sheetViews>
    <sheetView topLeftCell="A6" zoomScale="145" zoomScaleNormal="145" workbookViewId="0">
      <selection activeCell="F20" sqref="F20"/>
    </sheetView>
  </sheetViews>
  <sheetFormatPr baseColWidth="10" defaultRowHeight="15" x14ac:dyDescent="0.25"/>
  <cols>
    <col min="4" max="4" width="21.7109375" customWidth="1"/>
  </cols>
  <sheetData>
    <row r="5" spans="2:11" x14ac:dyDescent="0.25">
      <c r="D5" t="s">
        <v>0</v>
      </c>
      <c r="E5" t="s">
        <v>1</v>
      </c>
    </row>
    <row r="6" spans="2:11" x14ac:dyDescent="0.25">
      <c r="D6" t="s">
        <v>2</v>
      </c>
      <c r="E6" t="s">
        <v>3</v>
      </c>
      <c r="F6">
        <v>2019</v>
      </c>
      <c r="G6">
        <v>2020</v>
      </c>
      <c r="H6">
        <v>2021</v>
      </c>
      <c r="I6">
        <v>2022</v>
      </c>
      <c r="J6">
        <v>2023</v>
      </c>
      <c r="K6">
        <v>2024</v>
      </c>
    </row>
    <row r="7" spans="2:11" x14ac:dyDescent="0.25">
      <c r="D7" t="s">
        <v>4</v>
      </c>
      <c r="E7" t="s">
        <v>5</v>
      </c>
      <c r="F7">
        <v>68.678696673107595</v>
      </c>
      <c r="G7">
        <v>48.852304564920097</v>
      </c>
      <c r="H7">
        <v>46.932843042504999</v>
      </c>
      <c r="I7">
        <v>45.013381520089901</v>
      </c>
      <c r="J7">
        <v>43.093919997674803</v>
      </c>
      <c r="K7">
        <v>14.1676897217025</v>
      </c>
    </row>
    <row r="11" spans="2:11" x14ac:dyDescent="0.25">
      <c r="D11" t="s">
        <v>10</v>
      </c>
      <c r="E11" t="s">
        <v>11</v>
      </c>
      <c r="F11">
        <v>68.585731940983607</v>
      </c>
      <c r="G11">
        <v>48.786177197519201</v>
      </c>
      <c r="H11">
        <v>46.869313893109101</v>
      </c>
      <c r="I11">
        <v>44.952450588698902</v>
      </c>
      <c r="J11">
        <v>43.035587284288802</v>
      </c>
      <c r="K11">
        <v>14.1485120793826</v>
      </c>
    </row>
    <row r="12" spans="2:11" x14ac:dyDescent="0.25">
      <c r="D12" t="s">
        <v>3</v>
      </c>
      <c r="E12" t="s">
        <v>2</v>
      </c>
      <c r="F12">
        <v>2019</v>
      </c>
      <c r="G12">
        <v>2020</v>
      </c>
      <c r="H12">
        <v>2021</v>
      </c>
      <c r="I12">
        <v>2022</v>
      </c>
      <c r="J12">
        <v>2023</v>
      </c>
      <c r="K12">
        <v>2024</v>
      </c>
    </row>
    <row r="13" spans="2:11" x14ac:dyDescent="0.25">
      <c r="D13" t="s">
        <v>6</v>
      </c>
      <c r="E13" t="s">
        <v>7</v>
      </c>
      <c r="F13">
        <v>0.810477299439335</v>
      </c>
      <c r="G13">
        <v>0.57650604617061696</v>
      </c>
      <c r="H13">
        <v>0.55385448074459598</v>
      </c>
      <c r="I13">
        <v>0.531202915318576</v>
      </c>
      <c r="J13">
        <v>0.50855134989255502</v>
      </c>
      <c r="K13">
        <v>0.167192906405809</v>
      </c>
    </row>
    <row r="14" spans="2:11" x14ac:dyDescent="0.25">
      <c r="D14" t="s">
        <v>6</v>
      </c>
      <c r="E14" t="s">
        <v>4</v>
      </c>
      <c r="F14">
        <v>68.678696673107595</v>
      </c>
      <c r="G14">
        <v>48.852304564920097</v>
      </c>
      <c r="H14">
        <v>46.932843042504999</v>
      </c>
      <c r="I14">
        <v>45.013381520089901</v>
      </c>
      <c r="J14">
        <v>43.093919997674803</v>
      </c>
      <c r="K14">
        <v>14.1676897217025</v>
      </c>
    </row>
    <row r="16" spans="2:11" x14ac:dyDescent="0.25">
      <c r="B16">
        <v>1.35361817604808E-3</v>
      </c>
      <c r="E16" t="s">
        <v>12</v>
      </c>
      <c r="F16">
        <f>+F14+F13</f>
        <v>69.489173972546936</v>
      </c>
      <c r="G16">
        <f t="shared" ref="G16:K16" si="0">+G14+G13</f>
        <v>49.428810611090711</v>
      </c>
      <c r="H16">
        <f t="shared" si="0"/>
        <v>47.486697523249596</v>
      </c>
      <c r="I16">
        <f t="shared" si="0"/>
        <v>45.544584435408474</v>
      </c>
      <c r="J16">
        <f t="shared" si="0"/>
        <v>43.602471347567359</v>
      </c>
      <c r="K16">
        <f t="shared" si="0"/>
        <v>14.334882628108309</v>
      </c>
    </row>
    <row r="17" spans="2:11" x14ac:dyDescent="0.25">
      <c r="E17" t="s">
        <v>7</v>
      </c>
      <c r="F17">
        <f>+F13</f>
        <v>0.810477299439335</v>
      </c>
      <c r="G17">
        <f t="shared" ref="G17:K17" si="1">+G13</f>
        <v>0.57650604617061696</v>
      </c>
      <c r="H17">
        <f t="shared" si="1"/>
        <v>0.55385448074459598</v>
      </c>
      <c r="I17">
        <f t="shared" si="1"/>
        <v>0.531202915318576</v>
      </c>
      <c r="J17">
        <f t="shared" si="1"/>
        <v>0.50855134989255502</v>
      </c>
      <c r="K17">
        <f t="shared" si="1"/>
        <v>0.167192906405809</v>
      </c>
    </row>
    <row r="18" spans="2:11" x14ac:dyDescent="0.25">
      <c r="B18">
        <v>55.539114956987063</v>
      </c>
      <c r="C18" t="s">
        <v>15</v>
      </c>
      <c r="E18" t="s">
        <v>4</v>
      </c>
      <c r="F18" cm="1">
        <f t="array" ref="F18:K18">+F14:K14</f>
        <v>68.678696673107595</v>
      </c>
      <c r="G18">
        <v>48.852304564920097</v>
      </c>
      <c r="H18">
        <v>46.932843042504999</v>
      </c>
      <c r="I18">
        <v>45.013381520089901</v>
      </c>
      <c r="J18">
        <v>43.093919997674803</v>
      </c>
      <c r="K18">
        <v>14.1676897217025</v>
      </c>
    </row>
    <row r="19" spans="2:11" x14ac:dyDescent="0.25">
      <c r="E19" t="s">
        <v>14</v>
      </c>
      <c r="F19">
        <f>+F18*$B$16</f>
        <v>9.296473212401124E-2</v>
      </c>
      <c r="G19">
        <f t="shared" ref="G19:K19" si="2">+G18*$B$16</f>
        <v>6.6127367400912435E-2</v>
      </c>
      <c r="H19">
        <f t="shared" si="2"/>
        <v>6.3529149395946435E-2</v>
      </c>
      <c r="I19">
        <f t="shared" si="2"/>
        <v>6.0930931390980443E-2</v>
      </c>
      <c r="J19">
        <f t="shared" si="2"/>
        <v>5.8332713386014444E-2</v>
      </c>
      <c r="K19">
        <f t="shared" si="2"/>
        <v>1.9177642319906069E-2</v>
      </c>
    </row>
    <row r="20" spans="2:11" x14ac:dyDescent="0.25">
      <c r="E20" t="s">
        <v>13</v>
      </c>
      <c r="F20">
        <f>+F18-F19</f>
        <v>68.585731940983578</v>
      </c>
      <c r="G20">
        <f t="shared" ref="G20:K20" si="3">+G18-G19</f>
        <v>48.786177197519187</v>
      </c>
      <c r="H20">
        <f t="shared" si="3"/>
        <v>46.869313893109052</v>
      </c>
      <c r="I20">
        <f t="shared" si="3"/>
        <v>44.952450588698923</v>
      </c>
      <c r="J20">
        <f t="shared" si="3"/>
        <v>43.035587284288788</v>
      </c>
      <c r="K20">
        <f t="shared" si="3"/>
        <v>14.148512079382593</v>
      </c>
    </row>
    <row r="24" spans="2:11" x14ac:dyDescent="0.25">
      <c r="D24" t="s">
        <v>5</v>
      </c>
      <c r="E24" t="s">
        <v>8</v>
      </c>
      <c r="F24">
        <v>5.0960514681397298</v>
      </c>
      <c r="G24">
        <v>3.62490656433136</v>
      </c>
      <c r="H24">
        <v>3.4824799432220601</v>
      </c>
      <c r="I24">
        <v>3.34005332211277</v>
      </c>
      <c r="J24">
        <v>3.19762670100347</v>
      </c>
      <c r="K24">
        <v>1.05126159207825</v>
      </c>
    </row>
    <row r="25" spans="2:11" x14ac:dyDescent="0.25">
      <c r="D25" t="s">
        <v>5</v>
      </c>
      <c r="E25" t="s">
        <v>9</v>
      </c>
      <c r="F25">
        <v>68.585731940983607</v>
      </c>
      <c r="G25">
        <v>48.786177197519201</v>
      </c>
      <c r="H25">
        <v>46.869313893109101</v>
      </c>
      <c r="I25">
        <v>44.952450588698902</v>
      </c>
      <c r="J25">
        <v>43.035587284288802</v>
      </c>
      <c r="K25">
        <v>14.1485120793826</v>
      </c>
    </row>
    <row r="28" spans="2:11" x14ac:dyDescent="0.25">
      <c r="F28">
        <f>+F19*$B$18</f>
        <v>5.1631789443809684</v>
      </c>
      <c r="G28">
        <f t="shared" ref="G28:K28" si="4">+G19*$B$18</f>
        <v>3.6726554598821948</v>
      </c>
      <c r="H28">
        <f t="shared" si="4"/>
        <v>3.5283527314210743</v>
      </c>
      <c r="I28">
        <f t="shared" si="4"/>
        <v>3.3840500029599547</v>
      </c>
      <c r="J28">
        <f t="shared" si="4"/>
        <v>3.2397472744988343</v>
      </c>
      <c r="K28">
        <f t="shared" si="4"/>
        <v>1.0651092814092433</v>
      </c>
    </row>
    <row r="31" spans="2:11" x14ac:dyDescent="0.25">
      <c r="D31" t="s">
        <v>16</v>
      </c>
      <c r="E31">
        <v>21.57</v>
      </c>
      <c r="F31" t="s">
        <v>17</v>
      </c>
    </row>
    <row r="32" spans="2:11" x14ac:dyDescent="0.25">
      <c r="D32" t="s">
        <v>19</v>
      </c>
      <c r="E32">
        <f>+E31/0.0036</f>
        <v>5991.666666666667</v>
      </c>
      <c r="F32" t="s">
        <v>18</v>
      </c>
    </row>
    <row r="34" spans="4:6" x14ac:dyDescent="0.25">
      <c r="D34" t="s">
        <v>20</v>
      </c>
      <c r="E34">
        <f>2.15+3.15</f>
        <v>5.3</v>
      </c>
      <c r="F34" t="s">
        <v>17</v>
      </c>
    </row>
    <row r="35" spans="4:6" x14ac:dyDescent="0.25">
      <c r="E35">
        <f>+E34/0.0036</f>
        <v>1472.2222222222222</v>
      </c>
      <c r="F35" t="s">
        <v>21</v>
      </c>
    </row>
    <row r="38" spans="4:6" x14ac:dyDescent="0.25">
      <c r="E38" s="1">
        <f>+E35+E32</f>
        <v>7463.8888888888887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0C1B-07CC-4EE2-88E0-D1C51C2F2039}">
  <dimension ref="D4:Q45"/>
  <sheetViews>
    <sheetView topLeftCell="A9" zoomScale="145" zoomScaleNormal="145" workbookViewId="0">
      <selection activeCell="F24" sqref="F24:M24"/>
    </sheetView>
  </sheetViews>
  <sheetFormatPr baseColWidth="10" defaultRowHeight="15" x14ac:dyDescent="0.25"/>
  <sheetData>
    <row r="4" spans="4:13" x14ac:dyDescent="0.25">
      <c r="D4" t="s">
        <v>0</v>
      </c>
      <c r="E4" t="s">
        <v>22</v>
      </c>
    </row>
    <row r="5" spans="4:13" x14ac:dyDescent="0.25">
      <c r="D5" t="s">
        <v>2</v>
      </c>
      <c r="E5" t="s">
        <v>3</v>
      </c>
      <c r="F5">
        <v>2019</v>
      </c>
      <c r="G5">
        <v>2020</v>
      </c>
      <c r="H5">
        <v>2021</v>
      </c>
      <c r="I5">
        <v>2022</v>
      </c>
      <c r="J5">
        <v>2023</v>
      </c>
      <c r="K5">
        <v>2024</v>
      </c>
      <c r="L5">
        <v>2025</v>
      </c>
      <c r="M5">
        <v>2026</v>
      </c>
    </row>
    <row r="6" spans="4:13" x14ac:dyDescent="0.25">
      <c r="D6" t="s">
        <v>23</v>
      </c>
      <c r="E6" t="s">
        <v>5</v>
      </c>
      <c r="F6">
        <v>7.2846848137516496</v>
      </c>
      <c r="G6">
        <v>6.8837623889034401</v>
      </c>
      <c r="H6">
        <v>6.5811794267538302</v>
      </c>
      <c r="I6">
        <v>6.27859646460423</v>
      </c>
      <c r="J6">
        <v>5.9760135024546299</v>
      </c>
      <c r="K6">
        <v>5.6734305403050298</v>
      </c>
      <c r="L6">
        <v>5.3708475781554297</v>
      </c>
      <c r="M6">
        <v>0.61188664507177304</v>
      </c>
    </row>
    <row r="13" spans="4:13" x14ac:dyDescent="0.25">
      <c r="D13" t="s">
        <v>0</v>
      </c>
      <c r="E13" t="s">
        <v>22</v>
      </c>
    </row>
    <row r="14" spans="4:13" x14ac:dyDescent="0.25">
      <c r="D14" t="s">
        <v>3</v>
      </c>
      <c r="E14" t="s">
        <v>2</v>
      </c>
      <c r="F14">
        <v>2019</v>
      </c>
      <c r="G14">
        <v>2020</v>
      </c>
      <c r="H14">
        <v>2021</v>
      </c>
      <c r="I14">
        <v>2022</v>
      </c>
      <c r="J14">
        <v>2023</v>
      </c>
      <c r="K14">
        <v>2024</v>
      </c>
      <c r="L14">
        <v>2025</v>
      </c>
      <c r="M14">
        <v>2026</v>
      </c>
    </row>
    <row r="15" spans="4:13" x14ac:dyDescent="0.25">
      <c r="D15" t="s">
        <v>6</v>
      </c>
    </row>
    <row r="16" spans="4:13" x14ac:dyDescent="0.25">
      <c r="D16" t="s">
        <v>6</v>
      </c>
    </row>
    <row r="18" spans="4:17" x14ac:dyDescent="0.25">
      <c r="E18" t="s">
        <v>27</v>
      </c>
      <c r="F18" s="3">
        <f t="shared" ref="F18:M18" si="0">+F19+F20</f>
        <v>7.3939405165882954</v>
      </c>
      <c r="G18" s="3">
        <f t="shared" si="0"/>
        <v>6.9870050572122127</v>
      </c>
      <c r="H18" s="3">
        <f t="shared" si="0"/>
        <v>6.6798839557962832</v>
      </c>
      <c r="I18" s="3">
        <f t="shared" si="0"/>
        <v>6.3727628543803636</v>
      </c>
      <c r="J18" s="3">
        <f t="shared" si="0"/>
        <v>6.065641752964444</v>
      </c>
      <c r="K18" s="3">
        <f t="shared" si="0"/>
        <v>5.7585206515485243</v>
      </c>
      <c r="L18" s="3">
        <f t="shared" si="0"/>
        <v>5.4513995501326038</v>
      </c>
      <c r="M18" s="3">
        <f t="shared" si="0"/>
        <v>0.62106372097455942</v>
      </c>
    </row>
    <row r="19" spans="4:17" x14ac:dyDescent="0.25">
      <c r="E19" t="s">
        <v>24</v>
      </c>
      <c r="F19" s="2">
        <v>0.109255702836646</v>
      </c>
      <c r="G19" s="2">
        <v>0.103242668308773</v>
      </c>
      <c r="H19" s="2">
        <v>9.8704529042453207E-2</v>
      </c>
      <c r="I19" s="2">
        <v>9.4166389776133494E-2</v>
      </c>
      <c r="J19" s="2">
        <v>8.9628250509813698E-2</v>
      </c>
      <c r="K19" s="2">
        <v>8.5090111243494096E-2</v>
      </c>
      <c r="L19" s="2">
        <v>8.0551971977174397E-2</v>
      </c>
      <c r="M19" s="2">
        <v>9.1770759027863698E-3</v>
      </c>
      <c r="P19" t="s">
        <v>28</v>
      </c>
      <c r="Q19">
        <v>0.2264193930205074</v>
      </c>
    </row>
    <row r="20" spans="4:17" x14ac:dyDescent="0.25">
      <c r="E20" t="s">
        <v>23</v>
      </c>
      <c r="F20" s="2">
        <v>7.2846848137516496</v>
      </c>
      <c r="G20" s="2">
        <v>6.8837623889034401</v>
      </c>
      <c r="H20" s="2">
        <v>6.5811794267538302</v>
      </c>
      <c r="I20" s="2">
        <v>6.27859646460423</v>
      </c>
      <c r="J20" s="2">
        <v>5.9760135024546299</v>
      </c>
      <c r="K20" s="2">
        <v>5.6734305403050298</v>
      </c>
      <c r="L20" s="2">
        <v>5.3708475781554297</v>
      </c>
      <c r="M20" s="2">
        <v>0.61188664507177304</v>
      </c>
    </row>
    <row r="21" spans="4:17" x14ac:dyDescent="0.25">
      <c r="E21" t="s">
        <v>30</v>
      </c>
      <c r="F21" s="5">
        <f>+F20*100%-$Q$19</f>
        <v>7.0582654207311419</v>
      </c>
      <c r="G21" s="5">
        <f t="shared" ref="G21:L21" si="1">+G20*100%-$Q$19</f>
        <v>6.6573429958829324</v>
      </c>
      <c r="H21" s="5">
        <f t="shared" si="1"/>
        <v>6.3547600337333225</v>
      </c>
      <c r="I21" s="5">
        <f t="shared" si="1"/>
        <v>6.0521770715837224</v>
      </c>
      <c r="J21" s="5">
        <f t="shared" si="1"/>
        <v>5.7495941094341223</v>
      </c>
      <c r="K21" s="5">
        <f t="shared" si="1"/>
        <v>5.4470111472845222</v>
      </c>
      <c r="L21" s="5">
        <f t="shared" si="1"/>
        <v>5.1444281851349221</v>
      </c>
      <c r="M21" s="5">
        <f>+M20*100%-$Q$19</f>
        <v>0.38546725205126564</v>
      </c>
      <c r="P21" t="s">
        <v>29</v>
      </c>
      <c r="Q21">
        <v>1</v>
      </c>
    </row>
    <row r="22" spans="4:17" x14ac:dyDescent="0.25">
      <c r="E22" t="s">
        <v>31</v>
      </c>
      <c r="F22" s="5">
        <f>+F20*$Q$19</f>
        <v>1.6493939138753564</v>
      </c>
      <c r="G22" s="5">
        <f t="shared" ref="G22:L22" si="2">+G20*$Q$19</f>
        <v>1.5586173017929148</v>
      </c>
      <c r="H22" s="5">
        <f t="shared" si="2"/>
        <v>1.490106651164653</v>
      </c>
      <c r="I22" s="5">
        <f t="shared" si="2"/>
        <v>1.4215960005363935</v>
      </c>
      <c r="J22" s="5">
        <f t="shared" si="2"/>
        <v>1.3530853499081339</v>
      </c>
      <c r="K22" s="5">
        <f t="shared" si="2"/>
        <v>1.2845746992798741</v>
      </c>
      <c r="L22" s="5">
        <f t="shared" si="2"/>
        <v>1.2160640486516145</v>
      </c>
      <c r="M22" s="5">
        <f>+M20*$Q$19</f>
        <v>0.13854300277450549</v>
      </c>
    </row>
    <row r="24" spans="4:17" x14ac:dyDescent="0.25">
      <c r="F24" s="4">
        <f>+F20-F22</f>
        <v>5.6352908998762929</v>
      </c>
      <c r="G24" s="4">
        <f t="shared" ref="G24:M24" si="3">+G20-G22</f>
        <v>5.325145087110525</v>
      </c>
      <c r="H24" s="4">
        <f t="shared" si="3"/>
        <v>5.0910727755891774</v>
      </c>
      <c r="I24" s="4">
        <f t="shared" si="3"/>
        <v>4.8570004640678368</v>
      </c>
      <c r="J24" s="4">
        <f t="shared" si="3"/>
        <v>4.6229281525464962</v>
      </c>
      <c r="K24" s="4">
        <f t="shared" si="3"/>
        <v>4.3888558410251557</v>
      </c>
      <c r="L24" s="4">
        <f t="shared" si="3"/>
        <v>4.1547835295038151</v>
      </c>
      <c r="M24" s="4">
        <f t="shared" si="3"/>
        <v>0.47334364229726755</v>
      </c>
    </row>
    <row r="25" spans="4:17" x14ac:dyDescent="0.25">
      <c r="F25" s="6">
        <f>+F24/F20</f>
        <v>0.7735806069794926</v>
      </c>
      <c r="G25" s="6">
        <f t="shared" ref="G25:M25" si="4">+G24/G20</f>
        <v>0.7735806069794926</v>
      </c>
      <c r="H25" s="6">
        <f t="shared" si="4"/>
        <v>0.7735806069794926</v>
      </c>
      <c r="I25" s="6">
        <f t="shared" si="4"/>
        <v>0.7735806069794926</v>
      </c>
      <c r="J25" s="6">
        <f t="shared" si="4"/>
        <v>0.7735806069794926</v>
      </c>
      <c r="K25" s="6">
        <f t="shared" si="4"/>
        <v>0.7735806069794926</v>
      </c>
      <c r="L25" s="6">
        <f t="shared" si="4"/>
        <v>0.7735806069794926</v>
      </c>
      <c r="M25" s="6">
        <f t="shared" si="4"/>
        <v>0.7735806069794926</v>
      </c>
    </row>
    <row r="28" spans="4:17" x14ac:dyDescent="0.25">
      <c r="D28" t="s">
        <v>5</v>
      </c>
      <c r="E28" t="s">
        <v>25</v>
      </c>
      <c r="F28" s="2">
        <v>69.817409349296696</v>
      </c>
      <c r="G28" s="2">
        <v>65.974914338380103</v>
      </c>
      <c r="H28" s="2">
        <v>63.074918103726098</v>
      </c>
      <c r="I28" s="2">
        <v>60.174921869072001</v>
      </c>
      <c r="J28" s="2">
        <v>57.274925634417897</v>
      </c>
      <c r="K28" s="2">
        <v>54.374929399763801</v>
      </c>
      <c r="L28" s="2">
        <v>51.474933165109803</v>
      </c>
      <c r="M28" s="2">
        <v>5.8644047706358604</v>
      </c>
    </row>
    <row r="29" spans="4:17" x14ac:dyDescent="0.25">
      <c r="D29" t="s">
        <v>5</v>
      </c>
      <c r="E29" t="s">
        <v>26</v>
      </c>
      <c r="F29" s="2">
        <v>5.6352908998762903</v>
      </c>
      <c r="G29" s="2">
        <v>5.3251450871105197</v>
      </c>
      <c r="H29" s="2">
        <v>5.09107277558918</v>
      </c>
      <c r="I29" s="2">
        <v>4.8570004640678297</v>
      </c>
      <c r="J29" s="2">
        <v>4.62292815254649</v>
      </c>
      <c r="K29" s="2">
        <v>4.3888558410251504</v>
      </c>
      <c r="L29" s="2">
        <v>4.1547835295038098</v>
      </c>
      <c r="M29" s="2">
        <v>0.473343642297267</v>
      </c>
    </row>
    <row r="36" spans="4:13" x14ac:dyDescent="0.25">
      <c r="F36">
        <f>+F45/F43</f>
        <v>0.77358060697949227</v>
      </c>
      <c r="G36">
        <f t="shared" ref="G36:L36" si="5">+G45/G43</f>
        <v>0.77358060697949182</v>
      </c>
      <c r="H36">
        <f t="shared" si="5"/>
        <v>0.77358060697949305</v>
      </c>
      <c r="I36">
        <f t="shared" si="5"/>
        <v>0.77358060697949149</v>
      </c>
      <c r="J36">
        <f t="shared" si="5"/>
        <v>0.7735806069794916</v>
      </c>
      <c r="K36">
        <f t="shared" si="5"/>
        <v>0.77358060697949171</v>
      </c>
      <c r="L36">
        <f t="shared" si="5"/>
        <v>0.7735806069794916</v>
      </c>
      <c r="M36">
        <f>+M45/M43</f>
        <v>0.77358060697949171</v>
      </c>
    </row>
    <row r="38" spans="4:13" x14ac:dyDescent="0.25">
      <c r="D38" t="s">
        <v>0</v>
      </c>
      <c r="E38" t="s">
        <v>22</v>
      </c>
    </row>
    <row r="39" spans="4:13" x14ac:dyDescent="0.25">
      <c r="D39" t="s">
        <v>3</v>
      </c>
      <c r="E39" t="s">
        <v>2</v>
      </c>
      <c r="F39">
        <v>2019</v>
      </c>
      <c r="G39">
        <v>2020</v>
      </c>
      <c r="H39">
        <v>2021</v>
      </c>
      <c r="I39">
        <v>2022</v>
      </c>
      <c r="J39">
        <v>2023</v>
      </c>
      <c r="K39">
        <v>2024</v>
      </c>
      <c r="L39">
        <v>2025</v>
      </c>
      <c r="M39">
        <v>2026</v>
      </c>
    </row>
    <row r="40" spans="4:13" x14ac:dyDescent="0.25">
      <c r="D40" t="s">
        <v>10</v>
      </c>
      <c r="E40" t="s">
        <v>11</v>
      </c>
      <c r="F40">
        <v>5.6352908998762903</v>
      </c>
      <c r="G40">
        <v>5.3251450871105197</v>
      </c>
      <c r="H40">
        <v>5.09107277558918</v>
      </c>
      <c r="I40">
        <v>4.8570004640678297</v>
      </c>
      <c r="J40">
        <v>4.62292815254649</v>
      </c>
      <c r="K40">
        <v>4.3888558410251504</v>
      </c>
      <c r="L40">
        <v>4.1547835295038098</v>
      </c>
      <c r="M40">
        <v>0.473343642297267</v>
      </c>
    </row>
    <row r="41" spans="4:13" x14ac:dyDescent="0.25">
      <c r="D41" t="s">
        <v>32</v>
      </c>
      <c r="E41" t="s">
        <v>11</v>
      </c>
      <c r="F41">
        <v>-3.0754389999999998</v>
      </c>
      <c r="G41">
        <v>-2.0353994000000002</v>
      </c>
      <c r="H41">
        <v>-2.2986906</v>
      </c>
      <c r="I41">
        <v>-2.0479302000000001</v>
      </c>
      <c r="J41">
        <v>-1.7189801</v>
      </c>
      <c r="K41">
        <v>-1.3024575</v>
      </c>
      <c r="L41">
        <v>-0.78785380000000005</v>
      </c>
    </row>
    <row r="42" spans="4:13" x14ac:dyDescent="0.25">
      <c r="D42" t="s">
        <v>6</v>
      </c>
      <c r="E42" t="s">
        <v>24</v>
      </c>
      <c r="F42">
        <v>0.109255702836646</v>
      </c>
      <c r="G42">
        <v>0.103242668308773</v>
      </c>
      <c r="H42">
        <v>9.8704529042453207E-2</v>
      </c>
      <c r="I42">
        <v>9.4166389776133494E-2</v>
      </c>
      <c r="J42">
        <v>8.9628250509813698E-2</v>
      </c>
      <c r="K42">
        <v>8.5090111243494096E-2</v>
      </c>
      <c r="L42">
        <v>8.0551971977174397E-2</v>
      </c>
      <c r="M42">
        <v>9.1770759027863698E-3</v>
      </c>
    </row>
    <row r="43" spans="4:13" x14ac:dyDescent="0.25">
      <c r="D43" t="s">
        <v>6</v>
      </c>
      <c r="E43" t="s">
        <v>23</v>
      </c>
      <c r="F43">
        <v>7.2846848137516496</v>
      </c>
      <c r="G43">
        <v>6.8837623889034401</v>
      </c>
      <c r="H43">
        <v>6.5811794267538302</v>
      </c>
      <c r="I43">
        <v>6.27859646460423</v>
      </c>
      <c r="J43">
        <v>5.9760135024546299</v>
      </c>
      <c r="K43">
        <v>5.6734305403050298</v>
      </c>
      <c r="L43">
        <v>5.3708475781554297</v>
      </c>
      <c r="M43">
        <v>0.61188664507177304</v>
      </c>
    </row>
    <row r="44" spans="4:13" x14ac:dyDescent="0.25">
      <c r="D44" t="s">
        <v>5</v>
      </c>
      <c r="E44" t="s">
        <v>25</v>
      </c>
      <c r="F44">
        <v>69.817409349296696</v>
      </c>
      <c r="G44">
        <v>65.974914338380103</v>
      </c>
      <c r="H44">
        <v>63.074918103726098</v>
      </c>
      <c r="I44">
        <v>60.174921869072001</v>
      </c>
      <c r="J44">
        <v>57.274925634417897</v>
      </c>
      <c r="K44">
        <v>54.374929399763801</v>
      </c>
      <c r="L44">
        <v>51.474933165109803</v>
      </c>
      <c r="M44">
        <v>5.8644047706358604</v>
      </c>
    </row>
    <row r="45" spans="4:13" x14ac:dyDescent="0.25">
      <c r="D45" t="s">
        <v>5</v>
      </c>
      <c r="E45" t="s">
        <v>26</v>
      </c>
      <c r="F45">
        <v>5.6352908998762903</v>
      </c>
      <c r="G45">
        <v>5.3251450871105197</v>
      </c>
      <c r="H45">
        <v>5.09107277558918</v>
      </c>
      <c r="I45">
        <v>4.8570004640678297</v>
      </c>
      <c r="J45">
        <v>4.62292815254649</v>
      </c>
      <c r="K45">
        <v>4.3888558410251504</v>
      </c>
      <c r="L45">
        <v>4.1547835295038098</v>
      </c>
      <c r="M45">
        <v>0.473343642297267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emisiones</vt:lpstr>
      <vt:lpstr>cam1</vt:lpstr>
      <vt:lpstr>cam4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2022-11-25T04:33:18Z</dcterms:created>
  <dcterms:modified xsi:type="dcterms:W3CDTF">2022-11-25T05:27:13Z</dcterms:modified>
</cp:coreProperties>
</file>