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ULIAN\Pictures\TIMES-O-G-B\SuppXLS\"/>
    </mc:Choice>
  </mc:AlternateContent>
  <xr:revisionPtr revIDLastSave="0" documentId="13_ncr:1_{CC7667AB-6A24-4073-ABC2-C7D683DABBDB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Production yealy" sheetId="6" r:id="rId1"/>
    <sheet name="Declination" sheetId="1" r:id="rId2"/>
    <sheet name="Reserves's data" sheetId="4" r:id="rId3"/>
    <sheet name="Reserves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7" i="6" l="1"/>
  <c r="AR97" i="6"/>
  <c r="AS97" i="6" s="1"/>
  <c r="L17" i="1"/>
  <c r="L16" i="1"/>
  <c r="L15" i="1"/>
  <c r="L14" i="1"/>
  <c r="L13" i="1"/>
  <c r="L12" i="1"/>
  <c r="L11" i="1"/>
  <c r="L10" i="1"/>
  <c r="L9" i="1"/>
  <c r="L8" i="1"/>
  <c r="L7" i="1"/>
  <c r="L6" i="1"/>
  <c r="D82" i="6" l="1"/>
  <c r="D97" i="6"/>
  <c r="I161" i="6"/>
  <c r="I162" i="6" s="1"/>
  <c r="I163" i="6" s="1"/>
  <c r="AN143" i="6"/>
  <c r="AN142" i="6"/>
  <c r="DG103" i="6"/>
  <c r="DF103" i="6"/>
  <c r="DE103" i="6"/>
  <c r="DD103" i="6"/>
  <c r="DC103" i="6"/>
  <c r="DB103" i="6"/>
  <c r="DG102" i="6"/>
  <c r="DF102" i="6"/>
  <c r="DE102" i="6"/>
  <c r="DD102" i="6"/>
  <c r="DC102" i="6"/>
  <c r="DB102" i="6"/>
  <c r="DG101" i="6"/>
  <c r="DF101" i="6"/>
  <c r="DE101" i="6"/>
  <c r="DD101" i="6"/>
  <c r="DC101" i="6"/>
  <c r="DB101" i="6"/>
  <c r="DA101" i="6"/>
  <c r="CZ101" i="6"/>
  <c r="CY101" i="6"/>
  <c r="CX101" i="6"/>
  <c r="CW101" i="6"/>
  <c r="CV101" i="6"/>
  <c r="DG100" i="6"/>
  <c r="DF100" i="6"/>
  <c r="DE100" i="6"/>
  <c r="DD100" i="6"/>
  <c r="DC100" i="6"/>
  <c r="DB100" i="6"/>
  <c r="DG99" i="6"/>
  <c r="DF99" i="6"/>
  <c r="DE99" i="6"/>
  <c r="DD99" i="6"/>
  <c r="DC99" i="6"/>
  <c r="DB99" i="6"/>
  <c r="DA99" i="6"/>
  <c r="CZ99" i="6"/>
  <c r="DG98" i="6"/>
  <c r="DF98" i="6"/>
  <c r="DE98" i="6"/>
  <c r="DD98" i="6"/>
  <c r="DC98" i="6"/>
  <c r="DB98" i="6"/>
  <c r="DA98" i="6"/>
  <c r="CZ98" i="6"/>
  <c r="CY98" i="6"/>
  <c r="CX98" i="6"/>
  <c r="CW98" i="6"/>
  <c r="CV98" i="6"/>
  <c r="CU98" i="6"/>
  <c r="CT98" i="6"/>
  <c r="CS98" i="6"/>
  <c r="CR98" i="6"/>
  <c r="DG97" i="6"/>
  <c r="DG104" i="6" s="1"/>
  <c r="DF97" i="6"/>
  <c r="DF104" i="6" s="1"/>
  <c r="DE97" i="6"/>
  <c r="DD97" i="6"/>
  <c r="DC97" i="6"/>
  <c r="DC104" i="6" s="1"/>
  <c r="DB97" i="6"/>
  <c r="DB104" i="6" s="1"/>
  <c r="DA97" i="6"/>
  <c r="CZ97" i="6"/>
  <c r="CY97" i="6"/>
  <c r="CX97" i="6"/>
  <c r="CW97" i="6"/>
  <c r="CV97" i="6"/>
  <c r="CU97" i="6"/>
  <c r="CT97" i="6"/>
  <c r="CS97" i="6"/>
  <c r="CR97" i="6"/>
  <c r="CQ97" i="6"/>
  <c r="CP97" i="6"/>
  <c r="CO97" i="6"/>
  <c r="CN97" i="6"/>
  <c r="CM97" i="6"/>
  <c r="DG88" i="6"/>
  <c r="DF88" i="6"/>
  <c r="DE88" i="6"/>
  <c r="DD88" i="6"/>
  <c r="DC88" i="6"/>
  <c r="DB88" i="6"/>
  <c r="DG87" i="6"/>
  <c r="DF87" i="6"/>
  <c r="DE87" i="6"/>
  <c r="DD87" i="6"/>
  <c r="DC87" i="6"/>
  <c r="DB87" i="6"/>
  <c r="D87" i="6"/>
  <c r="DG86" i="6"/>
  <c r="DF86" i="6"/>
  <c r="DE86" i="6"/>
  <c r="DD86" i="6"/>
  <c r="DC86" i="6"/>
  <c r="DB86" i="6"/>
  <c r="DA86" i="6"/>
  <c r="CZ86" i="6"/>
  <c r="CY86" i="6"/>
  <c r="CX86" i="6"/>
  <c r="CW86" i="6"/>
  <c r="CV86" i="6"/>
  <c r="CU86" i="6"/>
  <c r="DG85" i="6"/>
  <c r="DF85" i="6"/>
  <c r="DE85" i="6"/>
  <c r="DD85" i="6"/>
  <c r="DC85" i="6"/>
  <c r="DB85" i="6"/>
  <c r="DA85" i="6"/>
  <c r="DG84" i="6"/>
  <c r="DF84" i="6"/>
  <c r="DE84" i="6"/>
  <c r="DD84" i="6"/>
  <c r="DC84" i="6"/>
  <c r="DB84" i="6"/>
  <c r="DA84" i="6"/>
  <c r="CZ84" i="6"/>
  <c r="CY84" i="6"/>
  <c r="D84" i="6"/>
  <c r="DG83" i="6"/>
  <c r="DF83" i="6"/>
  <c r="DE83" i="6"/>
  <c r="DD83" i="6"/>
  <c r="DC83" i="6"/>
  <c r="DB83" i="6"/>
  <c r="DA83" i="6"/>
  <c r="CZ83" i="6"/>
  <c r="CY83" i="6"/>
  <c r="CX83" i="6"/>
  <c r="CW83" i="6"/>
  <c r="CV83" i="6"/>
  <c r="CU83" i="6"/>
  <c r="CT83" i="6"/>
  <c r="CS83" i="6"/>
  <c r="CR83" i="6"/>
  <c r="DG82" i="6"/>
  <c r="DF82" i="6"/>
  <c r="DF89" i="6" s="1"/>
  <c r="DE82" i="6"/>
  <c r="DE89" i="6" s="1"/>
  <c r="DD82" i="6"/>
  <c r="DC82" i="6"/>
  <c r="DB82" i="6"/>
  <c r="DB89" i="6" s="1"/>
  <c r="DA82" i="6"/>
  <c r="CZ82" i="6"/>
  <c r="CY82" i="6"/>
  <c r="CX82" i="6"/>
  <c r="CW82" i="6"/>
  <c r="CV82" i="6"/>
  <c r="CU82" i="6"/>
  <c r="CT82" i="6"/>
  <c r="CS82" i="6"/>
  <c r="CR82" i="6"/>
  <c r="CQ82" i="6"/>
  <c r="CP82" i="6"/>
  <c r="CO82" i="6"/>
  <c r="CN82" i="6"/>
  <c r="CM82" i="6"/>
  <c r="CL82" i="6"/>
  <c r="F76" i="6"/>
  <c r="E76" i="6"/>
  <c r="F74" i="6"/>
  <c r="F75" i="6" s="1"/>
  <c r="E74" i="6"/>
  <c r="D73" i="6"/>
  <c r="D72" i="6"/>
  <c r="F71" i="6"/>
  <c r="D71" i="6"/>
  <c r="F70" i="6"/>
  <c r="D70" i="6"/>
  <c r="F69" i="6"/>
  <c r="D69" i="6"/>
  <c r="F68" i="6"/>
  <c r="D68" i="6"/>
  <c r="F67" i="6"/>
  <c r="D67" i="6"/>
  <c r="D74" i="6" s="1"/>
  <c r="AI58" i="6"/>
  <c r="AH58" i="6" s="1"/>
  <c r="AG58" i="6"/>
  <c r="AF58" i="6"/>
  <c r="AE58" i="6" s="1"/>
  <c r="AD58" i="6"/>
  <c r="AC58" i="6"/>
  <c r="AB58" i="6"/>
  <c r="AA58" i="6" s="1"/>
  <c r="Y58" i="6"/>
  <c r="V58" i="6"/>
  <c r="U58" i="6"/>
  <c r="T58" i="6"/>
  <c r="S58" i="6" s="1"/>
  <c r="R58" i="6"/>
  <c r="Q58" i="6"/>
  <c r="P58" i="6"/>
  <c r="O58" i="6"/>
  <c r="N58" i="6" s="1"/>
  <c r="M58" i="6"/>
  <c r="L58" i="6"/>
  <c r="K58" i="6" s="1"/>
  <c r="J58" i="6"/>
  <c r="I58" i="6"/>
  <c r="H58" i="6"/>
  <c r="E58" i="6"/>
  <c r="D58" i="6"/>
  <c r="AI57" i="6"/>
  <c r="AH57" i="6"/>
  <c r="AG57" i="6"/>
  <c r="AF57" i="6"/>
  <c r="AD57" i="6"/>
  <c r="AB57" i="6"/>
  <c r="Y57" i="6"/>
  <c r="Z57" i="6" s="1"/>
  <c r="V57" i="6"/>
  <c r="U57" i="6"/>
  <c r="T57" i="6"/>
  <c r="R57" i="6"/>
  <c r="O57" i="6"/>
  <c r="N57" i="6"/>
  <c r="M57" i="6"/>
  <c r="L57" i="6"/>
  <c r="J57" i="6"/>
  <c r="I57" i="6"/>
  <c r="H57" i="6"/>
  <c r="E57" i="6"/>
  <c r="D57" i="6"/>
  <c r="D102" i="6" s="1"/>
  <c r="AI56" i="6"/>
  <c r="AF56" i="6"/>
  <c r="AD56" i="6"/>
  <c r="AE56" i="6" s="1"/>
  <c r="AB56" i="6"/>
  <c r="AA56" i="6"/>
  <c r="Z56" i="6"/>
  <c r="Y56" i="6"/>
  <c r="X56" i="6" s="1"/>
  <c r="V56" i="6"/>
  <c r="T56" i="6"/>
  <c r="S56" i="6"/>
  <c r="R56" i="6"/>
  <c r="O56" i="6"/>
  <c r="N56" i="6"/>
  <c r="L56" i="6"/>
  <c r="J56" i="6"/>
  <c r="H56" i="6"/>
  <c r="G56" i="6"/>
  <c r="F56" i="6"/>
  <c r="E56" i="6"/>
  <c r="D56" i="6"/>
  <c r="AI55" i="6"/>
  <c r="AF55" i="6"/>
  <c r="AE55" i="6"/>
  <c r="AD55" i="6"/>
  <c r="AC55" i="6" s="1"/>
  <c r="AB55" i="6"/>
  <c r="AA55" i="6"/>
  <c r="Y55" i="6"/>
  <c r="X55" i="6"/>
  <c r="W55" i="6"/>
  <c r="V55" i="6"/>
  <c r="T55" i="6"/>
  <c r="S55" i="6"/>
  <c r="R55" i="6"/>
  <c r="O55" i="6"/>
  <c r="L55" i="6"/>
  <c r="J55" i="6"/>
  <c r="H55" i="6"/>
  <c r="G55" i="6"/>
  <c r="E55" i="6"/>
  <c r="D55" i="6"/>
  <c r="AI54" i="6"/>
  <c r="AH54" i="6" s="1"/>
  <c r="AF54" i="6"/>
  <c r="AD54" i="6"/>
  <c r="AC54" i="6"/>
  <c r="AB54" i="6"/>
  <c r="Y54" i="6"/>
  <c r="X54" i="6"/>
  <c r="V54" i="6"/>
  <c r="T54" i="6"/>
  <c r="R54" i="6"/>
  <c r="Q54" i="6"/>
  <c r="P54" i="6"/>
  <c r="O54" i="6"/>
  <c r="L54" i="6"/>
  <c r="M54" i="6" s="1"/>
  <c r="J54" i="6"/>
  <c r="H54" i="6"/>
  <c r="E54" i="6"/>
  <c r="D54" i="6"/>
  <c r="AI53" i="6"/>
  <c r="AH53" i="6"/>
  <c r="AG53" i="6"/>
  <c r="AF53" i="6"/>
  <c r="AD53" i="6"/>
  <c r="AC53" i="6"/>
  <c r="AB53" i="6"/>
  <c r="AA53" i="6" s="1"/>
  <c r="Y53" i="6"/>
  <c r="V53" i="6"/>
  <c r="X53" i="6" s="1"/>
  <c r="T53" i="6"/>
  <c r="R53" i="6"/>
  <c r="Q53" i="6"/>
  <c r="O53" i="6"/>
  <c r="N53" i="6"/>
  <c r="M53" i="6"/>
  <c r="L53" i="6"/>
  <c r="J53" i="6"/>
  <c r="H53" i="6"/>
  <c r="I53" i="6" s="1"/>
  <c r="E53" i="6"/>
  <c r="D53" i="6"/>
  <c r="AI52" i="6"/>
  <c r="AG52" i="6" s="1"/>
  <c r="AF52" i="6"/>
  <c r="AE52" i="6"/>
  <c r="AD52" i="6"/>
  <c r="AC52" i="6"/>
  <c r="AB52" i="6"/>
  <c r="AA52" i="6"/>
  <c r="Y52" i="6"/>
  <c r="X52" i="6"/>
  <c r="W52" i="6"/>
  <c r="V52" i="6"/>
  <c r="T52" i="6"/>
  <c r="S52" i="6"/>
  <c r="R52" i="6"/>
  <c r="O52" i="6"/>
  <c r="Q52" i="6" s="1"/>
  <c r="L52" i="6"/>
  <c r="K52" i="6"/>
  <c r="J52" i="6"/>
  <c r="H52" i="6"/>
  <c r="G52" i="6"/>
  <c r="E52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Q32" i="6"/>
  <c r="O32" i="6"/>
  <c r="M32" i="6"/>
  <c r="E32" i="6"/>
  <c r="Q31" i="6"/>
  <c r="O31" i="6"/>
  <c r="M31" i="6"/>
  <c r="E31" i="6"/>
  <c r="Q30" i="6"/>
  <c r="O30" i="6"/>
  <c r="M30" i="6"/>
  <c r="E30" i="6"/>
  <c r="Q29" i="6"/>
  <c r="O29" i="6"/>
  <c r="M29" i="6"/>
  <c r="E29" i="6"/>
  <c r="Q28" i="6"/>
  <c r="O28" i="6"/>
  <c r="M28" i="6"/>
  <c r="E28" i="6"/>
  <c r="Q27" i="6"/>
  <c r="O27" i="6"/>
  <c r="M27" i="6"/>
  <c r="E27" i="6"/>
  <c r="Q26" i="6"/>
  <c r="E26" i="6"/>
  <c r="M26" i="6" s="1"/>
  <c r="Q20" i="6"/>
  <c r="J20" i="6"/>
  <c r="A19" i="6"/>
  <c r="Q17" i="6"/>
  <c r="S17" i="6" s="1"/>
  <c r="U17" i="6" s="1"/>
  <c r="J17" i="6" s="1"/>
  <c r="N17" i="6" s="1"/>
  <c r="K17" i="6"/>
  <c r="S16" i="6"/>
  <c r="U16" i="6" s="1"/>
  <c r="J16" i="6" s="1"/>
  <c r="N16" i="6" s="1"/>
  <c r="Q16" i="6"/>
  <c r="K16" i="6"/>
  <c r="J15" i="6"/>
  <c r="Q14" i="6"/>
  <c r="S14" i="6" s="1"/>
  <c r="U14" i="6" s="1"/>
  <c r="J14" i="6" s="1"/>
  <c r="S13" i="6"/>
  <c r="U13" i="6" s="1"/>
  <c r="J13" i="6" s="1"/>
  <c r="N13" i="6" s="1"/>
  <c r="Q13" i="6"/>
  <c r="K13" i="6"/>
  <c r="Q12" i="6"/>
  <c r="S12" i="6" s="1"/>
  <c r="U12" i="6" s="1"/>
  <c r="J12" i="6" s="1"/>
  <c r="N12" i="6" s="1"/>
  <c r="K12" i="6"/>
  <c r="S11" i="6"/>
  <c r="U11" i="6" s="1"/>
  <c r="J11" i="6" s="1"/>
  <c r="N11" i="6" s="1"/>
  <c r="Q11" i="6"/>
  <c r="K11" i="6"/>
  <c r="Q10" i="6"/>
  <c r="S10" i="6" s="1"/>
  <c r="U10" i="6" s="1"/>
  <c r="J10" i="6" s="1"/>
  <c r="N10" i="6" s="1"/>
  <c r="K10" i="6"/>
  <c r="S9" i="6"/>
  <c r="U9" i="6" s="1"/>
  <c r="J9" i="6" s="1"/>
  <c r="N9" i="6" s="1"/>
  <c r="Q9" i="6"/>
  <c r="K9" i="6"/>
  <c r="B9" i="6"/>
  <c r="Q8" i="6"/>
  <c r="S8" i="6" s="1"/>
  <c r="U8" i="6" s="1"/>
  <c r="J8" i="6" s="1"/>
  <c r="N8" i="6" s="1"/>
  <c r="K8" i="6"/>
  <c r="B8" i="6"/>
  <c r="Q7" i="6"/>
  <c r="S7" i="6" s="1"/>
  <c r="U7" i="6" s="1"/>
  <c r="J7" i="6" s="1"/>
  <c r="N7" i="6" s="1"/>
  <c r="K7" i="6"/>
  <c r="B7" i="6"/>
  <c r="Q6" i="6"/>
  <c r="S6" i="6" s="1"/>
  <c r="U6" i="6" s="1"/>
  <c r="J6" i="6" s="1"/>
  <c r="N6" i="6" s="1"/>
  <c r="K6" i="6"/>
  <c r="B6" i="6"/>
  <c r="S5" i="6"/>
  <c r="U5" i="6" s="1"/>
  <c r="J5" i="6" s="1"/>
  <c r="N5" i="6" s="1"/>
  <c r="Q5" i="6"/>
  <c r="K5" i="6"/>
  <c r="B5" i="6"/>
  <c r="Q4" i="6"/>
  <c r="S4" i="6" s="1"/>
  <c r="U4" i="6" s="1"/>
  <c r="J4" i="6" s="1"/>
  <c r="J19" i="6" s="1"/>
  <c r="K4" i="6"/>
  <c r="K14" i="6" s="1"/>
  <c r="B4" i="6"/>
  <c r="B3" i="6"/>
  <c r="N2" i="6"/>
  <c r="B1" i="6"/>
  <c r="H144" i="6" l="1"/>
  <c r="L144" i="6"/>
  <c r="P52" i="6"/>
  <c r="T144" i="6"/>
  <c r="D98" i="6"/>
  <c r="D83" i="6"/>
  <c r="G54" i="6"/>
  <c r="F54" i="6"/>
  <c r="F55" i="6"/>
  <c r="N55" i="6"/>
  <c r="M55" i="6"/>
  <c r="S57" i="6"/>
  <c r="AE57" i="6"/>
  <c r="CB87" i="6"/>
  <c r="AQ87" i="6"/>
  <c r="G53" i="6"/>
  <c r="K54" i="6"/>
  <c r="K144" i="6" s="1"/>
  <c r="F72" i="6"/>
  <c r="F73" i="6"/>
  <c r="I52" i="6"/>
  <c r="M52" i="6"/>
  <c r="U52" i="6"/>
  <c r="Y144" i="6"/>
  <c r="S53" i="6"/>
  <c r="W53" i="6"/>
  <c r="I54" i="6"/>
  <c r="G69" i="6" s="1"/>
  <c r="N54" i="6"/>
  <c r="S54" i="6"/>
  <c r="W54" i="6"/>
  <c r="AE54" i="6"/>
  <c r="D100" i="6"/>
  <c r="D85" i="6"/>
  <c r="I55" i="6"/>
  <c r="P55" i="6"/>
  <c r="I56" i="6"/>
  <c r="M56" i="6"/>
  <c r="U56" i="6"/>
  <c r="AA57" i="6"/>
  <c r="O144" i="6"/>
  <c r="AI144" i="6"/>
  <c r="AC56" i="6"/>
  <c r="AG56" i="6"/>
  <c r="P57" i="6"/>
  <c r="X57" i="6"/>
  <c r="X144" i="6" s="1"/>
  <c r="W57" i="6"/>
  <c r="CB84" i="6"/>
  <c r="AQ84" i="6"/>
  <c r="F52" i="6"/>
  <c r="J144" i="6"/>
  <c r="N52" i="6"/>
  <c r="R144" i="6"/>
  <c r="V144" i="6"/>
  <c r="Z52" i="6"/>
  <c r="AD144" i="6"/>
  <c r="AH52" i="6"/>
  <c r="F53" i="6"/>
  <c r="K53" i="6"/>
  <c r="P53" i="6"/>
  <c r="U53" i="6"/>
  <c r="Z53" i="6"/>
  <c r="AE53" i="6"/>
  <c r="AE144" i="6" s="1"/>
  <c r="D99" i="6"/>
  <c r="U54" i="6"/>
  <c r="AA54" i="6"/>
  <c r="Z54" i="6"/>
  <c r="AG54" i="6"/>
  <c r="AG144" i="6" s="1"/>
  <c r="K55" i="6"/>
  <c r="Q55" i="6"/>
  <c r="Z55" i="6"/>
  <c r="AH55" i="6"/>
  <c r="AG55" i="6"/>
  <c r="K56" i="6"/>
  <c r="Q56" i="6"/>
  <c r="P56" i="6"/>
  <c r="W56" i="6"/>
  <c r="AH56" i="6"/>
  <c r="F57" i="6"/>
  <c r="K57" i="6"/>
  <c r="Q57" i="6"/>
  <c r="AC57" i="6"/>
  <c r="G58" i="6"/>
  <c r="X58" i="6"/>
  <c r="W58" i="6"/>
  <c r="E73" i="6"/>
  <c r="E72" i="6"/>
  <c r="E71" i="6"/>
  <c r="E70" i="6"/>
  <c r="E69" i="6"/>
  <c r="E68" i="6"/>
  <c r="E67" i="6"/>
  <c r="E75" i="6"/>
  <c r="AB144" i="6"/>
  <c r="AF144" i="6"/>
  <c r="U55" i="6"/>
  <c r="D101" i="6"/>
  <c r="D86" i="6"/>
  <c r="AO56" i="6"/>
  <c r="G57" i="6"/>
  <c r="F58" i="6"/>
  <c r="G73" i="6" s="1"/>
  <c r="Z58" i="6"/>
  <c r="G71" i="6"/>
  <c r="K71" i="6" s="1"/>
  <c r="CB102" i="6"/>
  <c r="AQ102" i="6"/>
  <c r="DC89" i="6"/>
  <c r="DG89" i="6"/>
  <c r="D103" i="6"/>
  <c r="D88" i="6"/>
  <c r="DD89" i="6"/>
  <c r="DD104" i="6"/>
  <c r="DE104" i="6"/>
  <c r="N101" i="6" l="1"/>
  <c r="CL101" i="6" s="1"/>
  <c r="G101" i="6"/>
  <c r="CE101" i="6" s="1"/>
  <c r="V101" i="6"/>
  <c r="CT101" i="6" s="1"/>
  <c r="X101" i="6"/>
  <c r="AI101" i="6"/>
  <c r="R101" i="6"/>
  <c r="CP101" i="6" s="1"/>
  <c r="L101" i="6"/>
  <c r="CJ101" i="6" s="1"/>
  <c r="AB101" i="6"/>
  <c r="O101" i="6"/>
  <c r="CM101" i="6" s="1"/>
  <c r="AD101" i="6"/>
  <c r="F101" i="6"/>
  <c r="CD101" i="6" s="1"/>
  <c r="T101" i="6"/>
  <c r="CR101" i="6" s="1"/>
  <c r="H101" i="6"/>
  <c r="CF101" i="6" s="1"/>
  <c r="AE101" i="6"/>
  <c r="Z101" i="6"/>
  <c r="S101" i="6"/>
  <c r="CQ101" i="6" s="1"/>
  <c r="J101" i="6"/>
  <c r="CH101" i="6" s="1"/>
  <c r="AF101" i="6"/>
  <c r="E101" i="6"/>
  <c r="CC101" i="6" s="1"/>
  <c r="AA101" i="6"/>
  <c r="Y101" i="6"/>
  <c r="I69" i="6"/>
  <c r="H69" i="6"/>
  <c r="K69" i="6"/>
  <c r="I73" i="6"/>
  <c r="H73" i="6"/>
  <c r="J69" i="6"/>
  <c r="AC102" i="6"/>
  <c r="DA102" i="6" s="1"/>
  <c r="P101" i="6"/>
  <c r="CN101" i="6" s="1"/>
  <c r="AC101" i="6"/>
  <c r="AE84" i="6"/>
  <c r="I144" i="6"/>
  <c r="AO55" i="6"/>
  <c r="AO53" i="6"/>
  <c r="G67" i="6"/>
  <c r="AO58" i="6"/>
  <c r="F102" i="6"/>
  <c r="CD102" i="6" s="1"/>
  <c r="Q101" i="6"/>
  <c r="CO101" i="6" s="1"/>
  <c r="AG101" i="6"/>
  <c r="AG86" i="6"/>
  <c r="W144" i="6"/>
  <c r="U101" i="6"/>
  <c r="CS101" i="6" s="1"/>
  <c r="G70" i="6"/>
  <c r="S84" i="6"/>
  <c r="CQ84" i="6" s="1"/>
  <c r="F84" i="6"/>
  <c r="CD84" i="6" s="1"/>
  <c r="CB83" i="6"/>
  <c r="AQ83" i="6"/>
  <c r="P144" i="6"/>
  <c r="D89" i="6"/>
  <c r="CB82" i="6"/>
  <c r="AQ82" i="6"/>
  <c r="X103" i="6"/>
  <c r="CV103" i="6" s="1"/>
  <c r="K102" i="6"/>
  <c r="CI102" i="6" s="1"/>
  <c r="I84" i="6"/>
  <c r="CG84" i="6" s="1"/>
  <c r="K72" i="6"/>
  <c r="AE102" i="6" s="1"/>
  <c r="K84" i="6"/>
  <c r="CI84" i="6" s="1"/>
  <c r="CB88" i="6"/>
  <c r="AQ88" i="6"/>
  <c r="F103" i="6"/>
  <c r="CD103" i="6" s="1"/>
  <c r="CB86" i="6"/>
  <c r="AQ86" i="6"/>
  <c r="J71" i="6"/>
  <c r="P86" i="6" s="1"/>
  <c r="CN86" i="6" s="1"/>
  <c r="AH101" i="6"/>
  <c r="AG99" i="6"/>
  <c r="AG84" i="6"/>
  <c r="U84" i="6"/>
  <c r="CS84" i="6" s="1"/>
  <c r="CB99" i="6"/>
  <c r="AQ99" i="6"/>
  <c r="Z144" i="6"/>
  <c r="X102" i="6"/>
  <c r="CV102" i="6" s="1"/>
  <c r="CB85" i="6"/>
  <c r="AQ85" i="6"/>
  <c r="AC144" i="6"/>
  <c r="U144" i="6"/>
  <c r="S144" i="6"/>
  <c r="G99" i="6"/>
  <c r="CE99" i="6" s="1"/>
  <c r="G84" i="6"/>
  <c r="CE84" i="6" s="1"/>
  <c r="CB98" i="6"/>
  <c r="AQ98" i="6"/>
  <c r="D104" i="6"/>
  <c r="CB97" i="6"/>
  <c r="AQ97" i="6"/>
  <c r="AO54" i="6"/>
  <c r="I71" i="6"/>
  <c r="H71" i="6"/>
  <c r="J73" i="6"/>
  <c r="K101" i="6"/>
  <c r="CI101" i="6" s="1"/>
  <c r="AA84" i="6"/>
  <c r="M101" i="6"/>
  <c r="CK101" i="6" s="1"/>
  <c r="CB103" i="6"/>
  <c r="AQ103" i="6"/>
  <c r="AO57" i="6"/>
  <c r="G72" i="6"/>
  <c r="Z103" i="6"/>
  <c r="CX103" i="6" s="1"/>
  <c r="CB101" i="6"/>
  <c r="AQ101" i="6"/>
  <c r="AR101" i="6" s="1"/>
  <c r="AS101" i="6" s="1"/>
  <c r="AT101" i="6" s="1"/>
  <c r="AU101" i="6" s="1"/>
  <c r="J72" i="6"/>
  <c r="W103" i="6"/>
  <c r="CU103" i="6" s="1"/>
  <c r="W101" i="6"/>
  <c r="CU101" i="6" s="1"/>
  <c r="Z84" i="6"/>
  <c r="CX84" i="6" s="1"/>
  <c r="AH144" i="6"/>
  <c r="N144" i="6"/>
  <c r="I101" i="6"/>
  <c r="CG101" i="6" s="1"/>
  <c r="I86" i="6"/>
  <c r="CG86" i="6" s="1"/>
  <c r="CB100" i="6"/>
  <c r="AQ100" i="6"/>
  <c r="W84" i="6"/>
  <c r="CU84" i="6" s="1"/>
  <c r="N99" i="6"/>
  <c r="CL99" i="6" s="1"/>
  <c r="N84" i="6"/>
  <c r="CL84" i="6" s="1"/>
  <c r="M144" i="6"/>
  <c r="K73" i="6"/>
  <c r="AA144" i="6"/>
  <c r="S102" i="6"/>
  <c r="CQ102" i="6" s="1"/>
  <c r="G68" i="6"/>
  <c r="AO52" i="6"/>
  <c r="Q144" i="6"/>
  <c r="K67" i="6" l="1"/>
  <c r="J67" i="6"/>
  <c r="T87" i="6"/>
  <c r="CR87" i="6" s="1"/>
  <c r="J87" i="6"/>
  <c r="CH87" i="6" s="1"/>
  <c r="Y87" i="6"/>
  <c r="CW87" i="6" s="1"/>
  <c r="AD87" i="6"/>
  <c r="AI87" i="6"/>
  <c r="AB87" i="6"/>
  <c r="CZ87" i="6" s="1"/>
  <c r="I87" i="6"/>
  <c r="CG87" i="6" s="1"/>
  <c r="M87" i="6"/>
  <c r="CK87" i="6" s="1"/>
  <c r="R87" i="6"/>
  <c r="CP87" i="6" s="1"/>
  <c r="AH87" i="6"/>
  <c r="AF87" i="6"/>
  <c r="H87" i="6"/>
  <c r="CF87" i="6" s="1"/>
  <c r="AG87" i="6"/>
  <c r="Z87" i="6"/>
  <c r="CX87" i="6" s="1"/>
  <c r="E87" i="6"/>
  <c r="U87" i="6"/>
  <c r="CS87" i="6" s="1"/>
  <c r="V87" i="6"/>
  <c r="CT87" i="6" s="1"/>
  <c r="O87" i="6"/>
  <c r="CM87" i="6" s="1"/>
  <c r="N87" i="6"/>
  <c r="CL87" i="6" s="1"/>
  <c r="L87" i="6"/>
  <c r="CJ87" i="6" s="1"/>
  <c r="AI88" i="6"/>
  <c r="U88" i="6"/>
  <c r="CS88" i="6" s="1"/>
  <c r="R88" i="6"/>
  <c r="CP88" i="6" s="1"/>
  <c r="M88" i="6"/>
  <c r="CK88" i="6" s="1"/>
  <c r="H88" i="6"/>
  <c r="CF88" i="6" s="1"/>
  <c r="N88" i="6"/>
  <c r="CL88" i="6" s="1"/>
  <c r="E88" i="6"/>
  <c r="Q88" i="6"/>
  <c r="CO88" i="6" s="1"/>
  <c r="L88" i="6"/>
  <c r="CJ88" i="6" s="1"/>
  <c r="T88" i="6"/>
  <c r="CR88" i="6" s="1"/>
  <c r="AF88" i="6"/>
  <c r="K88" i="6"/>
  <c r="CI88" i="6" s="1"/>
  <c r="AG88" i="6"/>
  <c r="AB88" i="6"/>
  <c r="CZ88" i="6" s="1"/>
  <c r="AC88" i="6"/>
  <c r="DA88" i="6" s="1"/>
  <c r="Y88" i="6"/>
  <c r="CW88" i="6" s="1"/>
  <c r="AE88" i="6"/>
  <c r="AD88" i="6"/>
  <c r="O88" i="6"/>
  <c r="CM88" i="6" s="1"/>
  <c r="S88" i="6"/>
  <c r="CQ88" i="6" s="1"/>
  <c r="AH88" i="6"/>
  <c r="I88" i="6"/>
  <c r="CG88" i="6" s="1"/>
  <c r="AA88" i="6"/>
  <c r="CY88" i="6" s="1"/>
  <c r="J88" i="6"/>
  <c r="CH88" i="6" s="1"/>
  <c r="V88" i="6"/>
  <c r="CT88" i="6" s="1"/>
  <c r="P88" i="6"/>
  <c r="CN88" i="6" s="1"/>
  <c r="AF82" i="6"/>
  <c r="T82" i="6"/>
  <c r="AA82" i="6"/>
  <c r="H82" i="6"/>
  <c r="I70" i="6"/>
  <c r="H70" i="6"/>
  <c r="K70" i="6"/>
  <c r="W87" i="6"/>
  <c r="CU87" i="6" s="1"/>
  <c r="AA87" i="6"/>
  <c r="CY87" i="6" s="1"/>
  <c r="J99" i="6"/>
  <c r="CH99" i="6" s="1"/>
  <c r="H99" i="6"/>
  <c r="CF99" i="6" s="1"/>
  <c r="X99" i="6"/>
  <c r="CV99" i="6" s="1"/>
  <c r="E99" i="6"/>
  <c r="AC99" i="6"/>
  <c r="P99" i="6"/>
  <c r="CN99" i="6" s="1"/>
  <c r="O99" i="6"/>
  <c r="CM99" i="6" s="1"/>
  <c r="Y99" i="6"/>
  <c r="CW99" i="6" s="1"/>
  <c r="T99" i="6"/>
  <c r="CR99" i="6" s="1"/>
  <c r="AH99" i="6"/>
  <c r="V99" i="6"/>
  <c r="CT99" i="6" s="1"/>
  <c r="R99" i="6"/>
  <c r="CP99" i="6" s="1"/>
  <c r="AI99" i="6"/>
  <c r="Q99" i="6"/>
  <c r="CO99" i="6" s="1"/>
  <c r="M99" i="6"/>
  <c r="CK99" i="6" s="1"/>
  <c r="L99" i="6"/>
  <c r="CJ99" i="6" s="1"/>
  <c r="AF99" i="6"/>
  <c r="AB99" i="6"/>
  <c r="AD99" i="6"/>
  <c r="I68" i="6"/>
  <c r="H68" i="6"/>
  <c r="K68" i="6"/>
  <c r="W99" i="6"/>
  <c r="CU99" i="6" s="1"/>
  <c r="AH82" i="6"/>
  <c r="Z99" i="6"/>
  <c r="CX99" i="6" s="1"/>
  <c r="Q102" i="6"/>
  <c r="CO102" i="6" s="1"/>
  <c r="J68" i="6"/>
  <c r="G87" i="6"/>
  <c r="CE87" i="6" s="1"/>
  <c r="I72" i="6"/>
  <c r="H72" i="6"/>
  <c r="AA99" i="6"/>
  <c r="CY99" i="6" s="1"/>
  <c r="AQ104" i="6"/>
  <c r="AE87" i="6"/>
  <c r="F82" i="6"/>
  <c r="AH86" i="6"/>
  <c r="AR88" i="6"/>
  <c r="I99" i="6"/>
  <c r="CG99" i="6" s="1"/>
  <c r="K87" i="6"/>
  <c r="CI87" i="6" s="1"/>
  <c r="AQ89" i="6"/>
  <c r="U86" i="6"/>
  <c r="CS86" i="6" s="1"/>
  <c r="W102" i="6"/>
  <c r="CU102" i="6" s="1"/>
  <c r="F87" i="6"/>
  <c r="CD87" i="6" s="1"/>
  <c r="AC86" i="6"/>
  <c r="T84" i="6"/>
  <c r="CR84" i="6" s="1"/>
  <c r="L84" i="6"/>
  <c r="CJ84" i="6" s="1"/>
  <c r="Q84" i="6"/>
  <c r="CO84" i="6" s="1"/>
  <c r="AD84" i="6"/>
  <c r="H84" i="6"/>
  <c r="CF84" i="6" s="1"/>
  <c r="E84" i="6"/>
  <c r="AC84" i="6"/>
  <c r="Y84" i="6"/>
  <c r="CW84" i="6" s="1"/>
  <c r="O84" i="6"/>
  <c r="CM84" i="6" s="1"/>
  <c r="AF84" i="6"/>
  <c r="AB84" i="6"/>
  <c r="X84" i="6"/>
  <c r="CV84" i="6" s="1"/>
  <c r="AH84" i="6"/>
  <c r="P84" i="6"/>
  <c r="CN84" i="6" s="1"/>
  <c r="AI84" i="6"/>
  <c r="M84" i="6"/>
  <c r="CK84" i="6" s="1"/>
  <c r="R84" i="6"/>
  <c r="CP84" i="6" s="1"/>
  <c r="J84" i="6"/>
  <c r="CH84" i="6" s="1"/>
  <c r="V84" i="6"/>
  <c r="CT84" i="6" s="1"/>
  <c r="Q87" i="6"/>
  <c r="CO87" i="6" s="1"/>
  <c r="AR103" i="6"/>
  <c r="AS103" i="6" s="1"/>
  <c r="J70" i="6"/>
  <c r="I82" i="6"/>
  <c r="S87" i="6"/>
  <c r="CQ87" i="6" s="1"/>
  <c r="AH103" i="6"/>
  <c r="N103" i="6"/>
  <c r="CL103" i="6" s="1"/>
  <c r="E103" i="6"/>
  <c r="Q103" i="6"/>
  <c r="CO103" i="6" s="1"/>
  <c r="M103" i="6"/>
  <c r="CK103" i="6" s="1"/>
  <c r="L103" i="6"/>
  <c r="CJ103" i="6" s="1"/>
  <c r="T103" i="6"/>
  <c r="CR103" i="6" s="1"/>
  <c r="AF103" i="6"/>
  <c r="AC103" i="6"/>
  <c r="DA103" i="6" s="1"/>
  <c r="S103" i="6"/>
  <c r="CQ103" i="6" s="1"/>
  <c r="Y103" i="6"/>
  <c r="CW103" i="6" s="1"/>
  <c r="AE103" i="6"/>
  <c r="R103" i="6"/>
  <c r="CP103" i="6" s="1"/>
  <c r="AD103" i="6"/>
  <c r="O103" i="6"/>
  <c r="CM103" i="6" s="1"/>
  <c r="I103" i="6"/>
  <c r="CG103" i="6" s="1"/>
  <c r="AA103" i="6"/>
  <c r="CY103" i="6" s="1"/>
  <c r="K103" i="6"/>
  <c r="CI103" i="6" s="1"/>
  <c r="AG103" i="6"/>
  <c r="J103" i="6"/>
  <c r="CH103" i="6" s="1"/>
  <c r="V103" i="6"/>
  <c r="CT103" i="6" s="1"/>
  <c r="AI103" i="6"/>
  <c r="H103" i="6"/>
  <c r="CF103" i="6" s="1"/>
  <c r="P103" i="6"/>
  <c r="CN103" i="6" s="1"/>
  <c r="AB103" i="6"/>
  <c r="CZ103" i="6" s="1"/>
  <c r="U103" i="6"/>
  <c r="CS103" i="6" s="1"/>
  <c r="N82" i="6"/>
  <c r="W86" i="6"/>
  <c r="W88" i="6"/>
  <c r="CU88" i="6" s="1"/>
  <c r="AK101" i="6"/>
  <c r="N71" i="6" s="1"/>
  <c r="O71" i="6" s="1"/>
  <c r="G102" i="6"/>
  <c r="CE102" i="6" s="1"/>
  <c r="M86" i="6"/>
  <c r="CK86" i="6" s="1"/>
  <c r="K86" i="6"/>
  <c r="CI86" i="6" s="1"/>
  <c r="CB104" i="6"/>
  <c r="U82" i="6"/>
  <c r="AR99" i="6"/>
  <c r="U99" i="6"/>
  <c r="CS99" i="6" s="1"/>
  <c r="F88" i="6"/>
  <c r="CD88" i="6" s="1"/>
  <c r="K99" i="6"/>
  <c r="CI99" i="6" s="1"/>
  <c r="X88" i="6"/>
  <c r="CV88" i="6" s="1"/>
  <c r="CB89" i="6"/>
  <c r="P87" i="6"/>
  <c r="CN87" i="6" s="1"/>
  <c r="Q86" i="6"/>
  <c r="CO86" i="6" s="1"/>
  <c r="G88" i="6"/>
  <c r="CE88" i="6" s="1"/>
  <c r="AE99" i="6"/>
  <c r="AV101" i="6"/>
  <c r="AW101" i="6" s="1"/>
  <c r="AX101" i="6" s="1"/>
  <c r="AY101" i="6" s="1"/>
  <c r="AZ101" i="6" s="1"/>
  <c r="BA101" i="6" s="1"/>
  <c r="BB101" i="6" s="1"/>
  <c r="BC101" i="6" s="1"/>
  <c r="BD101" i="6" s="1"/>
  <c r="BE101" i="6" s="1"/>
  <c r="BF101" i="6" s="1"/>
  <c r="BG101" i="6" s="1"/>
  <c r="BH101" i="6" s="1"/>
  <c r="BI101" i="6" s="1"/>
  <c r="BJ101" i="6" s="1"/>
  <c r="BK101" i="6" s="1"/>
  <c r="BL101" i="6" s="1"/>
  <c r="BM101" i="6" s="1"/>
  <c r="BN101" i="6" s="1"/>
  <c r="BO101" i="6" s="1"/>
  <c r="BP101" i="6" s="1"/>
  <c r="BQ101" i="6" s="1"/>
  <c r="BR101" i="6" s="1"/>
  <c r="BS101" i="6" s="1"/>
  <c r="BT101" i="6" s="1"/>
  <c r="BU101" i="6" s="1"/>
  <c r="BV101" i="6" s="1"/>
  <c r="Z88" i="6"/>
  <c r="CX88" i="6" s="1"/>
  <c r="X87" i="6"/>
  <c r="CV87" i="6" s="1"/>
  <c r="Z82" i="6"/>
  <c r="AE86" i="6"/>
  <c r="AA86" i="6"/>
  <c r="Y86" i="6"/>
  <c r="J86" i="6"/>
  <c r="CH86" i="6" s="1"/>
  <c r="X86" i="6"/>
  <c r="N86" i="6"/>
  <c r="CL86" i="6" s="1"/>
  <c r="G86" i="6"/>
  <c r="CE86" i="6" s="1"/>
  <c r="V86" i="6"/>
  <c r="CT86" i="6" s="1"/>
  <c r="AI86" i="6"/>
  <c r="R86" i="6"/>
  <c r="CP86" i="6" s="1"/>
  <c r="AF86" i="6"/>
  <c r="L86" i="6"/>
  <c r="CJ86" i="6" s="1"/>
  <c r="O86" i="6"/>
  <c r="CM86" i="6" s="1"/>
  <c r="AD86" i="6"/>
  <c r="F86" i="6"/>
  <c r="CD86" i="6" s="1"/>
  <c r="H86" i="6"/>
  <c r="CF86" i="6" s="1"/>
  <c r="T86" i="6"/>
  <c r="CR86" i="6" s="1"/>
  <c r="E86" i="6"/>
  <c r="Z86" i="6"/>
  <c r="S86" i="6"/>
  <c r="CQ86" i="6" s="1"/>
  <c r="AB86" i="6"/>
  <c r="AR86" i="6"/>
  <c r="AS86" i="6" s="1"/>
  <c r="AT86" i="6" s="1"/>
  <c r="I102" i="6"/>
  <c r="CG102" i="6" s="1"/>
  <c r="M102" i="6"/>
  <c r="CK102" i="6" s="1"/>
  <c r="R102" i="6"/>
  <c r="CP102" i="6" s="1"/>
  <c r="AH102" i="6"/>
  <c r="L102" i="6"/>
  <c r="CJ102" i="6" s="1"/>
  <c r="Y102" i="6"/>
  <c r="CW102" i="6" s="1"/>
  <c r="AI102" i="6"/>
  <c r="Z102" i="6"/>
  <c r="CX102" i="6" s="1"/>
  <c r="E102" i="6"/>
  <c r="U102" i="6"/>
  <c r="CS102" i="6" s="1"/>
  <c r="V102" i="6"/>
  <c r="CT102" i="6" s="1"/>
  <c r="O102" i="6"/>
  <c r="CM102" i="6" s="1"/>
  <c r="T102" i="6"/>
  <c r="CR102" i="6" s="1"/>
  <c r="J102" i="6"/>
  <c r="CH102" i="6" s="1"/>
  <c r="AD102" i="6"/>
  <c r="H102" i="6"/>
  <c r="CF102" i="6" s="1"/>
  <c r="N102" i="6"/>
  <c r="CL102" i="6" s="1"/>
  <c r="AB102" i="6"/>
  <c r="CZ102" i="6" s="1"/>
  <c r="AG102" i="6"/>
  <c r="AF102" i="6"/>
  <c r="F99" i="6"/>
  <c r="CD99" i="6" s="1"/>
  <c r="S99" i="6"/>
  <c r="CQ99" i="6" s="1"/>
  <c r="P102" i="6"/>
  <c r="CN102" i="6" s="1"/>
  <c r="G103" i="6"/>
  <c r="CE103" i="6" s="1"/>
  <c r="I67" i="6"/>
  <c r="H67" i="6"/>
  <c r="G74" i="6"/>
  <c r="K64" i="6"/>
  <c r="J64" i="6"/>
  <c r="AA102" i="6"/>
  <c r="CY102" i="6" s="1"/>
  <c r="AC87" i="6"/>
  <c r="DA87" i="6" s="1"/>
  <c r="DA89" i="6" s="1"/>
  <c r="AD82" i="6" l="1"/>
  <c r="E82" i="6"/>
  <c r="X82" i="6"/>
  <c r="AC82" i="6"/>
  <c r="AE82" i="6"/>
  <c r="AE142" i="6" s="1"/>
  <c r="Y82" i="6"/>
  <c r="AI82" i="6"/>
  <c r="AB82" i="6"/>
  <c r="AB142" i="6" s="1"/>
  <c r="AG82" i="6"/>
  <c r="P82" i="6"/>
  <c r="R82" i="6"/>
  <c r="Q82" i="6"/>
  <c r="Q89" i="6" s="1"/>
  <c r="L82" i="6"/>
  <c r="CJ82" i="6" s="1"/>
  <c r="W82" i="6"/>
  <c r="M82" i="6"/>
  <c r="CK82" i="6" s="1"/>
  <c r="S82" i="6"/>
  <c r="S89" i="6" s="1"/>
  <c r="G82" i="6"/>
  <c r="CE82" i="6" s="1"/>
  <c r="O82" i="6"/>
  <c r="V82" i="6"/>
  <c r="V142" i="6" s="1"/>
  <c r="K82" i="6"/>
  <c r="K89" i="6" s="1"/>
  <c r="J82" i="6"/>
  <c r="J89" i="6" s="1"/>
  <c r="T97" i="6"/>
  <c r="O97" i="6"/>
  <c r="V97" i="6"/>
  <c r="Q97" i="6"/>
  <c r="L97" i="6"/>
  <c r="AA97" i="6"/>
  <c r="E97" i="6"/>
  <c r="G97" i="6"/>
  <c r="AI97" i="6"/>
  <c r="Y97" i="6"/>
  <c r="W97" i="6"/>
  <c r="J97" i="6"/>
  <c r="AD97" i="6"/>
  <c r="H97" i="6"/>
  <c r="K97" i="6"/>
  <c r="S97" i="6"/>
  <c r="AC97" i="6"/>
  <c r="AE97" i="6"/>
  <c r="R97" i="6"/>
  <c r="AB97" i="6"/>
  <c r="AG97" i="6"/>
  <c r="X97" i="6"/>
  <c r="AF97" i="6"/>
  <c r="U97" i="6"/>
  <c r="F97" i="6"/>
  <c r="AH97" i="6"/>
  <c r="M97" i="6"/>
  <c r="I97" i="6"/>
  <c r="P97" i="6"/>
  <c r="Z97" i="6"/>
  <c r="N97" i="6"/>
  <c r="CY104" i="6"/>
  <c r="AF142" i="6"/>
  <c r="CC103" i="6"/>
  <c r="AK103" i="6"/>
  <c r="N73" i="6" s="1"/>
  <c r="O73" i="6" s="1"/>
  <c r="CG82" i="6"/>
  <c r="CC84" i="6"/>
  <c r="AK84" i="6"/>
  <c r="L69" i="6" s="1"/>
  <c r="M69" i="6" s="1"/>
  <c r="AR84" i="6"/>
  <c r="AS84" i="6" s="1"/>
  <c r="AT84" i="6" s="1"/>
  <c r="AU84" i="6" s="1"/>
  <c r="AV84" i="6" s="1"/>
  <c r="AW84" i="6" s="1"/>
  <c r="AX84" i="6" s="1"/>
  <c r="AY84" i="6" s="1"/>
  <c r="AZ84" i="6" s="1"/>
  <c r="BA84" i="6" s="1"/>
  <c r="BB84" i="6" s="1"/>
  <c r="BC84" i="6" s="1"/>
  <c r="BD84" i="6" s="1"/>
  <c r="BE84" i="6" s="1"/>
  <c r="BF84" i="6" s="1"/>
  <c r="BG84" i="6" s="1"/>
  <c r="BH84" i="6" s="1"/>
  <c r="BI84" i="6" s="1"/>
  <c r="BJ84" i="6" s="1"/>
  <c r="BK84" i="6" s="1"/>
  <c r="BL84" i="6" s="1"/>
  <c r="BM84" i="6" s="1"/>
  <c r="BN84" i="6" s="1"/>
  <c r="BO84" i="6" s="1"/>
  <c r="BP84" i="6" s="1"/>
  <c r="BQ84" i="6" s="1"/>
  <c r="BR84" i="6" s="1"/>
  <c r="BS84" i="6" s="1"/>
  <c r="BT84" i="6" s="1"/>
  <c r="BU84" i="6" s="1"/>
  <c r="BV84" i="6" s="1"/>
  <c r="I98" i="6"/>
  <c r="CG98" i="6" s="1"/>
  <c r="AA98" i="6"/>
  <c r="E98" i="6"/>
  <c r="AD98" i="6"/>
  <c r="V98" i="6"/>
  <c r="O98" i="6"/>
  <c r="CM98" i="6" s="1"/>
  <c r="AI98" i="6"/>
  <c r="X98" i="6"/>
  <c r="N98" i="6"/>
  <c r="CL98" i="6" s="1"/>
  <c r="AC98" i="6"/>
  <c r="J98" i="6"/>
  <c r="CH98" i="6" s="1"/>
  <c r="H98" i="6"/>
  <c r="CF98" i="6" s="1"/>
  <c r="T98" i="6"/>
  <c r="AH98" i="6"/>
  <c r="Q98" i="6"/>
  <c r="CO98" i="6" s="1"/>
  <c r="Y98" i="6"/>
  <c r="AG98" i="6"/>
  <c r="L98" i="6"/>
  <c r="CJ98" i="6" s="1"/>
  <c r="AB98" i="6"/>
  <c r="R98" i="6"/>
  <c r="CP98" i="6" s="1"/>
  <c r="CP104" i="6" s="1"/>
  <c r="M98" i="6"/>
  <c r="CK98" i="6" s="1"/>
  <c r="AF98" i="6"/>
  <c r="U98" i="6"/>
  <c r="F98" i="6"/>
  <c r="CD98" i="6" s="1"/>
  <c r="S98" i="6"/>
  <c r="CQ98" i="6" s="1"/>
  <c r="CQ104" i="6" s="1"/>
  <c r="AE98" i="6"/>
  <c r="Z98" i="6"/>
  <c r="P98" i="6"/>
  <c r="CN98" i="6" s="1"/>
  <c r="CN104" i="6" s="1"/>
  <c r="G98" i="6"/>
  <c r="CE98" i="6" s="1"/>
  <c r="K98" i="6"/>
  <c r="CI98" i="6" s="1"/>
  <c r="W98" i="6"/>
  <c r="O100" i="6"/>
  <c r="CM100" i="6" s="1"/>
  <c r="T100" i="6"/>
  <c r="CR100" i="6" s="1"/>
  <c r="L100" i="6"/>
  <c r="CJ100" i="6" s="1"/>
  <c r="AF100" i="6"/>
  <c r="W100" i="6"/>
  <c r="CU100" i="6" s="1"/>
  <c r="CU104" i="6" s="1"/>
  <c r="E100" i="6"/>
  <c r="V100" i="6"/>
  <c r="CT100" i="6" s="1"/>
  <c r="H100" i="6"/>
  <c r="CF100" i="6" s="1"/>
  <c r="AI100" i="6"/>
  <c r="AD100" i="6"/>
  <c r="S100" i="6"/>
  <c r="CQ100" i="6" s="1"/>
  <c r="AE100" i="6"/>
  <c r="G100" i="6"/>
  <c r="CE100" i="6" s="1"/>
  <c r="X100" i="6"/>
  <c r="CV100" i="6" s="1"/>
  <c r="CV104" i="6" s="1"/>
  <c r="AA100" i="6"/>
  <c r="CY100" i="6" s="1"/>
  <c r="AC100" i="6"/>
  <c r="DA100" i="6" s="1"/>
  <c r="DA104" i="6" s="1"/>
  <c r="AB100" i="6"/>
  <c r="CZ100" i="6" s="1"/>
  <c r="CZ104" i="6" s="1"/>
  <c r="Y100" i="6"/>
  <c r="CW100" i="6" s="1"/>
  <c r="J100" i="6"/>
  <c r="CH100" i="6" s="1"/>
  <c r="R100" i="6"/>
  <c r="CP100" i="6" s="1"/>
  <c r="Q100" i="6"/>
  <c r="CO100" i="6" s="1"/>
  <c r="F100" i="6"/>
  <c r="CD100" i="6" s="1"/>
  <c r="AH100" i="6"/>
  <c r="I100" i="6"/>
  <c r="CG100" i="6" s="1"/>
  <c r="M100" i="6"/>
  <c r="CK100" i="6" s="1"/>
  <c r="Z100" i="6"/>
  <c r="CX100" i="6" s="1"/>
  <c r="P100" i="6"/>
  <c r="CN100" i="6" s="1"/>
  <c r="AG100" i="6"/>
  <c r="K100" i="6"/>
  <c r="CI100" i="6" s="1"/>
  <c r="N100" i="6"/>
  <c r="CL100" i="6" s="1"/>
  <c r="U100" i="6"/>
  <c r="CS100" i="6" s="1"/>
  <c r="W142" i="6"/>
  <c r="CT104" i="6"/>
  <c r="CC102" i="6"/>
  <c r="AK102" i="6"/>
  <c r="N72" i="6" s="1"/>
  <c r="O72" i="6" s="1"/>
  <c r="AR102" i="6"/>
  <c r="AS102" i="6" s="1"/>
  <c r="AT102" i="6" s="1"/>
  <c r="AU102" i="6" s="1"/>
  <c r="AV102" i="6" s="1"/>
  <c r="AW102" i="6" s="1"/>
  <c r="AX102" i="6" s="1"/>
  <c r="AY102" i="6" s="1"/>
  <c r="AZ102" i="6" s="1"/>
  <c r="BA102" i="6" s="1"/>
  <c r="BB102" i="6" s="1"/>
  <c r="BC102" i="6" s="1"/>
  <c r="BD102" i="6" s="1"/>
  <c r="BE102" i="6" s="1"/>
  <c r="BF102" i="6" s="1"/>
  <c r="BG102" i="6" s="1"/>
  <c r="BH102" i="6" s="1"/>
  <c r="BI102" i="6" s="1"/>
  <c r="BJ102" i="6" s="1"/>
  <c r="BK102" i="6" s="1"/>
  <c r="BL102" i="6" s="1"/>
  <c r="BM102" i="6" s="1"/>
  <c r="BN102" i="6" s="1"/>
  <c r="BO102" i="6" s="1"/>
  <c r="BP102" i="6" s="1"/>
  <c r="BQ102" i="6" s="1"/>
  <c r="BR102" i="6" s="1"/>
  <c r="BS102" i="6" s="1"/>
  <c r="BT102" i="6" s="1"/>
  <c r="BU102" i="6" s="1"/>
  <c r="BV102" i="6" s="1"/>
  <c r="CS104" i="6"/>
  <c r="R85" i="6"/>
  <c r="CP85" i="6" s="1"/>
  <c r="S85" i="6"/>
  <c r="CQ85" i="6" s="1"/>
  <c r="AE85" i="6"/>
  <c r="AA85" i="6"/>
  <c r="CY85" i="6" s="1"/>
  <c r="CY89" i="6" s="1"/>
  <c r="O85" i="6"/>
  <c r="CM85" i="6" s="1"/>
  <c r="T85" i="6"/>
  <c r="CR85" i="6" s="1"/>
  <c r="CR89" i="6" s="1"/>
  <c r="L85" i="6"/>
  <c r="CJ85" i="6" s="1"/>
  <c r="V85" i="6"/>
  <c r="CT85" i="6" s="1"/>
  <c r="CT89" i="6" s="1"/>
  <c r="AF85" i="6"/>
  <c r="AC85" i="6"/>
  <c r="AC89" i="6" s="1"/>
  <c r="W85" i="6"/>
  <c r="CU85" i="6" s="1"/>
  <c r="CU89" i="6" s="1"/>
  <c r="J85" i="6"/>
  <c r="CH85" i="6" s="1"/>
  <c r="AB85" i="6"/>
  <c r="CZ85" i="6" s="1"/>
  <c r="CZ89" i="6" s="1"/>
  <c r="E85" i="6"/>
  <c r="AD85" i="6"/>
  <c r="H85" i="6"/>
  <c r="CF85" i="6" s="1"/>
  <c r="AI85" i="6"/>
  <c r="G85" i="6"/>
  <c r="CE85" i="6" s="1"/>
  <c r="X85" i="6"/>
  <c r="CV85" i="6" s="1"/>
  <c r="CV89" i="6" s="1"/>
  <c r="Y85" i="6"/>
  <c r="CW85" i="6" s="1"/>
  <c r="F85" i="6"/>
  <c r="CD85" i="6" s="1"/>
  <c r="AH85" i="6"/>
  <c r="AH89" i="6" s="1"/>
  <c r="I85" i="6"/>
  <c r="CG85" i="6" s="1"/>
  <c r="U85" i="6"/>
  <c r="CS85" i="6" s="1"/>
  <c r="CS89" i="6" s="1"/>
  <c r="Z85" i="6"/>
  <c r="CX85" i="6" s="1"/>
  <c r="CX89" i="6" s="1"/>
  <c r="N85" i="6"/>
  <c r="CL85" i="6" s="1"/>
  <c r="AG85" i="6"/>
  <c r="P85" i="6"/>
  <c r="CN85" i="6" s="1"/>
  <c r="Q85" i="6"/>
  <c r="CO85" i="6" s="1"/>
  <c r="K85" i="6"/>
  <c r="CI85" i="6" s="1"/>
  <c r="M85" i="6"/>
  <c r="CK85" i="6" s="1"/>
  <c r="CD82" i="6"/>
  <c r="CD89" i="6" s="1"/>
  <c r="CX104" i="6"/>
  <c r="CR104" i="6"/>
  <c r="Y89" i="6"/>
  <c r="E83" i="6"/>
  <c r="R83" i="6"/>
  <c r="CP83" i="6" s="1"/>
  <c r="CP89" i="6" s="1"/>
  <c r="H83" i="6"/>
  <c r="CF83" i="6" s="1"/>
  <c r="T83" i="6"/>
  <c r="T142" i="6" s="1"/>
  <c r="Q83" i="6"/>
  <c r="CO83" i="6" s="1"/>
  <c r="CO89" i="6" s="1"/>
  <c r="AF83" i="6"/>
  <c r="AF89" i="6" s="1"/>
  <c r="AB83" i="6"/>
  <c r="I83" i="6"/>
  <c r="CG83" i="6" s="1"/>
  <c r="Y83" i="6"/>
  <c r="Y142" i="6" s="1"/>
  <c r="AD83" i="6"/>
  <c r="AD142" i="6" s="1"/>
  <c r="V83" i="6"/>
  <c r="AG83" i="6"/>
  <c r="AG142" i="6" s="1"/>
  <c r="AC83" i="6"/>
  <c r="AC142" i="6" s="1"/>
  <c r="L83" i="6"/>
  <c r="CJ83" i="6" s="1"/>
  <c r="X83" i="6"/>
  <c r="N83" i="6"/>
  <c r="CL83" i="6" s="1"/>
  <c r="CL89" i="6" s="1"/>
  <c r="J83" i="6"/>
  <c r="CH83" i="6" s="1"/>
  <c r="AI83" i="6"/>
  <c r="AI142" i="6" s="1"/>
  <c r="O83" i="6"/>
  <c r="CM83" i="6" s="1"/>
  <c r="CM89" i="6" s="1"/>
  <c r="M83" i="6"/>
  <c r="AH83" i="6"/>
  <c r="AA83" i="6"/>
  <c r="AA142" i="6" s="1"/>
  <c r="W83" i="6"/>
  <c r="W89" i="6" s="1"/>
  <c r="U83" i="6"/>
  <c r="U89" i="6" s="1"/>
  <c r="F83" i="6"/>
  <c r="CD83" i="6" s="1"/>
  <c r="S83" i="6"/>
  <c r="CQ83" i="6" s="1"/>
  <c r="AE83" i="6"/>
  <c r="Z83" i="6"/>
  <c r="Z142" i="6" s="1"/>
  <c r="P83" i="6"/>
  <c r="CN83" i="6" s="1"/>
  <c r="CN89" i="6" s="1"/>
  <c r="G83" i="6"/>
  <c r="CE83" i="6" s="1"/>
  <c r="K83" i="6"/>
  <c r="CI83" i="6" s="1"/>
  <c r="P142" i="6"/>
  <c r="P89" i="6"/>
  <c r="X142" i="6"/>
  <c r="X89" i="6"/>
  <c r="AU86" i="6"/>
  <c r="AV86" i="6" s="1"/>
  <c r="AW86" i="6" s="1"/>
  <c r="AX86" i="6" s="1"/>
  <c r="AY86" i="6" s="1"/>
  <c r="AZ86" i="6" s="1"/>
  <c r="BA86" i="6" s="1"/>
  <c r="BB86" i="6" s="1"/>
  <c r="BC86" i="6" s="1"/>
  <c r="BD86" i="6" s="1"/>
  <c r="BE86" i="6" s="1"/>
  <c r="BF86" i="6" s="1"/>
  <c r="BG86" i="6" s="1"/>
  <c r="BH86" i="6" s="1"/>
  <c r="BI86" i="6" s="1"/>
  <c r="BJ86" i="6" s="1"/>
  <c r="BK86" i="6" s="1"/>
  <c r="BL86" i="6" s="1"/>
  <c r="BM86" i="6" s="1"/>
  <c r="BN86" i="6" s="1"/>
  <c r="BO86" i="6" s="1"/>
  <c r="BP86" i="6" s="1"/>
  <c r="BQ86" i="6" s="1"/>
  <c r="BR86" i="6" s="1"/>
  <c r="BS86" i="6" s="1"/>
  <c r="BT86" i="6" s="1"/>
  <c r="BU86" i="6" s="1"/>
  <c r="BV86" i="6" s="1"/>
  <c r="CC86" i="6"/>
  <c r="AK86" i="6"/>
  <c r="L71" i="6" s="1"/>
  <c r="M71" i="6" s="1"/>
  <c r="AS99" i="6"/>
  <c r="AT99" i="6" s="1"/>
  <c r="AU99" i="6" s="1"/>
  <c r="AV99" i="6" s="1"/>
  <c r="AW99" i="6" s="1"/>
  <c r="AX99" i="6" s="1"/>
  <c r="AY99" i="6" s="1"/>
  <c r="AZ99" i="6" s="1"/>
  <c r="BA99" i="6" s="1"/>
  <c r="BB99" i="6" s="1"/>
  <c r="BC99" i="6" s="1"/>
  <c r="BD99" i="6" s="1"/>
  <c r="BE99" i="6" s="1"/>
  <c r="BF99" i="6" s="1"/>
  <c r="BG99" i="6" s="1"/>
  <c r="BH99" i="6" s="1"/>
  <c r="BI99" i="6" s="1"/>
  <c r="BJ99" i="6" s="1"/>
  <c r="BK99" i="6" s="1"/>
  <c r="BL99" i="6" s="1"/>
  <c r="BM99" i="6" s="1"/>
  <c r="BN99" i="6" s="1"/>
  <c r="BO99" i="6" s="1"/>
  <c r="BP99" i="6" s="1"/>
  <c r="BQ99" i="6" s="1"/>
  <c r="BR99" i="6" s="1"/>
  <c r="BS99" i="6" s="1"/>
  <c r="BT99" i="6" s="1"/>
  <c r="BU99" i="6" s="1"/>
  <c r="BV99" i="6" s="1"/>
  <c r="AT103" i="6"/>
  <c r="AU103" i="6" s="1"/>
  <c r="AV103" i="6" s="1"/>
  <c r="AW103" i="6" s="1"/>
  <c r="AX103" i="6" s="1"/>
  <c r="AY103" i="6" s="1"/>
  <c r="AZ103" i="6" s="1"/>
  <c r="BA103" i="6" s="1"/>
  <c r="BB103" i="6" s="1"/>
  <c r="BC103" i="6" s="1"/>
  <c r="BD103" i="6" s="1"/>
  <c r="BE103" i="6" s="1"/>
  <c r="BF103" i="6" s="1"/>
  <c r="BG103" i="6" s="1"/>
  <c r="BH103" i="6" s="1"/>
  <c r="BI103" i="6" s="1"/>
  <c r="BJ103" i="6" s="1"/>
  <c r="BK103" i="6" s="1"/>
  <c r="BL103" i="6" s="1"/>
  <c r="BM103" i="6" s="1"/>
  <c r="BN103" i="6" s="1"/>
  <c r="BO103" i="6" s="1"/>
  <c r="BP103" i="6" s="1"/>
  <c r="BQ103" i="6" s="1"/>
  <c r="BR103" i="6" s="1"/>
  <c r="BS103" i="6" s="1"/>
  <c r="BT103" i="6" s="1"/>
  <c r="BU103" i="6" s="1"/>
  <c r="BV103" i="6" s="1"/>
  <c r="CW89" i="6"/>
  <c r="AS88" i="6"/>
  <c r="AT88" i="6" s="1"/>
  <c r="AU88" i="6" s="1"/>
  <c r="AV88" i="6" s="1"/>
  <c r="AW88" i="6" s="1"/>
  <c r="AX88" i="6" s="1"/>
  <c r="AY88" i="6" s="1"/>
  <c r="AZ88" i="6" s="1"/>
  <c r="BA88" i="6" s="1"/>
  <c r="BB88" i="6" s="1"/>
  <c r="BC88" i="6" s="1"/>
  <c r="BD88" i="6" s="1"/>
  <c r="BE88" i="6" s="1"/>
  <c r="BF88" i="6" s="1"/>
  <c r="BG88" i="6" s="1"/>
  <c r="BH88" i="6" s="1"/>
  <c r="BI88" i="6" s="1"/>
  <c r="BJ88" i="6" s="1"/>
  <c r="BK88" i="6" s="1"/>
  <c r="BL88" i="6" s="1"/>
  <c r="BM88" i="6" s="1"/>
  <c r="BN88" i="6" s="1"/>
  <c r="BO88" i="6" s="1"/>
  <c r="BP88" i="6" s="1"/>
  <c r="BQ88" i="6" s="1"/>
  <c r="BR88" i="6" s="1"/>
  <c r="BS88" i="6" s="1"/>
  <c r="BT88" i="6" s="1"/>
  <c r="BU88" i="6" s="1"/>
  <c r="BV88" i="6" s="1"/>
  <c r="AH142" i="6"/>
  <c r="CW104" i="6"/>
  <c r="CC99" i="6"/>
  <c r="AK99" i="6"/>
  <c r="N69" i="6" s="1"/>
  <c r="O69" i="6" s="1"/>
  <c r="H142" i="6"/>
  <c r="H89" i="6"/>
  <c r="CF82" i="6"/>
  <c r="CF89" i="6" s="1"/>
  <c r="E89" i="6"/>
  <c r="CC82" i="6"/>
  <c r="O142" i="6"/>
  <c r="O89" i="6"/>
  <c r="V89" i="6"/>
  <c r="CH82" i="6"/>
  <c r="CH89" i="6" s="1"/>
  <c r="CC88" i="6"/>
  <c r="AK88" i="6"/>
  <c r="L73" i="6" s="1"/>
  <c r="M73" i="6" s="1"/>
  <c r="CC87" i="6"/>
  <c r="AK87" i="6"/>
  <c r="L72" i="6" s="1"/>
  <c r="M72" i="6" s="1"/>
  <c r="AR87" i="6"/>
  <c r="AS87" i="6" s="1"/>
  <c r="AT87" i="6" s="1"/>
  <c r="AU87" i="6" s="1"/>
  <c r="AV87" i="6" s="1"/>
  <c r="AW87" i="6" s="1"/>
  <c r="AX87" i="6" s="1"/>
  <c r="AY87" i="6" s="1"/>
  <c r="AZ87" i="6" s="1"/>
  <c r="BA87" i="6" s="1"/>
  <c r="BB87" i="6" s="1"/>
  <c r="BC87" i="6" s="1"/>
  <c r="BD87" i="6" s="1"/>
  <c r="BE87" i="6" s="1"/>
  <c r="BF87" i="6" s="1"/>
  <c r="BG87" i="6" s="1"/>
  <c r="BH87" i="6" s="1"/>
  <c r="BI87" i="6" s="1"/>
  <c r="BJ87" i="6" s="1"/>
  <c r="BK87" i="6" s="1"/>
  <c r="BL87" i="6" s="1"/>
  <c r="BM87" i="6" s="1"/>
  <c r="BN87" i="6" s="1"/>
  <c r="BO87" i="6" s="1"/>
  <c r="BP87" i="6" s="1"/>
  <c r="BQ87" i="6" s="1"/>
  <c r="BR87" i="6" s="1"/>
  <c r="BS87" i="6" s="1"/>
  <c r="BT87" i="6" s="1"/>
  <c r="BU87" i="6" s="1"/>
  <c r="BV87" i="6" s="1"/>
  <c r="J142" i="6" l="1"/>
  <c r="AE89" i="6"/>
  <c r="CI82" i="6"/>
  <c r="CI89" i="6" s="1"/>
  <c r="AB89" i="6"/>
  <c r="AK82" i="6"/>
  <c r="L67" i="6" s="1"/>
  <c r="M67" i="6" s="1"/>
  <c r="AR82" i="6"/>
  <c r="AS82" i="6" s="1"/>
  <c r="AT82" i="6" s="1"/>
  <c r="CK83" i="6"/>
  <c r="CK89" i="6" s="1"/>
  <c r="M142" i="6"/>
  <c r="M89" i="6"/>
  <c r="CG89" i="6"/>
  <c r="I104" i="6"/>
  <c r="I143" i="6"/>
  <c r="CG97" i="6"/>
  <c r="CG104" i="6" s="1"/>
  <c r="U104" i="6"/>
  <c r="U143" i="6"/>
  <c r="AB143" i="6"/>
  <c r="AB104" i="6"/>
  <c r="S143" i="6"/>
  <c r="S104" i="6"/>
  <c r="J104" i="6"/>
  <c r="J143" i="6"/>
  <c r="CH97" i="6"/>
  <c r="CH104" i="6" s="1"/>
  <c r="G104" i="6"/>
  <c r="CE97" i="6"/>
  <c r="CE104" i="6" s="1"/>
  <c r="Q104" i="6"/>
  <c r="Q143" i="6"/>
  <c r="K142" i="6"/>
  <c r="T89" i="6"/>
  <c r="N142" i="6"/>
  <c r="S142" i="6"/>
  <c r="F89" i="6"/>
  <c r="AD89" i="6"/>
  <c r="CJ89" i="6"/>
  <c r="Q142" i="6"/>
  <c r="CO104" i="6"/>
  <c r="CC98" i="6"/>
  <c r="AK98" i="6"/>
  <c r="N68" i="6" s="1"/>
  <c r="O68" i="6" s="1"/>
  <c r="AR98" i="6"/>
  <c r="AS98" i="6" s="1"/>
  <c r="AT98" i="6" s="1"/>
  <c r="AU98" i="6" s="1"/>
  <c r="AV98" i="6" s="1"/>
  <c r="AW98" i="6" s="1"/>
  <c r="AX98" i="6" s="1"/>
  <c r="AY98" i="6" s="1"/>
  <c r="AZ98" i="6" s="1"/>
  <c r="BA98" i="6" s="1"/>
  <c r="BB98" i="6" s="1"/>
  <c r="BC98" i="6" s="1"/>
  <c r="BD98" i="6" s="1"/>
  <c r="BE98" i="6" s="1"/>
  <c r="BF98" i="6" s="1"/>
  <c r="BG98" i="6" s="1"/>
  <c r="BH98" i="6" s="1"/>
  <c r="BI98" i="6" s="1"/>
  <c r="BJ98" i="6" s="1"/>
  <c r="BK98" i="6" s="1"/>
  <c r="BL98" i="6" s="1"/>
  <c r="BM98" i="6" s="1"/>
  <c r="BN98" i="6" s="1"/>
  <c r="BO98" i="6" s="1"/>
  <c r="BP98" i="6" s="1"/>
  <c r="BQ98" i="6" s="1"/>
  <c r="BR98" i="6" s="1"/>
  <c r="BS98" i="6" s="1"/>
  <c r="BT98" i="6" s="1"/>
  <c r="BU98" i="6" s="1"/>
  <c r="BV98" i="6" s="1"/>
  <c r="I89" i="6"/>
  <c r="Z89" i="6"/>
  <c r="R89" i="6"/>
  <c r="N104" i="6"/>
  <c r="CL97" i="6"/>
  <c r="CL104" i="6" s="1"/>
  <c r="N143" i="6"/>
  <c r="M104" i="6"/>
  <c r="M143" i="6"/>
  <c r="CK97" i="6"/>
  <c r="CK104" i="6" s="1"/>
  <c r="AF143" i="6"/>
  <c r="AF104" i="6"/>
  <c r="R104" i="6"/>
  <c r="R143" i="6"/>
  <c r="K143" i="6"/>
  <c r="K104" i="6"/>
  <c r="CI97" i="6"/>
  <c r="CI104" i="6" s="1"/>
  <c r="W143" i="6"/>
  <c r="W104" i="6"/>
  <c r="E104" i="6"/>
  <c r="CC97" i="6"/>
  <c r="N67" i="6"/>
  <c r="O67" i="6" s="1"/>
  <c r="V104" i="6"/>
  <c r="V143" i="6"/>
  <c r="N89" i="6"/>
  <c r="CC85" i="6"/>
  <c r="AK85" i="6"/>
  <c r="L70" i="6" s="1"/>
  <c r="M70" i="6" s="1"/>
  <c r="AR85" i="6"/>
  <c r="AS85" i="6" s="1"/>
  <c r="AT85" i="6" s="1"/>
  <c r="AU85" i="6" s="1"/>
  <c r="AV85" i="6" s="1"/>
  <c r="AW85" i="6" s="1"/>
  <c r="AX85" i="6" s="1"/>
  <c r="AY85" i="6" s="1"/>
  <c r="AZ85" i="6" s="1"/>
  <c r="BA85" i="6" s="1"/>
  <c r="BB85" i="6" s="1"/>
  <c r="BC85" i="6" s="1"/>
  <c r="BD85" i="6" s="1"/>
  <c r="BE85" i="6" s="1"/>
  <c r="BF85" i="6" s="1"/>
  <c r="BG85" i="6" s="1"/>
  <c r="BH85" i="6" s="1"/>
  <c r="BI85" i="6" s="1"/>
  <c r="BJ85" i="6" s="1"/>
  <c r="BK85" i="6" s="1"/>
  <c r="BL85" i="6" s="1"/>
  <c r="BM85" i="6" s="1"/>
  <c r="BN85" i="6" s="1"/>
  <c r="BO85" i="6" s="1"/>
  <c r="BP85" i="6" s="1"/>
  <c r="BQ85" i="6" s="1"/>
  <c r="BR85" i="6" s="1"/>
  <c r="BS85" i="6" s="1"/>
  <c r="BT85" i="6" s="1"/>
  <c r="BU85" i="6" s="1"/>
  <c r="BV85" i="6" s="1"/>
  <c r="U142" i="6"/>
  <c r="CQ89" i="6"/>
  <c r="AG89" i="6"/>
  <c r="CE89" i="6"/>
  <c r="AA89" i="6"/>
  <c r="L89" i="6"/>
  <c r="AI89" i="6"/>
  <c r="CM104" i="6"/>
  <c r="I142" i="6"/>
  <c r="R142" i="6"/>
  <c r="Z104" i="6"/>
  <c r="Z143" i="6"/>
  <c r="AH104" i="6"/>
  <c r="AH143" i="6"/>
  <c r="X143" i="6"/>
  <c r="X104" i="6"/>
  <c r="AE143" i="6"/>
  <c r="AE104" i="6"/>
  <c r="H143" i="6"/>
  <c r="CF97" i="6"/>
  <c r="CF104" i="6" s="1"/>
  <c r="H104" i="6"/>
  <c r="Y104" i="6"/>
  <c r="Y143" i="6"/>
  <c r="AA143" i="6"/>
  <c r="AA104" i="6"/>
  <c r="O143" i="6"/>
  <c r="O104" i="6"/>
  <c r="CC89" i="6"/>
  <c r="CC83" i="6"/>
  <c r="AK83" i="6"/>
  <c r="L68" i="6" s="1"/>
  <c r="M68" i="6" s="1"/>
  <c r="AR83" i="6"/>
  <c r="G89" i="6"/>
  <c r="L142" i="6"/>
  <c r="CC100" i="6"/>
  <c r="AK100" i="6"/>
  <c r="N70" i="6" s="1"/>
  <c r="O70" i="6" s="1"/>
  <c r="AR100" i="6"/>
  <c r="AS100" i="6" s="1"/>
  <c r="AT100" i="6" s="1"/>
  <c r="AU100" i="6" s="1"/>
  <c r="AV100" i="6" s="1"/>
  <c r="AW100" i="6" s="1"/>
  <c r="AX100" i="6" s="1"/>
  <c r="AY100" i="6" s="1"/>
  <c r="AZ100" i="6" s="1"/>
  <c r="BA100" i="6" s="1"/>
  <c r="BB100" i="6" s="1"/>
  <c r="BC100" i="6" s="1"/>
  <c r="BD100" i="6" s="1"/>
  <c r="BE100" i="6" s="1"/>
  <c r="BF100" i="6" s="1"/>
  <c r="BG100" i="6" s="1"/>
  <c r="BH100" i="6" s="1"/>
  <c r="BI100" i="6" s="1"/>
  <c r="BJ100" i="6" s="1"/>
  <c r="BK100" i="6" s="1"/>
  <c r="BL100" i="6" s="1"/>
  <c r="BM100" i="6" s="1"/>
  <c r="BN100" i="6" s="1"/>
  <c r="BO100" i="6" s="1"/>
  <c r="BP100" i="6" s="1"/>
  <c r="BQ100" i="6" s="1"/>
  <c r="BR100" i="6" s="1"/>
  <c r="BS100" i="6" s="1"/>
  <c r="BT100" i="6" s="1"/>
  <c r="BU100" i="6" s="1"/>
  <c r="BV100" i="6" s="1"/>
  <c r="P143" i="6"/>
  <c r="P104" i="6"/>
  <c r="F104" i="6"/>
  <c r="CD97" i="6"/>
  <c r="CD104" i="6" s="1"/>
  <c r="AG104" i="6"/>
  <c r="AG143" i="6"/>
  <c r="AC104" i="6"/>
  <c r="AC143" i="6"/>
  <c r="AD104" i="6"/>
  <c r="AD143" i="6"/>
  <c r="AI143" i="6"/>
  <c r="AI104" i="6"/>
  <c r="L143" i="6"/>
  <c r="L104" i="6"/>
  <c r="CJ97" i="6"/>
  <c r="CJ104" i="6" s="1"/>
  <c r="T143" i="6"/>
  <c r="T104" i="6"/>
  <c r="AR104" i="6" l="1"/>
  <c r="AU82" i="6"/>
  <c r="AS83" i="6"/>
  <c r="AR89" i="6"/>
  <c r="AK142" i="6"/>
  <c r="I148" i="6" s="1"/>
  <c r="I156" i="6" s="1"/>
  <c r="AK143" i="6"/>
  <c r="AI149" i="6" s="1"/>
  <c r="AI157" i="6" s="1"/>
  <c r="CC104" i="6"/>
  <c r="K148" i="6" l="1"/>
  <c r="K156" i="6" s="1"/>
  <c r="S148" i="6"/>
  <c r="S156" i="6" s="1"/>
  <c r="Q148" i="6"/>
  <c r="Q156" i="6" s="1"/>
  <c r="R148" i="6"/>
  <c r="R156" i="6" s="1"/>
  <c r="M149" i="6"/>
  <c r="M157" i="6" s="1"/>
  <c r="S149" i="6"/>
  <c r="S157" i="6" s="1"/>
  <c r="U149" i="6"/>
  <c r="U157" i="6" s="1"/>
  <c r="Y149" i="6"/>
  <c r="Y157" i="6" s="1"/>
  <c r="X149" i="6"/>
  <c r="X157" i="6" s="1"/>
  <c r="Z149" i="6"/>
  <c r="Z157" i="6" s="1"/>
  <c r="L149" i="6"/>
  <c r="L157" i="6" s="1"/>
  <c r="J149" i="6"/>
  <c r="J157" i="6" s="1"/>
  <c r="R149" i="6"/>
  <c r="R157" i="6" s="1"/>
  <c r="K149" i="6"/>
  <c r="K157" i="6" s="1"/>
  <c r="T149" i="6"/>
  <c r="T157" i="6" s="1"/>
  <c r="V149" i="6"/>
  <c r="V157" i="6" s="1"/>
  <c r="AH149" i="6"/>
  <c r="AH157" i="6" s="1"/>
  <c r="H149" i="6"/>
  <c r="H157" i="6" s="1"/>
  <c r="G148" i="6"/>
  <c r="G156" i="6" s="1"/>
  <c r="D148" i="6"/>
  <c r="F148" i="6"/>
  <c r="F156" i="6" s="1"/>
  <c r="E148" i="6"/>
  <c r="E156" i="6" s="1"/>
  <c r="AG148" i="6"/>
  <c r="AG156" i="6" s="1"/>
  <c r="AA148" i="6"/>
  <c r="AA156" i="6" s="1"/>
  <c r="X148" i="6"/>
  <c r="X156" i="6" s="1"/>
  <c r="AE148" i="6"/>
  <c r="AE156" i="6" s="1"/>
  <c r="J148" i="6"/>
  <c r="J156" i="6" s="1"/>
  <c r="Z148" i="6"/>
  <c r="Z156" i="6" s="1"/>
  <c r="T148" i="6"/>
  <c r="T156" i="6" s="1"/>
  <c r="AI148" i="6"/>
  <c r="AI156" i="6" s="1"/>
  <c r="W148" i="6"/>
  <c r="W156" i="6" s="1"/>
  <c r="O148" i="6"/>
  <c r="O156" i="6" s="1"/>
  <c r="AH148" i="6"/>
  <c r="AH156" i="6" s="1"/>
  <c r="H148" i="6"/>
  <c r="H156" i="6" s="1"/>
  <c r="AB148" i="6"/>
  <c r="AB156" i="6" s="1"/>
  <c r="AD148" i="6"/>
  <c r="AD156" i="6" s="1"/>
  <c r="AC148" i="6"/>
  <c r="AC156" i="6" s="1"/>
  <c r="P148" i="6"/>
  <c r="P156" i="6" s="1"/>
  <c r="V148" i="6"/>
  <c r="V156" i="6" s="1"/>
  <c r="Y148" i="6"/>
  <c r="Y156" i="6" s="1"/>
  <c r="AF148" i="6"/>
  <c r="AF156" i="6" s="1"/>
  <c r="AG149" i="6"/>
  <c r="AG157" i="6" s="1"/>
  <c r="Q149" i="6"/>
  <c r="Q157" i="6" s="1"/>
  <c r="L148" i="6"/>
  <c r="L156" i="6" s="1"/>
  <c r="I149" i="6"/>
  <c r="I157" i="6" s="1"/>
  <c r="W149" i="6"/>
  <c r="W157" i="6" s="1"/>
  <c r="G149" i="6"/>
  <c r="G157" i="6" s="1"/>
  <c r="F149" i="6"/>
  <c r="F157" i="6" s="1"/>
  <c r="D149" i="6"/>
  <c r="E149" i="6"/>
  <c r="E157" i="6" s="1"/>
  <c r="AD149" i="6"/>
  <c r="AD157" i="6" s="1"/>
  <c r="P149" i="6"/>
  <c r="P157" i="6" s="1"/>
  <c r="AB149" i="6"/>
  <c r="AB157" i="6" s="1"/>
  <c r="AV82" i="6"/>
  <c r="AA149" i="6"/>
  <c r="AA157" i="6" s="1"/>
  <c r="M148" i="6"/>
  <c r="M156" i="6" s="1"/>
  <c r="N149" i="6"/>
  <c r="N157" i="6" s="1"/>
  <c r="AS104" i="6"/>
  <c r="AT97" i="6"/>
  <c r="AC149" i="6"/>
  <c r="AC157" i="6" s="1"/>
  <c r="N148" i="6"/>
  <c r="N156" i="6" s="1"/>
  <c r="O149" i="6"/>
  <c r="O157" i="6" s="1"/>
  <c r="AT83" i="6"/>
  <c r="AS89" i="6"/>
  <c r="AE149" i="6"/>
  <c r="AE157" i="6" s="1"/>
  <c r="AF149" i="6"/>
  <c r="AF157" i="6" s="1"/>
  <c r="U148" i="6"/>
  <c r="U156" i="6" s="1"/>
  <c r="AK149" i="6" l="1"/>
  <c r="D157" i="6"/>
  <c r="AK157" i="6" s="1"/>
  <c r="AU83" i="6"/>
  <c r="AT89" i="6"/>
  <c r="AT104" i="6"/>
  <c r="AU97" i="6"/>
  <c r="D156" i="6"/>
  <c r="AK156" i="6" s="1"/>
  <c r="AK148" i="6"/>
  <c r="AW82" i="6"/>
  <c r="AV83" i="6" l="1"/>
  <c r="AU89" i="6"/>
  <c r="AX82" i="6"/>
  <c r="AU104" i="6"/>
  <c r="AV97" i="6"/>
  <c r="AW83" i="6" l="1"/>
  <c r="AV89" i="6"/>
  <c r="AY82" i="6"/>
  <c r="AV104" i="6"/>
  <c r="AW97" i="6"/>
  <c r="AW104" i="6" l="1"/>
  <c r="AX97" i="6"/>
  <c r="AZ82" i="6"/>
  <c r="AX83" i="6"/>
  <c r="AW89" i="6"/>
  <c r="BA82" i="6" l="1"/>
  <c r="AY97" i="6"/>
  <c r="AX104" i="6"/>
  <c r="AY83" i="6"/>
  <c r="AX89" i="6"/>
  <c r="AZ97" i="6" l="1"/>
  <c r="AY104" i="6"/>
  <c r="BB82" i="6"/>
  <c r="AZ83" i="6"/>
  <c r="AY89" i="6"/>
  <c r="BC82" i="6" l="1"/>
  <c r="BA83" i="6"/>
  <c r="AZ89" i="6"/>
  <c r="AZ104" i="6"/>
  <c r="BA97" i="6"/>
  <c r="BB83" i="6" l="1"/>
  <c r="BA89" i="6"/>
  <c r="BD82" i="6"/>
  <c r="BA104" i="6"/>
  <c r="BB97" i="6"/>
  <c r="BB104" i="6" l="1"/>
  <c r="BC97" i="6"/>
  <c r="BE82" i="6"/>
  <c r="BC83" i="6"/>
  <c r="BB89" i="6"/>
  <c r="BF82" i="6" l="1"/>
  <c r="BC104" i="6"/>
  <c r="BD97" i="6"/>
  <c r="BD83" i="6"/>
  <c r="BC89" i="6"/>
  <c r="BD104" i="6" l="1"/>
  <c r="BE97" i="6"/>
  <c r="BE83" i="6"/>
  <c r="BD89" i="6"/>
  <c r="BG82" i="6"/>
  <c r="BF83" i="6" l="1"/>
  <c r="BE89" i="6"/>
  <c r="BE104" i="6"/>
  <c r="BF97" i="6"/>
  <c r="BH82" i="6"/>
  <c r="BF104" i="6" l="1"/>
  <c r="BG97" i="6"/>
  <c r="BI82" i="6"/>
  <c r="BG83" i="6"/>
  <c r="BF89" i="6"/>
  <c r="BJ82" i="6" l="1"/>
  <c r="BG104" i="6"/>
  <c r="BH97" i="6"/>
  <c r="BH83" i="6"/>
  <c r="BG89" i="6"/>
  <c r="BH104" i="6" l="1"/>
  <c r="BI97" i="6"/>
  <c r="BI83" i="6"/>
  <c r="BH89" i="6"/>
  <c r="BK82" i="6"/>
  <c r="BL82" i="6" l="1"/>
  <c r="BI104" i="6"/>
  <c r="BJ97" i="6"/>
  <c r="BJ83" i="6"/>
  <c r="BI89" i="6"/>
  <c r="BJ104" i="6" l="1"/>
  <c r="BK97" i="6"/>
  <c r="BM82" i="6"/>
  <c r="BK83" i="6"/>
  <c r="BJ89" i="6"/>
  <c r="BN82" i="6" l="1"/>
  <c r="BK104" i="6"/>
  <c r="BL97" i="6"/>
  <c r="BL83" i="6"/>
  <c r="BK89" i="6"/>
  <c r="BL104" i="6" l="1"/>
  <c r="BM97" i="6"/>
  <c r="BO82" i="6"/>
  <c r="BM83" i="6"/>
  <c r="BL89" i="6"/>
  <c r="BP82" i="6" l="1"/>
  <c r="BM104" i="6"/>
  <c r="BN97" i="6"/>
  <c r="BN83" i="6"/>
  <c r="BM89" i="6"/>
  <c r="BO97" i="6" l="1"/>
  <c r="BN104" i="6"/>
  <c r="BQ82" i="6"/>
  <c r="BO83" i="6"/>
  <c r="BN89" i="6"/>
  <c r="BR82" i="6" l="1"/>
  <c r="BP83" i="6"/>
  <c r="BO89" i="6"/>
  <c r="BP97" i="6"/>
  <c r="BO104" i="6"/>
  <c r="BQ83" i="6" l="1"/>
  <c r="BP89" i="6"/>
  <c r="BS82" i="6"/>
  <c r="BP104" i="6"/>
  <c r="BQ97" i="6"/>
  <c r="BT82" i="6" l="1"/>
  <c r="BQ104" i="6"/>
  <c r="BR97" i="6"/>
  <c r="BR83" i="6"/>
  <c r="BQ89" i="6"/>
  <c r="BR104" i="6" l="1"/>
  <c r="BS97" i="6"/>
  <c r="BU82" i="6"/>
  <c r="BS83" i="6"/>
  <c r="BR89" i="6"/>
  <c r="BV82" i="6" l="1"/>
  <c r="BS104" i="6"/>
  <c r="BT97" i="6"/>
  <c r="BT83" i="6"/>
  <c r="BS89" i="6"/>
  <c r="BT104" i="6" l="1"/>
  <c r="BU97" i="6"/>
  <c r="BU83" i="6"/>
  <c r="BT89" i="6"/>
  <c r="BV83" i="6" l="1"/>
  <c r="BV89" i="6" s="1"/>
  <c r="BU89" i="6"/>
  <c r="BU104" i="6"/>
  <c r="BV97" i="6"/>
  <c r="BV104" i="6" s="1"/>
  <c r="I6" i="3" l="1"/>
  <c r="I7" i="3"/>
  <c r="I8" i="3"/>
  <c r="I9" i="3"/>
  <c r="I10" i="3"/>
  <c r="I11" i="3"/>
  <c r="I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A15" authorId="0" shapeId="0" xr:uid="{3788E8D9-7D66-453E-BBA8-F7A1F43E4287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investing https://es.investing.com/currencies/usd-cop-historical-data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J4" authorId="0" shapeId="0" xr:uid="{F3D5EA0D-F31F-41F3-BBB2-8AD36BA9CCB8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3" authorId="0" shapeId="0" xr:uid="{F413081F-8B23-47DD-B4BD-77328E77D8D4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<sst xmlns="http://schemas.openxmlformats.org/spreadsheetml/2006/main" count="394" uniqueCount="147">
  <si>
    <t>Attribute</t>
  </si>
  <si>
    <t>Year</t>
  </si>
  <si>
    <t>UP</t>
  </si>
  <si>
    <t>PROF-CAM1</t>
  </si>
  <si>
    <t>ACT_BND</t>
  </si>
  <si>
    <t>~TFM_INS</t>
  </si>
  <si>
    <t>TimeSlice</t>
  </si>
  <si>
    <t>LimType</t>
  </si>
  <si>
    <t>Other_Indexes</t>
  </si>
  <si>
    <t>AllRegions</t>
  </si>
  <si>
    <t>REG1</t>
  </si>
  <si>
    <t>Pset_Set</t>
  </si>
  <si>
    <t>Pset_PN</t>
  </si>
  <si>
    <t>Pset_PD</t>
  </si>
  <si>
    <t>Pset_CI</t>
  </si>
  <si>
    <t>Pset_CO</t>
  </si>
  <si>
    <t>Cset_Set</t>
  </si>
  <si>
    <t>Cset_CN</t>
  </si>
  <si>
    <t>Modificación para insertar al modelo TIMES</t>
  </si>
  <si>
    <t>CAM1</t>
  </si>
  <si>
    <t>CAM2</t>
  </si>
  <si>
    <t>CAM3</t>
  </si>
  <si>
    <t>CAM4</t>
  </si>
  <si>
    <t>CAM5</t>
  </si>
  <si>
    <t>CAM6</t>
  </si>
  <si>
    <t>CAM7</t>
  </si>
  <si>
    <t>P3 - Low</t>
  </si>
  <si>
    <t>P3 - Medium</t>
  </si>
  <si>
    <t>CAM8</t>
  </si>
  <si>
    <t>MIN-CAM1</t>
  </si>
  <si>
    <t>CUM</t>
  </si>
  <si>
    <t>MIN-CAM2</t>
  </si>
  <si>
    <t>MIN-CAM3</t>
  </si>
  <si>
    <t>MIN-CAM4</t>
  </si>
  <si>
    <t>MIN-CAM5</t>
  </si>
  <si>
    <t>MIN-CAM6</t>
  </si>
  <si>
    <t>MIN-CAM7</t>
  </si>
  <si>
    <t>Escenario</t>
  </si>
  <si>
    <t>PCI</t>
  </si>
  <si>
    <t>F.E. CO2eq</t>
  </si>
  <si>
    <t>kt/PJ</t>
  </si>
  <si>
    <t>GU - Gas</t>
  </si>
  <si>
    <t>Energetico</t>
  </si>
  <si>
    <t>TJ/kbl*</t>
  </si>
  <si>
    <t>t/TJ</t>
  </si>
  <si>
    <t>UO</t>
  </si>
  <si>
    <t>Unidad/PJ</t>
  </si>
  <si>
    <r>
      <t xml:space="preserve">kb/d </t>
    </r>
    <r>
      <rPr>
        <sz val="11"/>
        <color theme="1"/>
        <rFont val="Calibri"/>
        <family val="2"/>
      </rPr>
      <t>→</t>
    </r>
    <r>
      <rPr>
        <sz val="12.65"/>
        <color theme="1"/>
        <rFont val="Calibri"/>
        <family val="2"/>
      </rPr>
      <t xml:space="preserve">  gal/d</t>
    </r>
  </si>
  <si>
    <t>LLO - Ligth</t>
  </si>
  <si>
    <t>GAS</t>
  </si>
  <si>
    <t>MPC/TJ</t>
  </si>
  <si>
    <t>MPC/PJ</t>
  </si>
  <si>
    <t>MPC/d</t>
  </si>
  <si>
    <t>LLO - Heavy</t>
  </si>
  <si>
    <t>LOIL</t>
  </si>
  <si>
    <t>kbl/TJ</t>
  </si>
  <si>
    <t>kbl/PJ</t>
  </si>
  <si>
    <t>Kb/d</t>
  </si>
  <si>
    <t>PU - Ligth</t>
  </si>
  <si>
    <t>MOIL</t>
  </si>
  <si>
    <t>VMM - Medium</t>
  </si>
  <si>
    <t>HOIL</t>
  </si>
  <si>
    <t>VSM - Medium</t>
  </si>
  <si>
    <t>GSL</t>
  </si>
  <si>
    <t>VIM - GAS</t>
  </si>
  <si>
    <t>DSL</t>
  </si>
  <si>
    <t>pj/gwh</t>
  </si>
  <si>
    <t>KER</t>
  </si>
  <si>
    <t>LPG</t>
  </si>
  <si>
    <t>HFO</t>
  </si>
  <si>
    <r>
      <t xml:space="preserve">TRM (USD </t>
    </r>
    <r>
      <rPr>
        <sz val="11"/>
        <color theme="1"/>
        <rFont val="Calibri"/>
        <family val="2"/>
      </rPr>
      <t>→</t>
    </r>
    <r>
      <rPr>
        <sz val="12.65"/>
        <color theme="1"/>
        <rFont val="Calibri"/>
        <family val="2"/>
      </rPr>
      <t xml:space="preserve"> COP)</t>
    </r>
  </si>
  <si>
    <t>AVG</t>
  </si>
  <si>
    <t>USD</t>
  </si>
  <si>
    <t>RFG</t>
  </si>
  <si>
    <t>COP/USD</t>
  </si>
  <si>
    <t>ELC</t>
  </si>
  <si>
    <t>GWh/año</t>
  </si>
  <si>
    <t>ETH</t>
  </si>
  <si>
    <t>BDSL</t>
  </si>
  <si>
    <t>MUSD</t>
  </si>
  <si>
    <t>EMISIONES</t>
  </si>
  <si>
    <t>Kt CO2e/año</t>
  </si>
  <si>
    <t>COP</t>
  </si>
  <si>
    <t>Kb/d - Mpc/d</t>
  </si>
  <si>
    <t>(MPC/d) / (kb/d)</t>
  </si>
  <si>
    <t>Hidrogeno</t>
  </si>
  <si>
    <t>t/PJ</t>
  </si>
  <si>
    <t>PJ</t>
  </si>
  <si>
    <t>%</t>
  </si>
  <si>
    <t>years</t>
  </si>
  <si>
    <t>CAM</t>
  </si>
  <si>
    <t>Type of Oil producing</t>
  </si>
  <si>
    <t>Ptotal</t>
  </si>
  <si>
    <t>OFISCA</t>
  </si>
  <si>
    <t>GFISC - GREI</t>
  </si>
  <si>
    <t>"GOR"</t>
  </si>
  <si>
    <t>GCOMM</t>
  </si>
  <si>
    <t>Rtotal</t>
  </si>
  <si>
    <t>R/P</t>
  </si>
  <si>
    <t>Roil</t>
  </si>
  <si>
    <t>(R/P)oil</t>
  </si>
  <si>
    <t>Rgas</t>
  </si>
  <si>
    <t>(R/P)gas</t>
  </si>
  <si>
    <t>-</t>
  </si>
  <si>
    <t>Proyections, PJ, Global Data</t>
  </si>
  <si>
    <t xml:space="preserve">Proyections, PJ, Global Data </t>
  </si>
  <si>
    <t>Total de producción</t>
  </si>
  <si>
    <t>Projections interpolated Global Data</t>
  </si>
  <si>
    <t>Projections interpolated yearly</t>
  </si>
  <si>
    <t>2019-2050</t>
  </si>
  <si>
    <t>Reserves</t>
  </si>
  <si>
    <t>Total production</t>
  </si>
  <si>
    <t>Factors</t>
  </si>
  <si>
    <t>New Total production</t>
  </si>
  <si>
    <t>P1</t>
  </si>
  <si>
    <t xml:space="preserve">Basic </t>
  </si>
  <si>
    <t>¿Valido for L?</t>
  </si>
  <si>
    <t>¿Valido for M?</t>
  </si>
  <si>
    <t>Basic/P3L</t>
  </si>
  <si>
    <t>Basic/P3M</t>
  </si>
  <si>
    <t>Potential P3L</t>
  </si>
  <si>
    <t>¿Valido?</t>
  </si>
  <si>
    <t>Potential P3M</t>
  </si>
  <si>
    <t>Produccion REAL</t>
  </si>
  <si>
    <t>Projections interpolated yearly * (Basic/P3L)</t>
  </si>
  <si>
    <t>Produccion acumulada Basc/P3L</t>
  </si>
  <si>
    <t>Produccion acumulada</t>
  </si>
  <si>
    <t>Año deja de produccir</t>
  </si>
  <si>
    <t>Projections interpolated yearly * (Basic/P3M)</t>
  </si>
  <si>
    <t>Año que deja de producir</t>
  </si>
  <si>
    <t>CAM2, CAM3, CAM4</t>
  </si>
  <si>
    <t>Para el CAM 8</t>
  </si>
  <si>
    <t>Combustibles Liquidos, 2018</t>
  </si>
  <si>
    <t>Máxima producción colombiana</t>
  </si>
  <si>
    <t>Mboe /d</t>
  </si>
  <si>
    <t xml:space="preserve">Producción </t>
  </si>
  <si>
    <t>Total prod</t>
  </si>
  <si>
    <t>Reservas</t>
  </si>
  <si>
    <t>CAM8, L</t>
  </si>
  <si>
    <t>CAM8, M</t>
  </si>
  <si>
    <t>CAM 8</t>
  </si>
  <si>
    <t>Normalizada</t>
  </si>
  <si>
    <t>Nuevo total normalizado</t>
  </si>
  <si>
    <t>Total L</t>
  </si>
  <si>
    <t>Total M</t>
  </si>
  <si>
    <t>kbarriles</t>
  </si>
  <si>
    <t>kbarriles/d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</si>
</sst>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.65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sz val="11"/>
      <color rgb="FF00206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FF"/>
        <bgColor rgb="FFFFDD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DDFF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rgb="FFFFDDFF"/>
      </patternFill>
    </fill>
  </fills>
  <borders count="4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DashDotDot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43" fontId="10" fillId="0" borderId="0" applyFont="0" applyFill="0" applyBorder="0" applyAlignment="0" applyProtection="0"/>
    <xf numFmtId="0" fontId="10" fillId="0" borderId="0"/>
  </cellStyleXfs>
  <cellXfs count="170">
    <xf numFmtId="0" fontId="0" fillId="0" borderId="0" xfId="0"/>
    <xf numFmtId="0" fontId="3" fillId="0" borderId="0" xfId="0" applyFont="1"/>
    <xf numFmtId="0" fontId="4" fillId="3" borderId="2" xfId="0" applyFont="1" applyFill="1" applyBorder="1"/>
    <xf numFmtId="0" fontId="4" fillId="4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1" xfId="0" applyBorder="1" applyAlignment="1">
      <alignment horizontal="center"/>
    </xf>
    <xf numFmtId="1" fontId="1" fillId="5" borderId="4" xfId="0" applyNumberFormat="1" applyFont="1" applyFill="1" applyBorder="1" applyAlignment="1">
      <alignment horizontal="center" vertical="center" wrapText="1"/>
    </xf>
    <xf numFmtId="1" fontId="1" fillId="5" borderId="5" xfId="0" applyNumberFormat="1" applyFont="1" applyFill="1" applyBorder="1" applyAlignment="1">
      <alignment horizontal="center" vertical="center" wrapText="1"/>
    </xf>
    <xf numFmtId="1" fontId="0" fillId="5" borderId="6" xfId="0" applyNumberFormat="1" applyFill="1" applyBorder="1" applyAlignment="1">
      <alignment horizontal="center"/>
    </xf>
    <xf numFmtId="1" fontId="0" fillId="5" borderId="7" xfId="0" applyNumberForma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1" fontId="0" fillId="5" borderId="8" xfId="0" applyNumberFormat="1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/>
    </xf>
    <xf numFmtId="0" fontId="8" fillId="0" borderId="0" xfId="0" applyFont="1"/>
    <xf numFmtId="0" fontId="0" fillId="0" borderId="14" xfId="0" applyBorder="1"/>
    <xf numFmtId="2" fontId="0" fillId="0" borderId="0" xfId="0" applyNumberFormat="1" applyAlignment="1">
      <alignment horizontal="center"/>
    </xf>
    <xf numFmtId="2" fontId="0" fillId="0" borderId="14" xfId="0" applyNumberFormat="1" applyBorder="1" applyAlignment="1">
      <alignment horizontal="center"/>
    </xf>
    <xf numFmtId="0" fontId="6" fillId="8" borderId="11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1" fontId="0" fillId="7" borderId="0" xfId="0" applyNumberFormat="1" applyFill="1"/>
    <xf numFmtId="0" fontId="0" fillId="7" borderId="0" xfId="0" applyFill="1"/>
    <xf numFmtId="1" fontId="0" fillId="0" borderId="0" xfId="0" applyNumberFormat="1"/>
    <xf numFmtId="0" fontId="1" fillId="2" borderId="0" xfId="0" applyFont="1" applyFill="1" applyAlignment="1">
      <alignment horizontal="center"/>
    </xf>
    <xf numFmtId="17" fontId="1" fillId="2" borderId="0" xfId="0" applyNumberFormat="1" applyFont="1" applyFill="1" applyAlignment="1">
      <alignment horizontal="center"/>
    </xf>
    <xf numFmtId="0" fontId="0" fillId="5" borderId="0" xfId="0" applyFill="1"/>
    <xf numFmtId="0" fontId="10" fillId="0" borderId="0" xfId="3"/>
    <xf numFmtId="0" fontId="10" fillId="0" borderId="0" xfId="3" applyAlignment="1">
      <alignment horizontal="center"/>
    </xf>
    <xf numFmtId="0" fontId="10" fillId="7" borderId="1" xfId="3" applyFill="1" applyBorder="1" applyAlignment="1">
      <alignment horizontal="center" vertical="center"/>
    </xf>
    <xf numFmtId="2" fontId="0" fillId="0" borderId="0" xfId="0" applyNumberFormat="1"/>
    <xf numFmtId="0" fontId="11" fillId="5" borderId="1" xfId="3" applyFont="1" applyFill="1" applyBorder="1" applyAlignment="1">
      <alignment horizontal="center" vertical="center" wrapText="1"/>
    </xf>
    <xf numFmtId="0" fontId="1" fillId="0" borderId="15" xfId="3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1" xfId="3" applyFont="1" applyBorder="1" applyAlignment="1">
      <alignment horizontal="center"/>
    </xf>
    <xf numFmtId="0" fontId="1" fillId="0" borderId="18" xfId="3" applyFont="1" applyBorder="1" applyAlignment="1">
      <alignment horizontal="center" vertical="center"/>
    </xf>
    <xf numFmtId="2" fontId="10" fillId="0" borderId="0" xfId="3" applyNumberFormat="1"/>
    <xf numFmtId="164" fontId="1" fillId="0" borderId="19" xfId="0" applyNumberFormat="1" applyFont="1" applyBorder="1"/>
    <xf numFmtId="0" fontId="14" fillId="0" borderId="2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/>
    <xf numFmtId="0" fontId="10" fillId="0" borderId="1" xfId="3" applyBorder="1" applyAlignment="1">
      <alignment horizontal="center"/>
    </xf>
    <xf numFmtId="0" fontId="10" fillId="7" borderId="0" xfId="3" applyFill="1" applyAlignment="1">
      <alignment horizontal="center" vertic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10" fillId="5" borderId="16" xfId="0" applyFont="1" applyFill="1" applyBorder="1"/>
    <xf numFmtId="0" fontId="10" fillId="5" borderId="17" xfId="0" applyFont="1" applyFill="1" applyBorder="1"/>
    <xf numFmtId="0" fontId="10" fillId="5" borderId="0" xfId="0" applyFont="1" applyFill="1"/>
    <xf numFmtId="0" fontId="1" fillId="0" borderId="19" xfId="0" applyFont="1" applyBorder="1"/>
    <xf numFmtId="0" fontId="14" fillId="0" borderId="20" xfId="0" applyFont="1" applyBorder="1"/>
    <xf numFmtId="0" fontId="14" fillId="0" borderId="0" xfId="0" applyFont="1"/>
    <xf numFmtId="165" fontId="0" fillId="5" borderId="21" xfId="2" applyNumberFormat="1" applyFont="1" applyFill="1" applyBorder="1"/>
    <xf numFmtId="0" fontId="0" fillId="5" borderId="22" xfId="0" applyFill="1" applyBorder="1"/>
    <xf numFmtId="0" fontId="1" fillId="5" borderId="23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0" xfId="0" applyFont="1" applyAlignment="1">
      <alignment horizontal="center"/>
    </xf>
    <xf numFmtId="2" fontId="10" fillId="0" borderId="0" xfId="0" applyNumberFormat="1" applyFont="1"/>
    <xf numFmtId="166" fontId="0" fillId="5" borderId="0" xfId="0" applyNumberFormat="1" applyFill="1"/>
    <xf numFmtId="0" fontId="0" fillId="0" borderId="0" xfId="0" applyAlignment="1">
      <alignment horizontal="center"/>
    </xf>
    <xf numFmtId="166" fontId="0" fillId="5" borderId="24" xfId="0" applyNumberFormat="1" applyFill="1" applyBorder="1"/>
    <xf numFmtId="0" fontId="0" fillId="5" borderId="24" xfId="0" applyFill="1" applyBorder="1"/>
    <xf numFmtId="0" fontId="0" fillId="0" borderId="24" xfId="0" applyBorder="1"/>
    <xf numFmtId="0" fontId="0" fillId="0" borderId="24" xfId="0" applyBorder="1" applyAlignment="1">
      <alignment horizontal="center"/>
    </xf>
    <xf numFmtId="2" fontId="0" fillId="0" borderId="24" xfId="0" applyNumberFormat="1" applyBorder="1"/>
    <xf numFmtId="0" fontId="6" fillId="0" borderId="0" xfId="0" applyFont="1" applyAlignment="1">
      <alignment horizontal="center" vertical="center"/>
    </xf>
    <xf numFmtId="0" fontId="12" fillId="9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15" fillId="11" borderId="25" xfId="0" applyFont="1" applyFill="1" applyBorder="1" applyAlignment="1">
      <alignment horizontal="center" vertical="center" wrapText="1"/>
    </xf>
    <xf numFmtId="0" fontId="16" fillId="9" borderId="25" xfId="0" applyFont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 vertical="center" wrapText="1"/>
    </xf>
    <xf numFmtId="0" fontId="16" fillId="9" borderId="0" xfId="0" applyFont="1" applyFill="1" applyAlignment="1">
      <alignment horizontal="center" vertical="center" wrapText="1"/>
    </xf>
    <xf numFmtId="0" fontId="7" fillId="11" borderId="13" xfId="0" applyFont="1" applyFill="1" applyBorder="1" applyAlignment="1">
      <alignment horizontal="center" vertical="center" wrapText="1"/>
    </xf>
    <xf numFmtId="9" fontId="7" fillId="9" borderId="13" xfId="0" applyNumberFormat="1" applyFont="1" applyFill="1" applyBorder="1" applyAlignment="1">
      <alignment horizontal="center"/>
    </xf>
    <xf numFmtId="1" fontId="7" fillId="9" borderId="13" xfId="0" applyNumberFormat="1" applyFont="1" applyFill="1" applyBorder="1" applyAlignment="1">
      <alignment horizontal="center"/>
    </xf>
    <xf numFmtId="1" fontId="7" fillId="10" borderId="13" xfId="0" applyNumberFormat="1" applyFont="1" applyFill="1" applyBorder="1" applyAlignment="1">
      <alignment horizontal="center"/>
    </xf>
    <xf numFmtId="166" fontId="7" fillId="10" borderId="13" xfId="0" applyNumberFormat="1" applyFont="1" applyFill="1" applyBorder="1" applyAlignment="1">
      <alignment horizontal="center"/>
    </xf>
    <xf numFmtId="1" fontId="12" fillId="9" borderId="13" xfId="0" applyNumberFormat="1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 vertical="center"/>
    </xf>
    <xf numFmtId="166" fontId="12" fillId="9" borderId="13" xfId="0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2" fontId="18" fillId="7" borderId="0" xfId="0" applyNumberFormat="1" applyFont="1" applyFill="1" applyAlignment="1">
      <alignment horizontal="center" vertical="center"/>
    </xf>
    <xf numFmtId="2" fontId="18" fillId="1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13" borderId="0" xfId="0" applyNumberFormat="1" applyFill="1"/>
    <xf numFmtId="0" fontId="21" fillId="0" borderId="0" xfId="0" applyFont="1"/>
    <xf numFmtId="1" fontId="7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/>
    <xf numFmtId="2" fontId="18" fillId="5" borderId="0" xfId="0" applyNumberFormat="1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/>
    </xf>
    <xf numFmtId="1" fontId="0" fillId="5" borderId="0" xfId="0" applyNumberFormat="1" applyFill="1" applyAlignment="1">
      <alignment horizontal="center"/>
    </xf>
    <xf numFmtId="167" fontId="22" fillId="5" borderId="0" xfId="0" applyNumberFormat="1" applyFont="1" applyFill="1" applyAlignment="1">
      <alignment horizontal="center"/>
    </xf>
    <xf numFmtId="167" fontId="22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wrapText="1"/>
    </xf>
    <xf numFmtId="0" fontId="1" fillId="14" borderId="28" xfId="0" applyFont="1" applyFill="1" applyBorder="1" applyAlignment="1">
      <alignment horizontal="center" vertical="center" wrapText="1"/>
    </xf>
    <xf numFmtId="1" fontId="1" fillId="14" borderId="28" xfId="0" applyNumberFormat="1" applyFont="1" applyFill="1" applyBorder="1" applyAlignment="1">
      <alignment horizontal="center" vertical="center" wrapText="1"/>
    </xf>
    <xf numFmtId="1" fontId="1" fillId="14" borderId="31" xfId="0" applyNumberFormat="1" applyFont="1" applyFill="1" applyBorder="1" applyAlignment="1">
      <alignment horizontal="center" vertical="center" wrapText="1"/>
    </xf>
    <xf numFmtId="2" fontId="23" fillId="5" borderId="5" xfId="0" applyNumberFormat="1" applyFont="1" applyFill="1" applyBorder="1" applyAlignment="1">
      <alignment horizontal="center" vertical="center" wrapText="1"/>
    </xf>
    <xf numFmtId="1" fontId="0" fillId="5" borderId="29" xfId="0" applyNumberFormat="1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1" fontId="0" fillId="5" borderId="30" xfId="0" applyNumberFormat="1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2" fontId="18" fillId="5" borderId="0" xfId="0" applyNumberFormat="1" applyFont="1" applyFill="1" applyAlignment="1">
      <alignment horizontal="center" vertical="center" wrapText="1"/>
    </xf>
    <xf numFmtId="1" fontId="0" fillId="5" borderId="0" xfId="0" applyNumberFormat="1" applyFill="1" applyAlignment="1">
      <alignment wrapText="1"/>
    </xf>
    <xf numFmtId="1" fontId="0" fillId="14" borderId="34" xfId="0" applyNumberFormat="1" applyFill="1" applyBorder="1" applyAlignment="1">
      <alignment horizontal="center"/>
    </xf>
    <xf numFmtId="1" fontId="0" fillId="14" borderId="35" xfId="0" applyNumberFormat="1" applyFill="1" applyBorder="1" applyAlignment="1">
      <alignment horizontal="center"/>
    </xf>
    <xf numFmtId="1" fontId="0" fillId="14" borderId="36" xfId="0" applyNumberFormat="1" applyFill="1" applyBorder="1" applyAlignment="1">
      <alignment horizontal="center"/>
    </xf>
    <xf numFmtId="1" fontId="0" fillId="14" borderId="37" xfId="0" applyNumberFormat="1" applyFill="1" applyBorder="1" applyAlignment="1">
      <alignment horizontal="center"/>
    </xf>
    <xf numFmtId="2" fontId="0" fillId="5" borderId="34" xfId="0" applyNumberFormat="1" applyFill="1" applyBorder="1" applyAlignment="1">
      <alignment horizontal="center"/>
    </xf>
    <xf numFmtId="2" fontId="0" fillId="5" borderId="38" xfId="0" applyNumberFormat="1" applyFill="1" applyBorder="1" applyAlignment="1">
      <alignment horizontal="center"/>
    </xf>
    <xf numFmtId="1" fontId="0" fillId="5" borderId="34" xfId="0" applyNumberFormat="1" applyFill="1" applyBorder="1" applyAlignment="1">
      <alignment horizontal="center"/>
    </xf>
    <xf numFmtId="1" fontId="0" fillId="14" borderId="6" xfId="0" applyNumberFormat="1" applyFill="1" applyBorder="1" applyAlignment="1">
      <alignment horizontal="center"/>
    </xf>
    <xf numFmtId="1" fontId="0" fillId="14" borderId="7" xfId="0" applyNumberFormat="1" applyFill="1" applyBorder="1" applyAlignment="1">
      <alignment horizontal="center"/>
    </xf>
    <xf numFmtId="1" fontId="0" fillId="14" borderId="39" xfId="0" applyNumberFormat="1" applyFill="1" applyBorder="1" applyAlignment="1">
      <alignment horizontal="center"/>
    </xf>
    <xf numFmtId="1" fontId="0" fillId="14" borderId="40" xfId="0" applyNumberFormat="1" applyFill="1" applyBorder="1" applyAlignment="1">
      <alignment horizontal="center"/>
    </xf>
    <xf numFmtId="1" fontId="0" fillId="14" borderId="38" xfId="0" applyNumberFormat="1" applyFill="1" applyBorder="1" applyAlignment="1">
      <alignment horizontal="center"/>
    </xf>
    <xf numFmtId="1" fontId="0" fillId="5" borderId="39" xfId="0" applyNumberFormat="1" applyFill="1" applyBorder="1" applyAlignment="1">
      <alignment horizontal="center"/>
    </xf>
    <xf numFmtId="1" fontId="0" fillId="14" borderId="3" xfId="0" applyNumberFormat="1" applyFill="1" applyBorder="1" applyAlignment="1">
      <alignment horizontal="center"/>
    </xf>
    <xf numFmtId="1" fontId="0" fillId="14" borderId="8" xfId="0" applyNumberFormat="1" applyFill="1" applyBorder="1" applyAlignment="1">
      <alignment horizontal="center"/>
    </xf>
    <xf numFmtId="1" fontId="0" fillId="14" borderId="41" xfId="0" applyNumberFormat="1" applyFill="1" applyBorder="1" applyAlignment="1">
      <alignment horizontal="center"/>
    </xf>
    <xf numFmtId="1" fontId="0" fillId="14" borderId="42" xfId="0" applyNumberFormat="1" applyFill="1" applyBorder="1" applyAlignment="1">
      <alignment horizontal="center"/>
    </xf>
    <xf numFmtId="1" fontId="0" fillId="14" borderId="22" xfId="0" applyNumberFormat="1" applyFill="1" applyBorder="1" applyAlignment="1">
      <alignment horizontal="center"/>
    </xf>
    <xf numFmtId="1" fontId="0" fillId="5" borderId="41" xfId="0" applyNumberFormat="1" applyFill="1" applyBorder="1" applyAlignment="1">
      <alignment horizontal="center"/>
    </xf>
    <xf numFmtId="1" fontId="0" fillId="14" borderId="9" xfId="0" applyNumberFormat="1" applyFill="1" applyBorder="1" applyAlignment="1">
      <alignment horizontal="center"/>
    </xf>
    <xf numFmtId="1" fontId="0" fillId="14" borderId="10" xfId="0" applyNumberFormat="1" applyFill="1" applyBorder="1" applyAlignment="1">
      <alignment horizontal="center"/>
    </xf>
    <xf numFmtId="1" fontId="18" fillId="5" borderId="0" xfId="0" applyNumberFormat="1" applyFont="1" applyFill="1" applyAlignment="1">
      <alignment horizontal="center" vertical="center"/>
    </xf>
    <xf numFmtId="1" fontId="18" fillId="5" borderId="43" xfId="0" applyNumberFormat="1" applyFont="1" applyFill="1" applyBorder="1" applyAlignment="1">
      <alignment horizontal="center" vertical="center"/>
    </xf>
    <xf numFmtId="2" fontId="22" fillId="5" borderId="0" xfId="0" applyNumberFormat="1" applyFont="1" applyFill="1"/>
    <xf numFmtId="2" fontId="22" fillId="5" borderId="0" xfId="0" applyNumberFormat="1" applyFont="1" applyFill="1" applyAlignment="1">
      <alignment horizontal="center" vertical="center"/>
    </xf>
    <xf numFmtId="0" fontId="15" fillId="15" borderId="26" xfId="0" applyFont="1" applyFill="1" applyBorder="1" applyAlignment="1">
      <alignment vertical="center"/>
    </xf>
    <xf numFmtId="0" fontId="15" fillId="15" borderId="13" xfId="0" applyFont="1" applyFill="1" applyBorder="1" applyAlignment="1">
      <alignment vertical="center"/>
    </xf>
    <xf numFmtId="0" fontId="15" fillId="8" borderId="26" xfId="0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0" fontId="6" fillId="15" borderId="11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6" fillId="15" borderId="12" xfId="0" applyFont="1" applyFill="1" applyBorder="1" applyAlignment="1">
      <alignment horizontal="center" vertical="center"/>
    </xf>
    <xf numFmtId="0" fontId="24" fillId="2" borderId="0" xfId="0" applyFont="1" applyFill="1"/>
    <xf numFmtId="165" fontId="0" fillId="0" borderId="0" xfId="2" applyNumberFormat="1" applyFont="1"/>
    <xf numFmtId="165" fontId="0" fillId="0" borderId="0" xfId="0" applyNumberFormat="1"/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15" fillId="6" borderId="26" xfId="0" applyFont="1" applyFill="1" applyBorder="1" applyAlignment="1">
      <alignment horizontal="center" vertical="center"/>
    </xf>
    <xf numFmtId="0" fontId="17" fillId="0" borderId="13" xfId="0" applyFont="1" applyBorder="1"/>
    <xf numFmtId="0" fontId="17" fillId="0" borderId="27" xfId="0" applyFont="1" applyBorder="1"/>
    <xf numFmtId="0" fontId="15" fillId="6" borderId="13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2" fontId="23" fillId="5" borderId="29" xfId="0" applyNumberFormat="1" applyFont="1" applyFill="1" applyBorder="1" applyAlignment="1">
      <alignment horizontal="center" vertical="center"/>
    </xf>
    <xf numFmtId="2" fontId="23" fillId="5" borderId="30" xfId="0" applyNumberFormat="1" applyFont="1" applyFill="1" applyBorder="1" applyAlignment="1">
      <alignment horizontal="center" vertical="center"/>
    </xf>
    <xf numFmtId="2" fontId="23" fillId="5" borderId="31" xfId="0" applyNumberFormat="1" applyFont="1" applyFill="1" applyBorder="1" applyAlignment="1">
      <alignment horizontal="center" vertical="center"/>
    </xf>
    <xf numFmtId="2" fontId="23" fillId="5" borderId="32" xfId="0" applyNumberFormat="1" applyFont="1" applyFill="1" applyBorder="1" applyAlignment="1">
      <alignment horizontal="center" vertical="center"/>
    </xf>
    <xf numFmtId="2" fontId="23" fillId="5" borderId="33" xfId="0" applyNumberFormat="1" applyFont="1" applyFill="1" applyBorder="1" applyAlignment="1">
      <alignment horizontal="center" vertical="center"/>
    </xf>
    <xf numFmtId="1" fontId="1" fillId="5" borderId="29" xfId="0" applyNumberFormat="1" applyFont="1" applyFill="1" applyBorder="1" applyAlignment="1">
      <alignment horizontal="center"/>
    </xf>
    <xf numFmtId="1" fontId="1" fillId="5" borderId="30" xfId="0" applyNumberFormat="1" applyFont="1" applyFill="1" applyBorder="1" applyAlignment="1">
      <alignment horizontal="center"/>
    </xf>
    <xf numFmtId="1" fontId="1" fillId="5" borderId="33" xfId="0" applyNumberFormat="1" applyFont="1" applyFill="1" applyBorder="1" applyAlignment="1">
      <alignment horizontal="center"/>
    </xf>
  </cellXfs>
  <cellStyles count="4">
    <cellStyle name="Millares" xfId="2" builtinId="3"/>
    <cellStyle name="Normal" xfId="0" builtinId="0"/>
    <cellStyle name="Normal 2" xfId="1" xr:uid="{E33D1823-C398-4A58-9F7E-80EC9EBCEC2C}"/>
    <cellStyle name="Normal 5" xfId="3" xr:uid="{F0F16C49-89E0-45DA-BDE0-E2F361F93197}"/>
  </cellStyles>
  <dxfs count="1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/>
      </font>
      <fill>
        <patternFill>
          <bgColor rgb="FFFFC000"/>
        </patternFill>
      </fill>
    </dxf>
    <dxf>
      <font>
        <b/>
        <i val="0"/>
        <color rgb="FFFF0000"/>
      </font>
    </dxf>
    <dxf>
      <font>
        <color rgb="FFA5A5A5"/>
      </font>
      <fill>
        <patternFill patternType="none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A5A5A5"/>
      </font>
      <fill>
        <patternFill patternType="none"/>
      </fill>
    </dxf>
    <dxf>
      <fill>
        <patternFill patternType="solid">
          <fgColor rgb="FFDEEAF6"/>
          <bgColor rgb="FFDEEA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95629241562806"/>
          <c:y val="0.11824247930547144"/>
          <c:w val="0.76886638419196662"/>
          <c:h val="0.67859142607174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'Production yealy'!$C$40</c:f>
              <c:strCache>
                <c:ptCount val="1"/>
                <c:pt idx="0">
                  <c:v>CAM1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'Production yealy'!$D$39:$Q$39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xVal>
          <c:yVal>
            <c:numRef>
              <c:f>'Production yealy'!$D$40:$Q$40</c:f>
              <c:numCache>
                <c:formatCode>0</c:formatCode>
                <c:ptCount val="14"/>
                <c:pt idx="0">
                  <c:v>68.585731940983607</c:v>
                </c:pt>
                <c:pt idx="1">
                  <c:v>55.42289382660443</c:v>
                </c:pt>
                <c:pt idx="2">
                  <c:v>48.301053084017497</c:v>
                </c:pt>
                <c:pt idx="3">
                  <c:v>38.921861734744084</c:v>
                </c:pt>
                <c:pt idx="4">
                  <c:v>31.12573621980787</c:v>
                </c:pt>
                <c:pt idx="5">
                  <c:v>20.101904077407454</c:v>
                </c:pt>
                <c:pt idx="6">
                  <c:v>8.0077874319897546</c:v>
                </c:pt>
                <c:pt idx="7">
                  <c:v>2.86729599242289</c:v>
                </c:pt>
                <c:pt idx="8">
                  <c:v>2.3371052350566992</c:v>
                </c:pt>
                <c:pt idx="9">
                  <c:v>1.5418190990073675</c:v>
                </c:pt>
                <c:pt idx="10">
                  <c:v>0.74653296295810601</c:v>
                </c:pt>
                <c:pt idx="11">
                  <c:v>0.21634220559186546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F-4F07-99BD-7DA95B52E870}"/>
            </c:ext>
          </c:extLst>
        </c:ser>
        <c:ser>
          <c:idx val="1"/>
          <c:order val="1"/>
          <c:tx>
            <c:strRef>
              <c:f>'Production yealy'!$C$41</c:f>
              <c:strCache>
                <c:ptCount val="1"/>
                <c:pt idx="0">
                  <c:v>CAM2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'Production yealy'!$D$39:$Q$39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xVal>
          <c:yVal>
            <c:numRef>
              <c:f>'Production yealy'!$D$41:$Q$41</c:f>
              <c:numCache>
                <c:formatCode>0</c:formatCode>
                <c:ptCount val="14"/>
                <c:pt idx="0">
                  <c:v>376.79251645149293</c:v>
                </c:pt>
                <c:pt idx="1">
                  <c:v>369.59874879475456</c:v>
                </c:pt>
                <c:pt idx="2">
                  <c:v>295.71175125095385</c:v>
                </c:pt>
                <c:pt idx="3">
                  <c:v>221.21840706405601</c:v>
                </c:pt>
                <c:pt idx="4">
                  <c:v>171.31169310730004</c:v>
                </c:pt>
                <c:pt idx="5">
                  <c:v>111.95261234678644</c:v>
                </c:pt>
                <c:pt idx="6">
                  <c:v>72.379931845519636</c:v>
                </c:pt>
                <c:pt idx="7">
                  <c:v>52.2350632561674</c:v>
                </c:pt>
                <c:pt idx="8">
                  <c:v>39.077990841053399</c:v>
                </c:pt>
                <c:pt idx="9">
                  <c:v>23.3968962245543</c:v>
                </c:pt>
                <c:pt idx="10">
                  <c:v>17.354491524384926</c:v>
                </c:pt>
                <c:pt idx="11">
                  <c:v>13.326221724272058</c:v>
                </c:pt>
                <c:pt idx="12">
                  <c:v>10.029486407153993</c:v>
                </c:pt>
                <c:pt idx="13">
                  <c:v>6.6898601086639449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F-4F07-99BD-7DA95B52E870}"/>
            </c:ext>
          </c:extLst>
        </c:ser>
        <c:ser>
          <c:idx val="2"/>
          <c:order val="2"/>
          <c:tx>
            <c:strRef>
              <c:f>'Production yealy'!$C$42</c:f>
              <c:strCache>
                <c:ptCount val="1"/>
                <c:pt idx="0">
                  <c:v>CAM3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'Production yealy'!$D$39:$Q$39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xVal>
          <c:yVal>
            <c:numRef>
              <c:f>'Production yealy'!$D$42:$Q$42</c:f>
              <c:numCache>
                <c:formatCode>0</c:formatCode>
                <c:ptCount val="14"/>
                <c:pt idx="0">
                  <c:v>726.70451084468357</c:v>
                </c:pt>
                <c:pt idx="1">
                  <c:v>687.86225103060212</c:v>
                </c:pt>
                <c:pt idx="2">
                  <c:v>587.55750824736049</c:v>
                </c:pt>
                <c:pt idx="3">
                  <c:v>494.42471335568871</c:v>
                </c:pt>
                <c:pt idx="4">
                  <c:v>420.57125502833946</c:v>
                </c:pt>
                <c:pt idx="5">
                  <c:v>309.7910675373156</c:v>
                </c:pt>
                <c:pt idx="6">
                  <c:v>257.83201320744161</c:v>
                </c:pt>
                <c:pt idx="7">
                  <c:v>218.66172919585773</c:v>
                </c:pt>
                <c:pt idx="8">
                  <c:v>182.14935775491111</c:v>
                </c:pt>
                <c:pt idx="9">
                  <c:v>127.3982825137665</c:v>
                </c:pt>
                <c:pt idx="10">
                  <c:v>81.49849118140061</c:v>
                </c:pt>
                <c:pt idx="11">
                  <c:v>70.347634082399537</c:v>
                </c:pt>
                <c:pt idx="12">
                  <c:v>64.244040865995586</c:v>
                </c:pt>
                <c:pt idx="13">
                  <c:v>55.088651041389411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8F-4F07-99BD-7DA95B52E870}"/>
            </c:ext>
          </c:extLst>
        </c:ser>
        <c:ser>
          <c:idx val="3"/>
          <c:order val="3"/>
          <c:tx>
            <c:strRef>
              <c:f>'Production yealy'!$C$43</c:f>
              <c:strCache>
                <c:ptCount val="1"/>
                <c:pt idx="0">
                  <c:v>CAM4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'Production yealy'!$D$39:$Q$39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xVal>
          <c:yVal>
            <c:numRef>
              <c:f>'Production yealy'!$D$43:$Q$43</c:f>
              <c:numCache>
                <c:formatCode>0</c:formatCode>
                <c:ptCount val="14"/>
                <c:pt idx="0">
                  <c:v>5.6352908998762912</c:v>
                </c:pt>
                <c:pt idx="1">
                  <c:v>5.3251450871105153</c:v>
                </c:pt>
                <c:pt idx="2">
                  <c:v>4.6229281525464918</c:v>
                </c:pt>
                <c:pt idx="3">
                  <c:v>4.1547835295038089</c:v>
                </c:pt>
                <c:pt idx="4">
                  <c:v>3.4993810572440527</c:v>
                </c:pt>
                <c:pt idx="5">
                  <c:v>2.5162773488544192</c:v>
                </c:pt>
                <c:pt idx="6">
                  <c:v>2.0247254946596041</c:v>
                </c:pt>
                <c:pt idx="7">
                  <c:v>1.6970242585297266</c:v>
                </c:pt>
                <c:pt idx="8">
                  <c:v>1.4629519470083854</c:v>
                </c:pt>
                <c:pt idx="9">
                  <c:v>1.1118434797263739</c:v>
                </c:pt>
                <c:pt idx="10">
                  <c:v>0.99480732396570282</c:v>
                </c:pt>
                <c:pt idx="11">
                  <c:v>0.9167832201252627</c:v>
                </c:pt>
                <c:pt idx="12">
                  <c:v>0.83875911628481048</c:v>
                </c:pt>
                <c:pt idx="13">
                  <c:v>0.72172296052414664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8F-4F07-99BD-7DA95B52E870}"/>
            </c:ext>
          </c:extLst>
        </c:ser>
        <c:ser>
          <c:idx val="4"/>
          <c:order val="4"/>
          <c:tx>
            <c:strRef>
              <c:f>'Production yealy'!$C$44</c:f>
              <c:strCache>
                <c:ptCount val="1"/>
                <c:pt idx="0">
                  <c:v>CAM5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'Production yealy'!$D$39:$Q$39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xVal>
          <c:yVal>
            <c:numRef>
              <c:f>'Production yealy'!$D$44:$Q$44</c:f>
              <c:numCache>
                <c:formatCode>0</c:formatCode>
                <c:ptCount val="14"/>
                <c:pt idx="0">
                  <c:v>165.44478873779963</c:v>
                </c:pt>
                <c:pt idx="1">
                  <c:v>153.89107121101256</c:v>
                </c:pt>
                <c:pt idx="2">
                  <c:v>117.34515536171116</c:v>
                </c:pt>
                <c:pt idx="3">
                  <c:v>91.230677358831571</c:v>
                </c:pt>
                <c:pt idx="4">
                  <c:v>73.19355276753096</c:v>
                </c:pt>
                <c:pt idx="5">
                  <c:v>46.137865880580037</c:v>
                </c:pt>
                <c:pt idx="6">
                  <c:v>34.93812928869707</c:v>
                </c:pt>
                <c:pt idx="7">
                  <c:v>27.471638227441758</c:v>
                </c:pt>
                <c:pt idx="8">
                  <c:v>23.215461459279428</c:v>
                </c:pt>
                <c:pt idx="9">
                  <c:v>16.831196307035714</c:v>
                </c:pt>
                <c:pt idx="10">
                  <c:v>12.14520015893914</c:v>
                </c:pt>
                <c:pt idx="11">
                  <c:v>9.7568222406346106</c:v>
                </c:pt>
                <c:pt idx="12">
                  <c:v>7.7567559465187346</c:v>
                </c:pt>
                <c:pt idx="13">
                  <c:v>5.7455960840757854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8F-4F07-99BD-7DA95B52E870}"/>
            </c:ext>
          </c:extLst>
        </c:ser>
        <c:ser>
          <c:idx val="5"/>
          <c:order val="5"/>
          <c:tx>
            <c:strRef>
              <c:f>'Production yealy'!$C$45</c:f>
              <c:strCache>
                <c:ptCount val="1"/>
                <c:pt idx="0">
                  <c:v>CAM6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'Production yealy'!$D$39:$Q$39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xVal>
          <c:yVal>
            <c:numRef>
              <c:f>'Production yealy'!$D$45:$Q$45</c:f>
              <c:numCache>
                <c:formatCode>0</c:formatCode>
                <c:ptCount val="14"/>
                <c:pt idx="0">
                  <c:v>29.863178560112861</c:v>
                </c:pt>
                <c:pt idx="1">
                  <c:v>27.835107673690871</c:v>
                </c:pt>
                <c:pt idx="2">
                  <c:v>23.993658119029163</c:v>
                </c:pt>
                <c:pt idx="3">
                  <c:v>20.274712206938659</c:v>
                </c:pt>
                <c:pt idx="4">
                  <c:v>17.1777557482433</c:v>
                </c:pt>
                <c:pt idx="5">
                  <c:v>12.747595139993381</c:v>
                </c:pt>
                <c:pt idx="6">
                  <c:v>10.454848192395344</c:v>
                </c:pt>
                <c:pt idx="7">
                  <c:v>8.9263502273299657</c:v>
                </c:pt>
                <c:pt idx="8">
                  <c:v>7.8276051073700268</c:v>
                </c:pt>
                <c:pt idx="9">
                  <c:v>6.2430911328234622</c:v>
                </c:pt>
                <c:pt idx="10">
                  <c:v>4.9217966700768256</c:v>
                </c:pt>
                <c:pt idx="11">
                  <c:v>4.3266071106673554</c:v>
                </c:pt>
                <c:pt idx="12">
                  <c:v>3.9981896052775259</c:v>
                </c:pt>
                <c:pt idx="13">
                  <c:v>3.5055633471927838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8F-4F07-99BD-7DA95B52E870}"/>
            </c:ext>
          </c:extLst>
        </c:ser>
        <c:ser>
          <c:idx val="6"/>
          <c:order val="6"/>
          <c:tx>
            <c:strRef>
              <c:f>'Production yealy'!$C$46</c:f>
              <c:strCache>
                <c:ptCount val="1"/>
                <c:pt idx="0">
                  <c:v>CAM7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'Production yealy'!$D$39:$Q$39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xVal>
          <c:yVal>
            <c:numRef>
              <c:f>'Production yealy'!$D$46:$Q$46</c:f>
              <c:numCache>
                <c:formatCode>0</c:formatCode>
                <c:ptCount val="14"/>
                <c:pt idx="0">
                  <c:v>13.805861909055636</c:v>
                </c:pt>
                <c:pt idx="1">
                  <c:v>13.555017760421741</c:v>
                </c:pt>
                <c:pt idx="2">
                  <c:v>13.580367821962039</c:v>
                </c:pt>
                <c:pt idx="3">
                  <c:v>11.513307662146612</c:v>
                </c:pt>
                <c:pt idx="4">
                  <c:v>9.8123614879947141</c:v>
                </c:pt>
                <c:pt idx="5">
                  <c:v>7.6975094726589486</c:v>
                </c:pt>
                <c:pt idx="6">
                  <c:v>6.213889795624481</c:v>
                </c:pt>
                <c:pt idx="7">
                  <c:v>5.3187837596252985</c:v>
                </c:pt>
                <c:pt idx="8">
                  <c:v>4.5635467610294596</c:v>
                </c:pt>
                <c:pt idx="9">
                  <c:v>3.6682050453013875</c:v>
                </c:pt>
                <c:pt idx="10">
                  <c:v>2.8293262902704885</c:v>
                </c:pt>
                <c:pt idx="11">
                  <c:v>2.286975390331242</c:v>
                </c:pt>
                <c:pt idx="12">
                  <c:v>1.7612347432495417</c:v>
                </c:pt>
                <c:pt idx="13">
                  <c:v>0.97262377262695476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F8F-4F07-99BD-7DA95B52E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569248"/>
        <c:axId val="1708164720"/>
      </c:scatterChart>
      <c:valAx>
        <c:axId val="76856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8164720"/>
        <c:crosses val="autoZero"/>
        <c:crossBetween val="midCat"/>
      </c:valAx>
      <c:valAx>
        <c:axId val="1708164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856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Medium Scenario Projections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'Production yealy'!$D$96:$AI$96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'Production yealy'!$D$104:$AI$104</c:f>
              <c:numCache>
                <c:formatCode>0</c:formatCode>
                <c:ptCount val="32"/>
                <c:pt idx="0">
                  <c:v>1318.2461474030208</c:v>
                </c:pt>
                <c:pt idx="1">
                  <c:v>1479.6251639452641</c:v>
                </c:pt>
                <c:pt idx="2">
                  <c:v>1396.7485012684986</c:v>
                </c:pt>
                <c:pt idx="3">
                  <c:v>1313.8718385917327</c:v>
                </c:pt>
                <c:pt idx="4">
                  <c:v>1230.9951759149671</c:v>
                </c:pt>
                <c:pt idx="5">
                  <c:v>1114.5375676933049</c:v>
                </c:pt>
                <c:pt idx="6">
                  <c:v>998.07995947164238</c:v>
                </c:pt>
                <c:pt idx="7">
                  <c:v>911.51882929082637</c:v>
                </c:pt>
                <c:pt idx="8">
                  <c:v>824.95769911001025</c:v>
                </c:pt>
                <c:pt idx="9">
                  <c:v>744.1411540147036</c:v>
                </c:pt>
                <c:pt idx="10">
                  <c:v>663.32460891939695</c:v>
                </c:pt>
                <c:pt idx="11">
                  <c:v>582.50806382409019</c:v>
                </c:pt>
                <c:pt idx="12">
                  <c:v>538.91490740845609</c:v>
                </c:pt>
                <c:pt idx="13">
                  <c:v>495.32175099282205</c:v>
                </c:pt>
                <c:pt idx="14">
                  <c:v>451.72859457718795</c:v>
                </c:pt>
                <c:pt idx="15">
                  <c:v>409.9061474898707</c:v>
                </c:pt>
                <c:pt idx="16">
                  <c:v>368.08370040255329</c:v>
                </c:pt>
                <c:pt idx="17">
                  <c:v>335.59253785325853</c:v>
                </c:pt>
                <c:pt idx="18">
                  <c:v>303.10137530396372</c:v>
                </c:pt>
                <c:pt idx="19">
                  <c:v>272.12371180708914</c:v>
                </c:pt>
                <c:pt idx="20">
                  <c:v>241.14604831021447</c:v>
                </c:pt>
                <c:pt idx="21">
                  <c:v>210.16838481333986</c:v>
                </c:pt>
                <c:pt idx="22">
                  <c:v>186.86346390174577</c:v>
                </c:pt>
                <c:pt idx="23">
                  <c:v>163.55854299015172</c:v>
                </c:pt>
                <c:pt idx="24">
                  <c:v>140.25362207855764</c:v>
                </c:pt>
                <c:pt idx="25">
                  <c:v>129.20020359094659</c:v>
                </c:pt>
                <c:pt idx="26">
                  <c:v>118.14678510333549</c:v>
                </c:pt>
                <c:pt idx="27">
                  <c:v>111.01677860598606</c:v>
                </c:pt>
                <c:pt idx="28">
                  <c:v>103.88677210863662</c:v>
                </c:pt>
                <c:pt idx="29">
                  <c:v>97.770044035533331</c:v>
                </c:pt>
                <c:pt idx="30">
                  <c:v>91.653315962430071</c:v>
                </c:pt>
                <c:pt idx="31">
                  <c:v>85.536587889326782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3C-4EDA-9F10-4CCB4C8DDA1A}"/>
            </c:ext>
          </c:extLst>
        </c:ser>
        <c:ser>
          <c:idx val="1"/>
          <c:order val="1"/>
          <c:tx>
            <c:v>Basic Projections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'Production yealy'!$D$39:$Q$39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xVal>
          <c:yVal>
            <c:numRef>
              <c:f>'Production yealy'!$D$47:$Q$47</c:f>
              <c:numCache>
                <c:formatCode>0</c:formatCode>
                <c:ptCount val="14"/>
                <c:pt idx="0">
                  <c:v>1386.8318793440046</c:v>
                </c:pt>
                <c:pt idx="1">
                  <c:v>1313.4902353841967</c:v>
                </c:pt>
                <c:pt idx="2">
                  <c:v>1091.1124220375805</c:v>
                </c:pt>
                <c:pt idx="3">
                  <c:v>881.73846291190944</c:v>
                </c:pt>
                <c:pt idx="4">
                  <c:v>726.69173541646035</c:v>
                </c:pt>
                <c:pt idx="5">
                  <c:v>510.94483180359629</c:v>
                </c:pt>
                <c:pt idx="6">
                  <c:v>391.85132525632747</c:v>
                </c:pt>
                <c:pt idx="7">
                  <c:v>317.1778849173748</c:v>
                </c:pt>
                <c:pt idx="8">
                  <c:v>260.63401910570849</c:v>
                </c:pt>
                <c:pt idx="9">
                  <c:v>180.1913338022151</c:v>
                </c:pt>
                <c:pt idx="10">
                  <c:v>120.4906461119958</c:v>
                </c:pt>
                <c:pt idx="11">
                  <c:v>101.17738597402192</c:v>
                </c:pt>
                <c:pt idx="12">
                  <c:v>88.628466684480202</c:v>
                </c:pt>
                <c:pt idx="13">
                  <c:v>72.724017314473031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3C-4EDA-9F10-4CCB4C8DDA1A}"/>
            </c:ext>
          </c:extLst>
        </c:ser>
        <c:ser>
          <c:idx val="2"/>
          <c:order val="2"/>
          <c:tx>
            <c:v>Low Projections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'Production yealy'!$D$81:$AI$81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'Production yealy'!$D$89:$AI$89</c:f>
              <c:numCache>
                <c:formatCode>0</c:formatCode>
                <c:ptCount val="32"/>
                <c:pt idx="0">
                  <c:v>1318.2461474030208</c:v>
                </c:pt>
                <c:pt idx="1">
                  <c:v>1356.9521592814347</c:v>
                </c:pt>
                <c:pt idx="2">
                  <c:v>1280.9466484847578</c:v>
                </c:pt>
                <c:pt idx="3">
                  <c:v>1204.9411376880814</c:v>
                </c:pt>
                <c:pt idx="4">
                  <c:v>1128.9356268914048</c:v>
                </c:pt>
                <c:pt idx="5">
                  <c:v>1022.1333050656709</c:v>
                </c:pt>
                <c:pt idx="6">
                  <c:v>915.33098323993715</c:v>
                </c:pt>
                <c:pt idx="7">
                  <c:v>835.94647737258174</c:v>
                </c:pt>
                <c:pt idx="8">
                  <c:v>756.56197150522621</c:v>
                </c:pt>
                <c:pt idx="9">
                  <c:v>682.44577772521905</c:v>
                </c:pt>
                <c:pt idx="10">
                  <c:v>608.32958394521199</c:v>
                </c:pt>
                <c:pt idx="11">
                  <c:v>534.21339016520506</c:v>
                </c:pt>
                <c:pt idx="12">
                  <c:v>494.23446227892839</c:v>
                </c:pt>
                <c:pt idx="13">
                  <c:v>454.25553439265178</c:v>
                </c:pt>
                <c:pt idx="14">
                  <c:v>414.27660650637517</c:v>
                </c:pt>
                <c:pt idx="15">
                  <c:v>375.92158169032774</c:v>
                </c:pt>
                <c:pt idx="16">
                  <c:v>337.56655687428042</c:v>
                </c:pt>
                <c:pt idx="17">
                  <c:v>307.7691769343021</c:v>
                </c:pt>
                <c:pt idx="18">
                  <c:v>277.97179699432382</c:v>
                </c:pt>
                <c:pt idx="19">
                  <c:v>249.56243468022575</c:v>
                </c:pt>
                <c:pt idx="20">
                  <c:v>221.15307236612776</c:v>
                </c:pt>
                <c:pt idx="21">
                  <c:v>192.74371005202971</c:v>
                </c:pt>
                <c:pt idx="22">
                  <c:v>171.37095732825918</c:v>
                </c:pt>
                <c:pt idx="23">
                  <c:v>149.99820460448862</c:v>
                </c:pt>
                <c:pt idx="24">
                  <c:v>128.62545188071803</c:v>
                </c:pt>
                <c:pt idx="25">
                  <c:v>118.48845201771755</c:v>
                </c:pt>
                <c:pt idx="26">
                  <c:v>108.35145215471711</c:v>
                </c:pt>
                <c:pt idx="27">
                  <c:v>101.8125814001326</c:v>
                </c:pt>
                <c:pt idx="28">
                  <c:v>95.273710645548121</c:v>
                </c:pt>
                <c:pt idx="29">
                  <c:v>89.664109262179181</c:v>
                </c:pt>
                <c:pt idx="30">
                  <c:v>84.054507878810213</c:v>
                </c:pt>
                <c:pt idx="31">
                  <c:v>78.444906495441273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3C-4EDA-9F10-4CCB4C8DD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22095"/>
        <c:axId val="1717587007"/>
      </c:scatterChart>
      <c:valAx>
        <c:axId val="138132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7587007"/>
        <c:crosses val="autoZero"/>
        <c:crossBetween val="midCat"/>
      </c:valAx>
      <c:valAx>
        <c:axId val="17175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132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Medium Scenario Projections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'Production yealy'!$D$96:$AI$96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'Production yealy'!$CB$104:$DG$104</c:f>
              <c:numCache>
                <c:formatCode>0</c:formatCode>
                <c:ptCount val="32"/>
                <c:pt idx="0">
                  <c:v>1318.2461474030208</c:v>
                </c:pt>
                <c:pt idx="1">
                  <c:v>1479.6251639452641</c:v>
                </c:pt>
                <c:pt idx="2">
                  <c:v>1396.7485012684986</c:v>
                </c:pt>
                <c:pt idx="3">
                  <c:v>1313.8718385917327</c:v>
                </c:pt>
                <c:pt idx="4">
                  <c:v>1230.9951759149671</c:v>
                </c:pt>
                <c:pt idx="5">
                  <c:v>1114.5375676933049</c:v>
                </c:pt>
                <c:pt idx="6">
                  <c:v>998.07995947164238</c:v>
                </c:pt>
                <c:pt idx="7">
                  <c:v>911.51882929082637</c:v>
                </c:pt>
                <c:pt idx="8">
                  <c:v>824.95769911001025</c:v>
                </c:pt>
                <c:pt idx="9">
                  <c:v>744.1411540147036</c:v>
                </c:pt>
                <c:pt idx="10">
                  <c:v>663.32460891939695</c:v>
                </c:pt>
                <c:pt idx="11">
                  <c:v>565.52572122978245</c:v>
                </c:pt>
                <c:pt idx="12">
                  <c:v>525.33831900634016</c:v>
                </c:pt>
                <c:pt idx="13">
                  <c:v>485.15091678289798</c:v>
                </c:pt>
                <c:pt idx="14">
                  <c:v>444.96351455945563</c:v>
                </c:pt>
                <c:pt idx="15">
                  <c:v>405.31244353665613</c:v>
                </c:pt>
                <c:pt idx="16">
                  <c:v>312.1822242234723</c:v>
                </c:pt>
                <c:pt idx="17">
                  <c:v>286.65023512350126</c:v>
                </c:pt>
                <c:pt idx="18">
                  <c:v>261.11824602353016</c:v>
                </c:pt>
                <c:pt idx="19">
                  <c:v>235.71606245503187</c:v>
                </c:pt>
                <c:pt idx="20">
                  <c:v>188.8042639740552</c:v>
                </c:pt>
                <c:pt idx="21">
                  <c:v>165.81643107263417</c:v>
                </c:pt>
                <c:pt idx="22">
                  <c:v>146.56968452483758</c:v>
                </c:pt>
                <c:pt idx="23">
                  <c:v>127.32293797704101</c:v>
                </c:pt>
                <c:pt idx="24">
                  <c:v>10.443482799556385</c:v>
                </c:pt>
                <c:pt idx="25">
                  <c:v>9.7101460434183657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9C-4192-B013-BBD3E8946D56}"/>
            </c:ext>
          </c:extLst>
        </c:ser>
        <c:ser>
          <c:idx val="1"/>
          <c:order val="1"/>
          <c:tx>
            <c:v>Basic Projections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'Production yealy'!$D$39:$Q$39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xVal>
          <c:yVal>
            <c:numRef>
              <c:f>'Production yealy'!$D$47:$Q$47</c:f>
              <c:numCache>
                <c:formatCode>0</c:formatCode>
                <c:ptCount val="14"/>
                <c:pt idx="0">
                  <c:v>1386.8318793440046</c:v>
                </c:pt>
                <c:pt idx="1">
                  <c:v>1313.4902353841967</c:v>
                </c:pt>
                <c:pt idx="2">
                  <c:v>1091.1124220375805</c:v>
                </c:pt>
                <c:pt idx="3">
                  <c:v>881.73846291190944</c:v>
                </c:pt>
                <c:pt idx="4">
                  <c:v>726.69173541646035</c:v>
                </c:pt>
                <c:pt idx="5">
                  <c:v>510.94483180359629</c:v>
                </c:pt>
                <c:pt idx="6">
                  <c:v>391.85132525632747</c:v>
                </c:pt>
                <c:pt idx="7">
                  <c:v>317.1778849173748</c:v>
                </c:pt>
                <c:pt idx="8">
                  <c:v>260.63401910570849</c:v>
                </c:pt>
                <c:pt idx="9">
                  <c:v>180.1913338022151</c:v>
                </c:pt>
                <c:pt idx="10">
                  <c:v>120.4906461119958</c:v>
                </c:pt>
                <c:pt idx="11">
                  <c:v>101.17738597402192</c:v>
                </c:pt>
                <c:pt idx="12">
                  <c:v>88.628466684480202</c:v>
                </c:pt>
                <c:pt idx="13">
                  <c:v>72.724017314473031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9C-4192-B013-BBD3E8946D56}"/>
            </c:ext>
          </c:extLst>
        </c:ser>
        <c:ser>
          <c:idx val="2"/>
          <c:order val="2"/>
          <c:tx>
            <c:v>Low Projections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'Production yealy'!$D$81:$AI$81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'Production yealy'!$CB$89:$DG$89</c:f>
              <c:numCache>
                <c:formatCode>0</c:formatCode>
                <c:ptCount val="32"/>
                <c:pt idx="0">
                  <c:v>1318.2461474030208</c:v>
                </c:pt>
                <c:pt idx="1">
                  <c:v>1356.9521592814347</c:v>
                </c:pt>
                <c:pt idx="2">
                  <c:v>1280.9466484847578</c:v>
                </c:pt>
                <c:pt idx="3">
                  <c:v>1204.9411376880814</c:v>
                </c:pt>
                <c:pt idx="4">
                  <c:v>1128.9356268914048</c:v>
                </c:pt>
                <c:pt idx="5">
                  <c:v>1022.1333050656709</c:v>
                </c:pt>
                <c:pt idx="6">
                  <c:v>915.33098323993715</c:v>
                </c:pt>
                <c:pt idx="7">
                  <c:v>835.94647737258174</c:v>
                </c:pt>
                <c:pt idx="8">
                  <c:v>756.56197150522621</c:v>
                </c:pt>
                <c:pt idx="9">
                  <c:v>682.44577772521905</c:v>
                </c:pt>
                <c:pt idx="10">
                  <c:v>608.32958394521199</c:v>
                </c:pt>
                <c:pt idx="11">
                  <c:v>534.21339016520506</c:v>
                </c:pt>
                <c:pt idx="12">
                  <c:v>494.23446227892839</c:v>
                </c:pt>
                <c:pt idx="13">
                  <c:v>454.25553439265178</c:v>
                </c:pt>
                <c:pt idx="14">
                  <c:v>414.27660650637517</c:v>
                </c:pt>
                <c:pt idx="15">
                  <c:v>375.92158169032774</c:v>
                </c:pt>
                <c:pt idx="16">
                  <c:v>288.52126654164488</c:v>
                </c:pt>
                <c:pt idx="17">
                  <c:v>264.90069961098732</c:v>
                </c:pt>
                <c:pt idx="18">
                  <c:v>241.28013268032981</c:v>
                </c:pt>
                <c:pt idx="19">
                  <c:v>195.83813580761668</c:v>
                </c:pt>
                <c:pt idx="20">
                  <c:v>174.55079375802745</c:v>
                </c:pt>
                <c:pt idx="21">
                  <c:v>153.26345170843817</c:v>
                </c:pt>
                <c:pt idx="22">
                  <c:v>135.40702941427747</c:v>
                </c:pt>
                <c:pt idx="23">
                  <c:v>11.203207976787853</c:v>
                </c:pt>
                <c:pt idx="24">
                  <c:v>10.156024743372246</c:v>
                </c:pt>
                <c:pt idx="25">
                  <c:v>8.4186552893825493</c:v>
                </c:pt>
                <c:pt idx="26">
                  <c:v>0.16761561787019819</c:v>
                </c:pt>
                <c:pt idx="27">
                  <c:v>8.3807808935099093E-2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9C-4192-B013-BBD3E8946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22095"/>
        <c:axId val="1717587007"/>
      </c:scatterChart>
      <c:valAx>
        <c:axId val="138132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7587007"/>
        <c:crosses val="autoZero"/>
        <c:crossBetween val="midCat"/>
      </c:valAx>
      <c:valAx>
        <c:axId val="17175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132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Medium Scenario Projections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0E-4E4F-A87A-75A3FC1EC69D}"/>
            </c:ext>
          </c:extLst>
        </c:ser>
        <c:ser>
          <c:idx val="1"/>
          <c:order val="1"/>
          <c:tx>
            <c:v>Basic Projections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0E-4E4F-A87A-75A3FC1EC69D}"/>
            </c:ext>
          </c:extLst>
        </c:ser>
        <c:ser>
          <c:idx val="2"/>
          <c:order val="2"/>
          <c:tx>
            <c:v>Low Projections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0E-4E4F-A87A-75A3FC1EC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22095"/>
        <c:axId val="1717587007"/>
      </c:scatterChart>
      <c:valAx>
        <c:axId val="138132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7587007"/>
        <c:crosses val="autoZero"/>
        <c:crossBetween val="midCat"/>
      </c:valAx>
      <c:valAx>
        <c:axId val="17175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132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Medium Scenario Projections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'Production yealy'!$D$96:$AI$96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'Production yealy'!$D$104:$AI$104</c:f>
              <c:numCache>
                <c:formatCode>0</c:formatCode>
                <c:ptCount val="32"/>
                <c:pt idx="0">
                  <c:v>1318.2461474030208</c:v>
                </c:pt>
                <c:pt idx="1">
                  <c:v>1479.6251639452641</c:v>
                </c:pt>
                <c:pt idx="2">
                  <c:v>1396.7485012684986</c:v>
                </c:pt>
                <c:pt idx="3">
                  <c:v>1313.8718385917327</c:v>
                </c:pt>
                <c:pt idx="4">
                  <c:v>1230.9951759149671</c:v>
                </c:pt>
                <c:pt idx="5">
                  <c:v>1114.5375676933049</c:v>
                </c:pt>
                <c:pt idx="6">
                  <c:v>998.07995947164238</c:v>
                </c:pt>
                <c:pt idx="7">
                  <c:v>911.51882929082637</c:v>
                </c:pt>
                <c:pt idx="8">
                  <c:v>824.95769911001025</c:v>
                </c:pt>
                <c:pt idx="9">
                  <c:v>744.1411540147036</c:v>
                </c:pt>
                <c:pt idx="10">
                  <c:v>663.32460891939695</c:v>
                </c:pt>
                <c:pt idx="11">
                  <c:v>582.50806382409019</c:v>
                </c:pt>
                <c:pt idx="12">
                  <c:v>538.91490740845609</c:v>
                </c:pt>
                <c:pt idx="13">
                  <c:v>495.32175099282205</c:v>
                </c:pt>
                <c:pt idx="14">
                  <c:v>451.72859457718795</c:v>
                </c:pt>
                <c:pt idx="15">
                  <c:v>409.9061474898707</c:v>
                </c:pt>
                <c:pt idx="16">
                  <c:v>368.08370040255329</c:v>
                </c:pt>
                <c:pt idx="17">
                  <c:v>335.59253785325853</c:v>
                </c:pt>
                <c:pt idx="18">
                  <c:v>303.10137530396372</c:v>
                </c:pt>
                <c:pt idx="19">
                  <c:v>272.12371180708914</c:v>
                </c:pt>
                <c:pt idx="20">
                  <c:v>241.14604831021447</c:v>
                </c:pt>
                <c:pt idx="21">
                  <c:v>210.16838481333986</c:v>
                </c:pt>
                <c:pt idx="22">
                  <c:v>186.86346390174577</c:v>
                </c:pt>
                <c:pt idx="23">
                  <c:v>163.55854299015172</c:v>
                </c:pt>
                <c:pt idx="24">
                  <c:v>140.25362207855764</c:v>
                </c:pt>
                <c:pt idx="25">
                  <c:v>129.20020359094659</c:v>
                </c:pt>
                <c:pt idx="26">
                  <c:v>118.14678510333549</c:v>
                </c:pt>
                <c:pt idx="27">
                  <c:v>111.01677860598606</c:v>
                </c:pt>
                <c:pt idx="28">
                  <c:v>103.88677210863662</c:v>
                </c:pt>
                <c:pt idx="29">
                  <c:v>97.770044035533331</c:v>
                </c:pt>
                <c:pt idx="30">
                  <c:v>91.653315962430071</c:v>
                </c:pt>
                <c:pt idx="31">
                  <c:v>85.536587889326782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9C-4955-9EEA-A342D5DD1AFA}"/>
            </c:ext>
          </c:extLst>
        </c:ser>
        <c:ser>
          <c:idx val="1"/>
          <c:order val="1"/>
          <c:tx>
            <c:v>Basic Projections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'Production yealy'!$D$39:$Q$39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xVal>
          <c:yVal>
            <c:numRef>
              <c:f>'Production yealy'!$D$47:$Q$47</c:f>
              <c:numCache>
                <c:formatCode>0</c:formatCode>
                <c:ptCount val="14"/>
                <c:pt idx="0">
                  <c:v>1386.8318793440046</c:v>
                </c:pt>
                <c:pt idx="1">
                  <c:v>1313.4902353841967</c:v>
                </c:pt>
                <c:pt idx="2">
                  <c:v>1091.1124220375805</c:v>
                </c:pt>
                <c:pt idx="3">
                  <c:v>881.73846291190944</c:v>
                </c:pt>
                <c:pt idx="4">
                  <c:v>726.69173541646035</c:v>
                </c:pt>
                <c:pt idx="5">
                  <c:v>510.94483180359629</c:v>
                </c:pt>
                <c:pt idx="6">
                  <c:v>391.85132525632747</c:v>
                </c:pt>
                <c:pt idx="7">
                  <c:v>317.1778849173748</c:v>
                </c:pt>
                <c:pt idx="8">
                  <c:v>260.63401910570849</c:v>
                </c:pt>
                <c:pt idx="9">
                  <c:v>180.1913338022151</c:v>
                </c:pt>
                <c:pt idx="10">
                  <c:v>120.4906461119958</c:v>
                </c:pt>
                <c:pt idx="11">
                  <c:v>101.17738597402192</c:v>
                </c:pt>
                <c:pt idx="12">
                  <c:v>88.628466684480202</c:v>
                </c:pt>
                <c:pt idx="13">
                  <c:v>72.724017314473031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9C-4955-9EEA-A342D5DD1AFA}"/>
            </c:ext>
          </c:extLst>
        </c:ser>
        <c:ser>
          <c:idx val="2"/>
          <c:order val="2"/>
          <c:tx>
            <c:v>Low Projections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'Production yealy'!$D$81:$AI$81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'Production yealy'!$D$89:$AI$89</c:f>
              <c:numCache>
                <c:formatCode>0</c:formatCode>
                <c:ptCount val="32"/>
                <c:pt idx="0">
                  <c:v>1318.2461474030208</c:v>
                </c:pt>
                <c:pt idx="1">
                  <c:v>1356.9521592814347</c:v>
                </c:pt>
                <c:pt idx="2">
                  <c:v>1280.9466484847578</c:v>
                </c:pt>
                <c:pt idx="3">
                  <c:v>1204.9411376880814</c:v>
                </c:pt>
                <c:pt idx="4">
                  <c:v>1128.9356268914048</c:v>
                </c:pt>
                <c:pt idx="5">
                  <c:v>1022.1333050656709</c:v>
                </c:pt>
                <c:pt idx="6">
                  <c:v>915.33098323993715</c:v>
                </c:pt>
                <c:pt idx="7">
                  <c:v>835.94647737258174</c:v>
                </c:pt>
                <c:pt idx="8">
                  <c:v>756.56197150522621</c:v>
                </c:pt>
                <c:pt idx="9">
                  <c:v>682.44577772521905</c:v>
                </c:pt>
                <c:pt idx="10">
                  <c:v>608.32958394521199</c:v>
                </c:pt>
                <c:pt idx="11">
                  <c:v>534.21339016520506</c:v>
                </c:pt>
                <c:pt idx="12">
                  <c:v>494.23446227892839</c:v>
                </c:pt>
                <c:pt idx="13">
                  <c:v>454.25553439265178</c:v>
                </c:pt>
                <c:pt idx="14">
                  <c:v>414.27660650637517</c:v>
                </c:pt>
                <c:pt idx="15">
                  <c:v>375.92158169032774</c:v>
                </c:pt>
                <c:pt idx="16">
                  <c:v>337.56655687428042</c:v>
                </c:pt>
                <c:pt idx="17">
                  <c:v>307.7691769343021</c:v>
                </c:pt>
                <c:pt idx="18">
                  <c:v>277.97179699432382</c:v>
                </c:pt>
                <c:pt idx="19">
                  <c:v>249.56243468022575</c:v>
                </c:pt>
                <c:pt idx="20">
                  <c:v>221.15307236612776</c:v>
                </c:pt>
                <c:pt idx="21">
                  <c:v>192.74371005202971</c:v>
                </c:pt>
                <c:pt idx="22">
                  <c:v>171.37095732825918</c:v>
                </c:pt>
                <c:pt idx="23">
                  <c:v>149.99820460448862</c:v>
                </c:pt>
                <c:pt idx="24">
                  <c:v>128.62545188071803</c:v>
                </c:pt>
                <c:pt idx="25">
                  <c:v>118.48845201771755</c:v>
                </c:pt>
                <c:pt idx="26">
                  <c:v>108.35145215471711</c:v>
                </c:pt>
                <c:pt idx="27">
                  <c:v>101.8125814001326</c:v>
                </c:pt>
                <c:pt idx="28">
                  <c:v>95.273710645548121</c:v>
                </c:pt>
                <c:pt idx="29">
                  <c:v>89.664109262179181</c:v>
                </c:pt>
                <c:pt idx="30">
                  <c:v>84.054507878810213</c:v>
                </c:pt>
                <c:pt idx="31">
                  <c:v>78.444906495441273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9C-4955-9EEA-A342D5DD1AFA}"/>
            </c:ext>
          </c:extLst>
        </c:ser>
        <c:ser>
          <c:idx val="3"/>
          <c:order val="3"/>
          <c:tx>
            <c:v>Promedio - Low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'Production yealy'!$D$141:$AI$141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'Production yealy'!$D$142:$AI$142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161.27651812734354</c:v>
                </c:pt>
                <c:pt idx="5" formatCode="0">
                  <c:v>146.01904358081012</c:v>
                </c:pt>
                <c:pt idx="6" formatCode="0">
                  <c:v>130.76156903427673</c:v>
                </c:pt>
                <c:pt idx="7" formatCode="0">
                  <c:v>119.42092533894025</c:v>
                </c:pt>
                <c:pt idx="8" formatCode="0">
                  <c:v>108.08028164360374</c:v>
                </c:pt>
                <c:pt idx="9" formatCode="0">
                  <c:v>97.492253960745572</c:v>
                </c:pt>
                <c:pt idx="10" formatCode="0">
                  <c:v>86.904226277887432</c:v>
                </c:pt>
                <c:pt idx="11" formatCode="0">
                  <c:v>76.316198595029292</c:v>
                </c:pt>
                <c:pt idx="12" formatCode="0">
                  <c:v>70.604923182704056</c:v>
                </c:pt>
                <c:pt idx="13" formatCode="0">
                  <c:v>64.89364777037882</c:v>
                </c:pt>
                <c:pt idx="14" formatCode="0">
                  <c:v>59.182372358053598</c:v>
                </c:pt>
                <c:pt idx="15" formatCode="0">
                  <c:v>53.703083098618251</c:v>
                </c:pt>
                <c:pt idx="16" formatCode="0">
                  <c:v>48.223793839182918</c:v>
                </c:pt>
                <c:pt idx="17" formatCode="0">
                  <c:v>43.967025276328869</c:v>
                </c:pt>
                <c:pt idx="18" formatCode="0">
                  <c:v>39.710256713474834</c:v>
                </c:pt>
                <c:pt idx="19" formatCode="0">
                  <c:v>35.651776382889395</c:v>
                </c:pt>
                <c:pt idx="20" formatCode="0">
                  <c:v>31.593296052303966</c:v>
                </c:pt>
                <c:pt idx="21" formatCode="0">
                  <c:v>27.53481572171853</c:v>
                </c:pt>
                <c:pt idx="22" formatCode="0">
                  <c:v>24.481565332608454</c:v>
                </c:pt>
                <c:pt idx="23" formatCode="0">
                  <c:v>21.428314943498375</c:v>
                </c:pt>
                <c:pt idx="24" formatCode="0">
                  <c:v>18.375064554388292</c:v>
                </c:pt>
                <c:pt idx="25" formatCode="0">
                  <c:v>16.926921716816793</c:v>
                </c:pt>
                <c:pt idx="26" formatCode="0">
                  <c:v>15.478778879245301</c:v>
                </c:pt>
                <c:pt idx="27" formatCode="0">
                  <c:v>14.544654485733229</c:v>
                </c:pt>
                <c:pt idx="28" formatCode="0">
                  <c:v>13.610530092221159</c:v>
                </c:pt>
                <c:pt idx="29" formatCode="0">
                  <c:v>12.809158466025597</c:v>
                </c:pt>
                <c:pt idx="30" formatCode="0">
                  <c:v>12.007786839830031</c:v>
                </c:pt>
                <c:pt idx="31" formatCode="0">
                  <c:v>11.206415213634468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9C-4955-9EEA-A342D5DD1AFA}"/>
            </c:ext>
          </c:extLst>
        </c:ser>
        <c:ser>
          <c:idx val="4"/>
          <c:order val="4"/>
          <c:tx>
            <c:v>Promedio - Medium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'Production yealy'!$D$141:$AI$141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'Production yealy'!$D$143:$AI$143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175.85645370213817</c:v>
                </c:pt>
                <c:pt idx="5" formatCode="0">
                  <c:v>159.21965252761498</c:v>
                </c:pt>
                <c:pt idx="6" formatCode="0">
                  <c:v>142.58285135309177</c:v>
                </c:pt>
                <c:pt idx="7" formatCode="0">
                  <c:v>130.2169756129752</c:v>
                </c:pt>
                <c:pt idx="8" formatCode="0">
                  <c:v>117.85109987285861</c:v>
                </c:pt>
                <c:pt idx="9" formatCode="0">
                  <c:v>106.30587914495766</c:v>
                </c:pt>
                <c:pt idx="10" formatCode="0">
                  <c:v>94.760658417056703</c:v>
                </c:pt>
                <c:pt idx="11" formatCode="0">
                  <c:v>83.215437689155735</c:v>
                </c:pt>
                <c:pt idx="12" formatCode="0">
                  <c:v>76.987843915493727</c:v>
                </c:pt>
                <c:pt idx="13" formatCode="0">
                  <c:v>70.760250141831719</c:v>
                </c:pt>
                <c:pt idx="14" formatCode="0">
                  <c:v>64.532656368169711</c:v>
                </c:pt>
                <c:pt idx="15" formatCode="0">
                  <c:v>58.558021069981528</c:v>
                </c:pt>
                <c:pt idx="16" formatCode="0">
                  <c:v>52.583385771793324</c:v>
                </c:pt>
                <c:pt idx="17" formatCode="0">
                  <c:v>47.941791121894077</c:v>
                </c:pt>
                <c:pt idx="18" formatCode="0">
                  <c:v>43.300196471994816</c:v>
                </c:pt>
                <c:pt idx="19" formatCode="0">
                  <c:v>38.874815972441304</c:v>
                </c:pt>
                <c:pt idx="20" formatCode="0">
                  <c:v>34.449435472887778</c:v>
                </c:pt>
                <c:pt idx="21" formatCode="0">
                  <c:v>30.024054973334266</c:v>
                </c:pt>
                <c:pt idx="22" formatCode="0">
                  <c:v>26.694780557392253</c:v>
                </c:pt>
                <c:pt idx="23" formatCode="0">
                  <c:v>23.365506141450247</c:v>
                </c:pt>
                <c:pt idx="24" formatCode="0">
                  <c:v>20.036231725508234</c:v>
                </c:pt>
                <c:pt idx="25" formatCode="0">
                  <c:v>18.457171941563796</c:v>
                </c:pt>
                <c:pt idx="26" formatCode="0">
                  <c:v>16.878112157619356</c:v>
                </c:pt>
                <c:pt idx="27" formatCode="0">
                  <c:v>15.859539800855151</c:v>
                </c:pt>
                <c:pt idx="28" formatCode="0">
                  <c:v>14.840967444090946</c:v>
                </c:pt>
                <c:pt idx="29" formatCode="0">
                  <c:v>13.967149147933332</c:v>
                </c:pt>
                <c:pt idx="30" formatCode="0">
                  <c:v>13.093330851775724</c:v>
                </c:pt>
                <c:pt idx="31" formatCode="0">
                  <c:v>12.219512555618111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9C-4955-9EEA-A342D5DD1AFA}"/>
            </c:ext>
          </c:extLst>
        </c:ser>
        <c:ser>
          <c:idx val="5"/>
          <c:order val="5"/>
          <c:tx>
            <c:v>Normalizado Low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'Production yealy'!$D$147:$AI$147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'Production yealy'!$D$148:$AI$148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44.322034303991096</c:v>
                </c:pt>
                <c:pt idx="5">
                  <c:v>40.128973106391548</c:v>
                </c:pt>
                <c:pt idx="6">
                  <c:v>35.935911908792001</c:v>
                </c:pt>
                <c:pt idx="7">
                  <c:v>32.819274690116679</c:v>
                </c:pt>
                <c:pt idx="8">
                  <c:v>29.702637471441349</c:v>
                </c:pt>
                <c:pt idx="9">
                  <c:v>26.792834286078044</c:v>
                </c:pt>
                <c:pt idx="10">
                  <c:v>23.883031100714746</c:v>
                </c:pt>
                <c:pt idx="11">
                  <c:v>20.973227915351448</c:v>
                </c:pt>
                <c:pt idx="12">
                  <c:v>19.403654441891753</c:v>
                </c:pt>
                <c:pt idx="13">
                  <c:v>17.834080968432058</c:v>
                </c:pt>
                <c:pt idx="14">
                  <c:v>16.264507494972371</c:v>
                </c:pt>
                <c:pt idx="15">
                  <c:v>14.758688487108948</c:v>
                </c:pt>
                <c:pt idx="16">
                  <c:v>13.252869479245531</c:v>
                </c:pt>
                <c:pt idx="17">
                  <c:v>12.083023772891703</c:v>
                </c:pt>
                <c:pt idx="18">
                  <c:v>10.913178066537881</c:v>
                </c:pt>
                <c:pt idx="19">
                  <c:v>9.7978259587235979</c:v>
                </c:pt>
                <c:pt idx="20">
                  <c:v>8.682473850909318</c:v>
                </c:pt>
                <c:pt idx="21">
                  <c:v>7.5671217430950364</c:v>
                </c:pt>
                <c:pt idx="22">
                  <c:v>6.7280270623805283</c:v>
                </c:pt>
                <c:pt idx="23">
                  <c:v>5.8889323816660184</c:v>
                </c:pt>
                <c:pt idx="24">
                  <c:v>5.0498377009515085</c:v>
                </c:pt>
                <c:pt idx="25">
                  <c:v>4.6518588924479483</c:v>
                </c:pt>
                <c:pt idx="26">
                  <c:v>4.2538800839443907</c:v>
                </c:pt>
                <c:pt idx="27">
                  <c:v>3.9971638930557343</c:v>
                </c:pt>
                <c:pt idx="28">
                  <c:v>3.7404477021670788</c:v>
                </c:pt>
                <c:pt idx="29">
                  <c:v>3.5202146445657259</c:v>
                </c:pt>
                <c:pt idx="30">
                  <c:v>3.2999815869643725</c:v>
                </c:pt>
                <c:pt idx="31">
                  <c:v>3.0797485293630196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9C-4955-9EEA-A342D5DD1AFA}"/>
            </c:ext>
          </c:extLst>
        </c:ser>
        <c:ser>
          <c:idx val="6"/>
          <c:order val="6"/>
          <c:tx>
            <c:v>Normalizado Medium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'Production yealy'!$D$147:$AI$147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'Production yealy'!$D$149:$AI$149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905.09830300408885</c:v>
                </c:pt>
                <c:pt idx="5">
                  <c:v>819.47198566698296</c:v>
                </c:pt>
                <c:pt idx="6">
                  <c:v>733.84566832987673</c:v>
                </c:pt>
                <c:pt idx="7">
                  <c:v>670.20095747669268</c:v>
                </c:pt>
                <c:pt idx="8">
                  <c:v>606.55624662350851</c:v>
                </c:pt>
                <c:pt idx="9">
                  <c:v>547.13528442026734</c:v>
                </c:pt>
                <c:pt idx="10">
                  <c:v>487.71432221702617</c:v>
                </c:pt>
                <c:pt idx="11">
                  <c:v>428.29336001378488</c:v>
                </c:pt>
                <c:pt idx="12">
                  <c:v>396.24116950454464</c:v>
                </c:pt>
                <c:pt idx="13">
                  <c:v>364.18897899530447</c:v>
                </c:pt>
                <c:pt idx="14">
                  <c:v>332.13678848606423</c:v>
                </c:pt>
                <c:pt idx="15">
                  <c:v>301.3865251001223</c:v>
                </c:pt>
                <c:pt idx="16">
                  <c:v>270.63626171418025</c:v>
                </c:pt>
                <c:pt idx="17">
                  <c:v>246.74689426467853</c:v>
                </c:pt>
                <c:pt idx="18">
                  <c:v>222.85752681517675</c:v>
                </c:pt>
                <c:pt idx="19">
                  <c:v>200.08097073223914</c:v>
                </c:pt>
                <c:pt idx="20">
                  <c:v>177.30441464930146</c:v>
                </c:pt>
                <c:pt idx="21">
                  <c:v>154.52785856636385</c:v>
                </c:pt>
                <c:pt idx="22">
                  <c:v>137.39274318863684</c:v>
                </c:pt>
                <c:pt idx="23">
                  <c:v>120.25762781090987</c:v>
                </c:pt>
                <c:pt idx="24">
                  <c:v>103.12251243318286</c:v>
                </c:pt>
                <c:pt idx="25">
                  <c:v>94.995404779739175</c:v>
                </c:pt>
                <c:pt idx="26">
                  <c:v>86.86829712629546</c:v>
                </c:pt>
                <c:pt idx="27">
                  <c:v>81.625907141816043</c:v>
                </c:pt>
                <c:pt idx="28">
                  <c:v>76.383517157336627</c:v>
                </c:pt>
                <c:pt idx="29">
                  <c:v>71.88614762476449</c:v>
                </c:pt>
                <c:pt idx="30">
                  <c:v>67.388778092192368</c:v>
                </c:pt>
                <c:pt idx="31">
                  <c:v>62.891408559620224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9C-4955-9EEA-A342D5DD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22095"/>
        <c:axId val="1717587007"/>
      </c:scatterChart>
      <c:valAx>
        <c:axId val="138132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7587007"/>
        <c:crosses val="autoZero"/>
        <c:crossBetween val="midCat"/>
      </c:valAx>
      <c:valAx>
        <c:axId val="17175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132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Medium Scenario Projections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'Production yealy'!$D$96:$AI$96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'Production yealy'!$D$104:$AI$104</c:f>
              <c:numCache>
                <c:formatCode>0</c:formatCode>
                <c:ptCount val="32"/>
                <c:pt idx="0">
                  <c:v>1318.2461474030208</c:v>
                </c:pt>
                <c:pt idx="1">
                  <c:v>1479.6251639452641</c:v>
                </c:pt>
                <c:pt idx="2">
                  <c:v>1396.7485012684986</c:v>
                </c:pt>
                <c:pt idx="3">
                  <c:v>1313.8718385917327</c:v>
                </c:pt>
                <c:pt idx="4">
                  <c:v>1230.9951759149671</c:v>
                </c:pt>
                <c:pt idx="5">
                  <c:v>1114.5375676933049</c:v>
                </c:pt>
                <c:pt idx="6">
                  <c:v>998.07995947164238</c:v>
                </c:pt>
                <c:pt idx="7">
                  <c:v>911.51882929082637</c:v>
                </c:pt>
                <c:pt idx="8">
                  <c:v>824.95769911001025</c:v>
                </c:pt>
                <c:pt idx="9">
                  <c:v>744.1411540147036</c:v>
                </c:pt>
                <c:pt idx="10">
                  <c:v>663.32460891939695</c:v>
                </c:pt>
                <c:pt idx="11">
                  <c:v>582.50806382409019</c:v>
                </c:pt>
                <c:pt idx="12">
                  <c:v>538.91490740845609</c:v>
                </c:pt>
                <c:pt idx="13">
                  <c:v>495.32175099282205</c:v>
                </c:pt>
                <c:pt idx="14">
                  <c:v>451.72859457718795</c:v>
                </c:pt>
                <c:pt idx="15">
                  <c:v>409.9061474898707</c:v>
                </c:pt>
                <c:pt idx="16">
                  <c:v>368.08370040255329</c:v>
                </c:pt>
                <c:pt idx="17">
                  <c:v>335.59253785325853</c:v>
                </c:pt>
                <c:pt idx="18">
                  <c:v>303.10137530396372</c:v>
                </c:pt>
                <c:pt idx="19">
                  <c:v>272.12371180708914</c:v>
                </c:pt>
                <c:pt idx="20">
                  <c:v>241.14604831021447</c:v>
                </c:pt>
                <c:pt idx="21">
                  <c:v>210.16838481333986</c:v>
                </c:pt>
                <c:pt idx="22">
                  <c:v>186.86346390174577</c:v>
                </c:pt>
                <c:pt idx="23">
                  <c:v>163.55854299015172</c:v>
                </c:pt>
                <c:pt idx="24">
                  <c:v>140.25362207855764</c:v>
                </c:pt>
                <c:pt idx="25">
                  <c:v>129.20020359094659</c:v>
                </c:pt>
                <c:pt idx="26">
                  <c:v>118.14678510333549</c:v>
                </c:pt>
                <c:pt idx="27">
                  <c:v>111.01677860598606</c:v>
                </c:pt>
                <c:pt idx="28">
                  <c:v>103.88677210863662</c:v>
                </c:pt>
                <c:pt idx="29">
                  <c:v>97.770044035533331</c:v>
                </c:pt>
                <c:pt idx="30">
                  <c:v>91.653315962430071</c:v>
                </c:pt>
                <c:pt idx="31">
                  <c:v>85.536587889326782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8B-4D06-B73F-7B1E9EE33340}"/>
            </c:ext>
          </c:extLst>
        </c:ser>
        <c:ser>
          <c:idx val="1"/>
          <c:order val="1"/>
          <c:tx>
            <c:v>Basic Projections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'Production yealy'!$D$39:$Q$39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xVal>
          <c:yVal>
            <c:numRef>
              <c:f>'Production yealy'!$D$47:$Q$47</c:f>
              <c:numCache>
                <c:formatCode>0</c:formatCode>
                <c:ptCount val="14"/>
                <c:pt idx="0">
                  <c:v>1386.8318793440046</c:v>
                </c:pt>
                <c:pt idx="1">
                  <c:v>1313.4902353841967</c:v>
                </c:pt>
                <c:pt idx="2">
                  <c:v>1091.1124220375805</c:v>
                </c:pt>
                <c:pt idx="3">
                  <c:v>881.73846291190944</c:v>
                </c:pt>
                <c:pt idx="4">
                  <c:v>726.69173541646035</c:v>
                </c:pt>
                <c:pt idx="5">
                  <c:v>510.94483180359629</c:v>
                </c:pt>
                <c:pt idx="6">
                  <c:v>391.85132525632747</c:v>
                </c:pt>
                <c:pt idx="7">
                  <c:v>317.1778849173748</c:v>
                </c:pt>
                <c:pt idx="8">
                  <c:v>260.63401910570849</c:v>
                </c:pt>
                <c:pt idx="9">
                  <c:v>180.1913338022151</c:v>
                </c:pt>
                <c:pt idx="10">
                  <c:v>120.4906461119958</c:v>
                </c:pt>
                <c:pt idx="11">
                  <c:v>101.17738597402192</c:v>
                </c:pt>
                <c:pt idx="12">
                  <c:v>88.628466684480202</c:v>
                </c:pt>
                <c:pt idx="13">
                  <c:v>72.724017314473031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8B-4D06-B73F-7B1E9EE33340}"/>
            </c:ext>
          </c:extLst>
        </c:ser>
        <c:ser>
          <c:idx val="2"/>
          <c:order val="2"/>
          <c:tx>
            <c:v>Low Projections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'Production yealy'!$D$81:$AI$81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'Production yealy'!$D$89:$AI$89</c:f>
              <c:numCache>
                <c:formatCode>0</c:formatCode>
                <c:ptCount val="32"/>
                <c:pt idx="0">
                  <c:v>1318.2461474030208</c:v>
                </c:pt>
                <c:pt idx="1">
                  <c:v>1356.9521592814347</c:v>
                </c:pt>
                <c:pt idx="2">
                  <c:v>1280.9466484847578</c:v>
                </c:pt>
                <c:pt idx="3">
                  <c:v>1204.9411376880814</c:v>
                </c:pt>
                <c:pt idx="4">
                  <c:v>1128.9356268914048</c:v>
                </c:pt>
                <c:pt idx="5">
                  <c:v>1022.1333050656709</c:v>
                </c:pt>
                <c:pt idx="6">
                  <c:v>915.33098323993715</c:v>
                </c:pt>
                <c:pt idx="7">
                  <c:v>835.94647737258174</c:v>
                </c:pt>
                <c:pt idx="8">
                  <c:v>756.56197150522621</c:v>
                </c:pt>
                <c:pt idx="9">
                  <c:v>682.44577772521905</c:v>
                </c:pt>
                <c:pt idx="10">
                  <c:v>608.32958394521199</c:v>
                </c:pt>
                <c:pt idx="11">
                  <c:v>534.21339016520506</c:v>
                </c:pt>
                <c:pt idx="12">
                  <c:v>494.23446227892839</c:v>
                </c:pt>
                <c:pt idx="13">
                  <c:v>454.25553439265178</c:v>
                </c:pt>
                <c:pt idx="14">
                  <c:v>414.27660650637517</c:v>
                </c:pt>
                <c:pt idx="15">
                  <c:v>375.92158169032774</c:v>
                </c:pt>
                <c:pt idx="16">
                  <c:v>337.56655687428042</c:v>
                </c:pt>
                <c:pt idx="17">
                  <c:v>307.7691769343021</c:v>
                </c:pt>
                <c:pt idx="18">
                  <c:v>277.97179699432382</c:v>
                </c:pt>
                <c:pt idx="19">
                  <c:v>249.56243468022575</c:v>
                </c:pt>
                <c:pt idx="20">
                  <c:v>221.15307236612776</c:v>
                </c:pt>
                <c:pt idx="21">
                  <c:v>192.74371005202971</c:v>
                </c:pt>
                <c:pt idx="22">
                  <c:v>171.37095732825918</c:v>
                </c:pt>
                <c:pt idx="23">
                  <c:v>149.99820460448862</c:v>
                </c:pt>
                <c:pt idx="24">
                  <c:v>128.62545188071803</c:v>
                </c:pt>
                <c:pt idx="25">
                  <c:v>118.48845201771755</c:v>
                </c:pt>
                <c:pt idx="26">
                  <c:v>108.35145215471711</c:v>
                </c:pt>
                <c:pt idx="27">
                  <c:v>101.8125814001326</c:v>
                </c:pt>
                <c:pt idx="28">
                  <c:v>95.273710645548121</c:v>
                </c:pt>
                <c:pt idx="29">
                  <c:v>89.664109262179181</c:v>
                </c:pt>
                <c:pt idx="30">
                  <c:v>84.054507878810213</c:v>
                </c:pt>
                <c:pt idx="31">
                  <c:v>78.444906495441273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8B-4D06-B73F-7B1E9EE33340}"/>
            </c:ext>
          </c:extLst>
        </c:ser>
        <c:ser>
          <c:idx val="3"/>
          <c:order val="3"/>
          <c:tx>
            <c:v>Promedio - Low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'Production yealy'!$D$141:$AI$141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'Production yealy'!$D$142:$AI$142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161.27651812734354</c:v>
                </c:pt>
                <c:pt idx="5" formatCode="0">
                  <c:v>146.01904358081012</c:v>
                </c:pt>
                <c:pt idx="6" formatCode="0">
                  <c:v>130.76156903427673</c:v>
                </c:pt>
                <c:pt idx="7" formatCode="0">
                  <c:v>119.42092533894025</c:v>
                </c:pt>
                <c:pt idx="8" formatCode="0">
                  <c:v>108.08028164360374</c:v>
                </c:pt>
                <c:pt idx="9" formatCode="0">
                  <c:v>97.492253960745572</c:v>
                </c:pt>
                <c:pt idx="10" formatCode="0">
                  <c:v>86.904226277887432</c:v>
                </c:pt>
                <c:pt idx="11" formatCode="0">
                  <c:v>76.316198595029292</c:v>
                </c:pt>
                <c:pt idx="12" formatCode="0">
                  <c:v>70.604923182704056</c:v>
                </c:pt>
                <c:pt idx="13" formatCode="0">
                  <c:v>64.89364777037882</c:v>
                </c:pt>
                <c:pt idx="14" formatCode="0">
                  <c:v>59.182372358053598</c:v>
                </c:pt>
                <c:pt idx="15" formatCode="0">
                  <c:v>53.703083098618251</c:v>
                </c:pt>
                <c:pt idx="16" formatCode="0">
                  <c:v>48.223793839182918</c:v>
                </c:pt>
                <c:pt idx="17" formatCode="0">
                  <c:v>43.967025276328869</c:v>
                </c:pt>
                <c:pt idx="18" formatCode="0">
                  <c:v>39.710256713474834</c:v>
                </c:pt>
                <c:pt idx="19" formatCode="0">
                  <c:v>35.651776382889395</c:v>
                </c:pt>
                <c:pt idx="20" formatCode="0">
                  <c:v>31.593296052303966</c:v>
                </c:pt>
                <c:pt idx="21" formatCode="0">
                  <c:v>27.53481572171853</c:v>
                </c:pt>
                <c:pt idx="22" formatCode="0">
                  <c:v>24.481565332608454</c:v>
                </c:pt>
                <c:pt idx="23" formatCode="0">
                  <c:v>21.428314943498375</c:v>
                </c:pt>
                <c:pt idx="24" formatCode="0">
                  <c:v>18.375064554388292</c:v>
                </c:pt>
                <c:pt idx="25" formatCode="0">
                  <c:v>16.926921716816793</c:v>
                </c:pt>
                <c:pt idx="26" formatCode="0">
                  <c:v>15.478778879245301</c:v>
                </c:pt>
                <c:pt idx="27" formatCode="0">
                  <c:v>14.544654485733229</c:v>
                </c:pt>
                <c:pt idx="28" formatCode="0">
                  <c:v>13.610530092221159</c:v>
                </c:pt>
                <c:pt idx="29" formatCode="0">
                  <c:v>12.809158466025597</c:v>
                </c:pt>
                <c:pt idx="30" formatCode="0">
                  <c:v>12.007786839830031</c:v>
                </c:pt>
                <c:pt idx="31" formatCode="0">
                  <c:v>11.206415213634468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8B-4D06-B73F-7B1E9EE33340}"/>
            </c:ext>
          </c:extLst>
        </c:ser>
        <c:ser>
          <c:idx val="4"/>
          <c:order val="4"/>
          <c:tx>
            <c:v>Promedio - Medium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'Production yealy'!$D$141:$AI$141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'Production yealy'!$D$143:$AI$143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175.85645370213817</c:v>
                </c:pt>
                <c:pt idx="5" formatCode="0">
                  <c:v>159.21965252761498</c:v>
                </c:pt>
                <c:pt idx="6" formatCode="0">
                  <c:v>142.58285135309177</c:v>
                </c:pt>
                <c:pt idx="7" formatCode="0">
                  <c:v>130.2169756129752</c:v>
                </c:pt>
                <c:pt idx="8" formatCode="0">
                  <c:v>117.85109987285861</c:v>
                </c:pt>
                <c:pt idx="9" formatCode="0">
                  <c:v>106.30587914495766</c:v>
                </c:pt>
                <c:pt idx="10" formatCode="0">
                  <c:v>94.760658417056703</c:v>
                </c:pt>
                <c:pt idx="11" formatCode="0">
                  <c:v>83.215437689155735</c:v>
                </c:pt>
                <c:pt idx="12" formatCode="0">
                  <c:v>76.987843915493727</c:v>
                </c:pt>
                <c:pt idx="13" formatCode="0">
                  <c:v>70.760250141831719</c:v>
                </c:pt>
                <c:pt idx="14" formatCode="0">
                  <c:v>64.532656368169711</c:v>
                </c:pt>
                <c:pt idx="15" formatCode="0">
                  <c:v>58.558021069981528</c:v>
                </c:pt>
                <c:pt idx="16" formatCode="0">
                  <c:v>52.583385771793324</c:v>
                </c:pt>
                <c:pt idx="17" formatCode="0">
                  <c:v>47.941791121894077</c:v>
                </c:pt>
                <c:pt idx="18" formatCode="0">
                  <c:v>43.300196471994816</c:v>
                </c:pt>
                <c:pt idx="19" formatCode="0">
                  <c:v>38.874815972441304</c:v>
                </c:pt>
                <c:pt idx="20" formatCode="0">
                  <c:v>34.449435472887778</c:v>
                </c:pt>
                <c:pt idx="21" formatCode="0">
                  <c:v>30.024054973334266</c:v>
                </c:pt>
                <c:pt idx="22" formatCode="0">
                  <c:v>26.694780557392253</c:v>
                </c:pt>
                <c:pt idx="23" formatCode="0">
                  <c:v>23.365506141450247</c:v>
                </c:pt>
                <c:pt idx="24" formatCode="0">
                  <c:v>20.036231725508234</c:v>
                </c:pt>
                <c:pt idx="25" formatCode="0">
                  <c:v>18.457171941563796</c:v>
                </c:pt>
                <c:pt idx="26" formatCode="0">
                  <c:v>16.878112157619356</c:v>
                </c:pt>
                <c:pt idx="27" formatCode="0">
                  <c:v>15.859539800855151</c:v>
                </c:pt>
                <c:pt idx="28" formatCode="0">
                  <c:v>14.840967444090946</c:v>
                </c:pt>
                <c:pt idx="29" formatCode="0">
                  <c:v>13.967149147933332</c:v>
                </c:pt>
                <c:pt idx="30" formatCode="0">
                  <c:v>13.093330851775724</c:v>
                </c:pt>
                <c:pt idx="31" formatCode="0">
                  <c:v>12.219512555618111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8B-4D06-B73F-7B1E9EE33340}"/>
            </c:ext>
          </c:extLst>
        </c:ser>
        <c:ser>
          <c:idx val="5"/>
          <c:order val="5"/>
          <c:tx>
            <c:v>Normalizado Low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'Production yealy'!$D$147:$AI$147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'Production yealy'!$D$148:$AI$148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44.322034303991096</c:v>
                </c:pt>
                <c:pt idx="5">
                  <c:v>40.128973106391548</c:v>
                </c:pt>
                <c:pt idx="6">
                  <c:v>35.935911908792001</c:v>
                </c:pt>
                <c:pt idx="7">
                  <c:v>32.819274690116679</c:v>
                </c:pt>
                <c:pt idx="8">
                  <c:v>29.702637471441349</c:v>
                </c:pt>
                <c:pt idx="9">
                  <c:v>26.792834286078044</c:v>
                </c:pt>
                <c:pt idx="10">
                  <c:v>23.883031100714746</c:v>
                </c:pt>
                <c:pt idx="11">
                  <c:v>20.973227915351448</c:v>
                </c:pt>
                <c:pt idx="12">
                  <c:v>19.403654441891753</c:v>
                </c:pt>
                <c:pt idx="13">
                  <c:v>17.834080968432058</c:v>
                </c:pt>
                <c:pt idx="14">
                  <c:v>16.264507494972371</c:v>
                </c:pt>
                <c:pt idx="15">
                  <c:v>14.758688487108948</c:v>
                </c:pt>
                <c:pt idx="16">
                  <c:v>13.252869479245531</c:v>
                </c:pt>
                <c:pt idx="17">
                  <c:v>12.083023772891703</c:v>
                </c:pt>
                <c:pt idx="18">
                  <c:v>10.913178066537881</c:v>
                </c:pt>
                <c:pt idx="19">
                  <c:v>9.7978259587235979</c:v>
                </c:pt>
                <c:pt idx="20">
                  <c:v>8.682473850909318</c:v>
                </c:pt>
                <c:pt idx="21">
                  <c:v>7.5671217430950364</c:v>
                </c:pt>
                <c:pt idx="22">
                  <c:v>6.7280270623805283</c:v>
                </c:pt>
                <c:pt idx="23">
                  <c:v>5.8889323816660184</c:v>
                </c:pt>
                <c:pt idx="24">
                  <c:v>5.0498377009515085</c:v>
                </c:pt>
                <c:pt idx="25">
                  <c:v>4.6518588924479483</c:v>
                </c:pt>
                <c:pt idx="26">
                  <c:v>4.2538800839443907</c:v>
                </c:pt>
                <c:pt idx="27">
                  <c:v>3.9971638930557343</c:v>
                </c:pt>
                <c:pt idx="28">
                  <c:v>3.7404477021670788</c:v>
                </c:pt>
                <c:pt idx="29">
                  <c:v>3.5202146445657259</c:v>
                </c:pt>
                <c:pt idx="30">
                  <c:v>3.2999815869643725</c:v>
                </c:pt>
                <c:pt idx="31">
                  <c:v>3.0797485293630196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8B-4D06-B73F-7B1E9EE33340}"/>
            </c:ext>
          </c:extLst>
        </c:ser>
        <c:ser>
          <c:idx val="6"/>
          <c:order val="6"/>
          <c:tx>
            <c:v>Normalizado Medium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'Production yealy'!$D$147:$AI$147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'Production yealy'!$D$149:$AI$149</c:f>
              <c:numCache>
                <c:formatCode>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905.09830300408885</c:v>
                </c:pt>
                <c:pt idx="5">
                  <c:v>819.47198566698296</c:v>
                </c:pt>
                <c:pt idx="6">
                  <c:v>733.84566832987673</c:v>
                </c:pt>
                <c:pt idx="7">
                  <c:v>670.20095747669268</c:v>
                </c:pt>
                <c:pt idx="8">
                  <c:v>606.55624662350851</c:v>
                </c:pt>
                <c:pt idx="9">
                  <c:v>547.13528442026734</c:v>
                </c:pt>
                <c:pt idx="10">
                  <c:v>487.71432221702617</c:v>
                </c:pt>
                <c:pt idx="11">
                  <c:v>428.29336001378488</c:v>
                </c:pt>
                <c:pt idx="12">
                  <c:v>396.24116950454464</c:v>
                </c:pt>
                <c:pt idx="13">
                  <c:v>364.18897899530447</c:v>
                </c:pt>
                <c:pt idx="14">
                  <c:v>332.13678848606423</c:v>
                </c:pt>
                <c:pt idx="15">
                  <c:v>301.3865251001223</c:v>
                </c:pt>
                <c:pt idx="16">
                  <c:v>270.63626171418025</c:v>
                </c:pt>
                <c:pt idx="17">
                  <c:v>246.74689426467853</c:v>
                </c:pt>
                <c:pt idx="18">
                  <c:v>222.85752681517675</c:v>
                </c:pt>
                <c:pt idx="19">
                  <c:v>200.08097073223914</c:v>
                </c:pt>
                <c:pt idx="20">
                  <c:v>177.30441464930146</c:v>
                </c:pt>
                <c:pt idx="21">
                  <c:v>154.52785856636385</c:v>
                </c:pt>
                <c:pt idx="22">
                  <c:v>137.39274318863684</c:v>
                </c:pt>
                <c:pt idx="23">
                  <c:v>120.25762781090987</c:v>
                </c:pt>
                <c:pt idx="24">
                  <c:v>103.12251243318286</c:v>
                </c:pt>
                <c:pt idx="25">
                  <c:v>94.995404779739175</c:v>
                </c:pt>
                <c:pt idx="26">
                  <c:v>86.86829712629546</c:v>
                </c:pt>
                <c:pt idx="27">
                  <c:v>81.625907141816043</c:v>
                </c:pt>
                <c:pt idx="28">
                  <c:v>76.383517157336627</c:v>
                </c:pt>
                <c:pt idx="29">
                  <c:v>71.88614762476449</c:v>
                </c:pt>
                <c:pt idx="30">
                  <c:v>67.388778092192368</c:v>
                </c:pt>
                <c:pt idx="31">
                  <c:v>62.891408559620224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8B-4D06-B73F-7B1E9EE33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22095"/>
        <c:axId val="1717587007"/>
      </c:scatterChart>
      <c:valAx>
        <c:axId val="138132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7587007"/>
        <c:crosses val="autoZero"/>
        <c:crossBetween val="midCat"/>
      </c:valAx>
      <c:valAx>
        <c:axId val="17175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132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Medium Scenario Projections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'Production yealy'!$D$96:$AI$96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'Production yealy'!$D$104:$AI$104</c:f>
              <c:numCache>
                <c:formatCode>0</c:formatCode>
                <c:ptCount val="32"/>
                <c:pt idx="0">
                  <c:v>1318.2461474030208</c:v>
                </c:pt>
                <c:pt idx="1">
                  <c:v>1479.6251639452641</c:v>
                </c:pt>
                <c:pt idx="2">
                  <c:v>1396.7485012684986</c:v>
                </c:pt>
                <c:pt idx="3">
                  <c:v>1313.8718385917327</c:v>
                </c:pt>
                <c:pt idx="4">
                  <c:v>1230.9951759149671</c:v>
                </c:pt>
                <c:pt idx="5">
                  <c:v>1114.5375676933049</c:v>
                </c:pt>
                <c:pt idx="6">
                  <c:v>998.07995947164238</c:v>
                </c:pt>
                <c:pt idx="7">
                  <c:v>911.51882929082637</c:v>
                </c:pt>
                <c:pt idx="8">
                  <c:v>824.95769911001025</c:v>
                </c:pt>
                <c:pt idx="9">
                  <c:v>744.1411540147036</c:v>
                </c:pt>
                <c:pt idx="10">
                  <c:v>663.32460891939695</c:v>
                </c:pt>
                <c:pt idx="11">
                  <c:v>582.50806382409019</c:v>
                </c:pt>
                <c:pt idx="12">
                  <c:v>538.91490740845609</c:v>
                </c:pt>
                <c:pt idx="13">
                  <c:v>495.32175099282205</c:v>
                </c:pt>
                <c:pt idx="14">
                  <c:v>451.72859457718795</c:v>
                </c:pt>
                <c:pt idx="15">
                  <c:v>409.9061474898707</c:v>
                </c:pt>
                <c:pt idx="16">
                  <c:v>368.08370040255329</c:v>
                </c:pt>
                <c:pt idx="17">
                  <c:v>335.59253785325853</c:v>
                </c:pt>
                <c:pt idx="18">
                  <c:v>303.10137530396372</c:v>
                </c:pt>
                <c:pt idx="19">
                  <c:v>272.12371180708914</c:v>
                </c:pt>
                <c:pt idx="20">
                  <c:v>241.14604831021447</c:v>
                </c:pt>
                <c:pt idx="21">
                  <c:v>210.16838481333986</c:v>
                </c:pt>
                <c:pt idx="22">
                  <c:v>186.86346390174577</c:v>
                </c:pt>
                <c:pt idx="23">
                  <c:v>163.55854299015172</c:v>
                </c:pt>
                <c:pt idx="24">
                  <c:v>140.25362207855764</c:v>
                </c:pt>
                <c:pt idx="25">
                  <c:v>129.20020359094659</c:v>
                </c:pt>
                <c:pt idx="26">
                  <c:v>118.14678510333549</c:v>
                </c:pt>
                <c:pt idx="27">
                  <c:v>111.01677860598606</c:v>
                </c:pt>
                <c:pt idx="28">
                  <c:v>103.88677210863662</c:v>
                </c:pt>
                <c:pt idx="29">
                  <c:v>97.770044035533331</c:v>
                </c:pt>
                <c:pt idx="30">
                  <c:v>91.653315962430071</c:v>
                </c:pt>
                <c:pt idx="31">
                  <c:v>85.536587889326782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9C-4161-A755-66D8323157ED}"/>
            </c:ext>
          </c:extLst>
        </c:ser>
        <c:ser>
          <c:idx val="1"/>
          <c:order val="1"/>
          <c:tx>
            <c:v>Basic Projections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'Production yealy'!$D$39:$Q$39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2023</c:v>
                </c:pt>
                <c:pt idx="3">
                  <c:v>2025</c:v>
                </c:pt>
                <c:pt idx="4">
                  <c:v>2027</c:v>
                </c:pt>
                <c:pt idx="5">
                  <c:v>2030</c:v>
                </c:pt>
                <c:pt idx="6">
                  <c:v>2033</c:v>
                </c:pt>
                <c:pt idx="7">
                  <c:v>2035</c:v>
                </c:pt>
                <c:pt idx="8">
                  <c:v>2037</c:v>
                </c:pt>
                <c:pt idx="9">
                  <c:v>2040</c:v>
                </c:pt>
                <c:pt idx="10">
                  <c:v>2043</c:v>
                </c:pt>
                <c:pt idx="11">
                  <c:v>2045</c:v>
                </c:pt>
                <c:pt idx="12">
                  <c:v>2047</c:v>
                </c:pt>
                <c:pt idx="13">
                  <c:v>2050</c:v>
                </c:pt>
              </c:numCache>
            </c:numRef>
          </c:xVal>
          <c:yVal>
            <c:numRef>
              <c:f>'Production yealy'!$D$47:$Q$47</c:f>
              <c:numCache>
                <c:formatCode>0</c:formatCode>
                <c:ptCount val="14"/>
                <c:pt idx="0">
                  <c:v>1386.8318793440046</c:v>
                </c:pt>
                <c:pt idx="1">
                  <c:v>1313.4902353841967</c:v>
                </c:pt>
                <c:pt idx="2">
                  <c:v>1091.1124220375805</c:v>
                </c:pt>
                <c:pt idx="3">
                  <c:v>881.73846291190944</c:v>
                </c:pt>
                <c:pt idx="4">
                  <c:v>726.69173541646035</c:v>
                </c:pt>
                <c:pt idx="5">
                  <c:v>510.94483180359629</c:v>
                </c:pt>
                <c:pt idx="6">
                  <c:v>391.85132525632747</c:v>
                </c:pt>
                <c:pt idx="7">
                  <c:v>317.1778849173748</c:v>
                </c:pt>
                <c:pt idx="8">
                  <c:v>260.63401910570849</c:v>
                </c:pt>
                <c:pt idx="9">
                  <c:v>180.1913338022151</c:v>
                </c:pt>
                <c:pt idx="10">
                  <c:v>120.4906461119958</c:v>
                </c:pt>
                <c:pt idx="11">
                  <c:v>101.17738597402192</c:v>
                </c:pt>
                <c:pt idx="12">
                  <c:v>88.628466684480202</c:v>
                </c:pt>
                <c:pt idx="13">
                  <c:v>72.724017314473031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9C-4161-A755-66D8323157ED}"/>
            </c:ext>
          </c:extLst>
        </c:ser>
        <c:ser>
          <c:idx val="2"/>
          <c:order val="2"/>
          <c:tx>
            <c:v>Low Projections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'Production yealy'!$D$81:$AI$81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'Production yealy'!$D$89:$AI$89</c:f>
              <c:numCache>
                <c:formatCode>0</c:formatCode>
                <c:ptCount val="32"/>
                <c:pt idx="0">
                  <c:v>1318.2461474030208</c:v>
                </c:pt>
                <c:pt idx="1">
                  <c:v>1356.9521592814347</c:v>
                </c:pt>
                <c:pt idx="2">
                  <c:v>1280.9466484847578</c:v>
                </c:pt>
                <c:pt idx="3">
                  <c:v>1204.9411376880814</c:v>
                </c:pt>
                <c:pt idx="4">
                  <c:v>1128.9356268914048</c:v>
                </c:pt>
                <c:pt idx="5">
                  <c:v>1022.1333050656709</c:v>
                </c:pt>
                <c:pt idx="6">
                  <c:v>915.33098323993715</c:v>
                </c:pt>
                <c:pt idx="7">
                  <c:v>835.94647737258174</c:v>
                </c:pt>
                <c:pt idx="8">
                  <c:v>756.56197150522621</c:v>
                </c:pt>
                <c:pt idx="9">
                  <c:v>682.44577772521905</c:v>
                </c:pt>
                <c:pt idx="10">
                  <c:v>608.32958394521199</c:v>
                </c:pt>
                <c:pt idx="11">
                  <c:v>534.21339016520506</c:v>
                </c:pt>
                <c:pt idx="12">
                  <c:v>494.23446227892839</c:v>
                </c:pt>
                <c:pt idx="13">
                  <c:v>454.25553439265178</c:v>
                </c:pt>
                <c:pt idx="14">
                  <c:v>414.27660650637517</c:v>
                </c:pt>
                <c:pt idx="15">
                  <c:v>375.92158169032774</c:v>
                </c:pt>
                <c:pt idx="16">
                  <c:v>337.56655687428042</c:v>
                </c:pt>
                <c:pt idx="17">
                  <c:v>307.7691769343021</c:v>
                </c:pt>
                <c:pt idx="18">
                  <c:v>277.97179699432382</c:v>
                </c:pt>
                <c:pt idx="19">
                  <c:v>249.56243468022575</c:v>
                </c:pt>
                <c:pt idx="20">
                  <c:v>221.15307236612776</c:v>
                </c:pt>
                <c:pt idx="21">
                  <c:v>192.74371005202971</c:v>
                </c:pt>
                <c:pt idx="22">
                  <c:v>171.37095732825918</c:v>
                </c:pt>
                <c:pt idx="23">
                  <c:v>149.99820460448862</c:v>
                </c:pt>
                <c:pt idx="24">
                  <c:v>128.62545188071803</c:v>
                </c:pt>
                <c:pt idx="25">
                  <c:v>118.48845201771755</c:v>
                </c:pt>
                <c:pt idx="26">
                  <c:v>108.35145215471711</c:v>
                </c:pt>
                <c:pt idx="27">
                  <c:v>101.8125814001326</c:v>
                </c:pt>
                <c:pt idx="28">
                  <c:v>95.273710645548121</c:v>
                </c:pt>
                <c:pt idx="29">
                  <c:v>89.664109262179181</c:v>
                </c:pt>
                <c:pt idx="30">
                  <c:v>84.054507878810213</c:v>
                </c:pt>
                <c:pt idx="31">
                  <c:v>78.444906495441273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9C-4161-A755-66D8323157ED}"/>
            </c:ext>
          </c:extLst>
        </c:ser>
        <c:ser>
          <c:idx val="3"/>
          <c:order val="3"/>
          <c:tx>
            <c:v>Low - Exploring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'Production yealy'!$D$155:$AI$155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'Production yealy'!$D$156:$AI$156</c:f>
              <c:numCache>
                <c:formatCode>0</c:formatCode>
                <c:ptCount val="32"/>
                <c:pt idx="0">
                  <c:v>1318.2461474030208</c:v>
                </c:pt>
                <c:pt idx="1">
                  <c:v>1356.9521592814347</c:v>
                </c:pt>
                <c:pt idx="2">
                  <c:v>1280.9466484847578</c:v>
                </c:pt>
                <c:pt idx="3">
                  <c:v>1204.9411376880814</c:v>
                </c:pt>
                <c:pt idx="4">
                  <c:v>1173.2576611953959</c:v>
                </c:pt>
                <c:pt idx="5">
                  <c:v>1062.2622781720625</c:v>
                </c:pt>
                <c:pt idx="6">
                  <c:v>951.26689514872919</c:v>
                </c:pt>
                <c:pt idx="7">
                  <c:v>868.76575206269843</c:v>
                </c:pt>
                <c:pt idx="8">
                  <c:v>786.26460897666755</c:v>
                </c:pt>
                <c:pt idx="9">
                  <c:v>709.23861201129705</c:v>
                </c:pt>
                <c:pt idx="10">
                  <c:v>632.21261504592678</c:v>
                </c:pt>
                <c:pt idx="11">
                  <c:v>555.18661808055651</c:v>
                </c:pt>
                <c:pt idx="12">
                  <c:v>513.63811672082011</c:v>
                </c:pt>
                <c:pt idx="13">
                  <c:v>472.08961536108382</c:v>
                </c:pt>
                <c:pt idx="14">
                  <c:v>430.54111400134752</c:v>
                </c:pt>
                <c:pt idx="15">
                  <c:v>390.68027017743668</c:v>
                </c:pt>
                <c:pt idx="16">
                  <c:v>350.81942635352596</c:v>
                </c:pt>
                <c:pt idx="17">
                  <c:v>319.85220070719379</c:v>
                </c:pt>
                <c:pt idx="18">
                  <c:v>288.88497506086173</c:v>
                </c:pt>
                <c:pt idx="19">
                  <c:v>259.36026063894934</c:v>
                </c:pt>
                <c:pt idx="20">
                  <c:v>229.83554621703706</c:v>
                </c:pt>
                <c:pt idx="21">
                  <c:v>200.31083179512476</c:v>
                </c:pt>
                <c:pt idx="22">
                  <c:v>178.09898439063971</c:v>
                </c:pt>
                <c:pt idx="23">
                  <c:v>155.88713698615464</c:v>
                </c:pt>
                <c:pt idx="24">
                  <c:v>133.67528958166955</c:v>
                </c:pt>
                <c:pt idx="25">
                  <c:v>123.1403109101655</c:v>
                </c:pt>
                <c:pt idx="26">
                  <c:v>112.6053322386615</c:v>
                </c:pt>
                <c:pt idx="27">
                  <c:v>105.80974529318833</c:v>
                </c:pt>
                <c:pt idx="28">
                  <c:v>99.014158347715195</c:v>
                </c:pt>
                <c:pt idx="29">
                  <c:v>93.184323906744908</c:v>
                </c:pt>
                <c:pt idx="30">
                  <c:v>87.354489465774591</c:v>
                </c:pt>
                <c:pt idx="31">
                  <c:v>81.524655024804289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9C-4161-A755-66D8323157ED}"/>
            </c:ext>
          </c:extLst>
        </c:ser>
        <c:ser>
          <c:idx val="4"/>
          <c:order val="4"/>
          <c:tx>
            <c:v>Medium - Exploring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'Production yealy'!$D$155:$AI$155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'Production yealy'!$D$157:$AI$157</c:f>
              <c:numCache>
                <c:formatCode>0</c:formatCode>
                <c:ptCount val="32"/>
                <c:pt idx="0">
                  <c:v>1318.2461474030208</c:v>
                </c:pt>
                <c:pt idx="1">
                  <c:v>1479.6251639452641</c:v>
                </c:pt>
                <c:pt idx="2">
                  <c:v>1396.7485012684986</c:v>
                </c:pt>
                <c:pt idx="3">
                  <c:v>1313.8718385917327</c:v>
                </c:pt>
                <c:pt idx="4">
                  <c:v>2136.093478919056</c:v>
                </c:pt>
                <c:pt idx="5">
                  <c:v>1934.009553360288</c:v>
                </c:pt>
                <c:pt idx="6">
                  <c:v>1731.9256278015191</c:v>
                </c:pt>
                <c:pt idx="7">
                  <c:v>1581.7197867675191</c:v>
                </c:pt>
                <c:pt idx="8">
                  <c:v>1431.5139457335188</c:v>
                </c:pt>
                <c:pt idx="9">
                  <c:v>1291.2764384349709</c:v>
                </c:pt>
                <c:pt idx="10">
                  <c:v>1151.0389311364231</c:v>
                </c:pt>
                <c:pt idx="11">
                  <c:v>1010.8014238378751</c:v>
                </c:pt>
                <c:pt idx="12">
                  <c:v>935.15607691300079</c:v>
                </c:pt>
                <c:pt idx="13">
                  <c:v>859.51072998812651</c:v>
                </c:pt>
                <c:pt idx="14">
                  <c:v>783.86538306325224</c:v>
                </c:pt>
                <c:pt idx="15">
                  <c:v>711.292672589993</c:v>
                </c:pt>
                <c:pt idx="16">
                  <c:v>638.71996211673354</c:v>
                </c:pt>
                <c:pt idx="17">
                  <c:v>582.33943211793712</c:v>
                </c:pt>
                <c:pt idx="18">
                  <c:v>525.95890211914048</c:v>
                </c:pt>
                <c:pt idx="19">
                  <c:v>472.20468253932825</c:v>
                </c:pt>
                <c:pt idx="20">
                  <c:v>418.4504629595159</c:v>
                </c:pt>
                <c:pt idx="21">
                  <c:v>364.69624337970367</c:v>
                </c:pt>
                <c:pt idx="22">
                  <c:v>324.25620709038265</c:v>
                </c:pt>
                <c:pt idx="23">
                  <c:v>283.81617080106162</c:v>
                </c:pt>
                <c:pt idx="24">
                  <c:v>243.3761345117405</c:v>
                </c:pt>
                <c:pt idx="25">
                  <c:v>224.19560837068576</c:v>
                </c:pt>
                <c:pt idx="26">
                  <c:v>205.01508222963093</c:v>
                </c:pt>
                <c:pt idx="27">
                  <c:v>192.64268574780209</c:v>
                </c:pt>
                <c:pt idx="28">
                  <c:v>180.27028926597325</c:v>
                </c:pt>
                <c:pt idx="29">
                  <c:v>169.65619166029782</c:v>
                </c:pt>
                <c:pt idx="30">
                  <c:v>159.04209405462245</c:v>
                </c:pt>
                <c:pt idx="31">
                  <c:v>148.427996448947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9C-4161-A755-66D832315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22095"/>
        <c:axId val="1717587007"/>
      </c:scatterChart>
      <c:valAx>
        <c:axId val="138132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17587007"/>
        <c:crosses val="autoZero"/>
        <c:crossBetween val="midCat"/>
      </c:valAx>
      <c:valAx>
        <c:axId val="17175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132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391885</xdr:colOff>
      <xdr:row>32</xdr:row>
      <xdr:rowOff>0</xdr:rowOff>
    </xdr:from>
    <xdr:to>
      <xdr:col>28</xdr:col>
      <xdr:colOff>0</xdr:colOff>
      <xdr:row>48</xdr:row>
      <xdr:rowOff>21772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C86EE4-9191-40F9-A00F-5F02BF183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805542</xdr:colOff>
      <xdr:row>109</xdr:row>
      <xdr:rowOff>98613</xdr:rowOff>
    </xdr:from>
    <xdr:to>
      <xdr:col>11</xdr:col>
      <xdr:colOff>309283</xdr:colOff>
      <xdr:row>129</xdr:row>
      <xdr:rowOff>97971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004936-E2A1-464E-BFC2-6E6990BA9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395151</xdr:colOff>
      <xdr:row>109</xdr:row>
      <xdr:rowOff>23502</xdr:rowOff>
    </xdr:from>
    <xdr:to>
      <xdr:col>88</xdr:col>
      <xdr:colOff>94835</xdr:colOff>
      <xdr:row>129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675A5C-B0BC-4CE3-AE22-206D87007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88</xdr:col>
      <xdr:colOff>288500</xdr:colOff>
      <xdr:row>109</xdr:row>
      <xdr:rowOff>37489</xdr:rowOff>
    </xdr:from>
    <xdr:to>
      <xdr:col>97</xdr:col>
      <xdr:colOff>19642</xdr:colOff>
      <xdr:row>129</xdr:row>
      <xdr:rowOff>109379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5DEC559-2965-4F6C-91E2-1D64AF3C0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696684</xdr:colOff>
      <xdr:row>114</xdr:row>
      <xdr:rowOff>641</xdr:rowOff>
    </xdr:from>
    <xdr:to>
      <xdr:col>21</xdr:col>
      <xdr:colOff>243969</xdr:colOff>
      <xdr:row>133</xdr:row>
      <xdr:rowOff>185056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6A382ED-2676-4282-A73D-69051E25B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217714</xdr:colOff>
      <xdr:row>113</xdr:row>
      <xdr:rowOff>131270</xdr:rowOff>
    </xdr:from>
    <xdr:to>
      <xdr:col>31</xdr:col>
      <xdr:colOff>559656</xdr:colOff>
      <xdr:row>133</xdr:row>
      <xdr:rowOff>130628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2689D21-D078-4739-90B9-E0EB3CD31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35922</xdr:colOff>
      <xdr:row>165</xdr:row>
      <xdr:rowOff>129093</xdr:rowOff>
    </xdr:from>
    <xdr:to>
      <xdr:col>11</xdr:col>
      <xdr:colOff>446443</xdr:colOff>
      <xdr:row>185</xdr:row>
      <xdr:rowOff>128451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903699D-EAF8-45B7-B7B9-7824F9985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rreouisedu-my.sharepoint.com/personal/julian2218428_correo_uis_edu_co/Documents/0%20T%20E%20S%20I%20S%20%20%20%20D%20E%20%20%20%20M%20A%20E%20S%20T%20R%20I%20A/0%20Documentacion%20Modelo/Articulos%20y%20Reportes/Documentacion%20Modelo%20TIMES%20-%2023Marzo.xlsx" TargetMode="External"/><Relationship Id="rId1" Type="http://schemas.openxmlformats.org/officeDocument/2006/relationships/externalLinkPath" Target="https://correouisedu-my.sharepoint.com/personal/julian2218428_correo_uis_edu_co/Documents/0%20T%20E%20S%20I%20S%20%20%20%20D%20E%20%20%20%20M%20A%20E%20S%20T%20R%20I%20A/0%20Documentacion%20Modelo/Articulos%20y%20Reportes/Documentacion%20Modelo%20TIMES%20-%2023Marz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tems"/>
      <sheetName val="Exchanges"/>
      <sheetName val="Demand Scenarios"/>
      <sheetName val="Demand - Updating"/>
      <sheetName val="Fuels"/>
      <sheetName val="Lumping O&amp;G"/>
      <sheetName val="Overview"/>
      <sheetName val="Overview 2"/>
      <sheetName val="General Reserves"/>
      <sheetName val="Production yealy"/>
      <sheetName val="YTF"/>
      <sheetName val="Production"/>
      <sheetName val="Production 2"/>
      <sheetName val="EdgarAriel_SEC_SGC"/>
      <sheetName val="Transport"/>
      <sheetName val="LPG in oilfield"/>
      <sheetName val="PowerGen"/>
      <sheetName val="Electricity"/>
      <sheetName val="PowerGenPRIMES"/>
      <sheetName val="PowerGEN_atb"/>
      <sheetName val="Supply O&amp;G"/>
      <sheetName val="Hydrogen production"/>
      <sheetName val="Reserves and Produ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8">
          <cell r="G28">
            <v>266.73883552000007</v>
          </cell>
        </row>
        <row r="29">
          <cell r="G29">
            <v>2159.2322362664527</v>
          </cell>
        </row>
        <row r="30">
          <cell r="G30">
            <v>6496.7121983715815</v>
          </cell>
        </row>
        <row r="31">
          <cell r="G31">
            <v>44.660401360000002</v>
          </cell>
        </row>
        <row r="32">
          <cell r="G32">
            <v>1058.6607668001971</v>
          </cell>
        </row>
        <row r="33">
          <cell r="G33">
            <v>283.33235609852005</v>
          </cell>
        </row>
        <row r="34">
          <cell r="G34">
            <v>157.75252398843665</v>
          </cell>
        </row>
      </sheetData>
      <sheetData sheetId="8">
        <row r="58">
          <cell r="F58">
            <v>1.4118802160039274</v>
          </cell>
        </row>
        <row r="66">
          <cell r="S66">
            <v>14778.276327802321</v>
          </cell>
          <cell r="V66">
            <v>16114.281837269848</v>
          </cell>
        </row>
        <row r="76">
          <cell r="S76">
            <v>429.32544152419143</v>
          </cell>
          <cell r="V76">
            <v>8767.2358604946967</v>
          </cell>
        </row>
      </sheetData>
      <sheetData sheetId="9">
        <row r="39">
          <cell r="D39">
            <v>2019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39">
          <cell r="D39">
            <v>2019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3279-2A9E-432A-92DD-772A7890646B}">
  <dimension ref="A1:DG163"/>
  <sheetViews>
    <sheetView showGridLines="0" topLeftCell="G65" zoomScale="70" zoomScaleNormal="70" workbookViewId="0">
      <selection activeCell="AN86" sqref="AN86"/>
    </sheetView>
  </sheetViews>
  <sheetFormatPr baseColWidth="10" defaultRowHeight="14.4" x14ac:dyDescent="0.3"/>
  <cols>
    <col min="4" max="4" width="13.21875" customWidth="1"/>
    <col min="5" max="5" width="13.44140625" customWidth="1"/>
    <col min="10" max="10" width="14.6640625" customWidth="1"/>
    <col min="11" max="11" width="17.21875" customWidth="1"/>
    <col min="40" max="40" width="23" customWidth="1"/>
  </cols>
  <sheetData>
    <row r="1" spans="1:25" x14ac:dyDescent="0.3">
      <c r="A1" s="32" t="s">
        <v>37</v>
      </c>
      <c r="B1" s="33" t="str">
        <f>+"DIC11"</f>
        <v>DIC11</v>
      </c>
      <c r="C1" s="34"/>
      <c r="D1" s="34"/>
      <c r="E1" s="35"/>
      <c r="F1" s="36" t="s">
        <v>38</v>
      </c>
      <c r="G1" s="36" t="s">
        <v>39</v>
      </c>
      <c r="H1" s="36"/>
      <c r="I1" s="36"/>
    </row>
    <row r="2" spans="1:25" ht="15" thickBot="1" x14ac:dyDescent="0.35">
      <c r="A2" s="34"/>
      <c r="B2" s="34"/>
      <c r="C2" s="34"/>
      <c r="D2" s="34"/>
      <c r="E2" s="35"/>
      <c r="F2" s="36"/>
      <c r="G2" s="36" t="s">
        <v>40</v>
      </c>
      <c r="H2" s="36"/>
      <c r="I2" s="36"/>
      <c r="N2">
        <f>1000*42</f>
        <v>42000</v>
      </c>
    </row>
    <row r="3" spans="1:25" ht="16.8" x14ac:dyDescent="0.35">
      <c r="A3" s="37" t="s">
        <v>19</v>
      </c>
      <c r="B3" s="38" t="str">
        <f>+C3</f>
        <v>GU - Gas</v>
      </c>
      <c r="C3" s="39" t="s">
        <v>41</v>
      </c>
      <c r="D3" s="34"/>
      <c r="E3" s="40" t="s">
        <v>42</v>
      </c>
      <c r="F3" s="36" t="s">
        <v>43</v>
      </c>
      <c r="G3" s="36" t="s">
        <v>44</v>
      </c>
      <c r="H3" s="36"/>
      <c r="I3" s="36"/>
      <c r="J3" s="41" t="s">
        <v>45</v>
      </c>
      <c r="K3" s="42" t="s">
        <v>46</v>
      </c>
      <c r="L3" s="43"/>
      <c r="N3" t="s">
        <v>47</v>
      </c>
    </row>
    <row r="4" spans="1:25" ht="15.6" x14ac:dyDescent="0.3">
      <c r="A4" s="37" t="s">
        <v>20</v>
      </c>
      <c r="B4" s="38" t="str">
        <f t="shared" ref="B4:B9" si="0">+C4</f>
        <v>LLO - Ligth</v>
      </c>
      <c r="C4" s="44" t="s">
        <v>48</v>
      </c>
      <c r="D4" s="34"/>
      <c r="E4" s="45" t="s">
        <v>49</v>
      </c>
      <c r="F4" s="46">
        <v>1.01</v>
      </c>
      <c r="G4" s="46">
        <v>55.54</v>
      </c>
      <c r="H4" s="46"/>
      <c r="I4" s="46"/>
      <c r="J4" s="47">
        <f t="shared" ref="J4:K13" si="1">+U4</f>
        <v>2.7126000271260002</v>
      </c>
      <c r="K4" s="48" t="str">
        <f t="shared" si="1"/>
        <v>MPC/d</v>
      </c>
      <c r="L4" s="49"/>
      <c r="Q4">
        <f t="shared" ref="Q4:Q14" si="2">1/F4</f>
        <v>0.99009900990099009</v>
      </c>
      <c r="R4" s="50" t="s">
        <v>50</v>
      </c>
      <c r="S4">
        <f>+Q4*1000</f>
        <v>990.09900990099004</v>
      </c>
      <c r="T4" s="50" t="s">
        <v>51</v>
      </c>
      <c r="U4">
        <f>+S4/365</f>
        <v>2.7126000271260002</v>
      </c>
      <c r="V4" s="50" t="s">
        <v>52</v>
      </c>
      <c r="Y4">
        <v>2.7126000271260002</v>
      </c>
    </row>
    <row r="5" spans="1:25" x14ac:dyDescent="0.3">
      <c r="A5" s="37" t="s">
        <v>21</v>
      </c>
      <c r="B5" s="38" t="str">
        <f t="shared" si="0"/>
        <v>LLO - Heavy</v>
      </c>
      <c r="C5" s="51" t="s">
        <v>53</v>
      </c>
      <c r="D5" s="34"/>
      <c r="E5" s="45" t="s">
        <v>54</v>
      </c>
      <c r="F5" s="46">
        <v>6.09</v>
      </c>
      <c r="G5" s="46">
        <v>77.84</v>
      </c>
      <c r="H5" s="46"/>
      <c r="I5" s="46"/>
      <c r="J5" s="47">
        <f t="shared" si="1"/>
        <v>0.44987291090267001</v>
      </c>
      <c r="K5" s="48" t="str">
        <f t="shared" si="1"/>
        <v>Kb/d</v>
      </c>
      <c r="L5" s="49"/>
      <c r="N5" s="31">
        <f>+J5*1000*42</f>
        <v>18894.662257912139</v>
      </c>
      <c r="Q5">
        <f t="shared" si="2"/>
        <v>0.16420361247947454</v>
      </c>
      <c r="R5" s="50" t="s">
        <v>55</v>
      </c>
      <c r="S5">
        <f>+Q5*1000</f>
        <v>164.20361247947454</v>
      </c>
      <c r="T5" s="50" t="s">
        <v>56</v>
      </c>
      <c r="U5">
        <f>+S5/365</f>
        <v>0.44987291090267001</v>
      </c>
      <c r="V5" s="50" t="s">
        <v>57</v>
      </c>
      <c r="Y5">
        <v>0.44987291090267001</v>
      </c>
    </row>
    <row r="6" spans="1:25" x14ac:dyDescent="0.3">
      <c r="A6" s="37" t="s">
        <v>22</v>
      </c>
      <c r="B6" s="38" t="str">
        <f t="shared" si="0"/>
        <v>PU - Ligth</v>
      </c>
      <c r="C6" s="51" t="s">
        <v>58</v>
      </c>
      <c r="D6" s="34"/>
      <c r="E6" s="45" t="s">
        <v>59</v>
      </c>
      <c r="F6" s="46">
        <v>6.09</v>
      </c>
      <c r="G6" s="46">
        <v>77.84</v>
      </c>
      <c r="H6" s="46"/>
      <c r="I6" s="46"/>
      <c r="J6" s="47">
        <f t="shared" si="1"/>
        <v>0.44987291090267001</v>
      </c>
      <c r="K6" s="48" t="str">
        <f t="shared" si="1"/>
        <v>Kb/d</v>
      </c>
      <c r="L6" s="49"/>
      <c r="N6" s="31">
        <f t="shared" ref="N6:N13" si="3">+J6*1000*42</f>
        <v>18894.662257912139</v>
      </c>
      <c r="Q6">
        <f t="shared" si="2"/>
        <v>0.16420361247947454</v>
      </c>
      <c r="R6" s="50" t="s">
        <v>55</v>
      </c>
      <c r="S6">
        <f t="shared" ref="S6:S14" si="4">+Q6*1000</f>
        <v>164.20361247947454</v>
      </c>
      <c r="T6" s="50" t="s">
        <v>56</v>
      </c>
      <c r="U6">
        <f t="shared" ref="U6:U14" si="5">+S6/365</f>
        <v>0.44987291090267001</v>
      </c>
      <c r="V6" s="50" t="s">
        <v>57</v>
      </c>
      <c r="Y6">
        <v>0.44987291090267001</v>
      </c>
    </row>
    <row r="7" spans="1:25" x14ac:dyDescent="0.3">
      <c r="A7" s="37" t="s">
        <v>23</v>
      </c>
      <c r="B7" s="38" t="str">
        <f t="shared" si="0"/>
        <v>VMM - Medium</v>
      </c>
      <c r="C7" s="51" t="s">
        <v>60</v>
      </c>
      <c r="D7" s="34"/>
      <c r="E7" s="45" t="s">
        <v>61</v>
      </c>
      <c r="F7" s="46">
        <v>6.09</v>
      </c>
      <c r="G7" s="46">
        <v>77.84</v>
      </c>
      <c r="H7" s="46"/>
      <c r="I7" s="46"/>
      <c r="J7" s="47">
        <f t="shared" si="1"/>
        <v>0.44987291090267001</v>
      </c>
      <c r="K7" s="48" t="str">
        <f t="shared" si="1"/>
        <v>Kb/d</v>
      </c>
      <c r="L7" s="49"/>
      <c r="N7" s="31">
        <f t="shared" si="3"/>
        <v>18894.662257912139</v>
      </c>
      <c r="Q7">
        <f t="shared" si="2"/>
        <v>0.16420361247947454</v>
      </c>
      <c r="R7" s="50" t="s">
        <v>55</v>
      </c>
      <c r="S7">
        <f t="shared" si="4"/>
        <v>164.20361247947454</v>
      </c>
      <c r="T7" s="50" t="s">
        <v>56</v>
      </c>
      <c r="U7">
        <f t="shared" si="5"/>
        <v>0.44987291090267001</v>
      </c>
      <c r="V7" s="50" t="s">
        <v>57</v>
      </c>
      <c r="Y7">
        <v>0.44987291090267001</v>
      </c>
    </row>
    <row r="8" spans="1:25" ht="15.6" x14ac:dyDescent="0.3">
      <c r="A8" s="37" t="s">
        <v>24</v>
      </c>
      <c r="B8" s="38" t="str">
        <f t="shared" si="0"/>
        <v>VSM - Medium</v>
      </c>
      <c r="C8" s="44" t="s">
        <v>62</v>
      </c>
      <c r="D8" s="34"/>
      <c r="E8" s="45" t="s">
        <v>63</v>
      </c>
      <c r="F8" s="46">
        <v>5.33</v>
      </c>
      <c r="G8" s="46">
        <v>69.19</v>
      </c>
      <c r="H8" s="46"/>
      <c r="I8" s="46"/>
      <c r="J8" s="47">
        <f t="shared" si="1"/>
        <v>0.51401989256984237</v>
      </c>
      <c r="K8" s="48" t="str">
        <f t="shared" si="1"/>
        <v>Kb/d</v>
      </c>
      <c r="L8" s="49"/>
      <c r="N8" s="31">
        <f t="shared" si="3"/>
        <v>21588.835487933378</v>
      </c>
      <c r="Q8">
        <f t="shared" si="2"/>
        <v>0.18761726078799248</v>
      </c>
      <c r="R8" s="50" t="s">
        <v>55</v>
      </c>
      <c r="S8">
        <f t="shared" si="4"/>
        <v>187.61726078799248</v>
      </c>
      <c r="T8" s="50" t="s">
        <v>56</v>
      </c>
      <c r="U8">
        <f t="shared" si="5"/>
        <v>0.51401989256984237</v>
      </c>
      <c r="V8" s="50" t="s">
        <v>57</v>
      </c>
      <c r="Y8">
        <v>0.51401989256984237</v>
      </c>
    </row>
    <row r="9" spans="1:25" ht="15.6" x14ac:dyDescent="0.3">
      <c r="A9" s="37" t="s">
        <v>25</v>
      </c>
      <c r="B9" s="38" t="str">
        <f t="shared" si="0"/>
        <v>VIM - GAS</v>
      </c>
      <c r="C9" s="44" t="s">
        <v>64</v>
      </c>
      <c r="D9" s="34"/>
      <c r="E9" s="45" t="s">
        <v>65</v>
      </c>
      <c r="F9" s="46">
        <v>5.67</v>
      </c>
      <c r="G9" s="46">
        <v>75.17</v>
      </c>
      <c r="H9" s="46"/>
      <c r="I9" s="46"/>
      <c r="J9" s="47">
        <f t="shared" si="1"/>
        <v>0.48319683022879367</v>
      </c>
      <c r="K9" s="48" t="str">
        <f t="shared" si="1"/>
        <v>Kb/d</v>
      </c>
      <c r="L9" s="49"/>
      <c r="N9" s="31">
        <f t="shared" si="3"/>
        <v>20294.266869609335</v>
      </c>
      <c r="Q9">
        <f t="shared" si="2"/>
        <v>0.17636684303350969</v>
      </c>
      <c r="R9" s="50" t="s">
        <v>55</v>
      </c>
      <c r="S9">
        <f t="shared" si="4"/>
        <v>176.3668430335097</v>
      </c>
      <c r="T9" s="50" t="s">
        <v>56</v>
      </c>
      <c r="U9">
        <f t="shared" si="5"/>
        <v>0.48319683022879367</v>
      </c>
      <c r="V9" s="50" t="s">
        <v>57</v>
      </c>
      <c r="Y9">
        <v>0.48319683022879367</v>
      </c>
    </row>
    <row r="10" spans="1:25" x14ac:dyDescent="0.3">
      <c r="A10" s="52" t="s">
        <v>66</v>
      </c>
      <c r="B10" s="38"/>
      <c r="D10" s="34"/>
      <c r="E10" s="45" t="s">
        <v>67</v>
      </c>
      <c r="F10" s="46">
        <v>4.71</v>
      </c>
      <c r="G10" s="46">
        <v>87.74</v>
      </c>
      <c r="H10" s="46"/>
      <c r="I10" s="46"/>
      <c r="J10" s="47">
        <f t="shared" si="1"/>
        <v>0.58168280836459885</v>
      </c>
      <c r="K10" s="48" t="str">
        <f t="shared" si="1"/>
        <v>Kb/d</v>
      </c>
      <c r="L10" s="49"/>
      <c r="N10" s="31">
        <f t="shared" si="3"/>
        <v>24430.677951313151</v>
      </c>
      <c r="Q10">
        <f t="shared" si="2"/>
        <v>0.21231422505307856</v>
      </c>
      <c r="R10" s="50" t="s">
        <v>55</v>
      </c>
      <c r="S10">
        <f t="shared" si="4"/>
        <v>212.31422505307856</v>
      </c>
      <c r="T10" s="50" t="s">
        <v>56</v>
      </c>
      <c r="U10">
        <f t="shared" si="5"/>
        <v>0.58168280836459885</v>
      </c>
      <c r="V10" s="50" t="s">
        <v>57</v>
      </c>
      <c r="Y10">
        <v>0.58168280836459885</v>
      </c>
    </row>
    <row r="11" spans="1:25" x14ac:dyDescent="0.3">
      <c r="A11" s="34"/>
      <c r="B11" s="34"/>
      <c r="C11" s="34"/>
      <c r="D11" s="34"/>
      <c r="E11" s="45" t="s">
        <v>68</v>
      </c>
      <c r="F11" s="46">
        <v>4.0599999999999996</v>
      </c>
      <c r="G11" s="46">
        <v>47.29</v>
      </c>
      <c r="H11" s="46"/>
      <c r="I11" s="46"/>
      <c r="J11" s="47">
        <f t="shared" si="1"/>
        <v>0.67480936635400501</v>
      </c>
      <c r="K11" s="48" t="str">
        <f t="shared" si="1"/>
        <v>Kb/d</v>
      </c>
      <c r="L11" s="49"/>
      <c r="N11" s="31">
        <f t="shared" si="3"/>
        <v>28341.993386868209</v>
      </c>
      <c r="Q11">
        <f t="shared" si="2"/>
        <v>0.24630541871921185</v>
      </c>
      <c r="R11" s="50" t="s">
        <v>55</v>
      </c>
      <c r="S11">
        <f t="shared" si="4"/>
        <v>246.30541871921184</v>
      </c>
      <c r="T11" s="50" t="s">
        <v>56</v>
      </c>
      <c r="U11">
        <f t="shared" si="5"/>
        <v>0.67480936635400501</v>
      </c>
      <c r="V11" s="50" t="s">
        <v>57</v>
      </c>
      <c r="Y11">
        <v>0.67480936635400501</v>
      </c>
    </row>
    <row r="12" spans="1:25" ht="15" thickBot="1" x14ac:dyDescent="0.35">
      <c r="A12" s="34"/>
      <c r="B12" s="34"/>
      <c r="C12" s="34"/>
      <c r="D12" s="34"/>
      <c r="E12" s="45" t="s">
        <v>69</v>
      </c>
      <c r="F12" s="46">
        <v>5.46</v>
      </c>
      <c r="G12" s="46">
        <v>78.28</v>
      </c>
      <c r="H12" s="46"/>
      <c r="I12" s="46"/>
      <c r="J12" s="47">
        <f t="shared" si="1"/>
        <v>0.50178132369913186</v>
      </c>
      <c r="K12" s="48" t="str">
        <f t="shared" si="1"/>
        <v>Kb/d</v>
      </c>
      <c r="L12" s="49"/>
      <c r="N12" s="31">
        <f t="shared" si="3"/>
        <v>21074.81559536354</v>
      </c>
      <c r="Q12">
        <f t="shared" si="2"/>
        <v>0.18315018315018314</v>
      </c>
      <c r="R12" s="50" t="s">
        <v>55</v>
      </c>
      <c r="S12">
        <f t="shared" si="4"/>
        <v>183.15018315018312</v>
      </c>
      <c r="T12" s="50" t="s">
        <v>56</v>
      </c>
      <c r="U12">
        <f t="shared" si="5"/>
        <v>0.50178132369913186</v>
      </c>
      <c r="V12" s="50" t="s">
        <v>57</v>
      </c>
      <c r="Y12">
        <v>0.50178132369913186</v>
      </c>
    </row>
    <row r="13" spans="1:25" ht="16.8" x14ac:dyDescent="0.35">
      <c r="A13" s="153" t="s">
        <v>70</v>
      </c>
      <c r="B13" s="154"/>
      <c r="C13" s="34"/>
      <c r="D13" s="34"/>
      <c r="E13" s="45" t="s">
        <v>71</v>
      </c>
      <c r="F13" s="46">
        <v>4.76</v>
      </c>
      <c r="G13" s="46">
        <v>56.34</v>
      </c>
      <c r="H13" s="46"/>
      <c r="I13" s="46"/>
      <c r="J13" s="47">
        <f t="shared" si="1"/>
        <v>0.5755726948313572</v>
      </c>
      <c r="K13" s="48" t="str">
        <f t="shared" si="1"/>
        <v>Kb/d</v>
      </c>
      <c r="L13" s="49"/>
      <c r="N13" s="31">
        <f t="shared" si="3"/>
        <v>24174.053182917003</v>
      </c>
      <c r="Q13">
        <f t="shared" si="2"/>
        <v>0.21008403361344538</v>
      </c>
      <c r="R13" s="50" t="s">
        <v>55</v>
      </c>
      <c r="S13">
        <f t="shared" si="4"/>
        <v>210.08403361344537</v>
      </c>
      <c r="T13" s="50" t="s">
        <v>56</v>
      </c>
      <c r="U13">
        <f t="shared" si="5"/>
        <v>0.5755726948313572</v>
      </c>
      <c r="V13" s="50" t="s">
        <v>57</v>
      </c>
      <c r="Y13">
        <v>0.5755726948313572</v>
      </c>
    </row>
    <row r="14" spans="1:25" x14ac:dyDescent="0.3">
      <c r="A14" s="53">
        <v>1</v>
      </c>
      <c r="B14" s="54" t="s">
        <v>72</v>
      </c>
      <c r="C14" s="34"/>
      <c r="D14" s="34"/>
      <c r="E14" s="45" t="s">
        <v>73</v>
      </c>
      <c r="F14" s="46">
        <v>1</v>
      </c>
      <c r="G14" s="46">
        <v>40.78</v>
      </c>
      <c r="H14" s="46"/>
      <c r="I14" s="46"/>
      <c r="J14" s="47">
        <f>+U14</f>
        <v>2.7397260273972601</v>
      </c>
      <c r="K14" s="48" t="str">
        <f>+K4</f>
        <v>MPC/d</v>
      </c>
      <c r="L14" s="49"/>
      <c r="Q14">
        <f t="shared" si="2"/>
        <v>1</v>
      </c>
      <c r="R14" s="50" t="s">
        <v>55</v>
      </c>
      <c r="S14">
        <f t="shared" si="4"/>
        <v>1000</v>
      </c>
      <c r="T14" s="50" t="s">
        <v>56</v>
      </c>
      <c r="U14">
        <f t="shared" si="5"/>
        <v>2.7397260273972601</v>
      </c>
      <c r="V14" s="50" t="s">
        <v>57</v>
      </c>
      <c r="Y14">
        <v>0.65387256023800955</v>
      </c>
    </row>
    <row r="15" spans="1:25" ht="15" thickBot="1" x14ac:dyDescent="0.35">
      <c r="A15" s="55">
        <v>3299</v>
      </c>
      <c r="B15" s="56" t="s">
        <v>74</v>
      </c>
      <c r="C15" s="34"/>
      <c r="D15" s="34"/>
      <c r="E15" s="45" t="s">
        <v>75</v>
      </c>
      <c r="J15" s="47">
        <f>1/0.0036</f>
        <v>277.77777777777777</v>
      </c>
      <c r="K15" s="48" t="s">
        <v>76</v>
      </c>
      <c r="L15" s="49"/>
      <c r="Y15">
        <v>277.77777777777777</v>
      </c>
    </row>
    <row r="16" spans="1:25" x14ac:dyDescent="0.3">
      <c r="A16" s="34"/>
      <c r="B16" s="34"/>
      <c r="C16" s="34"/>
      <c r="D16" s="34"/>
      <c r="E16" s="45" t="s">
        <v>77</v>
      </c>
      <c r="J16" s="47">
        <f>+U16</f>
        <v>0.93391468070690575</v>
      </c>
      <c r="K16" s="48" t="str">
        <f>+V16</f>
        <v>Kb/d</v>
      </c>
      <c r="L16" s="49"/>
      <c r="N16" s="31">
        <f>+J16*1000*42</f>
        <v>39224.416589690045</v>
      </c>
      <c r="Q16">
        <f>1/2.93359348985015</f>
        <v>0.34087885845802063</v>
      </c>
      <c r="R16" s="50" t="s">
        <v>55</v>
      </c>
      <c r="S16">
        <f>+Q16*1000</f>
        <v>340.8788584580206</v>
      </c>
      <c r="T16" s="50" t="s">
        <v>56</v>
      </c>
      <c r="U16">
        <f>+S16/365</f>
        <v>0.93391468070690575</v>
      </c>
      <c r="V16" s="50" t="s">
        <v>57</v>
      </c>
    </row>
    <row r="17" spans="1:25" ht="15" thickBot="1" x14ac:dyDescent="0.35">
      <c r="A17" s="34"/>
      <c r="B17" s="34"/>
      <c r="C17" s="34"/>
      <c r="D17" s="34"/>
      <c r="E17" s="45" t="s">
        <v>78</v>
      </c>
      <c r="J17" s="47">
        <f>+U17</f>
        <v>0.51946683001047056</v>
      </c>
      <c r="K17" s="48" t="str">
        <f>+V17</f>
        <v>Kb/d</v>
      </c>
      <c r="L17" s="49"/>
      <c r="N17" s="31">
        <f>+J17*1000*42</f>
        <v>21817.606860439762</v>
      </c>
      <c r="Q17">
        <f>1/5.2741115873405</f>
        <v>0.18960539295382173</v>
      </c>
      <c r="R17" s="50" t="s">
        <v>55</v>
      </c>
      <c r="S17">
        <f>+Q17*1000</f>
        <v>189.60539295382173</v>
      </c>
      <c r="T17" s="50" t="s">
        <v>56</v>
      </c>
      <c r="U17">
        <f>+S17/365</f>
        <v>0.51946683001047056</v>
      </c>
      <c r="V17" s="50" t="s">
        <v>57</v>
      </c>
    </row>
    <row r="18" spans="1:25" x14ac:dyDescent="0.3">
      <c r="A18" s="57">
        <v>1</v>
      </c>
      <c r="B18" s="58" t="s">
        <v>79</v>
      </c>
      <c r="C18" s="59"/>
      <c r="D18" s="34"/>
      <c r="E18" s="45" t="s">
        <v>80</v>
      </c>
      <c r="J18" s="60">
        <v>1</v>
      </c>
      <c r="K18" s="61" t="s">
        <v>81</v>
      </c>
      <c r="L18" s="62"/>
      <c r="Y18">
        <v>1</v>
      </c>
    </row>
    <row r="19" spans="1:25" ht="15" thickBot="1" x14ac:dyDescent="0.35">
      <c r="A19" s="63">
        <f>+A15*1000000</f>
        <v>3299000000</v>
      </c>
      <c r="B19" s="64" t="s">
        <v>82</v>
      </c>
      <c r="C19" s="34"/>
      <c r="D19" s="34"/>
      <c r="E19" s="45" t="s">
        <v>83</v>
      </c>
      <c r="J19" s="60">
        <f>+J4/J5</f>
        <v>6.0297029702970297</v>
      </c>
      <c r="K19" s="61" t="s">
        <v>84</v>
      </c>
      <c r="L19" s="62"/>
      <c r="Y19">
        <v>6.0297029702970297</v>
      </c>
    </row>
    <row r="20" spans="1:25" ht="15" thickBot="1" x14ac:dyDescent="0.35">
      <c r="A20" s="34"/>
      <c r="B20" s="34"/>
      <c r="C20" s="34"/>
      <c r="D20" s="34"/>
      <c r="E20" s="65" t="s">
        <v>85</v>
      </c>
      <c r="F20" s="34"/>
      <c r="J20" s="66" t="e">
        <f>+Q20/1000</f>
        <v>#DIV/0!</v>
      </c>
      <c r="K20" s="67" t="s">
        <v>40</v>
      </c>
      <c r="L20" s="68"/>
      <c r="Q20" t="e">
        <f>1/D1093</f>
        <v>#DIV/0!</v>
      </c>
      <c r="R20" s="69" t="s">
        <v>86</v>
      </c>
    </row>
    <row r="21" spans="1:25" x14ac:dyDescent="0.3">
      <c r="A21" s="70"/>
      <c r="B21" s="70"/>
      <c r="C21" s="70"/>
      <c r="D21" s="70"/>
      <c r="E21" s="70"/>
      <c r="F21" s="34"/>
      <c r="J21" s="71"/>
      <c r="K21" s="71"/>
      <c r="L21" s="71"/>
      <c r="O21" s="38"/>
    </row>
    <row r="22" spans="1:25" s="74" customFormat="1" ht="15" thickBot="1" x14ac:dyDescent="0.35">
      <c r="A22" s="72"/>
      <c r="B22" s="72"/>
      <c r="C22" s="72"/>
      <c r="D22" s="72"/>
      <c r="E22" s="72"/>
      <c r="F22" s="73"/>
      <c r="J22" s="75"/>
      <c r="K22" s="75"/>
      <c r="L22" s="75"/>
      <c r="O22" s="76"/>
    </row>
    <row r="24" spans="1:25" x14ac:dyDescent="0.3">
      <c r="E24" s="77" t="s">
        <v>87</v>
      </c>
      <c r="F24" s="77" t="s">
        <v>87</v>
      </c>
      <c r="G24" s="77" t="s">
        <v>87</v>
      </c>
      <c r="H24" s="77"/>
      <c r="I24" s="77"/>
      <c r="J24" s="78" t="s">
        <v>88</v>
      </c>
      <c r="K24" s="78" t="s">
        <v>87</v>
      </c>
      <c r="L24" s="79" t="s">
        <v>87</v>
      </c>
      <c r="M24" s="79" t="s">
        <v>89</v>
      </c>
      <c r="N24" s="78" t="s">
        <v>87</v>
      </c>
      <c r="O24" s="78" t="s">
        <v>89</v>
      </c>
      <c r="P24" s="78" t="s">
        <v>87</v>
      </c>
      <c r="Q24" s="78" t="s">
        <v>89</v>
      </c>
    </row>
    <row r="25" spans="1:25" ht="31.2" x14ac:dyDescent="0.3">
      <c r="C25" s="15" t="s">
        <v>90</v>
      </c>
      <c r="D25" s="80" t="s">
        <v>91</v>
      </c>
      <c r="E25" s="80" t="s">
        <v>92</v>
      </c>
      <c r="F25" s="80" t="s">
        <v>93</v>
      </c>
      <c r="G25" s="80" t="s">
        <v>94</v>
      </c>
      <c r="H25" s="80"/>
      <c r="I25" s="80"/>
      <c r="J25" s="81" t="s">
        <v>95</v>
      </c>
      <c r="K25" s="81" t="s">
        <v>96</v>
      </c>
      <c r="L25" s="82" t="s">
        <v>97</v>
      </c>
      <c r="M25" s="82" t="s">
        <v>98</v>
      </c>
      <c r="N25" s="83" t="s">
        <v>99</v>
      </c>
      <c r="O25" s="83" t="s">
        <v>100</v>
      </c>
      <c r="P25" s="83" t="s">
        <v>101</v>
      </c>
      <c r="Q25" s="83" t="s">
        <v>102</v>
      </c>
    </row>
    <row r="26" spans="1:25" ht="15.6" x14ac:dyDescent="0.3">
      <c r="C26" s="6" t="s">
        <v>19</v>
      </c>
      <c r="D26" s="84" t="s">
        <v>41</v>
      </c>
      <c r="E26" s="19">
        <f>F26+G26</f>
        <v>68.585731940983607</v>
      </c>
      <c r="F26" s="19">
        <v>0</v>
      </c>
      <c r="G26" s="19">
        <v>68.585731940983607</v>
      </c>
      <c r="H26" s="19"/>
      <c r="I26" s="19"/>
      <c r="J26" s="85">
        <v>1</v>
      </c>
      <c r="K26" s="86">
        <v>66.042848806832495</v>
      </c>
      <c r="L26" s="87">
        <v>266.73883552000007</v>
      </c>
      <c r="M26" s="88">
        <f>L26/(E26+F26)</f>
        <v>3.8891301145480592</v>
      </c>
      <c r="N26" s="89">
        <v>0</v>
      </c>
      <c r="O26" s="90" t="s">
        <v>103</v>
      </c>
      <c r="P26" s="89">
        <v>266.73883552000007</v>
      </c>
      <c r="Q26" s="91">
        <f>+P26/G26</f>
        <v>3.8891301145480592</v>
      </c>
    </row>
    <row r="27" spans="1:25" ht="15.6" x14ac:dyDescent="0.3">
      <c r="C27" s="6" t="s">
        <v>20</v>
      </c>
      <c r="D27" s="92" t="s">
        <v>48</v>
      </c>
      <c r="E27" s="19">
        <f t="shared" ref="E27:E32" si="6">F27+G27</f>
        <v>363.68563536317862</v>
      </c>
      <c r="F27" s="19">
        <v>107.6091233110016</v>
      </c>
      <c r="G27" s="19">
        <v>256.07651205217701</v>
      </c>
      <c r="H27" s="19"/>
      <c r="I27" s="19"/>
      <c r="J27" s="85">
        <v>0.70411500249785086</v>
      </c>
      <c r="K27" s="86">
        <v>209.74608813235034</v>
      </c>
      <c r="L27" s="87">
        <v>2135.7396415784524</v>
      </c>
      <c r="M27" s="88">
        <f t="shared" ref="M27:M32" si="7">L27/(E27+F27)</f>
        <v>4.5316431007775142</v>
      </c>
      <c r="N27" s="89">
        <v>631.93331851368123</v>
      </c>
      <c r="O27" s="91">
        <f t="shared" ref="O27:O32" si="8">N27/(F27)</f>
        <v>5.8724883083317012</v>
      </c>
      <c r="P27" s="89">
        <v>1503.806323064771</v>
      </c>
      <c r="Q27" s="91">
        <f t="shared" ref="Q27:Q32" si="9">+P27/G27</f>
        <v>5.8724883083316994</v>
      </c>
    </row>
    <row r="28" spans="1:25" ht="15.6" x14ac:dyDescent="0.3">
      <c r="C28" s="6" t="s">
        <v>21</v>
      </c>
      <c r="D28" s="93" t="s">
        <v>53</v>
      </c>
      <c r="E28" s="19">
        <f t="shared" si="6"/>
        <v>726.70451084468368</v>
      </c>
      <c r="F28" s="19">
        <v>724.65339318846713</v>
      </c>
      <c r="G28" s="19">
        <v>2.0511176562165518</v>
      </c>
      <c r="H28" s="19"/>
      <c r="I28" s="19"/>
      <c r="J28" s="85">
        <v>2.8224919834781799E-3</v>
      </c>
      <c r="K28" s="86">
        <v>0.23786180586758954</v>
      </c>
      <c r="L28" s="87">
        <v>6496.7121983715815</v>
      </c>
      <c r="M28" s="88">
        <f t="shared" si="7"/>
        <v>4.4762991818337792</v>
      </c>
      <c r="N28" s="89">
        <v>6478.3752802727131</v>
      </c>
      <c r="O28" s="91">
        <f t="shared" si="8"/>
        <v>8.9399640451111821</v>
      </c>
      <c r="P28" s="89">
        <v>18.33691809886869</v>
      </c>
      <c r="Q28" s="91">
        <f t="shared" si="9"/>
        <v>8.9399640451111804</v>
      </c>
    </row>
    <row r="29" spans="1:25" ht="15.6" x14ac:dyDescent="0.3">
      <c r="C29" s="6" t="s">
        <v>22</v>
      </c>
      <c r="D29" s="93" t="s">
        <v>58</v>
      </c>
      <c r="E29" s="19">
        <f t="shared" si="6"/>
        <v>5.6352908998762912</v>
      </c>
      <c r="F29" s="19">
        <v>4.3593517548323124</v>
      </c>
      <c r="G29" s="19">
        <v>1.2759391450439788</v>
      </c>
      <c r="H29" s="19"/>
      <c r="I29" s="19"/>
      <c r="J29" s="85">
        <v>0.2264193930205074</v>
      </c>
      <c r="K29" s="86">
        <v>0</v>
      </c>
      <c r="L29" s="87">
        <v>44.660401360000002</v>
      </c>
      <c r="M29" s="88">
        <f t="shared" si="7"/>
        <v>4.4684340304012693</v>
      </c>
      <c r="N29" s="89">
        <v>34.54842039201656</v>
      </c>
      <c r="O29" s="91">
        <f t="shared" si="8"/>
        <v>7.9251279398869032</v>
      </c>
      <c r="P29" s="89">
        <v>10.111980967983444</v>
      </c>
      <c r="Q29" s="91">
        <f t="shared" si="9"/>
        <v>7.9251279398869032</v>
      </c>
    </row>
    <row r="30" spans="1:25" ht="15.6" x14ac:dyDescent="0.3">
      <c r="C30" s="6" t="s">
        <v>23</v>
      </c>
      <c r="D30" s="93" t="s">
        <v>60</v>
      </c>
      <c r="E30" s="19">
        <f t="shared" si="6"/>
        <v>165.44478873779963</v>
      </c>
      <c r="F30" s="19">
        <v>160.64590837999947</v>
      </c>
      <c r="G30" s="19">
        <v>4.7988803578001527</v>
      </c>
      <c r="H30" s="19"/>
      <c r="I30" s="19"/>
      <c r="J30" s="85">
        <v>2.9005932398423979E-2</v>
      </c>
      <c r="K30" s="86">
        <v>2.2768748695271519</v>
      </c>
      <c r="L30" s="87">
        <v>1058.6607668001971</v>
      </c>
      <c r="M30" s="88">
        <f t="shared" si="7"/>
        <v>3.246522443471485</v>
      </c>
      <c r="N30" s="89">
        <v>1027.9533241655267</v>
      </c>
      <c r="O30" s="91">
        <f t="shared" si="8"/>
        <v>6.3988764764176693</v>
      </c>
      <c r="P30" s="89">
        <v>30.707442634670208</v>
      </c>
      <c r="Q30" s="91">
        <f t="shared" si="9"/>
        <v>6.3988764764176702</v>
      </c>
    </row>
    <row r="31" spans="1:25" ht="15.6" x14ac:dyDescent="0.3">
      <c r="C31" s="6" t="s">
        <v>24</v>
      </c>
      <c r="D31" s="92" t="s">
        <v>62</v>
      </c>
      <c r="E31" s="19">
        <f t="shared" si="6"/>
        <v>29.863178560112861</v>
      </c>
      <c r="F31" s="19">
        <v>28.394686542809108</v>
      </c>
      <c r="G31" s="19">
        <v>1.4684920173037528</v>
      </c>
      <c r="H31" s="19"/>
      <c r="I31" s="19"/>
      <c r="J31" s="85">
        <v>4.9174002504380532E-2</v>
      </c>
      <c r="K31" s="86">
        <v>0.61987830491387741</v>
      </c>
      <c r="L31" s="87">
        <v>283.33235609852005</v>
      </c>
      <c r="M31" s="88">
        <f t="shared" si="7"/>
        <v>4.8634181084042041</v>
      </c>
      <c r="N31" s="89">
        <v>269.39977011015941</v>
      </c>
      <c r="O31" s="91">
        <f t="shared" si="8"/>
        <v>9.4876824825658908</v>
      </c>
      <c r="P31" s="89">
        <v>13.932585988360662</v>
      </c>
      <c r="Q31" s="91">
        <f t="shared" si="9"/>
        <v>9.4876824825658908</v>
      </c>
    </row>
    <row r="32" spans="1:25" ht="15.6" x14ac:dyDescent="0.3">
      <c r="C32" s="6" t="s">
        <v>25</v>
      </c>
      <c r="D32" s="92" t="s">
        <v>64</v>
      </c>
      <c r="E32" s="19">
        <f t="shared" si="6"/>
        <v>13.805861909055636</v>
      </c>
      <c r="F32" s="19">
        <v>7.4922948422413441E-2</v>
      </c>
      <c r="G32" s="19">
        <v>13.730938960633223</v>
      </c>
      <c r="H32" s="19"/>
      <c r="I32" s="19"/>
      <c r="J32" s="85">
        <v>0.99457310605335914</v>
      </c>
      <c r="K32" s="86">
        <v>13.465657577297089</v>
      </c>
      <c r="L32" s="87">
        <v>157.75252398843665</v>
      </c>
      <c r="M32" s="88">
        <f t="shared" si="7"/>
        <v>11.364812984868793</v>
      </c>
      <c r="N32" s="89">
        <v>0.85610621750016469</v>
      </c>
      <c r="O32" s="91">
        <f t="shared" si="8"/>
        <v>11.426488619661127</v>
      </c>
      <c r="P32" s="89">
        <v>156.89641777093649</v>
      </c>
      <c r="Q32" s="91">
        <f t="shared" si="9"/>
        <v>11.426488619661082</v>
      </c>
    </row>
    <row r="37" spans="3:20" ht="21" x14ac:dyDescent="0.4">
      <c r="D37" s="98" t="s">
        <v>107</v>
      </c>
    </row>
    <row r="38" spans="3:20" ht="15.6" x14ac:dyDescent="0.3">
      <c r="D38" s="155" t="s">
        <v>104</v>
      </c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7"/>
    </row>
    <row r="39" spans="3:20" x14ac:dyDescent="0.3">
      <c r="C39" s="15"/>
      <c r="D39" s="16">
        <v>2019</v>
      </c>
      <c r="E39" s="17">
        <v>2020</v>
      </c>
      <c r="F39" s="17">
        <v>2023</v>
      </c>
      <c r="G39" s="17">
        <v>2025</v>
      </c>
      <c r="H39" s="17">
        <v>2027</v>
      </c>
      <c r="I39" s="17">
        <v>2030</v>
      </c>
      <c r="J39" s="17">
        <v>2033</v>
      </c>
      <c r="K39" s="17">
        <v>2035</v>
      </c>
      <c r="L39" s="17">
        <v>2037</v>
      </c>
      <c r="M39" s="17">
        <v>2040</v>
      </c>
      <c r="N39" s="17">
        <v>2043</v>
      </c>
      <c r="O39" s="17">
        <v>2045</v>
      </c>
      <c r="P39" s="17">
        <v>2047</v>
      </c>
      <c r="Q39" s="18">
        <v>2050</v>
      </c>
    </row>
    <row r="40" spans="3:20" ht="15.6" x14ac:dyDescent="0.3">
      <c r="C40" s="6" t="s">
        <v>19</v>
      </c>
      <c r="D40" s="19">
        <v>68.585731940983607</v>
      </c>
      <c r="E40" s="19">
        <v>55.42289382660443</v>
      </c>
      <c r="F40" s="19">
        <v>48.301053084017497</v>
      </c>
      <c r="G40" s="19">
        <v>38.921861734744084</v>
      </c>
      <c r="H40" s="19">
        <v>31.12573621980787</v>
      </c>
      <c r="I40" s="19">
        <v>20.101904077407454</v>
      </c>
      <c r="J40" s="19">
        <v>8.0077874319897546</v>
      </c>
      <c r="K40" s="19">
        <v>2.86729599242289</v>
      </c>
      <c r="L40" s="19">
        <v>2.3371052350566992</v>
      </c>
      <c r="M40" s="19">
        <v>1.5418190990073675</v>
      </c>
      <c r="N40" s="19">
        <v>0.74653296295810601</v>
      </c>
      <c r="O40" s="19">
        <v>0.21634220559186546</v>
      </c>
      <c r="P40" s="19">
        <v>0</v>
      </c>
      <c r="Q40" s="19">
        <v>0</v>
      </c>
      <c r="T40" s="31"/>
    </row>
    <row r="41" spans="3:20" ht="15.6" x14ac:dyDescent="0.3">
      <c r="C41" s="6" t="s">
        <v>20</v>
      </c>
      <c r="D41" s="19">
        <v>376.79251645149293</v>
      </c>
      <c r="E41" s="19">
        <v>369.59874879475456</v>
      </c>
      <c r="F41" s="19">
        <v>295.71175125095385</v>
      </c>
      <c r="G41" s="19">
        <v>221.21840706405601</v>
      </c>
      <c r="H41" s="19">
        <v>171.31169310730004</v>
      </c>
      <c r="I41" s="19">
        <v>111.95261234678644</v>
      </c>
      <c r="J41" s="19">
        <v>72.379931845519636</v>
      </c>
      <c r="K41" s="19">
        <v>52.2350632561674</v>
      </c>
      <c r="L41" s="19">
        <v>39.077990841053399</v>
      </c>
      <c r="M41" s="19">
        <v>23.3968962245543</v>
      </c>
      <c r="N41" s="19">
        <v>17.354491524384926</v>
      </c>
      <c r="O41" s="19">
        <v>13.326221724272058</v>
      </c>
      <c r="P41" s="19">
        <v>10.029486407153993</v>
      </c>
      <c r="Q41" s="19">
        <v>6.6898601086639449</v>
      </c>
      <c r="T41" s="31"/>
    </row>
    <row r="42" spans="3:20" ht="15.6" x14ac:dyDescent="0.3">
      <c r="C42" s="6" t="s">
        <v>21</v>
      </c>
      <c r="D42" s="19">
        <v>726.70451084468357</v>
      </c>
      <c r="E42" s="19">
        <v>687.86225103060212</v>
      </c>
      <c r="F42" s="19">
        <v>587.55750824736049</v>
      </c>
      <c r="G42" s="19">
        <v>494.42471335568871</v>
      </c>
      <c r="H42" s="19">
        <v>420.57125502833946</v>
      </c>
      <c r="I42" s="19">
        <v>309.7910675373156</v>
      </c>
      <c r="J42" s="19">
        <v>257.83201320744161</v>
      </c>
      <c r="K42" s="19">
        <v>218.66172919585773</v>
      </c>
      <c r="L42" s="19">
        <v>182.14935775491111</v>
      </c>
      <c r="M42" s="19">
        <v>127.3982825137665</v>
      </c>
      <c r="N42" s="19">
        <v>81.49849118140061</v>
      </c>
      <c r="O42" s="19">
        <v>70.347634082399537</v>
      </c>
      <c r="P42" s="19">
        <v>64.244040865995586</v>
      </c>
      <c r="Q42" s="19">
        <v>55.088651041389411</v>
      </c>
      <c r="T42" s="31"/>
    </row>
    <row r="43" spans="3:20" ht="15.6" x14ac:dyDescent="0.3">
      <c r="C43" s="6" t="s">
        <v>22</v>
      </c>
      <c r="D43" s="19">
        <v>5.6352908998762912</v>
      </c>
      <c r="E43" s="19">
        <v>5.3251450871105153</v>
      </c>
      <c r="F43" s="19">
        <v>4.6229281525464918</v>
      </c>
      <c r="G43" s="19">
        <v>4.1547835295038089</v>
      </c>
      <c r="H43" s="19">
        <v>3.4993810572440527</v>
      </c>
      <c r="I43" s="19">
        <v>2.5162773488544192</v>
      </c>
      <c r="J43" s="19">
        <v>2.0247254946596041</v>
      </c>
      <c r="K43" s="19">
        <v>1.6970242585297266</v>
      </c>
      <c r="L43" s="19">
        <v>1.4629519470083854</v>
      </c>
      <c r="M43" s="19">
        <v>1.1118434797263739</v>
      </c>
      <c r="N43" s="19">
        <v>0.99480732396570282</v>
      </c>
      <c r="O43" s="19">
        <v>0.9167832201252627</v>
      </c>
      <c r="P43" s="19">
        <v>0.83875911628481048</v>
      </c>
      <c r="Q43" s="19">
        <v>0.72172296052414664</v>
      </c>
      <c r="T43" s="31"/>
    </row>
    <row r="44" spans="3:20" ht="15.6" x14ac:dyDescent="0.3">
      <c r="C44" s="6" t="s">
        <v>23</v>
      </c>
      <c r="D44" s="19">
        <v>165.44478873779963</v>
      </c>
      <c r="E44" s="19">
        <v>153.89107121101256</v>
      </c>
      <c r="F44" s="19">
        <v>117.34515536171116</v>
      </c>
      <c r="G44" s="19">
        <v>91.230677358831571</v>
      </c>
      <c r="H44" s="19">
        <v>73.19355276753096</v>
      </c>
      <c r="I44" s="19">
        <v>46.137865880580037</v>
      </c>
      <c r="J44" s="19">
        <v>34.93812928869707</v>
      </c>
      <c r="K44" s="19">
        <v>27.471638227441758</v>
      </c>
      <c r="L44" s="19">
        <v>23.215461459279428</v>
      </c>
      <c r="M44" s="19">
        <v>16.831196307035714</v>
      </c>
      <c r="N44" s="19">
        <v>12.14520015893914</v>
      </c>
      <c r="O44" s="19">
        <v>9.7568222406346106</v>
      </c>
      <c r="P44" s="19">
        <v>7.7567559465187346</v>
      </c>
      <c r="Q44" s="19">
        <v>5.7455960840757854</v>
      </c>
      <c r="T44" s="31"/>
    </row>
    <row r="45" spans="3:20" ht="15.6" x14ac:dyDescent="0.3">
      <c r="C45" s="6" t="s">
        <v>24</v>
      </c>
      <c r="D45" s="19">
        <v>29.863178560112861</v>
      </c>
      <c r="E45" s="19">
        <v>27.835107673690871</v>
      </c>
      <c r="F45" s="19">
        <v>23.993658119029163</v>
      </c>
      <c r="G45" s="19">
        <v>20.274712206938659</v>
      </c>
      <c r="H45" s="19">
        <v>17.1777557482433</v>
      </c>
      <c r="I45" s="19">
        <v>12.747595139993381</v>
      </c>
      <c r="J45" s="19">
        <v>10.454848192395344</v>
      </c>
      <c r="K45" s="19">
        <v>8.9263502273299657</v>
      </c>
      <c r="L45" s="19">
        <v>7.8276051073700268</v>
      </c>
      <c r="M45" s="19">
        <v>6.2430911328234622</v>
      </c>
      <c r="N45" s="19">
        <v>4.9217966700768256</v>
      </c>
      <c r="O45" s="19">
        <v>4.3266071106673554</v>
      </c>
      <c r="P45" s="19">
        <v>3.9981896052775259</v>
      </c>
      <c r="Q45" s="19">
        <v>3.5055633471927838</v>
      </c>
      <c r="T45" s="31"/>
    </row>
    <row r="46" spans="3:20" ht="15.6" x14ac:dyDescent="0.3">
      <c r="C46" s="6" t="s">
        <v>25</v>
      </c>
      <c r="D46" s="19">
        <v>13.805861909055636</v>
      </c>
      <c r="E46" s="19">
        <v>13.555017760421741</v>
      </c>
      <c r="F46" s="19">
        <v>13.580367821962039</v>
      </c>
      <c r="G46" s="19">
        <v>11.513307662146612</v>
      </c>
      <c r="H46" s="19">
        <v>9.8123614879947141</v>
      </c>
      <c r="I46" s="19">
        <v>7.6975094726589486</v>
      </c>
      <c r="J46" s="19">
        <v>6.213889795624481</v>
      </c>
      <c r="K46" s="19">
        <v>5.3187837596252985</v>
      </c>
      <c r="L46" s="19">
        <v>4.5635467610294596</v>
      </c>
      <c r="M46" s="19">
        <v>3.6682050453013875</v>
      </c>
      <c r="N46" s="19">
        <v>2.8293262902704885</v>
      </c>
      <c r="O46" s="19">
        <v>2.286975390331242</v>
      </c>
      <c r="P46" s="19">
        <v>1.7612347432495417</v>
      </c>
      <c r="Q46" s="19">
        <v>0.97262377262695476</v>
      </c>
      <c r="T46" s="31"/>
    </row>
    <row r="47" spans="3:20" ht="15.6" x14ac:dyDescent="0.3">
      <c r="C47" s="71"/>
      <c r="D47" s="99">
        <f>SUM(D40:D46)</f>
        <v>1386.8318793440046</v>
      </c>
      <c r="E47" s="99">
        <f t="shared" ref="E47:Q47" si="10">SUM(E40:E46)</f>
        <v>1313.4902353841967</v>
      </c>
      <c r="F47" s="99">
        <f t="shared" si="10"/>
        <v>1091.1124220375805</v>
      </c>
      <c r="G47" s="99">
        <f t="shared" si="10"/>
        <v>881.73846291190944</v>
      </c>
      <c r="H47" s="99">
        <f t="shared" si="10"/>
        <v>726.69173541646035</v>
      </c>
      <c r="I47" s="99">
        <f t="shared" si="10"/>
        <v>510.94483180359629</v>
      </c>
      <c r="J47" s="99">
        <f t="shared" si="10"/>
        <v>391.85132525632747</v>
      </c>
      <c r="K47" s="99">
        <f t="shared" si="10"/>
        <v>317.1778849173748</v>
      </c>
      <c r="L47" s="99">
        <f t="shared" si="10"/>
        <v>260.63401910570849</v>
      </c>
      <c r="M47" s="99">
        <f t="shared" si="10"/>
        <v>180.1913338022151</v>
      </c>
      <c r="N47" s="99">
        <f t="shared" si="10"/>
        <v>120.4906461119958</v>
      </c>
      <c r="O47" s="99">
        <f t="shared" si="10"/>
        <v>101.17738597402192</v>
      </c>
      <c r="P47" s="99">
        <f t="shared" si="10"/>
        <v>88.628466684480202</v>
      </c>
      <c r="Q47" s="99">
        <f t="shared" si="10"/>
        <v>72.724017314473031</v>
      </c>
      <c r="T47" s="31"/>
    </row>
    <row r="49" spans="3:42" ht="21" customHeight="1" x14ac:dyDescent="0.4">
      <c r="D49" s="98" t="s">
        <v>108</v>
      </c>
    </row>
    <row r="50" spans="3:42" ht="15.6" x14ac:dyDescent="0.3">
      <c r="D50" s="155" t="s">
        <v>105</v>
      </c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</row>
    <row r="51" spans="3:42" x14ac:dyDescent="0.3">
      <c r="D51" s="16">
        <v>2019</v>
      </c>
      <c r="E51" s="17">
        <v>2020</v>
      </c>
      <c r="F51" s="17">
        <v>2021</v>
      </c>
      <c r="G51" s="17">
        <v>2022</v>
      </c>
      <c r="H51" s="17">
        <v>2023</v>
      </c>
      <c r="I51" s="17">
        <v>2024</v>
      </c>
      <c r="J51" s="17">
        <v>2025</v>
      </c>
      <c r="K51" s="17">
        <v>2026</v>
      </c>
      <c r="L51" s="17">
        <v>2027</v>
      </c>
      <c r="M51" s="17">
        <v>2028</v>
      </c>
      <c r="N51" s="17">
        <v>2029</v>
      </c>
      <c r="O51" s="17">
        <v>2030</v>
      </c>
      <c r="P51" s="17">
        <v>2031</v>
      </c>
      <c r="Q51" s="18">
        <v>2032</v>
      </c>
      <c r="R51" s="16">
        <v>2033</v>
      </c>
      <c r="S51" s="17">
        <v>2034</v>
      </c>
      <c r="T51" s="17">
        <v>2035</v>
      </c>
      <c r="U51" s="17">
        <v>2036</v>
      </c>
      <c r="V51" s="17">
        <v>2037</v>
      </c>
      <c r="W51" s="17">
        <v>2038</v>
      </c>
      <c r="X51" s="17">
        <v>2039</v>
      </c>
      <c r="Y51" s="17">
        <v>2040</v>
      </c>
      <c r="Z51" s="17">
        <v>2041</v>
      </c>
      <c r="AA51" s="17">
        <v>2042</v>
      </c>
      <c r="AB51" s="17">
        <v>2043</v>
      </c>
      <c r="AC51" s="17">
        <v>2044</v>
      </c>
      <c r="AD51" s="17">
        <v>2045</v>
      </c>
      <c r="AE51" s="18">
        <v>2046</v>
      </c>
      <c r="AF51" s="16">
        <v>2047</v>
      </c>
      <c r="AG51" s="17">
        <v>2048</v>
      </c>
      <c r="AH51" s="17">
        <v>2049</v>
      </c>
      <c r="AI51" s="17">
        <v>2050</v>
      </c>
      <c r="AO51" t="s">
        <v>106</v>
      </c>
    </row>
    <row r="52" spans="3:42" x14ac:dyDescent="0.3">
      <c r="C52" s="6" t="s">
        <v>19</v>
      </c>
      <c r="D52" s="31">
        <v>0</v>
      </c>
      <c r="E52" s="31">
        <f t="shared" ref="D52:E58" si="11">E40</f>
        <v>55.42289382660443</v>
      </c>
      <c r="F52" s="94">
        <f t="shared" ref="F52:G58" si="12">(($H52-$E52)/($H$51-$E$51))*(F$51-$E$51)+$E52</f>
        <v>53.048946912408788</v>
      </c>
      <c r="G52" s="94">
        <f t="shared" si="12"/>
        <v>50.674999998213138</v>
      </c>
      <c r="H52" s="31">
        <f t="shared" ref="H52:H58" si="13">F40</f>
        <v>48.301053084017497</v>
      </c>
      <c r="I52" s="95">
        <f t="shared" ref="I52:I58" si="14">(($J52-$H52)/($J$51-$H$51))*(I$51-$H$51)+$H52</f>
        <v>43.61145740938079</v>
      </c>
      <c r="J52" s="31">
        <f t="shared" ref="J52:J58" si="15">G40</f>
        <v>38.921861734744084</v>
      </c>
      <c r="K52" s="95">
        <f t="shared" ref="K52:K58" si="16">(($L52-$J52)/($L$51-$J$51))*(K$51-$J$51)+$J52</f>
        <v>35.023798977275973</v>
      </c>
      <c r="L52" s="31">
        <f t="shared" ref="L52:L58" si="17">H40</f>
        <v>31.12573621980787</v>
      </c>
      <c r="M52" s="94">
        <f t="shared" ref="M52:N58" si="18">(($O52-$L52)/($O$51-$L$51))*(M$51-$L$51)+$L52</f>
        <v>27.451125505674398</v>
      </c>
      <c r="N52" s="94">
        <f t="shared" si="18"/>
        <v>23.776514791540926</v>
      </c>
      <c r="O52" s="31">
        <f t="shared" ref="O52:O58" si="19">I40</f>
        <v>20.101904077407454</v>
      </c>
      <c r="P52" s="94">
        <f t="shared" ref="P52:Q58" si="20">(($R52-$O52)/($R$51-$O$51))*(P$51-$O$51)+$O52</f>
        <v>16.070531862268222</v>
      </c>
      <c r="Q52" s="94">
        <f t="shared" si="20"/>
        <v>12.039159647128988</v>
      </c>
      <c r="R52" s="31">
        <f t="shared" ref="R52:R58" si="21">J40</f>
        <v>8.0077874319897546</v>
      </c>
      <c r="S52" s="95">
        <f t="shared" ref="S52:S58" si="22">(($T52-$R52)/($T$51-$R$51))*(S$51-$R$51)+$R52</f>
        <v>5.4375417122063219</v>
      </c>
      <c r="T52" s="31">
        <f t="shared" ref="T52:T58" si="23">K40</f>
        <v>2.86729599242289</v>
      </c>
      <c r="U52" s="95">
        <f t="shared" ref="U52:U58" si="24">(($V52-$T52)/($V$51-$T$51))*(U$51-$T$51)+$T52</f>
        <v>2.6022006137397948</v>
      </c>
      <c r="V52" s="31">
        <f t="shared" ref="V52:V58" si="25">L40</f>
        <v>2.3371052350566992</v>
      </c>
      <c r="W52" s="94">
        <f t="shared" ref="W52:X58" si="26">(($Y52-$V52)/($Y$51-$V$51))*(W$51-$V$51)+$V52</f>
        <v>2.0720098563735885</v>
      </c>
      <c r="X52" s="94">
        <f t="shared" si="26"/>
        <v>1.8069144776904782</v>
      </c>
      <c r="Y52" s="31">
        <f t="shared" ref="Y52:Y58" si="27">M40</f>
        <v>1.5418190990073675</v>
      </c>
      <c r="Z52" s="94">
        <f t="shared" ref="Z52:AA58" si="28">(($AB52-$Y52)/($AB$51-$Y$51))*(Z$51-$Y$51)+$Y52</f>
        <v>1.2767237203242803</v>
      </c>
      <c r="AA52" s="94">
        <f t="shared" si="28"/>
        <v>1.0116283416411931</v>
      </c>
      <c r="AB52" s="31">
        <f t="shared" ref="AB52:AB58" si="29">N40</f>
        <v>0.74653296295810601</v>
      </c>
      <c r="AC52" s="95">
        <f t="shared" ref="AC52:AC58" si="30">(($AD52-$AB52)/($AD$51-$AB$51))*(AC$51-$AB$51)+$AB52</f>
        <v>0.48143758427498573</v>
      </c>
      <c r="AD52" s="31">
        <f t="shared" ref="AD52:AD58" si="31">O40</f>
        <v>0.21634220559186546</v>
      </c>
      <c r="AE52" s="95">
        <f t="shared" ref="AE52:AE58" si="32">(($AF52-$AD52)/($AF$51-$AD$51))*(AE$51-$AD$51)+$AD52</f>
        <v>0.10817110279593273</v>
      </c>
      <c r="AF52" s="31">
        <f t="shared" ref="AF52:AF58" si="33">P40</f>
        <v>0</v>
      </c>
      <c r="AG52" s="94">
        <f t="shared" ref="AG52:AH58" si="34">(($AI52-$AF52)/($AI$51-$AF$51))*(AG$51-$AF$51)+$AF52</f>
        <v>0</v>
      </c>
      <c r="AH52" s="94">
        <f t="shared" si="34"/>
        <v>0</v>
      </c>
      <c r="AI52" s="31">
        <f t="shared" ref="AI52:AI58" si="35">Q40</f>
        <v>0</v>
      </c>
      <c r="AO52" s="31">
        <f t="shared" ref="AO52:AO58" si="36">SUM(D52:AI52)</f>
        <v>486.08349438254589</v>
      </c>
      <c r="AP52" t="s">
        <v>87</v>
      </c>
    </row>
    <row r="53" spans="3:42" x14ac:dyDescent="0.3">
      <c r="C53" s="6" t="s">
        <v>20</v>
      </c>
      <c r="D53" s="31">
        <f t="shared" si="11"/>
        <v>376.79251645149293</v>
      </c>
      <c r="E53" s="31">
        <f t="shared" si="11"/>
        <v>369.59874879475456</v>
      </c>
      <c r="F53" s="94">
        <f t="shared" si="12"/>
        <v>344.96974961348764</v>
      </c>
      <c r="G53" s="94">
        <f t="shared" si="12"/>
        <v>320.34075043222077</v>
      </c>
      <c r="H53" s="31">
        <f t="shared" si="13"/>
        <v>295.71175125095385</v>
      </c>
      <c r="I53" s="95">
        <f t="shared" si="14"/>
        <v>258.46507915750493</v>
      </c>
      <c r="J53" s="31">
        <f t="shared" si="15"/>
        <v>221.21840706405601</v>
      </c>
      <c r="K53" s="95">
        <f t="shared" si="16"/>
        <v>196.26505008567801</v>
      </c>
      <c r="L53" s="31">
        <f t="shared" si="17"/>
        <v>171.31169310730004</v>
      </c>
      <c r="M53" s="94">
        <f t="shared" si="18"/>
        <v>151.5253328537955</v>
      </c>
      <c r="N53" s="94">
        <f t="shared" si="18"/>
        <v>131.73897260029096</v>
      </c>
      <c r="O53" s="31">
        <f t="shared" si="19"/>
        <v>111.95261234678644</v>
      </c>
      <c r="P53" s="94">
        <f t="shared" si="20"/>
        <v>98.761718846364175</v>
      </c>
      <c r="Q53" s="94">
        <f t="shared" si="20"/>
        <v>85.570825345941898</v>
      </c>
      <c r="R53" s="31">
        <f t="shared" si="21"/>
        <v>72.379931845519636</v>
      </c>
      <c r="S53" s="95">
        <f t="shared" si="22"/>
        <v>62.307497550843522</v>
      </c>
      <c r="T53" s="31">
        <f t="shared" si="23"/>
        <v>52.2350632561674</v>
      </c>
      <c r="U53" s="95">
        <f t="shared" si="24"/>
        <v>45.6565270486104</v>
      </c>
      <c r="V53" s="31">
        <f t="shared" si="25"/>
        <v>39.077990841053399</v>
      </c>
      <c r="W53" s="94">
        <f t="shared" si="26"/>
        <v>33.850959302220367</v>
      </c>
      <c r="X53" s="94">
        <f t="shared" si="26"/>
        <v>28.623927763387336</v>
      </c>
      <c r="Y53" s="31">
        <f t="shared" si="27"/>
        <v>23.3968962245543</v>
      </c>
      <c r="Z53" s="94">
        <f t="shared" si="28"/>
        <v>21.382761324497842</v>
      </c>
      <c r="AA53" s="94">
        <f t="shared" si="28"/>
        <v>19.368626424441384</v>
      </c>
      <c r="AB53" s="31">
        <f t="shared" si="29"/>
        <v>17.354491524384926</v>
      </c>
      <c r="AC53" s="95">
        <f t="shared" si="30"/>
        <v>15.340356624328493</v>
      </c>
      <c r="AD53" s="31">
        <f t="shared" si="31"/>
        <v>13.326221724272058</v>
      </c>
      <c r="AE53" s="95">
        <f t="shared" si="32"/>
        <v>11.677854065713024</v>
      </c>
      <c r="AF53" s="31">
        <f t="shared" si="33"/>
        <v>10.029486407153993</v>
      </c>
      <c r="AG53" s="94">
        <f t="shared" si="34"/>
        <v>8.9162776409906428</v>
      </c>
      <c r="AH53" s="94">
        <f t="shared" si="34"/>
        <v>7.8030688748272947</v>
      </c>
      <c r="AI53" s="31">
        <f t="shared" si="35"/>
        <v>6.6898601086639449</v>
      </c>
      <c r="AO53" s="31">
        <f t="shared" si="36"/>
        <v>3623.6410065022583</v>
      </c>
      <c r="AP53" t="s">
        <v>87</v>
      </c>
    </row>
    <row r="54" spans="3:42" x14ac:dyDescent="0.3">
      <c r="C54" s="6" t="s">
        <v>21</v>
      </c>
      <c r="D54" s="31">
        <f t="shared" si="11"/>
        <v>726.70451084468357</v>
      </c>
      <c r="E54" s="31">
        <f t="shared" si="11"/>
        <v>687.86225103060212</v>
      </c>
      <c r="F54" s="94">
        <f t="shared" si="12"/>
        <v>654.42733676952162</v>
      </c>
      <c r="G54" s="94">
        <f t="shared" si="12"/>
        <v>620.992422508441</v>
      </c>
      <c r="H54" s="31">
        <f t="shared" si="13"/>
        <v>587.55750824736049</v>
      </c>
      <c r="I54" s="95">
        <f t="shared" si="14"/>
        <v>540.99111080152466</v>
      </c>
      <c r="J54" s="31">
        <f t="shared" si="15"/>
        <v>494.42471335568871</v>
      </c>
      <c r="K54" s="95">
        <f t="shared" si="16"/>
        <v>457.49798419201409</v>
      </c>
      <c r="L54" s="31">
        <f t="shared" si="17"/>
        <v>420.57125502833946</v>
      </c>
      <c r="M54" s="94">
        <f t="shared" si="18"/>
        <v>383.64452586466484</v>
      </c>
      <c r="N54" s="94">
        <f t="shared" si="18"/>
        <v>346.71779670099022</v>
      </c>
      <c r="O54" s="31">
        <f t="shared" si="19"/>
        <v>309.7910675373156</v>
      </c>
      <c r="P54" s="94">
        <f t="shared" si="20"/>
        <v>292.47138276069091</v>
      </c>
      <c r="Q54" s="94">
        <f t="shared" si="20"/>
        <v>275.15169798406629</v>
      </c>
      <c r="R54" s="31">
        <f t="shared" si="21"/>
        <v>257.83201320744161</v>
      </c>
      <c r="S54" s="95">
        <f t="shared" si="22"/>
        <v>238.24687120164967</v>
      </c>
      <c r="T54" s="31">
        <f t="shared" si="23"/>
        <v>218.66172919585773</v>
      </c>
      <c r="U54" s="95">
        <f t="shared" si="24"/>
        <v>200.40554347538443</v>
      </c>
      <c r="V54" s="31">
        <f t="shared" si="25"/>
        <v>182.14935775491111</v>
      </c>
      <c r="W54" s="94">
        <f t="shared" si="26"/>
        <v>163.89899934119623</v>
      </c>
      <c r="X54" s="94">
        <f t="shared" si="26"/>
        <v>145.64864092748138</v>
      </c>
      <c r="Y54" s="31">
        <f t="shared" si="27"/>
        <v>127.3982825137665</v>
      </c>
      <c r="Z54" s="94">
        <f t="shared" si="28"/>
        <v>112.09835206964453</v>
      </c>
      <c r="AA54" s="94">
        <f t="shared" si="28"/>
        <v>96.798421625522579</v>
      </c>
      <c r="AB54" s="31">
        <f t="shared" si="29"/>
        <v>81.49849118140061</v>
      </c>
      <c r="AC54" s="95">
        <f t="shared" si="30"/>
        <v>75.923062631900081</v>
      </c>
      <c r="AD54" s="31">
        <f t="shared" si="31"/>
        <v>70.347634082399537</v>
      </c>
      <c r="AE54" s="95">
        <f t="shared" si="32"/>
        <v>67.295837474197555</v>
      </c>
      <c r="AF54" s="31">
        <f t="shared" si="33"/>
        <v>64.244040865995586</v>
      </c>
      <c r="AG54" s="94">
        <f t="shared" si="34"/>
        <v>61.192244257793526</v>
      </c>
      <c r="AH54" s="94">
        <f t="shared" si="34"/>
        <v>58.140447649591472</v>
      </c>
      <c r="AI54" s="31">
        <f t="shared" si="35"/>
        <v>55.088651041389411</v>
      </c>
      <c r="AO54" s="97">
        <f t="shared" si="36"/>
        <v>9075.6741841234289</v>
      </c>
      <c r="AP54" t="s">
        <v>87</v>
      </c>
    </row>
    <row r="55" spans="3:42" x14ac:dyDescent="0.3">
      <c r="C55" s="6" t="s">
        <v>22</v>
      </c>
      <c r="D55" s="31">
        <f t="shared" si="11"/>
        <v>5.6352908998762912</v>
      </c>
      <c r="E55" s="31">
        <f t="shared" si="11"/>
        <v>5.3251450871105153</v>
      </c>
      <c r="F55" s="94">
        <f t="shared" si="12"/>
        <v>5.0910727755891738</v>
      </c>
      <c r="G55" s="94">
        <f t="shared" si="12"/>
        <v>4.8570004640678333</v>
      </c>
      <c r="H55" s="31">
        <f t="shared" si="13"/>
        <v>4.6229281525464918</v>
      </c>
      <c r="I55" s="95">
        <f t="shared" si="14"/>
        <v>4.3888558410251504</v>
      </c>
      <c r="J55" s="31">
        <f t="shared" si="15"/>
        <v>4.1547835295038089</v>
      </c>
      <c r="K55" s="95">
        <f t="shared" si="16"/>
        <v>3.8270822933739308</v>
      </c>
      <c r="L55" s="31">
        <f t="shared" si="17"/>
        <v>3.4993810572440527</v>
      </c>
      <c r="M55" s="94">
        <f t="shared" si="18"/>
        <v>3.171679821114175</v>
      </c>
      <c r="N55" s="94">
        <f t="shared" si="18"/>
        <v>2.8439785849842969</v>
      </c>
      <c r="O55" s="31">
        <f t="shared" si="19"/>
        <v>2.5162773488544192</v>
      </c>
      <c r="P55" s="94">
        <f t="shared" si="20"/>
        <v>2.3524267307894808</v>
      </c>
      <c r="Q55" s="94">
        <f t="shared" si="20"/>
        <v>2.1885761127245424</v>
      </c>
      <c r="R55" s="31">
        <f t="shared" si="21"/>
        <v>2.0247254946596041</v>
      </c>
      <c r="S55" s="95">
        <f t="shared" si="22"/>
        <v>1.8608748765946652</v>
      </c>
      <c r="T55" s="31">
        <f t="shared" si="23"/>
        <v>1.6970242585297266</v>
      </c>
      <c r="U55" s="95">
        <f t="shared" si="24"/>
        <v>1.5799881027690561</v>
      </c>
      <c r="V55" s="31">
        <f t="shared" si="25"/>
        <v>1.4629519470083854</v>
      </c>
      <c r="W55" s="94">
        <f t="shared" si="26"/>
        <v>1.3459157912477149</v>
      </c>
      <c r="X55" s="94">
        <f t="shared" si="26"/>
        <v>1.2288796354870444</v>
      </c>
      <c r="Y55" s="31">
        <f t="shared" si="27"/>
        <v>1.1118434797263739</v>
      </c>
      <c r="Z55" s="94">
        <f t="shared" si="28"/>
        <v>1.0728314278061502</v>
      </c>
      <c r="AA55" s="94">
        <f t="shared" si="28"/>
        <v>1.0338193758859264</v>
      </c>
      <c r="AB55" s="31">
        <f t="shared" si="29"/>
        <v>0.99480732396570282</v>
      </c>
      <c r="AC55" s="95">
        <f t="shared" si="30"/>
        <v>0.95579527204548276</v>
      </c>
      <c r="AD55" s="31">
        <f t="shared" si="31"/>
        <v>0.9167832201252627</v>
      </c>
      <c r="AE55" s="95">
        <f t="shared" si="32"/>
        <v>0.87777116820503664</v>
      </c>
      <c r="AF55" s="31">
        <f t="shared" si="33"/>
        <v>0.83875911628481048</v>
      </c>
      <c r="AG55" s="94">
        <f t="shared" si="34"/>
        <v>0.7997470643645892</v>
      </c>
      <c r="AH55" s="94">
        <f t="shared" si="34"/>
        <v>0.76073501244436792</v>
      </c>
      <c r="AI55" s="31">
        <f t="shared" si="35"/>
        <v>0.72172296052414664</v>
      </c>
      <c r="AO55" s="31">
        <f t="shared" si="36"/>
        <v>75.759454226478212</v>
      </c>
      <c r="AP55" t="s">
        <v>87</v>
      </c>
    </row>
    <row r="56" spans="3:42" x14ac:dyDescent="0.3">
      <c r="C56" s="6" t="s">
        <v>23</v>
      </c>
      <c r="D56" s="31">
        <f t="shared" si="11"/>
        <v>165.44478873779963</v>
      </c>
      <c r="E56" s="31">
        <f t="shared" si="11"/>
        <v>153.89107121101256</v>
      </c>
      <c r="F56" s="94">
        <f t="shared" si="12"/>
        <v>141.70909926124543</v>
      </c>
      <c r="G56" s="94">
        <f t="shared" si="12"/>
        <v>129.5271273114783</v>
      </c>
      <c r="H56" s="31">
        <f t="shared" si="13"/>
        <v>117.34515536171116</v>
      </c>
      <c r="I56" s="95">
        <f t="shared" si="14"/>
        <v>104.28791636027137</v>
      </c>
      <c r="J56" s="31">
        <f t="shared" si="15"/>
        <v>91.230677358831571</v>
      </c>
      <c r="K56" s="95">
        <f t="shared" si="16"/>
        <v>82.212115063181272</v>
      </c>
      <c r="L56" s="31">
        <f t="shared" si="17"/>
        <v>73.19355276753096</v>
      </c>
      <c r="M56" s="94">
        <f t="shared" si="18"/>
        <v>64.174990471880648</v>
      </c>
      <c r="N56" s="94">
        <f t="shared" si="18"/>
        <v>55.156428176230349</v>
      </c>
      <c r="O56" s="31">
        <f t="shared" si="19"/>
        <v>46.137865880580037</v>
      </c>
      <c r="P56" s="94">
        <f t="shared" si="20"/>
        <v>42.404620349952381</v>
      </c>
      <c r="Q56" s="94">
        <f t="shared" si="20"/>
        <v>38.671374819324726</v>
      </c>
      <c r="R56" s="31">
        <f t="shared" si="21"/>
        <v>34.93812928869707</v>
      </c>
      <c r="S56" s="95">
        <f t="shared" si="22"/>
        <v>31.204883758069414</v>
      </c>
      <c r="T56" s="31">
        <f t="shared" si="23"/>
        <v>27.471638227441758</v>
      </c>
      <c r="U56" s="95">
        <f t="shared" si="24"/>
        <v>25.343549843360591</v>
      </c>
      <c r="V56" s="31">
        <f t="shared" si="25"/>
        <v>23.215461459279428</v>
      </c>
      <c r="W56" s="94">
        <f t="shared" si="26"/>
        <v>21.08737307519819</v>
      </c>
      <c r="X56" s="94">
        <f t="shared" si="26"/>
        <v>18.959284691116952</v>
      </c>
      <c r="Y56" s="31">
        <f t="shared" si="27"/>
        <v>16.831196307035714</v>
      </c>
      <c r="Z56" s="94">
        <f t="shared" si="28"/>
        <v>15.269197591003524</v>
      </c>
      <c r="AA56" s="94">
        <f t="shared" si="28"/>
        <v>13.707198874971331</v>
      </c>
      <c r="AB56" s="31">
        <f t="shared" si="29"/>
        <v>12.14520015893914</v>
      </c>
      <c r="AC56" s="95">
        <f t="shared" si="30"/>
        <v>10.951011199786876</v>
      </c>
      <c r="AD56" s="31">
        <f t="shared" si="31"/>
        <v>9.7568222406346106</v>
      </c>
      <c r="AE56" s="95">
        <f t="shared" si="32"/>
        <v>8.756789093576673</v>
      </c>
      <c r="AF56" s="31">
        <f t="shared" si="33"/>
        <v>7.7567559465187346</v>
      </c>
      <c r="AG56" s="94">
        <f t="shared" si="34"/>
        <v>7.0863693257044185</v>
      </c>
      <c r="AH56" s="94">
        <f t="shared" si="34"/>
        <v>6.4159827048901015</v>
      </c>
      <c r="AI56" s="31">
        <f t="shared" si="35"/>
        <v>5.7455960840757854</v>
      </c>
      <c r="AO56" s="31">
        <f t="shared" si="36"/>
        <v>1602.0292230013306</v>
      </c>
      <c r="AP56" t="s">
        <v>87</v>
      </c>
    </row>
    <row r="57" spans="3:42" x14ac:dyDescent="0.3">
      <c r="C57" s="6" t="s">
        <v>24</v>
      </c>
      <c r="D57" s="31">
        <f t="shared" si="11"/>
        <v>29.863178560112861</v>
      </c>
      <c r="E57" s="31">
        <f t="shared" si="11"/>
        <v>27.835107673690871</v>
      </c>
      <c r="F57" s="94">
        <f t="shared" si="12"/>
        <v>26.554624488803636</v>
      </c>
      <c r="G57" s="94">
        <f t="shared" si="12"/>
        <v>25.274141303916398</v>
      </c>
      <c r="H57" s="31">
        <f t="shared" si="13"/>
        <v>23.993658119029163</v>
      </c>
      <c r="I57" s="95">
        <f t="shared" si="14"/>
        <v>22.134185162983911</v>
      </c>
      <c r="J57" s="31">
        <f t="shared" si="15"/>
        <v>20.274712206938659</v>
      </c>
      <c r="K57" s="95">
        <f t="shared" si="16"/>
        <v>18.726233977590979</v>
      </c>
      <c r="L57" s="31">
        <f t="shared" si="17"/>
        <v>17.1777557482433</v>
      </c>
      <c r="M57" s="94">
        <f t="shared" si="18"/>
        <v>15.701035545493326</v>
      </c>
      <c r="N57" s="94">
        <f t="shared" si="18"/>
        <v>14.224315342743354</v>
      </c>
      <c r="O57" s="31">
        <f t="shared" si="19"/>
        <v>12.747595139993381</v>
      </c>
      <c r="P57" s="94">
        <f t="shared" si="20"/>
        <v>11.983346157460701</v>
      </c>
      <c r="Q57" s="94">
        <f t="shared" si="20"/>
        <v>11.219097174928024</v>
      </c>
      <c r="R57" s="31">
        <f t="shared" si="21"/>
        <v>10.454848192395344</v>
      </c>
      <c r="S57" s="95">
        <f t="shared" si="22"/>
        <v>9.6905992098626541</v>
      </c>
      <c r="T57" s="31">
        <f t="shared" si="23"/>
        <v>8.9263502273299657</v>
      </c>
      <c r="U57" s="95">
        <f t="shared" si="24"/>
        <v>8.3769776673499958</v>
      </c>
      <c r="V57" s="31">
        <f t="shared" si="25"/>
        <v>7.8276051073700268</v>
      </c>
      <c r="W57" s="94">
        <f t="shared" si="26"/>
        <v>7.2994337825211719</v>
      </c>
      <c r="X57" s="94">
        <f t="shared" si="26"/>
        <v>6.771262457672317</v>
      </c>
      <c r="Y57" s="31">
        <f t="shared" si="27"/>
        <v>6.2430911328234622</v>
      </c>
      <c r="Z57" s="94">
        <f t="shared" si="28"/>
        <v>5.80265964524125</v>
      </c>
      <c r="AA57" s="94">
        <f t="shared" si="28"/>
        <v>5.3622281576590378</v>
      </c>
      <c r="AB57" s="31">
        <f t="shared" si="29"/>
        <v>4.9217966700768256</v>
      </c>
      <c r="AC57" s="95">
        <f t="shared" si="30"/>
        <v>4.6242018903720901</v>
      </c>
      <c r="AD57" s="31">
        <f t="shared" si="31"/>
        <v>4.3266071106673554</v>
      </c>
      <c r="AE57" s="95">
        <f t="shared" si="32"/>
        <v>4.1623983579724406</v>
      </c>
      <c r="AF57" s="31">
        <f t="shared" si="33"/>
        <v>3.9981896052775259</v>
      </c>
      <c r="AG57" s="94">
        <f t="shared" si="34"/>
        <v>3.833980852582612</v>
      </c>
      <c r="AH57" s="94">
        <f t="shared" si="34"/>
        <v>3.6697720998876977</v>
      </c>
      <c r="AI57" s="31">
        <f t="shared" si="35"/>
        <v>3.5055633471927838</v>
      </c>
      <c r="AO57" s="31">
        <f t="shared" si="36"/>
        <v>387.50655211618317</v>
      </c>
      <c r="AP57" t="s">
        <v>87</v>
      </c>
    </row>
    <row r="58" spans="3:42" x14ac:dyDescent="0.3">
      <c r="C58" s="6" t="s">
        <v>25</v>
      </c>
      <c r="D58" s="31">
        <f t="shared" si="11"/>
        <v>13.805861909055636</v>
      </c>
      <c r="E58" s="31">
        <f t="shared" si="11"/>
        <v>13.555017760421741</v>
      </c>
      <c r="F58" s="94">
        <f t="shared" si="12"/>
        <v>13.563467780935174</v>
      </c>
      <c r="G58" s="94">
        <f t="shared" si="12"/>
        <v>13.571917801448606</v>
      </c>
      <c r="H58" s="31">
        <f t="shared" si="13"/>
        <v>13.580367821962039</v>
      </c>
      <c r="I58" s="95">
        <f t="shared" si="14"/>
        <v>12.546837742054326</v>
      </c>
      <c r="J58" s="31">
        <f t="shared" si="15"/>
        <v>11.513307662146612</v>
      </c>
      <c r="K58" s="95">
        <f t="shared" si="16"/>
        <v>10.662834575070663</v>
      </c>
      <c r="L58" s="31">
        <f t="shared" si="17"/>
        <v>9.8123614879947141</v>
      </c>
      <c r="M58" s="94">
        <f t="shared" si="18"/>
        <v>9.1074108162161256</v>
      </c>
      <c r="N58" s="94">
        <f t="shared" si="18"/>
        <v>8.4024601444375371</v>
      </c>
      <c r="O58" s="31">
        <f t="shared" si="19"/>
        <v>7.6975094726589486</v>
      </c>
      <c r="P58" s="94">
        <f t="shared" si="20"/>
        <v>7.202969580314126</v>
      </c>
      <c r="Q58" s="94">
        <f t="shared" si="20"/>
        <v>6.7084296879693035</v>
      </c>
      <c r="R58" s="31">
        <f t="shared" si="21"/>
        <v>6.213889795624481</v>
      </c>
      <c r="S58" s="95">
        <f t="shared" si="22"/>
        <v>5.7663367776248897</v>
      </c>
      <c r="T58" s="31">
        <f t="shared" si="23"/>
        <v>5.3187837596252985</v>
      </c>
      <c r="U58" s="95">
        <f t="shared" si="24"/>
        <v>4.941165260327379</v>
      </c>
      <c r="V58" s="31">
        <f t="shared" si="25"/>
        <v>4.5635467610294596</v>
      </c>
      <c r="W58" s="94">
        <f t="shared" si="26"/>
        <v>4.2650995224534354</v>
      </c>
      <c r="X58" s="94">
        <f t="shared" si="26"/>
        <v>3.9666522838774116</v>
      </c>
      <c r="Y58" s="31">
        <f t="shared" si="27"/>
        <v>3.6682050453013875</v>
      </c>
      <c r="Z58" s="94">
        <f t="shared" si="28"/>
        <v>3.3885787936244212</v>
      </c>
      <c r="AA58" s="94">
        <f t="shared" si="28"/>
        <v>3.1089525419474549</v>
      </c>
      <c r="AB58" s="31">
        <f t="shared" si="29"/>
        <v>2.8293262902704885</v>
      </c>
      <c r="AC58" s="95">
        <f t="shared" si="30"/>
        <v>2.5581508403008653</v>
      </c>
      <c r="AD58" s="31">
        <f t="shared" si="31"/>
        <v>2.286975390331242</v>
      </c>
      <c r="AE58" s="95">
        <f t="shared" si="32"/>
        <v>2.0241050667903919</v>
      </c>
      <c r="AF58" s="31">
        <f t="shared" si="33"/>
        <v>1.7612347432495417</v>
      </c>
      <c r="AG58" s="94">
        <f t="shared" si="34"/>
        <v>1.4983644197086794</v>
      </c>
      <c r="AH58" s="94">
        <f t="shared" si="34"/>
        <v>1.2354940961678169</v>
      </c>
      <c r="AI58" s="31">
        <f t="shared" si="35"/>
        <v>0.97262377262695476</v>
      </c>
      <c r="AO58" s="31">
        <f t="shared" si="36"/>
        <v>212.09823940356713</v>
      </c>
      <c r="AP58" t="s">
        <v>87</v>
      </c>
    </row>
    <row r="59" spans="3:42" s="34" customFormat="1" x14ac:dyDescent="0.3">
      <c r="C59" s="100"/>
      <c r="D59" s="101"/>
      <c r="E59" s="101"/>
      <c r="F59" s="102"/>
      <c r="G59" s="102"/>
      <c r="H59" s="102"/>
      <c r="I59" s="102"/>
      <c r="J59" s="101"/>
      <c r="K59" s="102"/>
      <c r="L59" s="101"/>
      <c r="M59" s="102"/>
      <c r="N59" s="101"/>
      <c r="O59" s="102"/>
      <c r="P59" s="102"/>
      <c r="Q59" s="101"/>
      <c r="R59" s="102"/>
      <c r="S59" s="102"/>
      <c r="T59" s="101"/>
      <c r="U59" s="102"/>
      <c r="V59" s="101"/>
      <c r="W59" s="102"/>
      <c r="X59" s="101"/>
      <c r="Y59" s="102"/>
      <c r="Z59" s="102"/>
      <c r="AA59" s="101"/>
      <c r="AB59" s="102"/>
      <c r="AC59" s="102"/>
      <c r="AD59" s="101"/>
      <c r="AE59" s="102"/>
      <c r="AF59" s="101"/>
      <c r="AG59" s="102"/>
      <c r="AH59" s="101"/>
      <c r="AI59" s="102"/>
      <c r="AJ59" s="102"/>
      <c r="AK59" s="101"/>
      <c r="AO59" s="101"/>
    </row>
    <row r="60" spans="3:42" s="34" customFormat="1" x14ac:dyDescent="0.3">
      <c r="C60" s="100"/>
      <c r="D60" s="101"/>
      <c r="E60" s="101"/>
      <c r="F60" s="102"/>
      <c r="G60" s="102"/>
      <c r="H60" s="102"/>
      <c r="I60" s="102"/>
      <c r="J60" s="101"/>
      <c r="K60" s="102"/>
      <c r="L60" s="101"/>
      <c r="M60" s="102"/>
      <c r="N60" s="101"/>
      <c r="O60" s="102"/>
      <c r="P60" s="102"/>
      <c r="Q60" s="101"/>
      <c r="R60" s="102"/>
      <c r="S60" s="102"/>
      <c r="T60" s="101"/>
      <c r="U60" s="102"/>
      <c r="V60" s="101"/>
      <c r="W60" s="102"/>
      <c r="X60" s="101"/>
      <c r="Y60" s="102"/>
      <c r="Z60" s="102"/>
      <c r="AA60" s="101"/>
      <c r="AB60" s="102"/>
      <c r="AC60" s="102"/>
      <c r="AD60" s="101"/>
      <c r="AE60" s="102"/>
      <c r="AF60" s="101"/>
      <c r="AG60" s="102"/>
      <c r="AH60" s="101"/>
      <c r="AI60" s="102"/>
      <c r="AJ60" s="102"/>
      <c r="AK60" s="101"/>
      <c r="AO60" s="101"/>
    </row>
    <row r="61" spans="3:42" s="34" customFormat="1" x14ac:dyDescent="0.3">
      <c r="C61" s="100"/>
      <c r="D61" s="101"/>
      <c r="E61" s="101"/>
      <c r="F61" s="102"/>
      <c r="G61" s="102"/>
      <c r="H61" s="102"/>
      <c r="I61" s="102"/>
      <c r="J61" s="101"/>
      <c r="K61" s="102"/>
      <c r="L61" s="101"/>
      <c r="M61" s="102"/>
      <c r="N61" s="101"/>
      <c r="O61" s="102"/>
      <c r="P61" s="102"/>
      <c r="Q61" s="101"/>
      <c r="R61" s="102"/>
      <c r="S61" s="102"/>
      <c r="T61" s="101"/>
      <c r="U61" s="102"/>
      <c r="V61" s="101"/>
      <c r="W61" s="102"/>
      <c r="X61" s="101"/>
      <c r="Y61" s="102"/>
      <c r="Z61" s="102"/>
      <c r="AA61" s="101"/>
      <c r="AB61" s="102"/>
      <c r="AC61" s="102"/>
      <c r="AD61" s="101"/>
      <c r="AE61" s="102"/>
      <c r="AF61" s="101"/>
      <c r="AG61" s="102"/>
      <c r="AH61" s="101"/>
      <c r="AI61" s="102"/>
      <c r="AJ61" s="102"/>
      <c r="AK61" s="101"/>
      <c r="AO61" s="101"/>
    </row>
    <row r="62" spans="3:42" s="34" customFormat="1" x14ac:dyDescent="0.3">
      <c r="C62" s="100"/>
      <c r="D62" s="103" t="s">
        <v>109</v>
      </c>
      <c r="E62" s="101"/>
      <c r="F62" s="102"/>
      <c r="G62" s="102"/>
      <c r="H62" s="102"/>
      <c r="I62" s="102"/>
      <c r="J62" s="101"/>
      <c r="K62" s="102"/>
      <c r="L62" s="101"/>
      <c r="M62" s="102"/>
      <c r="N62" s="101"/>
      <c r="O62" s="102"/>
      <c r="P62" s="102"/>
      <c r="Q62" s="101"/>
      <c r="R62" s="102"/>
      <c r="S62" s="102"/>
      <c r="T62" s="101"/>
      <c r="U62" s="102"/>
      <c r="V62" s="101"/>
      <c r="W62" s="102"/>
      <c r="X62" s="101"/>
      <c r="Y62" s="102"/>
      <c r="Z62" s="102"/>
      <c r="AA62" s="101"/>
      <c r="AB62" s="102"/>
      <c r="AC62" s="102"/>
      <c r="AD62" s="101"/>
      <c r="AE62" s="102"/>
      <c r="AF62" s="101"/>
      <c r="AG62" s="102"/>
      <c r="AH62" s="101"/>
      <c r="AI62" s="102"/>
      <c r="AJ62" s="102"/>
      <c r="AK62" s="101"/>
      <c r="AO62" s="101"/>
    </row>
    <row r="63" spans="3:42" s="34" customFormat="1" x14ac:dyDescent="0.3">
      <c r="C63" s="100"/>
      <c r="D63" s="104" t="s">
        <v>108</v>
      </c>
      <c r="E63" s="101"/>
      <c r="F63" s="102"/>
      <c r="G63" s="102"/>
      <c r="H63" s="102"/>
      <c r="I63" s="102"/>
      <c r="J63" s="101"/>
      <c r="K63" s="102"/>
      <c r="L63" s="101"/>
      <c r="M63" s="102"/>
      <c r="N63" s="101"/>
      <c r="O63" s="102"/>
      <c r="P63" s="102"/>
      <c r="Q63" s="101"/>
      <c r="R63" s="102"/>
      <c r="S63" s="102"/>
      <c r="T63" s="101"/>
      <c r="U63" s="102"/>
      <c r="V63" s="101"/>
      <c r="W63" s="102"/>
      <c r="X63" s="101"/>
      <c r="Y63" s="102"/>
      <c r="Z63" s="102"/>
      <c r="AA63" s="101"/>
      <c r="AB63" s="102"/>
      <c r="AC63" s="102"/>
      <c r="AD63" s="101"/>
      <c r="AE63" s="102"/>
      <c r="AF63" s="101"/>
      <c r="AG63" s="102"/>
      <c r="AH63" s="101"/>
      <c r="AI63" s="102"/>
      <c r="AJ63" s="102"/>
      <c r="AK63" s="101"/>
      <c r="AO63" s="101"/>
    </row>
    <row r="64" spans="3:42" s="34" customFormat="1" ht="15" thickBot="1" x14ac:dyDescent="0.35">
      <c r="C64" s="100"/>
      <c r="D64" s="104"/>
      <c r="E64" s="101"/>
      <c r="F64" s="102"/>
      <c r="G64" s="102"/>
      <c r="H64" s="102"/>
      <c r="I64" s="102"/>
      <c r="J64" s="105">
        <f>G67/E67</f>
        <v>1.2907043409248486</v>
      </c>
      <c r="K64" s="106">
        <f>G67/F67</f>
        <v>1.183694414700212</v>
      </c>
      <c r="L64" s="101"/>
      <c r="M64" s="102"/>
      <c r="N64" s="101"/>
      <c r="O64" s="102"/>
      <c r="P64" s="102"/>
      <c r="Q64" s="101"/>
      <c r="R64" s="102"/>
      <c r="S64" s="102"/>
      <c r="T64" s="101"/>
      <c r="U64" s="102"/>
      <c r="V64" s="101"/>
      <c r="W64" s="102"/>
      <c r="X64" s="101"/>
      <c r="Y64" s="102"/>
      <c r="Z64" s="102"/>
      <c r="AA64" s="101"/>
      <c r="AB64" s="102"/>
      <c r="AC64" s="102"/>
      <c r="AD64" s="101"/>
      <c r="AE64" s="102"/>
      <c r="AF64" s="101"/>
      <c r="AG64" s="102"/>
      <c r="AH64" s="101"/>
      <c r="AI64" s="102"/>
      <c r="AJ64" s="102"/>
      <c r="AK64" s="101"/>
      <c r="AO64" s="101"/>
    </row>
    <row r="65" spans="3:111" s="34" customFormat="1" ht="15" thickBot="1" x14ac:dyDescent="0.35">
      <c r="C65" s="100"/>
      <c r="D65" s="159" t="s">
        <v>110</v>
      </c>
      <c r="E65" s="160"/>
      <c r="F65" s="161"/>
      <c r="G65" s="162" t="s">
        <v>111</v>
      </c>
      <c r="H65" s="163"/>
      <c r="I65" s="164"/>
      <c r="J65" s="165" t="s">
        <v>112</v>
      </c>
      <c r="K65" s="166"/>
      <c r="L65" s="167" t="s">
        <v>113</v>
      </c>
      <c r="M65" s="168"/>
      <c r="N65" s="168"/>
      <c r="O65" s="169"/>
      <c r="P65" s="102"/>
      <c r="Q65" s="101"/>
      <c r="R65" s="102"/>
      <c r="S65" s="102"/>
      <c r="T65" s="101"/>
      <c r="U65" s="102"/>
      <c r="V65" s="101"/>
      <c r="W65" s="102"/>
      <c r="X65" s="101"/>
      <c r="Y65" s="102"/>
      <c r="Z65" s="102"/>
      <c r="AA65" s="101"/>
      <c r="AB65" s="102"/>
      <c r="AC65" s="102"/>
      <c r="AD65" s="101"/>
      <c r="AE65" s="102"/>
      <c r="AF65" s="101"/>
      <c r="AG65" s="102"/>
      <c r="AH65" s="101"/>
      <c r="AI65" s="102"/>
      <c r="AJ65" s="102"/>
      <c r="AK65" s="101"/>
      <c r="AO65" s="101"/>
    </row>
    <row r="66" spans="3:111" s="107" customFormat="1" ht="29.4" thickBot="1" x14ac:dyDescent="0.35">
      <c r="D66" s="108" t="s">
        <v>114</v>
      </c>
      <c r="E66" s="7" t="s">
        <v>26</v>
      </c>
      <c r="F66" s="8" t="s">
        <v>27</v>
      </c>
      <c r="G66" s="109" t="s">
        <v>115</v>
      </c>
      <c r="H66" s="110" t="s">
        <v>116</v>
      </c>
      <c r="I66" s="110" t="s">
        <v>117</v>
      </c>
      <c r="J66" s="7" t="s">
        <v>118</v>
      </c>
      <c r="K66" s="111" t="s">
        <v>119</v>
      </c>
      <c r="L66" s="112" t="s">
        <v>120</v>
      </c>
      <c r="M66" s="113" t="s">
        <v>121</v>
      </c>
      <c r="N66" s="114" t="s">
        <v>122</v>
      </c>
      <c r="O66" s="115" t="s">
        <v>121</v>
      </c>
      <c r="P66" s="116"/>
      <c r="Q66" s="117"/>
      <c r="R66" s="116"/>
      <c r="S66" s="116"/>
      <c r="T66" s="117"/>
      <c r="U66" s="116"/>
      <c r="V66" s="117"/>
      <c r="W66" s="116"/>
      <c r="X66" s="117"/>
      <c r="Y66" s="116"/>
      <c r="Z66" s="116"/>
      <c r="AA66" s="117"/>
      <c r="AB66" s="116"/>
      <c r="AC66" s="116"/>
      <c r="AD66" s="117"/>
      <c r="AE66" s="116"/>
      <c r="AF66" s="117"/>
      <c r="AG66" s="116"/>
      <c r="AH66" s="117"/>
      <c r="AI66" s="116"/>
      <c r="AJ66" s="116"/>
      <c r="AK66" s="117"/>
      <c r="AO66" s="117"/>
    </row>
    <row r="67" spans="3:111" s="34" customFormat="1" x14ac:dyDescent="0.3">
      <c r="C67" s="6" t="s">
        <v>19</v>
      </c>
      <c r="D67" s="118">
        <f>'[1]Overview 2'!G28</f>
        <v>266.73883552000007</v>
      </c>
      <c r="E67" s="9">
        <f>D67*($E$74/$D$74)</f>
        <v>376.60328471061376</v>
      </c>
      <c r="F67" s="10">
        <f>D67*($F$74/$D$74)</f>
        <v>410.64947873869431</v>
      </c>
      <c r="G67" s="119">
        <f t="shared" ref="G67:G73" si="37">SUM(D52:AI52)</f>
        <v>486.08349438254589</v>
      </c>
      <c r="H67" s="120" t="str">
        <f>IF(G67&gt;E67,"Ok","No")</f>
        <v>Ok</v>
      </c>
      <c r="I67" s="121" t="str">
        <f>IF(G67&gt;F67,"Ok","No")</f>
        <v>Ok</v>
      </c>
      <c r="J67" s="122">
        <f>E67/(G67-D82)</f>
        <v>0.7747707730520641</v>
      </c>
      <c r="K67" s="123">
        <f>F67/(G67-D97)</f>
        <v>0.84481263709710475</v>
      </c>
      <c r="L67" s="124">
        <f>AK82</f>
        <v>376.60328471061382</v>
      </c>
      <c r="M67" s="125" t="str">
        <f>IF(L67&gt;E67,"Ok","No")</f>
        <v>No</v>
      </c>
      <c r="N67" s="9">
        <f>AK97</f>
        <v>410.6494787386942</v>
      </c>
      <c r="O67" s="126" t="str">
        <f>IF(N67&gt;F67,"Ok","No")</f>
        <v>No</v>
      </c>
      <c r="P67" s="102"/>
      <c r="Q67" s="101"/>
      <c r="R67" s="102"/>
      <c r="S67" s="102"/>
      <c r="T67" s="101"/>
      <c r="U67" s="102"/>
      <c r="V67" s="101"/>
      <c r="W67" s="102"/>
      <c r="X67" s="101"/>
      <c r="Y67" s="102"/>
      <c r="Z67" s="102"/>
      <c r="AA67" s="101"/>
      <c r="AB67" s="102"/>
      <c r="AC67" s="102"/>
      <c r="AD67" s="101"/>
      <c r="AE67" s="102"/>
      <c r="AF67" s="101"/>
      <c r="AG67" s="102"/>
      <c r="AH67" s="101"/>
      <c r="AI67" s="102"/>
      <c r="AJ67" s="102"/>
      <c r="AK67" s="101"/>
      <c r="AO67" s="101"/>
    </row>
    <row r="68" spans="3:111" s="34" customFormat="1" x14ac:dyDescent="0.3">
      <c r="C68" s="6" t="s">
        <v>20</v>
      </c>
      <c r="D68" s="127">
        <f>'[1]Overview 2'!G29</f>
        <v>2159.2322362664527</v>
      </c>
      <c r="E68" s="11">
        <f t="shared" ref="E68:E73" si="38">D68*($E$74/$D$74)</f>
        <v>3048.5772761425224</v>
      </c>
      <c r="F68" s="12">
        <f t="shared" ref="F68:F73" si="39">D68*($F$74/$D$74)</f>
        <v>3324.1788379634741</v>
      </c>
      <c r="G68" s="127">
        <f t="shared" si="37"/>
        <v>3623.6410065022583</v>
      </c>
      <c r="H68" s="128" t="str">
        <f t="shared" ref="H68:H73" si="40">IF(G68&gt;E68,"Ok","No")</f>
        <v>Ok</v>
      </c>
      <c r="I68" s="129" t="str">
        <f t="shared" ref="I68:I73" si="41">IF(G68&gt;F68,"Ok","No")</f>
        <v>Ok</v>
      </c>
      <c r="J68" s="122">
        <f t="shared" ref="J68:J73" si="42">E68/(G68-D83)</f>
        <v>0.93893425747588755</v>
      </c>
      <c r="K68" s="123">
        <f t="shared" ref="K68:K73" si="43">F68/(G68-D98)</f>
        <v>1.0238170484855298</v>
      </c>
      <c r="L68" s="130">
        <f t="shared" ref="L68:L73" si="44">AK83</f>
        <v>3425.3697925940151</v>
      </c>
      <c r="M68" s="131" t="str">
        <f t="shared" ref="M68:M73" si="45">IF(L68&gt;E68,"Ok","No")</f>
        <v>Ok</v>
      </c>
      <c r="N68" s="11">
        <f t="shared" ref="N68:N73" si="46">AK98</f>
        <v>3700.9713544149663</v>
      </c>
      <c r="O68" s="132" t="str">
        <f t="shared" ref="O68:O73" si="47">IF(N68&gt;F68,"Ok","No")</f>
        <v>Ok</v>
      </c>
      <c r="P68" s="102"/>
      <c r="Q68" s="101"/>
      <c r="R68" s="102"/>
      <c r="S68" s="102"/>
      <c r="T68" s="101"/>
      <c r="U68" s="102"/>
      <c r="V68" s="101"/>
      <c r="W68" s="102"/>
      <c r="X68" s="101"/>
      <c r="Y68" s="102"/>
      <c r="Z68" s="102"/>
      <c r="AA68" s="101"/>
      <c r="AB68" s="102"/>
      <c r="AC68" s="102"/>
      <c r="AD68" s="101"/>
      <c r="AE68" s="102"/>
      <c r="AF68" s="101"/>
      <c r="AG68" s="102"/>
      <c r="AH68" s="101"/>
      <c r="AI68" s="102"/>
      <c r="AJ68" s="102"/>
      <c r="AK68" s="101"/>
      <c r="AO68" s="101"/>
    </row>
    <row r="69" spans="3:111" s="34" customFormat="1" x14ac:dyDescent="0.3">
      <c r="C69" s="6" t="s">
        <v>21</v>
      </c>
      <c r="D69" s="127">
        <f>'[1]Overview 2'!G30</f>
        <v>6496.7121983715815</v>
      </c>
      <c r="E69" s="11">
        <f t="shared" si="38"/>
        <v>9172.5794219522195</v>
      </c>
      <c r="F69" s="12">
        <f t="shared" si="39"/>
        <v>10001.811219486148</v>
      </c>
      <c r="G69" s="127">
        <f t="shared" si="37"/>
        <v>9075.6741841234289</v>
      </c>
      <c r="H69" s="128" t="str">
        <f t="shared" si="40"/>
        <v>No</v>
      </c>
      <c r="I69" s="129" t="str">
        <f t="shared" si="41"/>
        <v>No</v>
      </c>
      <c r="J69" s="122">
        <f t="shared" si="42"/>
        <v>1.0986480704690393</v>
      </c>
      <c r="K69" s="123">
        <f t="shared" si="43"/>
        <v>1.1979695232930834</v>
      </c>
      <c r="L69" s="130">
        <f t="shared" si="44"/>
        <v>9899.2839327969032</v>
      </c>
      <c r="M69" s="131" t="str">
        <f t="shared" si="45"/>
        <v>Ok</v>
      </c>
      <c r="N69" s="11">
        <f t="shared" si="46"/>
        <v>10728.515730330832</v>
      </c>
      <c r="O69" s="132" t="str">
        <f t="shared" si="47"/>
        <v>Ok</v>
      </c>
      <c r="P69" s="102"/>
      <c r="Q69" s="101"/>
      <c r="R69" s="102"/>
      <c r="S69" s="102"/>
      <c r="T69" s="101"/>
      <c r="U69" s="102"/>
      <c r="V69" s="101"/>
      <c r="W69" s="102"/>
      <c r="X69" s="101"/>
      <c r="Y69" s="102"/>
      <c r="Z69" s="102"/>
      <c r="AA69" s="101"/>
      <c r="AB69" s="102"/>
      <c r="AC69" s="102"/>
      <c r="AD69" s="101"/>
      <c r="AE69" s="102"/>
      <c r="AF69" s="101"/>
      <c r="AG69" s="102"/>
      <c r="AH69" s="101"/>
      <c r="AI69" s="102"/>
      <c r="AJ69" s="102"/>
      <c r="AK69" s="101"/>
      <c r="AO69" s="101"/>
    </row>
    <row r="70" spans="3:111" s="34" customFormat="1" x14ac:dyDescent="0.3">
      <c r="C70" s="6" t="s">
        <v>22</v>
      </c>
      <c r="D70" s="127">
        <f>'[1]Overview 2'!G31</f>
        <v>44.660401360000002</v>
      </c>
      <c r="E70" s="11">
        <f t="shared" si="38"/>
        <v>63.055137118978898</v>
      </c>
      <c r="F70" s="12">
        <f t="shared" si="39"/>
        <v>68.755531990652941</v>
      </c>
      <c r="G70" s="127">
        <f t="shared" si="37"/>
        <v>75.759454226478212</v>
      </c>
      <c r="H70" s="128" t="str">
        <f t="shared" si="40"/>
        <v>Ok</v>
      </c>
      <c r="I70" s="129" t="str">
        <f t="shared" si="41"/>
        <v>Ok</v>
      </c>
      <c r="J70" s="122">
        <f t="shared" si="42"/>
        <v>0.8991927194239856</v>
      </c>
      <c r="K70" s="123">
        <f t="shared" si="43"/>
        <v>0.98048274273769798</v>
      </c>
      <c r="L70" s="130">
        <f t="shared" si="44"/>
        <v>68.690428018855187</v>
      </c>
      <c r="M70" s="131" t="str">
        <f t="shared" si="45"/>
        <v>Ok</v>
      </c>
      <c r="N70" s="11">
        <f t="shared" si="46"/>
        <v>74.390822890529236</v>
      </c>
      <c r="O70" s="132" t="str">
        <f t="shared" si="47"/>
        <v>Ok</v>
      </c>
      <c r="P70" s="102"/>
      <c r="Q70" s="101"/>
      <c r="R70" s="102"/>
      <c r="S70" s="102"/>
      <c r="T70" s="101"/>
      <c r="U70" s="102"/>
      <c r="V70" s="101"/>
      <c r="W70" s="102"/>
      <c r="X70" s="101"/>
      <c r="Y70" s="102"/>
      <c r="Z70" s="102"/>
      <c r="AA70" s="101"/>
      <c r="AB70" s="102"/>
      <c r="AC70" s="102"/>
      <c r="AD70" s="101"/>
      <c r="AE70" s="102"/>
      <c r="AF70" s="101"/>
      <c r="AG70" s="102"/>
      <c r="AH70" s="101"/>
      <c r="AI70" s="102"/>
      <c r="AJ70" s="102"/>
      <c r="AK70" s="101"/>
      <c r="AO70" s="101"/>
    </row>
    <row r="71" spans="3:111" s="34" customFormat="1" x14ac:dyDescent="0.3">
      <c r="C71" s="6" t="s">
        <v>23</v>
      </c>
      <c r="D71" s="127">
        <f>'[1]Overview 2'!G32</f>
        <v>1058.6607668001971</v>
      </c>
      <c r="E71" s="11">
        <f t="shared" si="38"/>
        <v>1494.7021921047456</v>
      </c>
      <c r="F71" s="12">
        <f t="shared" si="39"/>
        <v>1629.8282595411972</v>
      </c>
      <c r="G71" s="127">
        <f t="shared" si="37"/>
        <v>1602.0292230013306</v>
      </c>
      <c r="H71" s="128" t="str">
        <f t="shared" si="40"/>
        <v>Ok</v>
      </c>
      <c r="I71" s="129" t="str">
        <f t="shared" si="41"/>
        <v>No</v>
      </c>
      <c r="J71" s="122">
        <f t="shared" si="42"/>
        <v>1.0404555113191163</v>
      </c>
      <c r="K71" s="123">
        <f t="shared" si="43"/>
        <v>1.1345161625510256</v>
      </c>
      <c r="L71" s="130">
        <f t="shared" si="44"/>
        <v>1660.146980842545</v>
      </c>
      <c r="M71" s="131" t="str">
        <f t="shared" si="45"/>
        <v>Ok</v>
      </c>
      <c r="N71" s="11">
        <f t="shared" si="46"/>
        <v>1795.2730482789962</v>
      </c>
      <c r="O71" s="132" t="str">
        <f t="shared" si="47"/>
        <v>Ok</v>
      </c>
      <c r="P71" s="102"/>
      <c r="Q71" s="101"/>
      <c r="R71" s="102"/>
      <c r="S71" s="102"/>
      <c r="T71" s="101"/>
      <c r="U71" s="102"/>
      <c r="V71" s="101"/>
      <c r="W71" s="102"/>
      <c r="X71" s="101"/>
      <c r="Y71" s="102"/>
      <c r="Z71" s="102"/>
      <c r="AA71" s="101"/>
      <c r="AB71" s="102"/>
      <c r="AC71" s="102"/>
      <c r="AD71" s="101"/>
      <c r="AE71" s="102"/>
      <c r="AF71" s="101"/>
      <c r="AG71" s="102"/>
      <c r="AH71" s="101"/>
      <c r="AI71" s="102"/>
      <c r="AJ71" s="102"/>
      <c r="AK71" s="101"/>
      <c r="AO71" s="101"/>
    </row>
    <row r="72" spans="3:111" s="34" customFormat="1" x14ac:dyDescent="0.3">
      <c r="C72" s="6" t="s">
        <v>24</v>
      </c>
      <c r="D72" s="127">
        <f>'[1]Overview 2'!G33</f>
        <v>283.33235609852005</v>
      </c>
      <c r="E72" s="11">
        <f t="shared" si="38"/>
        <v>400.03134812928016</v>
      </c>
      <c r="F72" s="12">
        <f t="shared" si="39"/>
        <v>436.19551729256705</v>
      </c>
      <c r="G72" s="127">
        <f t="shared" si="37"/>
        <v>387.50655211618317</v>
      </c>
      <c r="H72" s="128" t="str">
        <f t="shared" si="40"/>
        <v>No</v>
      </c>
      <c r="I72" s="129" t="str">
        <f t="shared" si="41"/>
        <v>No</v>
      </c>
      <c r="J72" s="122">
        <f t="shared" si="42"/>
        <v>1.1185202291090803</v>
      </c>
      <c r="K72" s="123">
        <f t="shared" si="43"/>
        <v>1.2196381914068417</v>
      </c>
      <c r="L72" s="130">
        <f t="shared" si="44"/>
        <v>429.89452668939293</v>
      </c>
      <c r="M72" s="131" t="str">
        <f t="shared" si="45"/>
        <v>Ok</v>
      </c>
      <c r="N72" s="11">
        <f t="shared" si="46"/>
        <v>466.05869585267993</v>
      </c>
      <c r="O72" s="132" t="str">
        <f t="shared" si="47"/>
        <v>Ok</v>
      </c>
      <c r="P72" s="102"/>
      <c r="Q72" s="101"/>
      <c r="R72" s="102"/>
      <c r="S72" s="102"/>
      <c r="T72" s="101"/>
      <c r="U72" s="102"/>
      <c r="V72" s="101"/>
      <c r="W72" s="102"/>
      <c r="X72" s="101"/>
      <c r="Y72" s="102"/>
      <c r="Z72" s="102"/>
      <c r="AA72" s="101"/>
      <c r="AB72" s="102"/>
      <c r="AC72" s="102"/>
      <c r="AD72" s="101"/>
      <c r="AE72" s="102"/>
      <c r="AF72" s="101"/>
      <c r="AG72" s="102"/>
      <c r="AH72" s="101"/>
      <c r="AI72" s="102"/>
      <c r="AJ72" s="102"/>
      <c r="AK72" s="101"/>
      <c r="AO72" s="101"/>
    </row>
    <row r="73" spans="3:111" s="34" customFormat="1" ht="15" thickBot="1" x14ac:dyDescent="0.35">
      <c r="C73" s="6" t="s">
        <v>25</v>
      </c>
      <c r="D73" s="133">
        <f>'[1]Overview 2'!G34</f>
        <v>157.75252398843665</v>
      </c>
      <c r="E73" s="13">
        <f t="shared" si="38"/>
        <v>222.72766764395868</v>
      </c>
      <c r="F73" s="14">
        <f t="shared" si="39"/>
        <v>242.86299225711215</v>
      </c>
      <c r="G73" s="133">
        <f t="shared" si="37"/>
        <v>212.09823940356713</v>
      </c>
      <c r="H73" s="134" t="str">
        <f t="shared" si="40"/>
        <v>No</v>
      </c>
      <c r="I73" s="135" t="str">
        <f t="shared" si="41"/>
        <v>No</v>
      </c>
      <c r="J73" s="122">
        <f t="shared" si="42"/>
        <v>1.1232285903179688</v>
      </c>
      <c r="K73" s="123">
        <f t="shared" si="43"/>
        <v>1.2247722041853792</v>
      </c>
      <c r="L73" s="136">
        <f t="shared" si="44"/>
        <v>236.53352955301438</v>
      </c>
      <c r="M73" s="137" t="str">
        <f t="shared" si="45"/>
        <v>Ok</v>
      </c>
      <c r="N73" s="13">
        <f t="shared" si="46"/>
        <v>256.66885416616788</v>
      </c>
      <c r="O73" s="138" t="str">
        <f t="shared" si="47"/>
        <v>Ok</v>
      </c>
      <c r="P73" s="102"/>
      <c r="Q73" s="101"/>
      <c r="R73" s="102"/>
      <c r="S73" s="102"/>
      <c r="T73" s="101"/>
      <c r="U73" s="102"/>
      <c r="V73" s="101"/>
      <c r="W73" s="102"/>
      <c r="X73" s="101"/>
      <c r="Y73" s="102"/>
      <c r="Z73" s="102"/>
      <c r="AA73" s="101"/>
      <c r="AB73" s="102"/>
      <c r="AC73" s="102"/>
      <c r="AD73" s="101"/>
      <c r="AE73" s="102"/>
      <c r="AF73" s="101"/>
      <c r="AG73" s="102"/>
      <c r="AH73" s="101"/>
      <c r="AI73" s="102"/>
      <c r="AJ73" s="102"/>
      <c r="AK73" s="101"/>
      <c r="AO73" s="101"/>
    </row>
    <row r="74" spans="3:111" s="34" customFormat="1" x14ac:dyDescent="0.3">
      <c r="C74" s="100"/>
      <c r="D74" s="101">
        <f>SUM(D67:D73)</f>
        <v>10467.089318405189</v>
      </c>
      <c r="E74" s="101">
        <f>'[1]General Reserves'!S66</f>
        <v>14778.276327802321</v>
      </c>
      <c r="F74" s="139">
        <f>'[1]General Reserves'!V66</f>
        <v>16114.281837269848</v>
      </c>
      <c r="G74" s="140">
        <f>SUM(G67:G73)</f>
        <v>15462.792153755792</v>
      </c>
      <c r="H74" s="139"/>
      <c r="I74" s="139"/>
      <c r="J74" s="101"/>
      <c r="K74" s="102"/>
      <c r="L74" s="101"/>
      <c r="M74" s="102"/>
      <c r="N74" s="101"/>
      <c r="O74" s="102"/>
      <c r="P74" s="102"/>
      <c r="Q74" s="101"/>
      <c r="R74" s="102"/>
      <c r="S74" s="102"/>
      <c r="T74" s="101"/>
      <c r="U74" s="102"/>
      <c r="V74" s="101"/>
      <c r="W74" s="102"/>
      <c r="X74" s="101"/>
      <c r="Y74" s="102"/>
      <c r="Z74" s="102"/>
      <c r="AA74" s="101"/>
      <c r="AB74" s="102"/>
      <c r="AC74" s="102"/>
      <c r="AD74" s="101"/>
      <c r="AE74" s="102"/>
      <c r="AF74" s="101"/>
      <c r="AG74" s="102"/>
      <c r="AH74" s="101"/>
      <c r="AI74" s="102"/>
      <c r="AJ74" s="102"/>
      <c r="AK74" s="101"/>
      <c r="AO74" s="101"/>
    </row>
    <row r="75" spans="3:111" s="34" customFormat="1" x14ac:dyDescent="0.3">
      <c r="C75" s="100"/>
      <c r="D75" s="101"/>
      <c r="E75" s="141">
        <f>E74/D74</f>
        <v>1.4118802160039274</v>
      </c>
      <c r="F75" s="142">
        <f>F74/D74</f>
        <v>1.5395189003436429</v>
      </c>
      <c r="G75" s="102"/>
      <c r="H75" s="102"/>
      <c r="I75" s="102"/>
      <c r="J75" s="101"/>
      <c r="K75" s="102"/>
      <c r="L75" s="101"/>
      <c r="M75" s="102"/>
      <c r="N75" s="101"/>
      <c r="O75" s="102"/>
      <c r="P75" s="102"/>
      <c r="Q75" s="101"/>
      <c r="R75" s="102"/>
      <c r="S75" s="102"/>
      <c r="T75" s="101"/>
      <c r="U75" s="102"/>
      <c r="V75" s="101"/>
      <c r="W75" s="102"/>
      <c r="X75" s="101"/>
      <c r="Y75" s="102"/>
      <c r="Z75" s="102"/>
      <c r="AA75" s="101"/>
      <c r="AB75" s="102"/>
      <c r="AC75" s="102"/>
      <c r="AD75" s="101"/>
      <c r="AE75" s="102"/>
      <c r="AF75" s="101"/>
      <c r="AG75" s="102"/>
      <c r="AH75" s="101"/>
      <c r="AI75" s="102"/>
      <c r="AJ75" s="102"/>
      <c r="AK75" s="101"/>
      <c r="AO75" s="101"/>
    </row>
    <row r="76" spans="3:111" s="34" customFormat="1" x14ac:dyDescent="0.3">
      <c r="C76" s="100" t="s">
        <v>28</v>
      </c>
      <c r="D76" s="101"/>
      <c r="E76" s="101">
        <f>'[1]General Reserves'!S76</f>
        <v>429.32544152419143</v>
      </c>
      <c r="F76" s="102">
        <f>'[1]General Reserves'!V76</f>
        <v>8767.2358604946967</v>
      </c>
      <c r="G76" s="102"/>
      <c r="H76" s="102"/>
      <c r="I76" s="102"/>
      <c r="J76" s="101"/>
      <c r="K76" s="102"/>
      <c r="L76" s="101"/>
      <c r="M76" s="102"/>
      <c r="N76" s="101"/>
      <c r="O76" s="102"/>
      <c r="P76" s="102"/>
      <c r="Q76" s="101"/>
      <c r="R76" s="102"/>
      <c r="S76" s="102"/>
      <c r="T76" s="101"/>
      <c r="U76" s="102"/>
      <c r="V76" s="101"/>
      <c r="W76" s="102"/>
      <c r="X76" s="101"/>
      <c r="Y76" s="102"/>
      <c r="Z76" s="102"/>
      <c r="AA76" s="101"/>
      <c r="AB76" s="102"/>
      <c r="AC76" s="102"/>
      <c r="AD76" s="101"/>
      <c r="AE76" s="102"/>
      <c r="AF76" s="101"/>
      <c r="AG76" s="102"/>
      <c r="AH76" s="101"/>
      <c r="AI76" s="102"/>
      <c r="AJ76" s="102"/>
      <c r="AK76" s="101"/>
      <c r="AO76" s="101"/>
    </row>
    <row r="77" spans="3:111" s="34" customFormat="1" x14ac:dyDescent="0.3">
      <c r="AO77" s="101"/>
    </row>
    <row r="78" spans="3:111" s="34" customFormat="1" x14ac:dyDescent="0.3">
      <c r="CA78" s="34" t="s">
        <v>123</v>
      </c>
    </row>
    <row r="79" spans="3:111" ht="17.399999999999999" customHeight="1" x14ac:dyDescent="0.4">
      <c r="D79" s="98" t="s">
        <v>124</v>
      </c>
      <c r="AP79" s="30"/>
      <c r="AQ79" s="30" t="s">
        <v>125</v>
      </c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</row>
    <row r="80" spans="3:111" ht="16.2" thickBot="1" x14ac:dyDescent="0.35">
      <c r="D80" s="143" t="s">
        <v>105</v>
      </c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P80" s="30"/>
      <c r="AQ80" s="145" t="s">
        <v>126</v>
      </c>
      <c r="AR80" s="146"/>
      <c r="AS80" s="146"/>
      <c r="AT80" s="146"/>
      <c r="AU80" s="146"/>
      <c r="AV80" s="146"/>
      <c r="AW80" s="146"/>
      <c r="AX80" s="146"/>
      <c r="AY80" s="146"/>
      <c r="AZ80" s="146"/>
      <c r="BA80" s="146"/>
      <c r="BB80" s="146"/>
      <c r="BC80" s="146"/>
      <c r="BD80" s="146"/>
      <c r="BE80" s="146"/>
      <c r="BF80" s="146"/>
      <c r="BG80" s="146"/>
      <c r="BH80" s="146"/>
      <c r="BI80" s="146"/>
      <c r="BJ80" s="146"/>
      <c r="BK80" s="146"/>
      <c r="BL80" s="146"/>
      <c r="BM80" s="146"/>
      <c r="BN80" s="146"/>
      <c r="BO80" s="146"/>
      <c r="BP80" s="146"/>
      <c r="BQ80" s="146"/>
      <c r="BR80" s="146"/>
      <c r="BS80" s="146"/>
      <c r="BT80" s="146"/>
      <c r="BU80" s="146"/>
      <c r="BV80" s="146"/>
      <c r="CB80" s="143" t="s">
        <v>105</v>
      </c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  <c r="CT80" s="144"/>
      <c r="CU80" s="144"/>
      <c r="CV80" s="144"/>
      <c r="CW80" s="144"/>
      <c r="CX80" s="144"/>
      <c r="CY80" s="144"/>
      <c r="CZ80" s="144"/>
      <c r="DA80" s="144"/>
      <c r="DB80" s="144"/>
      <c r="DC80" s="144"/>
      <c r="DD80" s="144"/>
      <c r="DE80" s="144"/>
      <c r="DF80" s="144"/>
      <c r="DG80" s="144"/>
    </row>
    <row r="81" spans="3:111" ht="15" thickBot="1" x14ac:dyDescent="0.35">
      <c r="D81" s="147">
        <v>2019</v>
      </c>
      <c r="E81" s="148">
        <v>2020</v>
      </c>
      <c r="F81" s="148">
        <v>2021</v>
      </c>
      <c r="G81" s="148">
        <v>2022</v>
      </c>
      <c r="H81" s="148">
        <v>2023</v>
      </c>
      <c r="I81" s="148">
        <v>2024</v>
      </c>
      <c r="J81" s="148">
        <v>2025</v>
      </c>
      <c r="K81" s="148">
        <v>2026</v>
      </c>
      <c r="L81" s="148">
        <v>2027</v>
      </c>
      <c r="M81" s="148">
        <v>2028</v>
      </c>
      <c r="N81" s="148">
        <v>2029</v>
      </c>
      <c r="O81" s="148">
        <v>2030</v>
      </c>
      <c r="P81" s="148">
        <v>2031</v>
      </c>
      <c r="Q81" s="149">
        <v>2032</v>
      </c>
      <c r="R81" s="147">
        <v>2033</v>
      </c>
      <c r="S81" s="148">
        <v>2034</v>
      </c>
      <c r="T81" s="148">
        <v>2035</v>
      </c>
      <c r="U81" s="148">
        <v>2036</v>
      </c>
      <c r="V81" s="148">
        <v>2037</v>
      </c>
      <c r="W81" s="148">
        <v>2038</v>
      </c>
      <c r="X81" s="148">
        <v>2039</v>
      </c>
      <c r="Y81" s="148">
        <v>2040</v>
      </c>
      <c r="Z81" s="148">
        <v>2041</v>
      </c>
      <c r="AA81" s="148">
        <v>2042</v>
      </c>
      <c r="AB81" s="148">
        <v>2043</v>
      </c>
      <c r="AC81" s="148">
        <v>2044</v>
      </c>
      <c r="AD81" s="148">
        <v>2045</v>
      </c>
      <c r="AE81" s="149">
        <v>2046</v>
      </c>
      <c r="AF81" s="147">
        <v>2047</v>
      </c>
      <c r="AG81" s="148">
        <v>2048</v>
      </c>
      <c r="AH81" s="148">
        <v>2049</v>
      </c>
      <c r="AI81" s="148">
        <v>2050</v>
      </c>
      <c r="AK81" t="s">
        <v>106</v>
      </c>
      <c r="AN81" t="s">
        <v>127</v>
      </c>
      <c r="AO81" s="7" t="s">
        <v>26</v>
      </c>
      <c r="AP81" s="30"/>
      <c r="AQ81" s="24">
        <v>2019</v>
      </c>
      <c r="AR81" s="25">
        <v>2020</v>
      </c>
      <c r="AS81" s="25">
        <v>2021</v>
      </c>
      <c r="AT81" s="25">
        <v>2022</v>
      </c>
      <c r="AU81" s="25">
        <v>2023</v>
      </c>
      <c r="AV81" s="25">
        <v>2024</v>
      </c>
      <c r="AW81" s="25">
        <v>2025</v>
      </c>
      <c r="AX81" s="25">
        <v>2026</v>
      </c>
      <c r="AY81" s="25">
        <v>2027</v>
      </c>
      <c r="AZ81" s="25">
        <v>2028</v>
      </c>
      <c r="BA81" s="25">
        <v>2029</v>
      </c>
      <c r="BB81" s="25">
        <v>2030</v>
      </c>
      <c r="BC81" s="25">
        <v>2031</v>
      </c>
      <c r="BD81" s="26">
        <v>2032</v>
      </c>
      <c r="BE81" s="24">
        <v>2033</v>
      </c>
      <c r="BF81" s="25">
        <v>2034</v>
      </c>
      <c r="BG81" s="25">
        <v>2035</v>
      </c>
      <c r="BH81" s="25">
        <v>2036</v>
      </c>
      <c r="BI81" s="25">
        <v>2037</v>
      </c>
      <c r="BJ81" s="25">
        <v>2038</v>
      </c>
      <c r="BK81" s="25">
        <v>2039</v>
      </c>
      <c r="BL81" s="25">
        <v>2040</v>
      </c>
      <c r="BM81" s="25">
        <v>2041</v>
      </c>
      <c r="BN81" s="25">
        <v>2042</v>
      </c>
      <c r="BO81" s="25">
        <v>2043</v>
      </c>
      <c r="BP81" s="25">
        <v>2044</v>
      </c>
      <c r="BQ81" s="25">
        <v>2045</v>
      </c>
      <c r="BR81" s="26">
        <v>2046</v>
      </c>
      <c r="BS81" s="24">
        <v>2047</v>
      </c>
      <c r="BT81" s="25">
        <v>2048</v>
      </c>
      <c r="BU81" s="25">
        <v>2049</v>
      </c>
      <c r="BV81" s="25">
        <v>2050</v>
      </c>
      <c r="CB81" s="147">
        <v>2019</v>
      </c>
      <c r="CC81" s="148">
        <v>2020</v>
      </c>
      <c r="CD81" s="148">
        <v>2021</v>
      </c>
      <c r="CE81" s="148">
        <v>2022</v>
      </c>
      <c r="CF81" s="148">
        <v>2023</v>
      </c>
      <c r="CG81" s="148">
        <v>2024</v>
      </c>
      <c r="CH81" s="148">
        <v>2025</v>
      </c>
      <c r="CI81" s="148">
        <v>2026</v>
      </c>
      <c r="CJ81" s="148">
        <v>2027</v>
      </c>
      <c r="CK81" s="148">
        <v>2028</v>
      </c>
      <c r="CL81" s="148">
        <v>2029</v>
      </c>
      <c r="CM81" s="148">
        <v>2030</v>
      </c>
      <c r="CN81" s="148">
        <v>2031</v>
      </c>
      <c r="CO81" s="149">
        <v>2032</v>
      </c>
      <c r="CP81" s="147">
        <v>2033</v>
      </c>
      <c r="CQ81" s="148">
        <v>2034</v>
      </c>
      <c r="CR81" s="148">
        <v>2035</v>
      </c>
      <c r="CS81" s="148">
        <v>2036</v>
      </c>
      <c r="CT81" s="148">
        <v>2037</v>
      </c>
      <c r="CU81" s="148">
        <v>2038</v>
      </c>
      <c r="CV81" s="148">
        <v>2039</v>
      </c>
      <c r="CW81" s="148">
        <v>2040</v>
      </c>
      <c r="CX81" s="148">
        <v>2041</v>
      </c>
      <c r="CY81" s="148">
        <v>2042</v>
      </c>
      <c r="CZ81" s="148">
        <v>2043</v>
      </c>
      <c r="DA81" s="148">
        <v>2044</v>
      </c>
      <c r="DB81" s="148">
        <v>2045</v>
      </c>
      <c r="DC81" s="149">
        <v>2046</v>
      </c>
      <c r="DD81" s="147">
        <v>2047</v>
      </c>
      <c r="DE81" s="148">
        <v>2048</v>
      </c>
      <c r="DF81" s="148">
        <v>2049</v>
      </c>
      <c r="DG81" s="148">
        <v>2050</v>
      </c>
    </row>
    <row r="82" spans="3:111" x14ac:dyDescent="0.3">
      <c r="C82" s="6" t="s">
        <v>19</v>
      </c>
      <c r="D82" s="31">
        <f t="shared" ref="D82:D88" si="48">D52</f>
        <v>0</v>
      </c>
      <c r="E82" s="31">
        <f>E52*$J67</f>
        <v>42.940038294820788</v>
      </c>
      <c r="F82" s="31">
        <f t="shared" ref="F82:AI88" si="49">F52*$J67</f>
        <v>41.100773608924868</v>
      </c>
      <c r="G82" s="31">
        <f t="shared" si="49"/>
        <v>39.261508923028941</v>
      </c>
      <c r="H82" s="31">
        <f t="shared" si="49"/>
        <v>37.422244237133022</v>
      </c>
      <c r="I82" s="31">
        <f t="shared" si="49"/>
        <v>33.788882570993124</v>
      </c>
      <c r="J82" s="31">
        <f t="shared" si="49"/>
        <v>30.155520904853226</v>
      </c>
      <c r="K82" s="31">
        <f t="shared" si="49"/>
        <v>27.135415808844197</v>
      </c>
      <c r="L82" s="31">
        <f t="shared" si="49"/>
        <v>24.115310712835175</v>
      </c>
      <c r="M82" s="31">
        <f t="shared" si="49"/>
        <v>21.268329729180586</v>
      </c>
      <c r="N82" s="31">
        <f t="shared" si="49"/>
        <v>18.421348745526</v>
      </c>
      <c r="O82" s="31">
        <f t="shared" si="49"/>
        <v>15.574367761871413</v>
      </c>
      <c r="P82" s="31">
        <f t="shared" si="49"/>
        <v>12.450978394287377</v>
      </c>
      <c r="Q82" s="31">
        <f t="shared" si="49"/>
        <v>9.3275890267033414</v>
      </c>
      <c r="R82" s="31">
        <f t="shared" si="49"/>
        <v>6.2041996591193049</v>
      </c>
      <c r="S82" s="31">
        <f t="shared" si="49"/>
        <v>4.212848395868936</v>
      </c>
      <c r="T82" s="31">
        <f t="shared" si="49"/>
        <v>2.221497132618568</v>
      </c>
      <c r="U82" s="31">
        <f t="shared" si="49"/>
        <v>2.0161089811437365</v>
      </c>
      <c r="V82" s="31">
        <f t="shared" si="49"/>
        <v>1.8107208296689048</v>
      </c>
      <c r="W82" s="31">
        <f t="shared" si="49"/>
        <v>1.6053326781940616</v>
      </c>
      <c r="X82" s="31">
        <f t="shared" si="49"/>
        <v>1.3999445267192183</v>
      </c>
      <c r="Y82" s="31">
        <f t="shared" si="49"/>
        <v>1.1945563752443751</v>
      </c>
      <c r="Z82" s="31">
        <f t="shared" si="49"/>
        <v>0.98916822376954994</v>
      </c>
      <c r="AA82" s="31">
        <f t="shared" si="49"/>
        <v>0.78378007229472479</v>
      </c>
      <c r="AB82" s="31">
        <f t="shared" si="49"/>
        <v>0.57839192081989976</v>
      </c>
      <c r="AC82" s="31">
        <f t="shared" si="49"/>
        <v>0.37300376934504897</v>
      </c>
      <c r="AD82" s="31">
        <f t="shared" si="49"/>
        <v>0.16761561787019819</v>
      </c>
      <c r="AE82" s="31">
        <f t="shared" si="49"/>
        <v>8.3807808935099093E-2</v>
      </c>
      <c r="AF82" s="31">
        <f t="shared" si="49"/>
        <v>0</v>
      </c>
      <c r="AG82" s="31">
        <f t="shared" si="49"/>
        <v>0</v>
      </c>
      <c r="AH82" s="31">
        <f t="shared" si="49"/>
        <v>0</v>
      </c>
      <c r="AI82" s="31">
        <f t="shared" si="49"/>
        <v>0</v>
      </c>
      <c r="AK82" s="31">
        <f>SUM(D82:AI82)</f>
        <v>376.60328471061382</v>
      </c>
      <c r="AL82" t="s">
        <v>87</v>
      </c>
      <c r="AN82">
        <v>2047</v>
      </c>
      <c r="AO82" s="9">
        <v>376.60328471061376</v>
      </c>
      <c r="AP82" s="27" t="s">
        <v>19</v>
      </c>
      <c r="AQ82" s="29">
        <f>D82</f>
        <v>0</v>
      </c>
      <c r="AR82" s="29">
        <f>IF(AQ82&lt;$AO82,AQ82+E82,"")</f>
        <v>42.940038294820788</v>
      </c>
      <c r="AS82" s="29">
        <f t="shared" ref="AS82:BH88" si="50">IF(AR82&lt;$AO82,AR82+F82,"")</f>
        <v>84.040811903745663</v>
      </c>
      <c r="AT82" s="29">
        <f t="shared" si="50"/>
        <v>123.3023208267746</v>
      </c>
      <c r="AU82" s="29">
        <f t="shared" si="50"/>
        <v>160.72456506390762</v>
      </c>
      <c r="AV82" s="29">
        <f t="shared" si="50"/>
        <v>194.51344763490073</v>
      </c>
      <c r="AW82" s="29">
        <f t="shared" si="50"/>
        <v>224.66896853975396</v>
      </c>
      <c r="AX82" s="29">
        <f t="shared" si="50"/>
        <v>251.80438434859815</v>
      </c>
      <c r="AY82" s="29">
        <f t="shared" si="50"/>
        <v>275.91969506143334</v>
      </c>
      <c r="AZ82" s="29">
        <f t="shared" si="50"/>
        <v>297.18802479061395</v>
      </c>
      <c r="BA82" s="29">
        <f t="shared" si="50"/>
        <v>315.60937353613997</v>
      </c>
      <c r="BB82" s="29">
        <f t="shared" si="50"/>
        <v>331.1837412980114</v>
      </c>
      <c r="BC82" s="29">
        <f t="shared" si="50"/>
        <v>343.6347196922988</v>
      </c>
      <c r="BD82" s="29">
        <f t="shared" si="50"/>
        <v>352.96230871900212</v>
      </c>
      <c r="BE82" s="29">
        <f t="shared" si="50"/>
        <v>359.16650837812142</v>
      </c>
      <c r="BF82" s="29">
        <f t="shared" si="50"/>
        <v>363.37935677399037</v>
      </c>
      <c r="BG82" s="29">
        <f t="shared" si="50"/>
        <v>365.60085390660896</v>
      </c>
      <c r="BH82" s="29">
        <f t="shared" si="50"/>
        <v>367.61696288775272</v>
      </c>
      <c r="BI82" s="29">
        <f t="shared" ref="BI82:BV88" si="51">IF(BH82&lt;$AO82,BH82+V82,"")</f>
        <v>369.42768371742164</v>
      </c>
      <c r="BJ82" s="29">
        <f t="shared" si="51"/>
        <v>371.03301639561573</v>
      </c>
      <c r="BK82" s="29">
        <f t="shared" si="51"/>
        <v>372.43296092233493</v>
      </c>
      <c r="BL82" s="29">
        <f t="shared" si="51"/>
        <v>373.62751729757929</v>
      </c>
      <c r="BM82" s="29">
        <f t="shared" si="51"/>
        <v>374.61668552134881</v>
      </c>
      <c r="BN82" s="29">
        <f t="shared" si="51"/>
        <v>375.40046559364356</v>
      </c>
      <c r="BO82" s="29">
        <f t="shared" si="51"/>
        <v>375.97885751446347</v>
      </c>
      <c r="BP82" s="29">
        <f t="shared" si="51"/>
        <v>376.35186128380855</v>
      </c>
      <c r="BQ82" s="29">
        <f t="shared" si="51"/>
        <v>376.51947690167873</v>
      </c>
      <c r="BR82" s="29">
        <f t="shared" si="51"/>
        <v>376.60328471061382</v>
      </c>
      <c r="BS82" s="29" t="str">
        <f t="shared" si="51"/>
        <v/>
      </c>
      <c r="BT82" s="29" t="str">
        <f t="shared" si="51"/>
        <v/>
      </c>
      <c r="BU82" s="29" t="str">
        <f t="shared" si="51"/>
        <v/>
      </c>
      <c r="BV82" s="29" t="str">
        <f t="shared" si="51"/>
        <v/>
      </c>
      <c r="CA82" s="6" t="s">
        <v>19</v>
      </c>
      <c r="CB82" s="31">
        <f>IF(CB$81&lt;$AN82,D82,"")</f>
        <v>0</v>
      </c>
      <c r="CC82" s="31">
        <f>IF(CC$81&lt;$AN82,E82,"")</f>
        <v>42.940038294820788</v>
      </c>
      <c r="CD82" s="31">
        <f t="shared" ref="CD82:CS88" si="52">IF(CD$81&lt;$AN82,F82,"")</f>
        <v>41.100773608924868</v>
      </c>
      <c r="CE82" s="31">
        <f t="shared" si="52"/>
        <v>39.261508923028941</v>
      </c>
      <c r="CF82" s="31">
        <f t="shared" si="52"/>
        <v>37.422244237133022</v>
      </c>
      <c r="CG82" s="31">
        <f t="shared" si="52"/>
        <v>33.788882570993124</v>
      </c>
      <c r="CH82" s="31">
        <f t="shared" si="52"/>
        <v>30.155520904853226</v>
      </c>
      <c r="CI82" s="31">
        <f t="shared" si="52"/>
        <v>27.135415808844197</v>
      </c>
      <c r="CJ82" s="31">
        <f t="shared" si="52"/>
        <v>24.115310712835175</v>
      </c>
      <c r="CK82" s="31">
        <f t="shared" si="52"/>
        <v>21.268329729180586</v>
      </c>
      <c r="CL82" s="31">
        <f t="shared" si="52"/>
        <v>18.421348745526</v>
      </c>
      <c r="CM82" s="31">
        <f t="shared" si="52"/>
        <v>15.574367761871413</v>
      </c>
      <c r="CN82" s="31">
        <f t="shared" si="52"/>
        <v>12.450978394287377</v>
      </c>
      <c r="CO82" s="31">
        <f t="shared" si="52"/>
        <v>9.3275890267033414</v>
      </c>
      <c r="CP82" s="31">
        <f t="shared" si="52"/>
        <v>6.2041996591193049</v>
      </c>
      <c r="CQ82" s="31">
        <f t="shared" si="52"/>
        <v>4.212848395868936</v>
      </c>
      <c r="CR82" s="31">
        <f t="shared" si="52"/>
        <v>2.221497132618568</v>
      </c>
      <c r="CS82" s="31">
        <f t="shared" si="52"/>
        <v>2.0161089811437365</v>
      </c>
      <c r="CT82" s="31">
        <f t="shared" ref="CS82:DG88" si="53">IF(CT$81&lt;$AN82,V82,"")</f>
        <v>1.8107208296689048</v>
      </c>
      <c r="CU82" s="31">
        <f t="shared" si="53"/>
        <v>1.6053326781940616</v>
      </c>
      <c r="CV82" s="31">
        <f t="shared" si="53"/>
        <v>1.3999445267192183</v>
      </c>
      <c r="CW82" s="31">
        <f t="shared" si="53"/>
        <v>1.1945563752443751</v>
      </c>
      <c r="CX82" s="31">
        <f t="shared" si="53"/>
        <v>0.98916822376954994</v>
      </c>
      <c r="CY82" s="31">
        <f t="shared" si="53"/>
        <v>0.78378007229472479</v>
      </c>
      <c r="CZ82" s="31">
        <f t="shared" si="53"/>
        <v>0.57839192081989976</v>
      </c>
      <c r="DA82" s="31">
        <f t="shared" si="53"/>
        <v>0.37300376934504897</v>
      </c>
      <c r="DB82" s="31">
        <f t="shared" si="53"/>
        <v>0.16761561787019819</v>
      </c>
      <c r="DC82" s="31">
        <f t="shared" si="53"/>
        <v>8.3807808935099093E-2</v>
      </c>
      <c r="DD82" s="31" t="str">
        <f t="shared" si="53"/>
        <v/>
      </c>
      <c r="DE82" s="31" t="str">
        <f t="shared" si="53"/>
        <v/>
      </c>
      <c r="DF82" s="31" t="str">
        <f t="shared" si="53"/>
        <v/>
      </c>
      <c r="DG82" s="31" t="str">
        <f t="shared" si="53"/>
        <v/>
      </c>
    </row>
    <row r="83" spans="3:111" x14ac:dyDescent="0.3">
      <c r="C83" s="6" t="s">
        <v>20</v>
      </c>
      <c r="D83" s="31">
        <f t="shared" si="48"/>
        <v>376.79251645149293</v>
      </c>
      <c r="E83" s="31">
        <f t="shared" ref="E83:T88" si="54">E53*$J68</f>
        <v>347.02892676361995</v>
      </c>
      <c r="F83" s="31">
        <f t="shared" si="54"/>
        <v>323.90391570498286</v>
      </c>
      <c r="G83" s="31">
        <f t="shared" si="54"/>
        <v>300.77890464634584</v>
      </c>
      <c r="H83" s="31">
        <f t="shared" si="54"/>
        <v>277.65389358770869</v>
      </c>
      <c r="I83" s="31">
        <f t="shared" si="54"/>
        <v>242.68171718219838</v>
      </c>
      <c r="J83" s="31">
        <f t="shared" si="54"/>
        <v>207.70954077668807</v>
      </c>
      <c r="K83" s="31">
        <f t="shared" si="54"/>
        <v>184.27997907066396</v>
      </c>
      <c r="L83" s="31">
        <f t="shared" si="54"/>
        <v>160.8504173646399</v>
      </c>
      <c r="M83" s="31">
        <f t="shared" si="54"/>
        <v>142.27232589186519</v>
      </c>
      <c r="N83" s="31">
        <f t="shared" si="54"/>
        <v>123.69423441909049</v>
      </c>
      <c r="O83" s="31">
        <f t="shared" si="54"/>
        <v>105.1161429463158</v>
      </c>
      <c r="P83" s="31">
        <f t="shared" si="54"/>
        <v>92.730761152053319</v>
      </c>
      <c r="Q83" s="31">
        <f t="shared" si="54"/>
        <v>80.345379357790819</v>
      </c>
      <c r="R83" s="31">
        <f t="shared" si="54"/>
        <v>67.959997563528333</v>
      </c>
      <c r="S83" s="31">
        <f t="shared" si="54"/>
        <v>58.502643948081946</v>
      </c>
      <c r="T83" s="31">
        <f t="shared" si="54"/>
        <v>49.045290332635552</v>
      </c>
      <c r="U83" s="31">
        <f t="shared" si="49"/>
        <v>42.868477323314778</v>
      </c>
      <c r="V83" s="31">
        <f t="shared" si="49"/>
        <v>36.691664313994011</v>
      </c>
      <c r="W83" s="31">
        <f t="shared" si="49"/>
        <v>31.78382533727677</v>
      </c>
      <c r="X83" s="31">
        <f t="shared" si="49"/>
        <v>26.87598636055953</v>
      </c>
      <c r="Y83" s="31">
        <f t="shared" si="49"/>
        <v>21.96814738384229</v>
      </c>
      <c r="Z83" s="31">
        <f t="shared" si="49"/>
        <v>20.077007127001508</v>
      </c>
      <c r="AA83" s="31">
        <f t="shared" si="49"/>
        <v>18.185866870160726</v>
      </c>
      <c r="AB83" s="31">
        <f t="shared" si="49"/>
        <v>16.294726613319945</v>
      </c>
      <c r="AC83" s="31">
        <f t="shared" si="49"/>
        <v>14.403586356479186</v>
      </c>
      <c r="AD83" s="31">
        <f t="shared" si="49"/>
        <v>12.512446099638426</v>
      </c>
      <c r="AE83" s="31">
        <f t="shared" si="49"/>
        <v>10.964737236102033</v>
      </c>
      <c r="AF83" s="31">
        <f t="shared" si="49"/>
        <v>9.4170283725656407</v>
      </c>
      <c r="AG83" s="31">
        <f t="shared" si="49"/>
        <v>8.3717985262924071</v>
      </c>
      <c r="AH83" s="31">
        <f t="shared" si="49"/>
        <v>7.3265686800191752</v>
      </c>
      <c r="AI83" s="31">
        <f t="shared" si="49"/>
        <v>6.2813388337459415</v>
      </c>
      <c r="AK83" s="31">
        <f t="shared" ref="AK83:AK88" si="55">SUM(D83:AI83)</f>
        <v>3425.3697925940151</v>
      </c>
      <c r="AL83" t="s">
        <v>87</v>
      </c>
      <c r="AN83">
        <v>2035</v>
      </c>
      <c r="AO83" s="11">
        <v>3048.5772761425224</v>
      </c>
      <c r="AP83" s="27" t="s">
        <v>20</v>
      </c>
      <c r="AQ83" s="29">
        <f t="shared" ref="AQ83:AQ88" si="56">D83</f>
        <v>376.79251645149293</v>
      </c>
      <c r="AR83" s="29">
        <f t="shared" ref="AR83:AR88" si="57">IF(AQ83&lt;$AO83,AQ83+E83,"")</f>
        <v>723.82144321511282</v>
      </c>
      <c r="AS83" s="29">
        <f t="shared" si="50"/>
        <v>1047.7253589200957</v>
      </c>
      <c r="AT83" s="29">
        <f t="shared" si="50"/>
        <v>1348.5042635664415</v>
      </c>
      <c r="AU83" s="29">
        <f t="shared" si="50"/>
        <v>1626.1581571541501</v>
      </c>
      <c r="AV83" s="29">
        <f t="shared" si="50"/>
        <v>1868.8398743363484</v>
      </c>
      <c r="AW83" s="29">
        <f t="shared" si="50"/>
        <v>2076.5494151130365</v>
      </c>
      <c r="AX83" s="29">
        <f t="shared" si="50"/>
        <v>2260.8293941837005</v>
      </c>
      <c r="AY83" s="29">
        <f t="shared" si="50"/>
        <v>2421.6798115483402</v>
      </c>
      <c r="AZ83" s="29">
        <f t="shared" si="50"/>
        <v>2563.9521374402057</v>
      </c>
      <c r="BA83" s="29">
        <f t="shared" si="50"/>
        <v>2687.6463718592963</v>
      </c>
      <c r="BB83" s="29">
        <f t="shared" si="50"/>
        <v>2792.7625148056122</v>
      </c>
      <c r="BC83" s="29">
        <f t="shared" si="50"/>
        <v>2885.4932759576654</v>
      </c>
      <c r="BD83" s="29">
        <f t="shared" si="50"/>
        <v>2965.8386553154564</v>
      </c>
      <c r="BE83" s="29">
        <f t="shared" si="50"/>
        <v>3033.7986528789847</v>
      </c>
      <c r="BF83" s="29">
        <f t="shared" si="50"/>
        <v>3092.3012968270668</v>
      </c>
      <c r="BG83" s="29" t="str">
        <f t="shared" si="50"/>
        <v/>
      </c>
      <c r="BH83" s="29" t="str">
        <f t="shared" si="50"/>
        <v/>
      </c>
      <c r="BI83" s="29" t="str">
        <f t="shared" si="51"/>
        <v/>
      </c>
      <c r="BJ83" s="29" t="str">
        <f t="shared" si="51"/>
        <v/>
      </c>
      <c r="BK83" s="29" t="str">
        <f t="shared" si="51"/>
        <v/>
      </c>
      <c r="BL83" s="29" t="str">
        <f t="shared" si="51"/>
        <v/>
      </c>
      <c r="BM83" s="29" t="str">
        <f t="shared" si="51"/>
        <v/>
      </c>
      <c r="BN83" s="29" t="str">
        <f t="shared" si="51"/>
        <v/>
      </c>
      <c r="BO83" s="29" t="str">
        <f t="shared" si="51"/>
        <v/>
      </c>
      <c r="BP83" s="29" t="str">
        <f t="shared" si="51"/>
        <v/>
      </c>
      <c r="BQ83" s="29" t="str">
        <f t="shared" si="51"/>
        <v/>
      </c>
      <c r="BR83" s="29" t="str">
        <f t="shared" si="51"/>
        <v/>
      </c>
      <c r="BS83" s="29" t="str">
        <f t="shared" si="51"/>
        <v/>
      </c>
      <c r="BT83" s="29" t="str">
        <f t="shared" si="51"/>
        <v/>
      </c>
      <c r="BU83" s="29" t="str">
        <f t="shared" si="51"/>
        <v/>
      </c>
      <c r="BV83" s="29" t="str">
        <f t="shared" si="51"/>
        <v/>
      </c>
      <c r="CA83" s="6" t="s">
        <v>20</v>
      </c>
      <c r="CB83" s="31">
        <f t="shared" ref="CB83:CQ88" si="58">IF(CB$81&lt;$AN83,D83,"")</f>
        <v>376.79251645149293</v>
      </c>
      <c r="CC83" s="31">
        <f t="shared" si="58"/>
        <v>347.02892676361995</v>
      </c>
      <c r="CD83" s="31">
        <f t="shared" si="58"/>
        <v>323.90391570498286</v>
      </c>
      <c r="CE83" s="31">
        <f t="shared" si="58"/>
        <v>300.77890464634584</v>
      </c>
      <c r="CF83" s="31">
        <f t="shared" si="58"/>
        <v>277.65389358770869</v>
      </c>
      <c r="CG83" s="31">
        <f t="shared" si="58"/>
        <v>242.68171718219838</v>
      </c>
      <c r="CH83" s="31">
        <f t="shared" si="58"/>
        <v>207.70954077668807</v>
      </c>
      <c r="CI83" s="31">
        <f t="shared" si="58"/>
        <v>184.27997907066396</v>
      </c>
      <c r="CJ83" s="31">
        <f t="shared" si="58"/>
        <v>160.8504173646399</v>
      </c>
      <c r="CK83" s="31">
        <f t="shared" si="58"/>
        <v>142.27232589186519</v>
      </c>
      <c r="CL83" s="31">
        <f t="shared" si="58"/>
        <v>123.69423441909049</v>
      </c>
      <c r="CM83" s="31">
        <f t="shared" si="58"/>
        <v>105.1161429463158</v>
      </c>
      <c r="CN83" s="31">
        <f t="shared" si="58"/>
        <v>92.730761152053319</v>
      </c>
      <c r="CO83" s="31">
        <f t="shared" si="58"/>
        <v>80.345379357790819</v>
      </c>
      <c r="CP83" s="31">
        <f t="shared" si="58"/>
        <v>67.959997563528333</v>
      </c>
      <c r="CQ83" s="31">
        <f t="shared" si="58"/>
        <v>58.502643948081946</v>
      </c>
      <c r="CR83" s="31" t="str">
        <f t="shared" si="52"/>
        <v/>
      </c>
      <c r="CS83" s="31" t="str">
        <f t="shared" si="53"/>
        <v/>
      </c>
      <c r="CT83" s="31" t="str">
        <f t="shared" si="53"/>
        <v/>
      </c>
      <c r="CU83" s="31" t="str">
        <f t="shared" si="53"/>
        <v/>
      </c>
      <c r="CV83" s="31" t="str">
        <f t="shared" si="53"/>
        <v/>
      </c>
      <c r="CW83" s="31" t="str">
        <f t="shared" si="53"/>
        <v/>
      </c>
      <c r="CX83" s="31" t="str">
        <f t="shared" si="53"/>
        <v/>
      </c>
      <c r="CY83" s="31" t="str">
        <f t="shared" si="53"/>
        <v/>
      </c>
      <c r="CZ83" s="31" t="str">
        <f t="shared" si="53"/>
        <v/>
      </c>
      <c r="DA83" s="31" t="str">
        <f t="shared" si="53"/>
        <v/>
      </c>
      <c r="DB83" s="31" t="str">
        <f t="shared" si="53"/>
        <v/>
      </c>
      <c r="DC83" s="31" t="str">
        <f t="shared" si="53"/>
        <v/>
      </c>
      <c r="DD83" s="31" t="str">
        <f t="shared" si="53"/>
        <v/>
      </c>
      <c r="DE83" s="31" t="str">
        <f t="shared" si="53"/>
        <v/>
      </c>
      <c r="DF83" s="31" t="str">
        <f t="shared" si="53"/>
        <v/>
      </c>
      <c r="DG83" s="31" t="str">
        <f t="shared" si="53"/>
        <v/>
      </c>
    </row>
    <row r="84" spans="3:111" x14ac:dyDescent="0.3">
      <c r="C84" s="6" t="s">
        <v>21</v>
      </c>
      <c r="D84" s="31">
        <f t="shared" si="48"/>
        <v>726.70451084468357</v>
      </c>
      <c r="E84" s="31">
        <f t="shared" si="54"/>
        <v>755.71853484326095</v>
      </c>
      <c r="F84" s="31">
        <f t="shared" si="49"/>
        <v>718.98533080402717</v>
      </c>
      <c r="G84" s="31">
        <f t="shared" si="49"/>
        <v>682.25212676479316</v>
      </c>
      <c r="H84" s="31">
        <f t="shared" si="49"/>
        <v>645.51892272555926</v>
      </c>
      <c r="I84" s="31">
        <f t="shared" si="49"/>
        <v>594.35884002299736</v>
      </c>
      <c r="J84" s="31">
        <f t="shared" si="49"/>
        <v>543.19875732043522</v>
      </c>
      <c r="K84" s="31">
        <f t="shared" si="49"/>
        <v>502.62927757603131</v>
      </c>
      <c r="L84" s="31">
        <f t="shared" si="49"/>
        <v>462.05979783162741</v>
      </c>
      <c r="M84" s="31">
        <f t="shared" si="49"/>
        <v>421.4903180872235</v>
      </c>
      <c r="N84" s="31">
        <f t="shared" si="49"/>
        <v>380.92083834281954</v>
      </c>
      <c r="O84" s="31">
        <f t="shared" si="49"/>
        <v>340.35135859841563</v>
      </c>
      <c r="P84" s="31">
        <f t="shared" si="49"/>
        <v>321.32312033744495</v>
      </c>
      <c r="Q84" s="31">
        <f t="shared" si="49"/>
        <v>302.29488207647427</v>
      </c>
      <c r="R84" s="31">
        <f t="shared" si="49"/>
        <v>283.26664381550358</v>
      </c>
      <c r="S84" s="31">
        <f t="shared" si="49"/>
        <v>261.74946534097813</v>
      </c>
      <c r="T84" s="31">
        <f t="shared" si="49"/>
        <v>240.23228686645271</v>
      </c>
      <c r="U84" s="31">
        <f t="shared" si="49"/>
        <v>220.17516365053029</v>
      </c>
      <c r="V84" s="31">
        <f t="shared" si="49"/>
        <v>200.11804043460785</v>
      </c>
      <c r="W84" s="31">
        <f t="shared" si="49"/>
        <v>180.06731937801158</v>
      </c>
      <c r="X84" s="31">
        <f t="shared" si="49"/>
        <v>160.01659832141536</v>
      </c>
      <c r="Y84" s="31">
        <f t="shared" si="49"/>
        <v>139.96587726481911</v>
      </c>
      <c r="Z84" s="31">
        <f t="shared" si="49"/>
        <v>123.15663820407401</v>
      </c>
      <c r="AA84" s="31">
        <f t="shared" si="49"/>
        <v>106.34739914332891</v>
      </c>
      <c r="AB84" s="31">
        <f t="shared" si="49"/>
        <v>89.538160082583801</v>
      </c>
      <c r="AC84" s="31">
        <f t="shared" si="49"/>
        <v>83.412726264637044</v>
      </c>
      <c r="AD84" s="31">
        <f t="shared" si="49"/>
        <v>77.287292446690287</v>
      </c>
      <c r="AE84" s="31">
        <f t="shared" si="49"/>
        <v>73.934441991625206</v>
      </c>
      <c r="AF84" s="31">
        <f t="shared" si="49"/>
        <v>70.581591536560168</v>
      </c>
      <c r="AG84" s="31">
        <f t="shared" si="49"/>
        <v>67.228741081495016</v>
      </c>
      <c r="AH84" s="31">
        <f t="shared" si="49"/>
        <v>63.875890626429864</v>
      </c>
      <c r="AI84" s="31">
        <f t="shared" si="49"/>
        <v>60.523040171364713</v>
      </c>
      <c r="AK84" s="97">
        <f t="shared" si="55"/>
        <v>9899.2839327969032</v>
      </c>
      <c r="AL84" t="s">
        <v>87</v>
      </c>
      <c r="AN84">
        <v>2042</v>
      </c>
      <c r="AO84" s="11">
        <v>9172.5794219522195</v>
      </c>
      <c r="AP84" s="27" t="s">
        <v>21</v>
      </c>
      <c r="AQ84" s="29">
        <f t="shared" si="56"/>
        <v>726.70451084468357</v>
      </c>
      <c r="AR84" s="29">
        <f t="shared" si="57"/>
        <v>1482.4230456879445</v>
      </c>
      <c r="AS84" s="29">
        <f t="shared" si="50"/>
        <v>2201.4083764919715</v>
      </c>
      <c r="AT84" s="29">
        <f t="shared" si="50"/>
        <v>2883.6605032567645</v>
      </c>
      <c r="AU84" s="29">
        <f t="shared" si="50"/>
        <v>3529.1794259823237</v>
      </c>
      <c r="AV84" s="29">
        <f t="shared" si="50"/>
        <v>4123.538266005321</v>
      </c>
      <c r="AW84" s="29">
        <f t="shared" si="50"/>
        <v>4666.7370233257561</v>
      </c>
      <c r="AX84" s="29">
        <f t="shared" si="50"/>
        <v>5169.3663009017873</v>
      </c>
      <c r="AY84" s="29">
        <f t="shared" si="50"/>
        <v>5631.4260987334146</v>
      </c>
      <c r="AZ84" s="29">
        <f t="shared" si="50"/>
        <v>6052.916416820638</v>
      </c>
      <c r="BA84" s="29">
        <f t="shared" si="50"/>
        <v>6433.8372551634575</v>
      </c>
      <c r="BB84" s="29">
        <f t="shared" si="50"/>
        <v>6774.1886137618731</v>
      </c>
      <c r="BC84" s="29">
        <f t="shared" si="50"/>
        <v>7095.5117340993183</v>
      </c>
      <c r="BD84" s="29">
        <f t="shared" si="50"/>
        <v>7397.8066161757924</v>
      </c>
      <c r="BE84" s="29">
        <f t="shared" si="50"/>
        <v>7681.0732599912963</v>
      </c>
      <c r="BF84" s="29">
        <f t="shared" si="50"/>
        <v>7942.8227253322748</v>
      </c>
      <c r="BG84" s="29">
        <f t="shared" si="50"/>
        <v>8183.0550121987271</v>
      </c>
      <c r="BH84" s="29">
        <f t="shared" si="50"/>
        <v>8403.2301758492576</v>
      </c>
      <c r="BI84" s="29">
        <f t="shared" si="51"/>
        <v>8603.3482162838663</v>
      </c>
      <c r="BJ84" s="29">
        <f t="shared" si="51"/>
        <v>8783.4155356618776</v>
      </c>
      <c r="BK84" s="29">
        <f t="shared" si="51"/>
        <v>8943.4321339832932</v>
      </c>
      <c r="BL84" s="29">
        <f t="shared" si="51"/>
        <v>9083.3980112481131</v>
      </c>
      <c r="BM84" s="29">
        <f t="shared" si="51"/>
        <v>9206.5546494521877</v>
      </c>
      <c r="BN84" s="29" t="str">
        <f t="shared" si="51"/>
        <v/>
      </c>
      <c r="BO84" s="29" t="str">
        <f t="shared" si="51"/>
        <v/>
      </c>
      <c r="BP84" s="29" t="str">
        <f t="shared" si="51"/>
        <v/>
      </c>
      <c r="BQ84" s="29" t="str">
        <f t="shared" si="51"/>
        <v/>
      </c>
      <c r="BR84" s="29" t="str">
        <f t="shared" si="51"/>
        <v/>
      </c>
      <c r="BS84" s="29" t="str">
        <f t="shared" si="51"/>
        <v/>
      </c>
      <c r="BT84" s="29" t="str">
        <f t="shared" si="51"/>
        <v/>
      </c>
      <c r="BU84" s="29" t="str">
        <f t="shared" si="51"/>
        <v/>
      </c>
      <c r="BV84" s="29" t="str">
        <f t="shared" si="51"/>
        <v/>
      </c>
      <c r="CA84" s="6" t="s">
        <v>21</v>
      </c>
      <c r="CB84" s="31">
        <f t="shared" si="58"/>
        <v>726.70451084468357</v>
      </c>
      <c r="CC84" s="31">
        <f t="shared" si="58"/>
        <v>755.71853484326095</v>
      </c>
      <c r="CD84" s="31">
        <f t="shared" si="58"/>
        <v>718.98533080402717</v>
      </c>
      <c r="CE84" s="31">
        <f t="shared" si="58"/>
        <v>682.25212676479316</v>
      </c>
      <c r="CF84" s="31">
        <f t="shared" si="58"/>
        <v>645.51892272555926</v>
      </c>
      <c r="CG84" s="31">
        <f t="shared" si="58"/>
        <v>594.35884002299736</v>
      </c>
      <c r="CH84" s="31">
        <f t="shared" si="58"/>
        <v>543.19875732043522</v>
      </c>
      <c r="CI84" s="31">
        <f t="shared" si="58"/>
        <v>502.62927757603131</v>
      </c>
      <c r="CJ84" s="31">
        <f t="shared" si="58"/>
        <v>462.05979783162741</v>
      </c>
      <c r="CK84" s="31">
        <f t="shared" si="58"/>
        <v>421.4903180872235</v>
      </c>
      <c r="CL84" s="31">
        <f t="shared" si="58"/>
        <v>380.92083834281954</v>
      </c>
      <c r="CM84" s="31">
        <f t="shared" si="58"/>
        <v>340.35135859841563</v>
      </c>
      <c r="CN84" s="31">
        <f t="shared" si="58"/>
        <v>321.32312033744495</v>
      </c>
      <c r="CO84" s="31">
        <f t="shared" si="58"/>
        <v>302.29488207647427</v>
      </c>
      <c r="CP84" s="31">
        <f t="shared" si="58"/>
        <v>283.26664381550358</v>
      </c>
      <c r="CQ84" s="31">
        <f t="shared" si="58"/>
        <v>261.74946534097813</v>
      </c>
      <c r="CR84" s="31">
        <f t="shared" si="52"/>
        <v>240.23228686645271</v>
      </c>
      <c r="CS84" s="31">
        <f t="shared" si="53"/>
        <v>220.17516365053029</v>
      </c>
      <c r="CT84" s="31">
        <f t="shared" si="53"/>
        <v>200.11804043460785</v>
      </c>
      <c r="CU84" s="31">
        <f t="shared" si="53"/>
        <v>180.06731937801158</v>
      </c>
      <c r="CV84" s="31">
        <f t="shared" si="53"/>
        <v>160.01659832141536</v>
      </c>
      <c r="CW84" s="31">
        <f t="shared" si="53"/>
        <v>139.96587726481911</v>
      </c>
      <c r="CX84" s="31">
        <f t="shared" si="53"/>
        <v>123.15663820407401</v>
      </c>
      <c r="CY84" s="31" t="str">
        <f t="shared" si="53"/>
        <v/>
      </c>
      <c r="CZ84" s="31" t="str">
        <f t="shared" si="53"/>
        <v/>
      </c>
      <c r="DA84" s="31" t="str">
        <f t="shared" si="53"/>
        <v/>
      </c>
      <c r="DB84" s="31" t="str">
        <f t="shared" si="53"/>
        <v/>
      </c>
      <c r="DC84" s="31" t="str">
        <f t="shared" si="53"/>
        <v/>
      </c>
      <c r="DD84" s="31" t="str">
        <f t="shared" si="53"/>
        <v/>
      </c>
      <c r="DE84" s="31" t="str">
        <f t="shared" si="53"/>
        <v/>
      </c>
      <c r="DF84" s="31" t="str">
        <f t="shared" si="53"/>
        <v/>
      </c>
      <c r="DG84" s="31" t="str">
        <f t="shared" si="53"/>
        <v/>
      </c>
    </row>
    <row r="85" spans="3:111" x14ac:dyDescent="0.3">
      <c r="C85" s="6" t="s">
        <v>22</v>
      </c>
      <c r="D85" s="31">
        <f t="shared" si="48"/>
        <v>5.6352908998762912</v>
      </c>
      <c r="E85" s="31">
        <f>E55*$J70</f>
        <v>4.7883316922061807</v>
      </c>
      <c r="F85" s="31">
        <f t="shared" si="49"/>
        <v>4.5778555738674473</v>
      </c>
      <c r="G85" s="31">
        <f t="shared" si="49"/>
        <v>4.3673794555287149</v>
      </c>
      <c r="H85" s="31">
        <f t="shared" si="49"/>
        <v>4.1569033371899815</v>
      </c>
      <c r="I85" s="31">
        <f t="shared" si="49"/>
        <v>3.9464272188512486</v>
      </c>
      <c r="J85" s="31">
        <f t="shared" si="49"/>
        <v>3.7359511005125152</v>
      </c>
      <c r="K85" s="31">
        <f t="shared" si="49"/>
        <v>3.4412845348382883</v>
      </c>
      <c r="L85" s="31">
        <f t="shared" si="49"/>
        <v>3.1466179691640614</v>
      </c>
      <c r="M85" s="31">
        <f t="shared" si="49"/>
        <v>2.851951403489835</v>
      </c>
      <c r="N85" s="31">
        <f t="shared" si="49"/>
        <v>2.5572848378156086</v>
      </c>
      <c r="O85" s="31">
        <f t="shared" si="49"/>
        <v>2.2626182721413821</v>
      </c>
      <c r="P85" s="31">
        <f t="shared" si="49"/>
        <v>2.1152849893042696</v>
      </c>
      <c r="Q85" s="31">
        <f t="shared" si="49"/>
        <v>1.9679517064671566</v>
      </c>
      <c r="R85" s="31">
        <f t="shared" si="49"/>
        <v>1.8206184236300438</v>
      </c>
      <c r="S85" s="31">
        <f t="shared" si="49"/>
        <v>1.6732851407929306</v>
      </c>
      <c r="T85" s="31">
        <f t="shared" si="49"/>
        <v>1.5259518579558176</v>
      </c>
      <c r="U85" s="31">
        <f t="shared" si="49"/>
        <v>1.4207137987864511</v>
      </c>
      <c r="V85" s="31">
        <f t="shared" si="49"/>
        <v>1.3154757396170844</v>
      </c>
      <c r="W85" s="31">
        <f t="shared" si="49"/>
        <v>1.210237680447718</v>
      </c>
      <c r="X85" s="31">
        <f t="shared" si="49"/>
        <v>1.1049996212783515</v>
      </c>
      <c r="Y85" s="31">
        <f t="shared" si="49"/>
        <v>0.99976156210898515</v>
      </c>
      <c r="Z85" s="31">
        <f t="shared" si="49"/>
        <v>0.96468220905252944</v>
      </c>
      <c r="AA85" s="31">
        <f t="shared" si="49"/>
        <v>0.92960285599607373</v>
      </c>
      <c r="AB85" s="31">
        <f t="shared" si="49"/>
        <v>0.89452350293961813</v>
      </c>
      <c r="AC85" s="31">
        <f t="shared" si="49"/>
        <v>0.85944414988316575</v>
      </c>
      <c r="AD85" s="31">
        <f t="shared" si="49"/>
        <v>0.82436479682671338</v>
      </c>
      <c r="AE85" s="31">
        <f t="shared" si="49"/>
        <v>0.78928544377025556</v>
      </c>
      <c r="AF85" s="31">
        <f t="shared" si="49"/>
        <v>0.75420609071379774</v>
      </c>
      <c r="AG85" s="31">
        <f t="shared" si="49"/>
        <v>0.71912673765734425</v>
      </c>
      <c r="AH85" s="31">
        <f t="shared" si="49"/>
        <v>0.68404738460089076</v>
      </c>
      <c r="AI85" s="31">
        <f t="shared" si="49"/>
        <v>0.64896803154443727</v>
      </c>
      <c r="AK85" s="31">
        <f t="shared" si="55"/>
        <v>68.690428018855187</v>
      </c>
      <c r="AL85" t="s">
        <v>87</v>
      </c>
      <c r="AN85">
        <v>2044</v>
      </c>
      <c r="AO85" s="11">
        <v>63.055137118978898</v>
      </c>
      <c r="AP85" s="27" t="s">
        <v>22</v>
      </c>
      <c r="AQ85" s="29">
        <f t="shared" si="56"/>
        <v>5.6352908998762912</v>
      </c>
      <c r="AR85" s="29">
        <f t="shared" si="57"/>
        <v>10.423622592082472</v>
      </c>
      <c r="AS85" s="29">
        <f t="shared" si="50"/>
        <v>15.001478165949919</v>
      </c>
      <c r="AT85" s="29">
        <f t="shared" si="50"/>
        <v>19.368857621478632</v>
      </c>
      <c r="AU85" s="29">
        <f t="shared" si="50"/>
        <v>23.525760958668613</v>
      </c>
      <c r="AV85" s="29">
        <f t="shared" si="50"/>
        <v>27.472188177519861</v>
      </c>
      <c r="AW85" s="29">
        <f t="shared" si="50"/>
        <v>31.208139278032377</v>
      </c>
      <c r="AX85" s="29">
        <f t="shared" si="50"/>
        <v>34.649423812870666</v>
      </c>
      <c r="AY85" s="29">
        <f t="shared" si="50"/>
        <v>37.796041782034727</v>
      </c>
      <c r="AZ85" s="29">
        <f t="shared" si="50"/>
        <v>40.647993185524562</v>
      </c>
      <c r="BA85" s="29">
        <f t="shared" si="50"/>
        <v>43.205278023340171</v>
      </c>
      <c r="BB85" s="29">
        <f t="shared" si="50"/>
        <v>45.467896295481552</v>
      </c>
      <c r="BC85" s="29">
        <f t="shared" si="50"/>
        <v>47.583181284785823</v>
      </c>
      <c r="BD85" s="29">
        <f t="shared" si="50"/>
        <v>49.551132991252977</v>
      </c>
      <c r="BE85" s="29">
        <f t="shared" si="50"/>
        <v>51.371751414883022</v>
      </c>
      <c r="BF85" s="29">
        <f t="shared" si="50"/>
        <v>53.045036555675949</v>
      </c>
      <c r="BG85" s="29">
        <f t="shared" si="50"/>
        <v>54.570988413631767</v>
      </c>
      <c r="BH85" s="29">
        <f t="shared" si="50"/>
        <v>55.991702212418218</v>
      </c>
      <c r="BI85" s="29">
        <f t="shared" si="51"/>
        <v>57.307177952035303</v>
      </c>
      <c r="BJ85" s="29">
        <f t="shared" si="51"/>
        <v>58.517415632483022</v>
      </c>
      <c r="BK85" s="29">
        <f t="shared" si="51"/>
        <v>59.622415253761375</v>
      </c>
      <c r="BL85" s="29">
        <f t="shared" si="51"/>
        <v>60.622176815870361</v>
      </c>
      <c r="BM85" s="29">
        <f t="shared" si="51"/>
        <v>61.586859024922887</v>
      </c>
      <c r="BN85" s="29">
        <f t="shared" si="51"/>
        <v>62.516461880918961</v>
      </c>
      <c r="BO85" s="29">
        <f t="shared" si="51"/>
        <v>63.410985383858581</v>
      </c>
      <c r="BP85" s="29" t="str">
        <f t="shared" si="51"/>
        <v/>
      </c>
      <c r="BQ85" s="29" t="str">
        <f t="shared" si="51"/>
        <v/>
      </c>
      <c r="BR85" s="29" t="str">
        <f t="shared" si="51"/>
        <v/>
      </c>
      <c r="BS85" s="29" t="str">
        <f t="shared" si="51"/>
        <v/>
      </c>
      <c r="BT85" s="29" t="str">
        <f t="shared" si="51"/>
        <v/>
      </c>
      <c r="BU85" s="29" t="str">
        <f t="shared" si="51"/>
        <v/>
      </c>
      <c r="BV85" s="29" t="str">
        <f t="shared" si="51"/>
        <v/>
      </c>
      <c r="CA85" s="6" t="s">
        <v>22</v>
      </c>
      <c r="CB85" s="31">
        <f t="shared" si="58"/>
        <v>5.6352908998762912</v>
      </c>
      <c r="CC85" s="31">
        <f t="shared" si="58"/>
        <v>4.7883316922061807</v>
      </c>
      <c r="CD85" s="31">
        <f t="shared" si="58"/>
        <v>4.5778555738674473</v>
      </c>
      <c r="CE85" s="31">
        <f t="shared" si="58"/>
        <v>4.3673794555287149</v>
      </c>
      <c r="CF85" s="31">
        <f t="shared" si="58"/>
        <v>4.1569033371899815</v>
      </c>
      <c r="CG85" s="31">
        <f t="shared" si="58"/>
        <v>3.9464272188512486</v>
      </c>
      <c r="CH85" s="31">
        <f t="shared" si="58"/>
        <v>3.7359511005125152</v>
      </c>
      <c r="CI85" s="31">
        <f t="shared" si="58"/>
        <v>3.4412845348382883</v>
      </c>
      <c r="CJ85" s="31">
        <f t="shared" si="58"/>
        <v>3.1466179691640614</v>
      </c>
      <c r="CK85" s="31">
        <f t="shared" si="58"/>
        <v>2.851951403489835</v>
      </c>
      <c r="CL85" s="31">
        <f t="shared" si="58"/>
        <v>2.5572848378156086</v>
      </c>
      <c r="CM85" s="31">
        <f t="shared" si="58"/>
        <v>2.2626182721413821</v>
      </c>
      <c r="CN85" s="31">
        <f t="shared" si="58"/>
        <v>2.1152849893042696</v>
      </c>
      <c r="CO85" s="31">
        <f t="shared" si="58"/>
        <v>1.9679517064671566</v>
      </c>
      <c r="CP85" s="31">
        <f t="shared" si="58"/>
        <v>1.8206184236300438</v>
      </c>
      <c r="CQ85" s="31">
        <f t="shared" si="58"/>
        <v>1.6732851407929306</v>
      </c>
      <c r="CR85" s="31">
        <f t="shared" si="52"/>
        <v>1.5259518579558176</v>
      </c>
      <c r="CS85" s="31">
        <f t="shared" si="53"/>
        <v>1.4207137987864511</v>
      </c>
      <c r="CT85" s="31">
        <f t="shared" si="53"/>
        <v>1.3154757396170844</v>
      </c>
      <c r="CU85" s="31">
        <f t="shared" si="53"/>
        <v>1.210237680447718</v>
      </c>
      <c r="CV85" s="31">
        <f t="shared" si="53"/>
        <v>1.1049996212783515</v>
      </c>
      <c r="CW85" s="31">
        <f t="shared" si="53"/>
        <v>0.99976156210898515</v>
      </c>
      <c r="CX85" s="31">
        <f t="shared" si="53"/>
        <v>0.96468220905252944</v>
      </c>
      <c r="CY85" s="31">
        <f t="shared" si="53"/>
        <v>0.92960285599607373</v>
      </c>
      <c r="CZ85" s="31">
        <f t="shared" si="53"/>
        <v>0.89452350293961813</v>
      </c>
      <c r="DA85" s="31" t="str">
        <f t="shared" si="53"/>
        <v/>
      </c>
      <c r="DB85" s="31" t="str">
        <f t="shared" si="53"/>
        <v/>
      </c>
      <c r="DC85" s="31" t="str">
        <f t="shared" si="53"/>
        <v/>
      </c>
      <c r="DD85" s="31" t="str">
        <f t="shared" si="53"/>
        <v/>
      </c>
      <c r="DE85" s="31" t="str">
        <f t="shared" si="53"/>
        <v/>
      </c>
      <c r="DF85" s="31" t="str">
        <f t="shared" si="53"/>
        <v/>
      </c>
      <c r="DG85" s="31" t="str">
        <f t="shared" si="53"/>
        <v/>
      </c>
    </row>
    <row r="86" spans="3:111" x14ac:dyDescent="0.3">
      <c r="C86" s="6" t="s">
        <v>23</v>
      </c>
      <c r="D86" s="31">
        <f t="shared" si="48"/>
        <v>165.44478873779963</v>
      </c>
      <c r="E86" s="31">
        <f t="shared" si="54"/>
        <v>160.11681318430061</v>
      </c>
      <c r="F86" s="31">
        <f t="shared" si="49"/>
        <v>147.44201333043051</v>
      </c>
      <c r="G86" s="31">
        <f t="shared" si="49"/>
        <v>134.76721347656041</v>
      </c>
      <c r="H86" s="31">
        <f t="shared" si="49"/>
        <v>122.09241362269033</v>
      </c>
      <c r="I86" s="31">
        <f t="shared" si="49"/>
        <v>108.50693734103137</v>
      </c>
      <c r="J86" s="31">
        <f t="shared" si="49"/>
        <v>94.921461059372433</v>
      </c>
      <c r="K86" s="31">
        <f t="shared" si="49"/>
        <v>85.538048214688288</v>
      </c>
      <c r="L86" s="31">
        <f t="shared" si="49"/>
        <v>76.154635370004144</v>
      </c>
      <c r="M86" s="31">
        <f t="shared" si="49"/>
        <v>66.771222525319999</v>
      </c>
      <c r="N86" s="31">
        <f t="shared" si="49"/>
        <v>57.387809680635861</v>
      </c>
      <c r="O86" s="31">
        <f t="shared" si="49"/>
        <v>48.004396835951709</v>
      </c>
      <c r="P86" s="31">
        <f t="shared" si="49"/>
        <v>44.120120948502709</v>
      </c>
      <c r="Q86" s="31">
        <f t="shared" si="49"/>
        <v>40.235845061053709</v>
      </c>
      <c r="R86" s="31">
        <f t="shared" si="49"/>
        <v>36.351569173604702</v>
      </c>
      <c r="S86" s="31">
        <f t="shared" si="49"/>
        <v>32.467293286155702</v>
      </c>
      <c r="T86" s="31">
        <f t="shared" si="49"/>
        <v>28.583017398706698</v>
      </c>
      <c r="U86" s="31">
        <f t="shared" si="49"/>
        <v>26.368836110915254</v>
      </c>
      <c r="V86" s="31">
        <f t="shared" si="49"/>
        <v>24.154654823123813</v>
      </c>
      <c r="W86" s="31">
        <f t="shared" si="49"/>
        <v>21.940473535332298</v>
      </c>
      <c r="X86" s="31">
        <f t="shared" si="49"/>
        <v>19.726292247540783</v>
      </c>
      <c r="Y86" s="31">
        <f t="shared" si="49"/>
        <v>17.512110959749265</v>
      </c>
      <c r="Z86" s="31">
        <f t="shared" si="49"/>
        <v>15.886920786980189</v>
      </c>
      <c r="AA86" s="31">
        <f t="shared" si="49"/>
        <v>14.261730614211112</v>
      </c>
      <c r="AB86" s="31">
        <f t="shared" si="49"/>
        <v>12.636540441442035</v>
      </c>
      <c r="AC86" s="31">
        <f t="shared" si="49"/>
        <v>11.394039957335623</v>
      </c>
      <c r="AD86" s="31">
        <f t="shared" si="49"/>
        <v>10.15153947322921</v>
      </c>
      <c r="AE86" s="31">
        <f t="shared" si="49"/>
        <v>9.1110494738709775</v>
      </c>
      <c r="AF86" s="31">
        <f t="shared" si="49"/>
        <v>8.0705594745127467</v>
      </c>
      <c r="AG86" s="31">
        <f t="shared" si="49"/>
        <v>7.3730520201718921</v>
      </c>
      <c r="AH86" s="31">
        <f t="shared" si="49"/>
        <v>6.6755445658310375</v>
      </c>
      <c r="AI86" s="31">
        <f t="shared" si="49"/>
        <v>5.9780371114901838</v>
      </c>
      <c r="AK86" s="31">
        <f t="shared" si="55"/>
        <v>1660.146980842545</v>
      </c>
      <c r="AL86" t="s">
        <v>87</v>
      </c>
      <c r="AN86">
        <v>2038</v>
      </c>
      <c r="AO86" s="11">
        <v>1494.7021921047456</v>
      </c>
      <c r="AP86" s="27" t="s">
        <v>23</v>
      </c>
      <c r="AQ86" s="29">
        <f t="shared" si="56"/>
        <v>165.44478873779963</v>
      </c>
      <c r="AR86" s="29">
        <f t="shared" si="57"/>
        <v>325.56160192210024</v>
      </c>
      <c r="AS86" s="29">
        <f t="shared" si="50"/>
        <v>473.00361525253072</v>
      </c>
      <c r="AT86" s="29">
        <f t="shared" si="50"/>
        <v>607.77082872909114</v>
      </c>
      <c r="AU86" s="29">
        <f t="shared" si="50"/>
        <v>729.86324235178142</v>
      </c>
      <c r="AV86" s="29">
        <f t="shared" si="50"/>
        <v>838.37017969281283</v>
      </c>
      <c r="AW86" s="29">
        <f t="shared" si="50"/>
        <v>933.29164075218523</v>
      </c>
      <c r="AX86" s="29">
        <f t="shared" si="50"/>
        <v>1018.8296889668735</v>
      </c>
      <c r="AY86" s="29">
        <f t="shared" si="50"/>
        <v>1094.9843243368778</v>
      </c>
      <c r="AZ86" s="29">
        <f t="shared" si="50"/>
        <v>1161.7555468621977</v>
      </c>
      <c r="BA86" s="29">
        <f t="shared" si="50"/>
        <v>1219.1433565428335</v>
      </c>
      <c r="BB86" s="29">
        <f t="shared" si="50"/>
        <v>1267.1477533787852</v>
      </c>
      <c r="BC86" s="29">
        <f t="shared" si="50"/>
        <v>1311.2678743272879</v>
      </c>
      <c r="BD86" s="29">
        <f t="shared" si="50"/>
        <v>1351.5037193883416</v>
      </c>
      <c r="BE86" s="29">
        <f t="shared" si="50"/>
        <v>1387.8552885619463</v>
      </c>
      <c r="BF86" s="29">
        <f t="shared" si="50"/>
        <v>1420.3225818481019</v>
      </c>
      <c r="BG86" s="29">
        <f t="shared" si="50"/>
        <v>1448.9055992468086</v>
      </c>
      <c r="BH86" s="29">
        <f t="shared" si="50"/>
        <v>1475.2744353577239</v>
      </c>
      <c r="BI86" s="29">
        <f t="shared" si="51"/>
        <v>1499.4290901808477</v>
      </c>
      <c r="BJ86" s="29" t="str">
        <f t="shared" si="51"/>
        <v/>
      </c>
      <c r="BK86" s="29" t="str">
        <f t="shared" si="51"/>
        <v/>
      </c>
      <c r="BL86" s="29" t="str">
        <f t="shared" si="51"/>
        <v/>
      </c>
      <c r="BM86" s="29" t="str">
        <f t="shared" si="51"/>
        <v/>
      </c>
      <c r="BN86" s="29" t="str">
        <f t="shared" si="51"/>
        <v/>
      </c>
      <c r="BO86" s="29" t="str">
        <f t="shared" si="51"/>
        <v/>
      </c>
      <c r="BP86" s="29" t="str">
        <f t="shared" si="51"/>
        <v/>
      </c>
      <c r="BQ86" s="29" t="str">
        <f t="shared" si="51"/>
        <v/>
      </c>
      <c r="BR86" s="29" t="str">
        <f t="shared" si="51"/>
        <v/>
      </c>
      <c r="BS86" s="29" t="str">
        <f t="shared" si="51"/>
        <v/>
      </c>
      <c r="BT86" s="29" t="str">
        <f t="shared" si="51"/>
        <v/>
      </c>
      <c r="BU86" s="29" t="str">
        <f t="shared" si="51"/>
        <v/>
      </c>
      <c r="BV86" s="29" t="str">
        <f t="shared" si="51"/>
        <v/>
      </c>
      <c r="CA86" s="6" t="s">
        <v>23</v>
      </c>
      <c r="CB86" s="31">
        <f t="shared" si="58"/>
        <v>165.44478873779963</v>
      </c>
      <c r="CC86" s="31">
        <f t="shared" si="58"/>
        <v>160.11681318430061</v>
      </c>
      <c r="CD86" s="31">
        <f t="shared" si="58"/>
        <v>147.44201333043051</v>
      </c>
      <c r="CE86" s="31">
        <f t="shared" si="58"/>
        <v>134.76721347656041</v>
      </c>
      <c r="CF86" s="31">
        <f t="shared" si="58"/>
        <v>122.09241362269033</v>
      </c>
      <c r="CG86" s="31">
        <f t="shared" si="58"/>
        <v>108.50693734103137</v>
      </c>
      <c r="CH86" s="31">
        <f t="shared" si="58"/>
        <v>94.921461059372433</v>
      </c>
      <c r="CI86" s="31">
        <f t="shared" si="58"/>
        <v>85.538048214688288</v>
      </c>
      <c r="CJ86" s="31">
        <f t="shared" si="58"/>
        <v>76.154635370004144</v>
      </c>
      <c r="CK86" s="31">
        <f t="shared" si="58"/>
        <v>66.771222525319999</v>
      </c>
      <c r="CL86" s="31">
        <f t="shared" si="58"/>
        <v>57.387809680635861</v>
      </c>
      <c r="CM86" s="31">
        <f t="shared" si="58"/>
        <v>48.004396835951709</v>
      </c>
      <c r="CN86" s="31">
        <f t="shared" si="58"/>
        <v>44.120120948502709</v>
      </c>
      <c r="CO86" s="31">
        <f t="shared" si="58"/>
        <v>40.235845061053709</v>
      </c>
      <c r="CP86" s="31">
        <f t="shared" si="58"/>
        <v>36.351569173604702</v>
      </c>
      <c r="CQ86" s="31">
        <f t="shared" si="58"/>
        <v>32.467293286155702</v>
      </c>
      <c r="CR86" s="31">
        <f t="shared" si="52"/>
        <v>28.583017398706698</v>
      </c>
      <c r="CS86" s="31">
        <f t="shared" si="53"/>
        <v>26.368836110915254</v>
      </c>
      <c r="CT86" s="31">
        <f t="shared" si="53"/>
        <v>24.154654823123813</v>
      </c>
      <c r="CU86" s="31" t="str">
        <f t="shared" si="53"/>
        <v/>
      </c>
      <c r="CV86" s="31" t="str">
        <f t="shared" si="53"/>
        <v/>
      </c>
      <c r="CW86" s="31" t="str">
        <f t="shared" si="53"/>
        <v/>
      </c>
      <c r="CX86" s="31" t="str">
        <f t="shared" si="53"/>
        <v/>
      </c>
      <c r="CY86" s="31" t="str">
        <f t="shared" si="53"/>
        <v/>
      </c>
      <c r="CZ86" s="31" t="str">
        <f t="shared" si="53"/>
        <v/>
      </c>
      <c r="DA86" s="31" t="str">
        <f t="shared" si="53"/>
        <v/>
      </c>
      <c r="DB86" s="31" t="str">
        <f t="shared" si="53"/>
        <v/>
      </c>
      <c r="DC86" s="31" t="str">
        <f t="shared" si="53"/>
        <v/>
      </c>
      <c r="DD86" s="31" t="str">
        <f t="shared" si="53"/>
        <v/>
      </c>
      <c r="DE86" s="31" t="str">
        <f t="shared" si="53"/>
        <v/>
      </c>
      <c r="DF86" s="31" t="str">
        <f t="shared" si="53"/>
        <v/>
      </c>
      <c r="DG86" s="31" t="str">
        <f t="shared" si="53"/>
        <v/>
      </c>
    </row>
    <row r="87" spans="3:111" x14ac:dyDescent="0.3">
      <c r="C87" s="6" t="s">
        <v>24</v>
      </c>
      <c r="D87" s="31">
        <f t="shared" si="48"/>
        <v>29.863178560112861</v>
      </c>
      <c r="E87" s="31">
        <f t="shared" si="54"/>
        <v>31.134131012452634</v>
      </c>
      <c r="F87" s="31">
        <f t="shared" si="49"/>
        <v>29.70188466712224</v>
      </c>
      <c r="G87" s="31">
        <f t="shared" si="49"/>
        <v>28.269638321791838</v>
      </c>
      <c r="H87" s="31">
        <f t="shared" si="49"/>
        <v>26.837391976461447</v>
      </c>
      <c r="I87" s="31">
        <f t="shared" si="49"/>
        <v>24.757533859643573</v>
      </c>
      <c r="J87" s="31">
        <f t="shared" si="49"/>
        <v>22.677675742825699</v>
      </c>
      <c r="K87" s="31">
        <f t="shared" si="49"/>
        <v>20.945671518965305</v>
      </c>
      <c r="L87" s="31">
        <f t="shared" si="49"/>
        <v>19.213667295104916</v>
      </c>
      <c r="M87" s="31">
        <f t="shared" si="49"/>
        <v>17.561925875595009</v>
      </c>
      <c r="N87" s="31">
        <f t="shared" si="49"/>
        <v>15.910184456085103</v>
      </c>
      <c r="O87" s="31">
        <f t="shared" si="49"/>
        <v>14.258443036575196</v>
      </c>
      <c r="P87" s="31">
        <f t="shared" si="49"/>
        <v>13.403615089536361</v>
      </c>
      <c r="Q87" s="31">
        <f t="shared" si="49"/>
        <v>12.548787142497529</v>
      </c>
      <c r="R87" s="31">
        <f t="shared" si="49"/>
        <v>11.693959195458694</v>
      </c>
      <c r="S87" s="31">
        <f t="shared" si="49"/>
        <v>10.839131248419848</v>
      </c>
      <c r="T87" s="31">
        <f t="shared" si="49"/>
        <v>9.9843033013810043</v>
      </c>
      <c r="U87" s="31">
        <f t="shared" si="49"/>
        <v>9.3698189797259666</v>
      </c>
      <c r="V87" s="31">
        <f t="shared" si="49"/>
        <v>8.7553346580709306</v>
      </c>
      <c r="W87" s="31">
        <f t="shared" si="49"/>
        <v>8.164564346792142</v>
      </c>
      <c r="X87" s="31">
        <f t="shared" si="49"/>
        <v>7.5737940355133544</v>
      </c>
      <c r="Y87" s="31">
        <f t="shared" si="49"/>
        <v>6.9830237242345667</v>
      </c>
      <c r="Z87" s="31">
        <f t="shared" si="49"/>
        <v>6.4903921958372575</v>
      </c>
      <c r="AA87" s="31">
        <f t="shared" si="49"/>
        <v>5.9977606674399491</v>
      </c>
      <c r="AB87" s="31">
        <f t="shared" si="49"/>
        <v>5.5051291390426398</v>
      </c>
      <c r="AC87" s="31">
        <f t="shared" si="49"/>
        <v>5.1722633578656323</v>
      </c>
      <c r="AD87" s="31">
        <f t="shared" si="49"/>
        <v>4.8393975766886266</v>
      </c>
      <c r="AE87" s="31">
        <f t="shared" si="49"/>
        <v>4.6557267650025942</v>
      </c>
      <c r="AF87" s="31">
        <f t="shared" si="49"/>
        <v>4.4720559533165618</v>
      </c>
      <c r="AG87" s="31">
        <f t="shared" si="49"/>
        <v>4.2883851416305303</v>
      </c>
      <c r="AH87" s="31">
        <f t="shared" si="49"/>
        <v>4.1047143299444988</v>
      </c>
      <c r="AI87" s="31">
        <f t="shared" si="49"/>
        <v>3.9210435182584673</v>
      </c>
      <c r="AK87" s="31">
        <f t="shared" si="55"/>
        <v>429.89452668939293</v>
      </c>
      <c r="AL87" t="s">
        <v>87</v>
      </c>
      <c r="AN87">
        <v>2045</v>
      </c>
      <c r="AO87" s="11">
        <v>400.03134812928016</v>
      </c>
      <c r="AP87" s="27" t="s">
        <v>24</v>
      </c>
      <c r="AQ87" s="29">
        <f t="shared" si="56"/>
        <v>29.863178560112861</v>
      </c>
      <c r="AR87" s="29">
        <f t="shared" si="57"/>
        <v>60.997309572565499</v>
      </c>
      <c r="AS87" s="29">
        <f t="shared" si="50"/>
        <v>90.699194239687742</v>
      </c>
      <c r="AT87" s="29">
        <f t="shared" si="50"/>
        <v>118.96883256147959</v>
      </c>
      <c r="AU87" s="29">
        <f t="shared" si="50"/>
        <v>145.80622453794103</v>
      </c>
      <c r="AV87" s="29">
        <f t="shared" si="50"/>
        <v>170.56375839758459</v>
      </c>
      <c r="AW87" s="29">
        <f t="shared" si="50"/>
        <v>193.24143414041029</v>
      </c>
      <c r="AX87" s="29">
        <f t="shared" si="50"/>
        <v>214.18710565937559</v>
      </c>
      <c r="AY87" s="29">
        <f t="shared" si="50"/>
        <v>233.40077295448052</v>
      </c>
      <c r="AZ87" s="29">
        <f t="shared" si="50"/>
        <v>250.96269883007551</v>
      </c>
      <c r="BA87" s="29">
        <f t="shared" si="50"/>
        <v>266.87288328616063</v>
      </c>
      <c r="BB87" s="29">
        <f t="shared" si="50"/>
        <v>281.13132632273584</v>
      </c>
      <c r="BC87" s="29">
        <f t="shared" si="50"/>
        <v>294.53494141227219</v>
      </c>
      <c r="BD87" s="29">
        <f t="shared" si="50"/>
        <v>307.08372855476972</v>
      </c>
      <c r="BE87" s="29">
        <f t="shared" si="50"/>
        <v>318.77768775022844</v>
      </c>
      <c r="BF87" s="29">
        <f t="shared" si="50"/>
        <v>329.61681899864828</v>
      </c>
      <c r="BG87" s="29">
        <f t="shared" si="50"/>
        <v>339.60112230002926</v>
      </c>
      <c r="BH87" s="29">
        <f t="shared" si="50"/>
        <v>348.97094127975521</v>
      </c>
      <c r="BI87" s="29">
        <f t="shared" si="51"/>
        <v>357.72627593782613</v>
      </c>
      <c r="BJ87" s="29">
        <f t="shared" si="51"/>
        <v>365.89084028461826</v>
      </c>
      <c r="BK87" s="29">
        <f t="shared" si="51"/>
        <v>373.46463432013161</v>
      </c>
      <c r="BL87" s="29">
        <f t="shared" si="51"/>
        <v>380.44765804436616</v>
      </c>
      <c r="BM87" s="29">
        <f t="shared" si="51"/>
        <v>386.93805024020344</v>
      </c>
      <c r="BN87" s="29">
        <f t="shared" si="51"/>
        <v>392.93581090764337</v>
      </c>
      <c r="BO87" s="29">
        <f t="shared" si="51"/>
        <v>398.44094004668602</v>
      </c>
      <c r="BP87" s="29">
        <f t="shared" si="51"/>
        <v>403.61320340455165</v>
      </c>
      <c r="BQ87" s="29" t="str">
        <f t="shared" si="51"/>
        <v/>
      </c>
      <c r="BR87" s="29" t="str">
        <f t="shared" si="51"/>
        <v/>
      </c>
      <c r="BS87" s="29" t="str">
        <f t="shared" si="51"/>
        <v/>
      </c>
      <c r="BT87" s="29" t="str">
        <f t="shared" si="51"/>
        <v/>
      </c>
      <c r="BU87" s="29" t="str">
        <f t="shared" si="51"/>
        <v/>
      </c>
      <c r="BV87" s="29" t="str">
        <f t="shared" si="51"/>
        <v/>
      </c>
      <c r="CA87" s="6" t="s">
        <v>24</v>
      </c>
      <c r="CB87" s="31">
        <f t="shared" si="58"/>
        <v>29.863178560112861</v>
      </c>
      <c r="CC87" s="31">
        <f t="shared" si="58"/>
        <v>31.134131012452634</v>
      </c>
      <c r="CD87" s="31">
        <f t="shared" si="58"/>
        <v>29.70188466712224</v>
      </c>
      <c r="CE87" s="31">
        <f t="shared" si="58"/>
        <v>28.269638321791838</v>
      </c>
      <c r="CF87" s="31">
        <f t="shared" si="58"/>
        <v>26.837391976461447</v>
      </c>
      <c r="CG87" s="31">
        <f t="shared" si="58"/>
        <v>24.757533859643573</v>
      </c>
      <c r="CH87" s="31">
        <f t="shared" si="58"/>
        <v>22.677675742825699</v>
      </c>
      <c r="CI87" s="31">
        <f t="shared" si="58"/>
        <v>20.945671518965305</v>
      </c>
      <c r="CJ87" s="31">
        <f t="shared" si="58"/>
        <v>19.213667295104916</v>
      </c>
      <c r="CK87" s="31">
        <f t="shared" si="58"/>
        <v>17.561925875595009</v>
      </c>
      <c r="CL87" s="31">
        <f t="shared" si="58"/>
        <v>15.910184456085103</v>
      </c>
      <c r="CM87" s="31">
        <f t="shared" si="58"/>
        <v>14.258443036575196</v>
      </c>
      <c r="CN87" s="31">
        <f t="shared" si="58"/>
        <v>13.403615089536361</v>
      </c>
      <c r="CO87" s="31">
        <f t="shared" si="58"/>
        <v>12.548787142497529</v>
      </c>
      <c r="CP87" s="31">
        <f t="shared" si="58"/>
        <v>11.693959195458694</v>
      </c>
      <c r="CQ87" s="31">
        <f t="shared" si="58"/>
        <v>10.839131248419848</v>
      </c>
      <c r="CR87" s="31">
        <f t="shared" si="52"/>
        <v>9.9843033013810043</v>
      </c>
      <c r="CS87" s="31">
        <f t="shared" si="53"/>
        <v>9.3698189797259666</v>
      </c>
      <c r="CT87" s="31">
        <f t="shared" si="53"/>
        <v>8.7553346580709306</v>
      </c>
      <c r="CU87" s="31">
        <f t="shared" si="53"/>
        <v>8.164564346792142</v>
      </c>
      <c r="CV87" s="31">
        <f t="shared" si="53"/>
        <v>7.5737940355133544</v>
      </c>
      <c r="CW87" s="31">
        <f t="shared" si="53"/>
        <v>6.9830237242345667</v>
      </c>
      <c r="CX87" s="31">
        <f t="shared" si="53"/>
        <v>6.4903921958372575</v>
      </c>
      <c r="CY87" s="31">
        <f t="shared" si="53"/>
        <v>5.9977606674399491</v>
      </c>
      <c r="CZ87" s="31">
        <f t="shared" si="53"/>
        <v>5.5051291390426398</v>
      </c>
      <c r="DA87" s="31">
        <f t="shared" si="53"/>
        <v>5.1722633578656323</v>
      </c>
      <c r="DB87" s="31" t="str">
        <f t="shared" si="53"/>
        <v/>
      </c>
      <c r="DC87" s="31" t="str">
        <f t="shared" si="53"/>
        <v/>
      </c>
      <c r="DD87" s="31" t="str">
        <f t="shared" si="53"/>
        <v/>
      </c>
      <c r="DE87" s="31" t="str">
        <f t="shared" si="53"/>
        <v/>
      </c>
      <c r="DF87" s="31" t="str">
        <f t="shared" si="53"/>
        <v/>
      </c>
      <c r="DG87" s="31" t="str">
        <f t="shared" si="53"/>
        <v/>
      </c>
    </row>
    <row r="88" spans="3:111" ht="15" thickBot="1" x14ac:dyDescent="0.35">
      <c r="C88" s="6" t="s">
        <v>25</v>
      </c>
      <c r="D88" s="31">
        <f t="shared" si="48"/>
        <v>13.805861909055636</v>
      </c>
      <c r="E88" s="31">
        <f t="shared" si="54"/>
        <v>15.225383490773543</v>
      </c>
      <c r="F88" s="31">
        <f t="shared" si="49"/>
        <v>15.234874795403003</v>
      </c>
      <c r="G88" s="31">
        <f t="shared" si="49"/>
        <v>15.244366100032465</v>
      </c>
      <c r="H88" s="31">
        <f t="shared" si="49"/>
        <v>15.253857404661925</v>
      </c>
      <c r="I88" s="31">
        <f t="shared" si="49"/>
        <v>14.092966869955967</v>
      </c>
      <c r="J88" s="31">
        <f t="shared" si="49"/>
        <v>12.932076335250009</v>
      </c>
      <c r="K88" s="31">
        <f t="shared" si="49"/>
        <v>11.97680064855032</v>
      </c>
      <c r="L88" s="31">
        <f t="shared" si="49"/>
        <v>11.021524961850631</v>
      </c>
      <c r="M88" s="31">
        <f t="shared" si="49"/>
        <v>10.229704212545061</v>
      </c>
      <c r="N88" s="31">
        <f t="shared" si="49"/>
        <v>9.4378834632394923</v>
      </c>
      <c r="O88" s="31">
        <f t="shared" si="49"/>
        <v>8.6460627139339223</v>
      </c>
      <c r="P88" s="31">
        <f t="shared" si="49"/>
        <v>8.090581367799448</v>
      </c>
      <c r="Q88" s="31">
        <f t="shared" si="49"/>
        <v>7.5351000216649719</v>
      </c>
      <c r="R88" s="31">
        <f t="shared" si="49"/>
        <v>6.9796186755304976</v>
      </c>
      <c r="S88" s="31">
        <f t="shared" si="49"/>
        <v>6.4769143300302643</v>
      </c>
      <c r="T88" s="31">
        <f t="shared" si="49"/>
        <v>5.97420998453003</v>
      </c>
      <c r="U88" s="31">
        <f t="shared" si="49"/>
        <v>5.5500580898856411</v>
      </c>
      <c r="V88" s="31">
        <f t="shared" si="49"/>
        <v>5.1259061952412521</v>
      </c>
      <c r="W88" s="31">
        <f t="shared" si="49"/>
        <v>4.7906817241712147</v>
      </c>
      <c r="X88" s="31">
        <f t="shared" si="49"/>
        <v>4.4554572531011765</v>
      </c>
      <c r="Y88" s="31">
        <f t="shared" si="49"/>
        <v>4.1202327820311382</v>
      </c>
      <c r="Z88" s="31">
        <f t="shared" si="49"/>
        <v>3.8061485815441221</v>
      </c>
      <c r="AA88" s="31">
        <f t="shared" si="49"/>
        <v>3.4920643810571055</v>
      </c>
      <c r="AB88" s="31">
        <f t="shared" si="49"/>
        <v>3.1779801805700894</v>
      </c>
      <c r="AC88" s="31">
        <f t="shared" si="49"/>
        <v>2.8733881621718682</v>
      </c>
      <c r="AD88" s="31">
        <f t="shared" si="49"/>
        <v>2.5687961437736475</v>
      </c>
      <c r="AE88" s="31">
        <f t="shared" si="49"/>
        <v>2.2735326808264302</v>
      </c>
      <c r="AF88" s="31">
        <f t="shared" si="49"/>
        <v>1.9782692178792125</v>
      </c>
      <c r="AG88" s="31">
        <f t="shared" si="49"/>
        <v>1.6830057549319815</v>
      </c>
      <c r="AH88" s="31">
        <f t="shared" si="49"/>
        <v>1.38774229198475</v>
      </c>
      <c r="AI88" s="31">
        <f t="shared" si="49"/>
        <v>1.0924788290375191</v>
      </c>
      <c r="AK88" s="31">
        <f t="shared" si="55"/>
        <v>236.53352955301438</v>
      </c>
      <c r="AL88" t="s">
        <v>87</v>
      </c>
      <c r="AN88">
        <v>2045</v>
      </c>
      <c r="AO88" s="13">
        <v>222.72766764395868</v>
      </c>
      <c r="AP88" s="27" t="s">
        <v>25</v>
      </c>
      <c r="AQ88" s="29">
        <f t="shared" si="56"/>
        <v>13.805861909055636</v>
      </c>
      <c r="AR88" s="29">
        <f t="shared" si="57"/>
        <v>29.031245399829182</v>
      </c>
      <c r="AS88" s="29">
        <f t="shared" si="50"/>
        <v>44.266120195232183</v>
      </c>
      <c r="AT88" s="29">
        <f t="shared" si="50"/>
        <v>59.510486295264649</v>
      </c>
      <c r="AU88" s="29">
        <f t="shared" si="50"/>
        <v>74.76434369992657</v>
      </c>
      <c r="AV88" s="29">
        <f t="shared" si="50"/>
        <v>88.857310569882543</v>
      </c>
      <c r="AW88" s="29">
        <f t="shared" si="50"/>
        <v>101.78938690513255</v>
      </c>
      <c r="AX88" s="29">
        <f t="shared" si="50"/>
        <v>113.76618755368287</v>
      </c>
      <c r="AY88" s="29">
        <f t="shared" si="50"/>
        <v>124.7877125155335</v>
      </c>
      <c r="AZ88" s="29">
        <f t="shared" si="50"/>
        <v>135.01741672807856</v>
      </c>
      <c r="BA88" s="29">
        <f t="shared" si="50"/>
        <v>144.45530019131806</v>
      </c>
      <c r="BB88" s="29">
        <f t="shared" si="50"/>
        <v>153.10136290525199</v>
      </c>
      <c r="BC88" s="29">
        <f t="shared" si="50"/>
        <v>161.19194427305143</v>
      </c>
      <c r="BD88" s="29">
        <f t="shared" si="50"/>
        <v>168.72704429471639</v>
      </c>
      <c r="BE88" s="29">
        <f t="shared" si="50"/>
        <v>175.7066629702469</v>
      </c>
      <c r="BF88" s="29">
        <f t="shared" si="50"/>
        <v>182.18357730027716</v>
      </c>
      <c r="BG88" s="29">
        <f t="shared" si="50"/>
        <v>188.1577872848072</v>
      </c>
      <c r="BH88" s="29">
        <f t="shared" si="50"/>
        <v>193.70784537469285</v>
      </c>
      <c r="BI88" s="29">
        <f t="shared" si="51"/>
        <v>198.83375156993409</v>
      </c>
      <c r="BJ88" s="29">
        <f t="shared" si="51"/>
        <v>203.6244332941053</v>
      </c>
      <c r="BK88" s="29">
        <f t="shared" si="51"/>
        <v>208.07989054720647</v>
      </c>
      <c r="BL88" s="29">
        <f t="shared" si="51"/>
        <v>212.20012332923761</v>
      </c>
      <c r="BM88" s="29">
        <f t="shared" si="51"/>
        <v>216.00627191078175</v>
      </c>
      <c r="BN88" s="29">
        <f t="shared" si="51"/>
        <v>219.49833629183885</v>
      </c>
      <c r="BO88" s="29">
        <f t="shared" si="51"/>
        <v>222.67631647240896</v>
      </c>
      <c r="BP88" s="29">
        <f t="shared" si="51"/>
        <v>225.54970463458082</v>
      </c>
      <c r="BQ88" s="29" t="str">
        <f t="shared" si="51"/>
        <v/>
      </c>
      <c r="BR88" s="29" t="str">
        <f t="shared" si="51"/>
        <v/>
      </c>
      <c r="BS88" s="29" t="str">
        <f t="shared" si="51"/>
        <v/>
      </c>
      <c r="BT88" s="29" t="str">
        <f t="shared" si="51"/>
        <v/>
      </c>
      <c r="BU88" s="29" t="str">
        <f t="shared" si="51"/>
        <v/>
      </c>
      <c r="BV88" s="29" t="str">
        <f t="shared" si="51"/>
        <v/>
      </c>
      <c r="CA88" s="6" t="s">
        <v>25</v>
      </c>
      <c r="CB88" s="31">
        <f t="shared" si="58"/>
        <v>13.805861909055636</v>
      </c>
      <c r="CC88" s="31">
        <f t="shared" si="58"/>
        <v>15.225383490773543</v>
      </c>
      <c r="CD88" s="31">
        <f t="shared" si="58"/>
        <v>15.234874795403003</v>
      </c>
      <c r="CE88" s="31">
        <f t="shared" si="58"/>
        <v>15.244366100032465</v>
      </c>
      <c r="CF88" s="31">
        <f t="shared" si="58"/>
        <v>15.253857404661925</v>
      </c>
      <c r="CG88" s="31">
        <f t="shared" si="58"/>
        <v>14.092966869955967</v>
      </c>
      <c r="CH88" s="31">
        <f t="shared" si="58"/>
        <v>12.932076335250009</v>
      </c>
      <c r="CI88" s="31">
        <f t="shared" si="58"/>
        <v>11.97680064855032</v>
      </c>
      <c r="CJ88" s="31">
        <f t="shared" si="58"/>
        <v>11.021524961850631</v>
      </c>
      <c r="CK88" s="31">
        <f t="shared" si="58"/>
        <v>10.229704212545061</v>
      </c>
      <c r="CL88" s="31">
        <f t="shared" si="58"/>
        <v>9.4378834632394923</v>
      </c>
      <c r="CM88" s="31">
        <f t="shared" si="58"/>
        <v>8.6460627139339223</v>
      </c>
      <c r="CN88" s="31">
        <f t="shared" si="58"/>
        <v>8.090581367799448</v>
      </c>
      <c r="CO88" s="31">
        <f t="shared" si="58"/>
        <v>7.5351000216649719</v>
      </c>
      <c r="CP88" s="31">
        <f t="shared" si="58"/>
        <v>6.9796186755304976</v>
      </c>
      <c r="CQ88" s="31">
        <f t="shared" si="58"/>
        <v>6.4769143300302643</v>
      </c>
      <c r="CR88" s="31">
        <f t="shared" si="52"/>
        <v>5.97420998453003</v>
      </c>
      <c r="CS88" s="31">
        <f t="shared" si="53"/>
        <v>5.5500580898856411</v>
      </c>
      <c r="CT88" s="31">
        <f t="shared" si="53"/>
        <v>5.1259061952412521</v>
      </c>
      <c r="CU88" s="31">
        <f t="shared" si="53"/>
        <v>4.7906817241712147</v>
      </c>
      <c r="CV88" s="31">
        <f t="shared" si="53"/>
        <v>4.4554572531011765</v>
      </c>
      <c r="CW88" s="31">
        <f t="shared" si="53"/>
        <v>4.1202327820311382</v>
      </c>
      <c r="CX88" s="31">
        <f t="shared" si="53"/>
        <v>3.8061485815441221</v>
      </c>
      <c r="CY88" s="31">
        <f t="shared" si="53"/>
        <v>3.4920643810571055</v>
      </c>
      <c r="CZ88" s="31">
        <f t="shared" si="53"/>
        <v>3.1779801805700894</v>
      </c>
      <c r="DA88" s="31">
        <f t="shared" si="53"/>
        <v>2.8733881621718682</v>
      </c>
      <c r="DB88" s="31" t="str">
        <f t="shared" si="53"/>
        <v/>
      </c>
      <c r="DC88" s="31" t="str">
        <f t="shared" si="53"/>
        <v/>
      </c>
      <c r="DD88" s="31" t="str">
        <f t="shared" si="53"/>
        <v/>
      </c>
      <c r="DE88" s="31" t="str">
        <f t="shared" si="53"/>
        <v/>
      </c>
      <c r="DF88" s="31" t="str">
        <f t="shared" si="53"/>
        <v/>
      </c>
      <c r="DG88" s="31" t="str">
        <f t="shared" si="53"/>
        <v/>
      </c>
    </row>
    <row r="89" spans="3:111" x14ac:dyDescent="0.3">
      <c r="C89" s="71"/>
      <c r="D89" s="31">
        <f>SUM(D82:D88)</f>
        <v>1318.2461474030208</v>
      </c>
      <c r="E89" s="31">
        <f t="shared" ref="E89:AI89" si="59">SUM(E82:E88)</f>
        <v>1356.9521592814347</v>
      </c>
      <c r="F89" s="31">
        <f t="shared" si="59"/>
        <v>1280.9466484847578</v>
      </c>
      <c r="G89" s="31">
        <f t="shared" si="59"/>
        <v>1204.9411376880814</v>
      </c>
      <c r="H89" s="31">
        <f t="shared" si="59"/>
        <v>1128.9356268914048</v>
      </c>
      <c r="I89" s="31">
        <f t="shared" si="59"/>
        <v>1022.1333050656709</v>
      </c>
      <c r="J89" s="31">
        <f t="shared" si="59"/>
        <v>915.33098323993715</v>
      </c>
      <c r="K89" s="31">
        <f t="shared" si="59"/>
        <v>835.94647737258174</v>
      </c>
      <c r="L89" s="31">
        <f t="shared" si="59"/>
        <v>756.56197150522621</v>
      </c>
      <c r="M89" s="31">
        <f t="shared" si="59"/>
        <v>682.44577772521905</v>
      </c>
      <c r="N89" s="31">
        <f t="shared" si="59"/>
        <v>608.32958394521199</v>
      </c>
      <c r="O89" s="31">
        <f t="shared" si="59"/>
        <v>534.21339016520506</v>
      </c>
      <c r="P89" s="31">
        <f t="shared" si="59"/>
        <v>494.23446227892839</v>
      </c>
      <c r="Q89" s="31">
        <f t="shared" si="59"/>
        <v>454.25553439265178</v>
      </c>
      <c r="R89" s="31">
        <f t="shared" si="59"/>
        <v>414.27660650637517</v>
      </c>
      <c r="S89" s="31">
        <f t="shared" si="59"/>
        <v>375.92158169032774</v>
      </c>
      <c r="T89" s="31">
        <f t="shared" si="59"/>
        <v>337.56655687428042</v>
      </c>
      <c r="U89" s="31">
        <f t="shared" si="59"/>
        <v>307.7691769343021</v>
      </c>
      <c r="V89" s="31">
        <f t="shared" si="59"/>
        <v>277.97179699432382</v>
      </c>
      <c r="W89" s="31">
        <f t="shared" si="59"/>
        <v>249.56243468022575</v>
      </c>
      <c r="X89" s="31">
        <f t="shared" si="59"/>
        <v>221.15307236612776</v>
      </c>
      <c r="Y89" s="31">
        <f t="shared" si="59"/>
        <v>192.74371005202971</v>
      </c>
      <c r="Z89" s="31">
        <f t="shared" si="59"/>
        <v>171.37095732825918</v>
      </c>
      <c r="AA89" s="31">
        <f t="shared" si="59"/>
        <v>149.99820460448862</v>
      </c>
      <c r="AB89" s="31">
        <f t="shared" si="59"/>
        <v>128.62545188071803</v>
      </c>
      <c r="AC89" s="31">
        <f t="shared" si="59"/>
        <v>118.48845201771755</v>
      </c>
      <c r="AD89" s="31">
        <f t="shared" si="59"/>
        <v>108.35145215471711</v>
      </c>
      <c r="AE89" s="31">
        <f t="shared" si="59"/>
        <v>101.8125814001326</v>
      </c>
      <c r="AF89" s="31">
        <f t="shared" si="59"/>
        <v>95.273710645548121</v>
      </c>
      <c r="AG89" s="31">
        <f t="shared" si="59"/>
        <v>89.664109262179181</v>
      </c>
      <c r="AH89" s="31">
        <f t="shared" si="59"/>
        <v>84.054507878810213</v>
      </c>
      <c r="AI89" s="31">
        <f t="shared" si="59"/>
        <v>78.444906495441273</v>
      </c>
      <c r="AJ89" s="31"/>
      <c r="AK89" s="31"/>
      <c r="AP89" s="28"/>
      <c r="AQ89" s="29">
        <f>SUM(AQ82:AQ88)</f>
        <v>1318.2461474030208</v>
      </c>
      <c r="AR89" s="29">
        <f t="shared" ref="AR89:BV89" si="60">SUM(AR82:AR88)</f>
        <v>2675.1983066844555</v>
      </c>
      <c r="AS89" s="29">
        <f t="shared" si="60"/>
        <v>3956.1449551692131</v>
      </c>
      <c r="AT89" s="29">
        <f t="shared" si="60"/>
        <v>5161.0860928572956</v>
      </c>
      <c r="AU89" s="29">
        <f t="shared" si="60"/>
        <v>6290.0217197486991</v>
      </c>
      <c r="AV89" s="29">
        <f t="shared" si="60"/>
        <v>7312.1550248143694</v>
      </c>
      <c r="AW89" s="29">
        <f t="shared" si="60"/>
        <v>8227.4860080543076</v>
      </c>
      <c r="AX89" s="29">
        <f t="shared" si="60"/>
        <v>9063.4324854268889</v>
      </c>
      <c r="AY89" s="29">
        <f t="shared" si="60"/>
        <v>9819.9944569321142</v>
      </c>
      <c r="AZ89" s="29">
        <f t="shared" si="60"/>
        <v>10502.440234657333</v>
      </c>
      <c r="BA89" s="29">
        <f t="shared" si="60"/>
        <v>11110.769818602546</v>
      </c>
      <c r="BB89" s="29">
        <f t="shared" si="60"/>
        <v>11644.983208767753</v>
      </c>
      <c r="BC89" s="29">
        <f t="shared" si="60"/>
        <v>12139.217671046681</v>
      </c>
      <c r="BD89" s="29">
        <f t="shared" si="60"/>
        <v>12593.473205439332</v>
      </c>
      <c r="BE89" s="29">
        <f t="shared" si="60"/>
        <v>13007.749811945709</v>
      </c>
      <c r="BF89" s="29">
        <f t="shared" si="60"/>
        <v>13383.671393636034</v>
      </c>
      <c r="BG89" s="29">
        <f t="shared" si="60"/>
        <v>10579.891363350614</v>
      </c>
      <c r="BH89" s="29">
        <f t="shared" si="60"/>
        <v>10844.7920629616</v>
      </c>
      <c r="BI89" s="29">
        <f t="shared" si="60"/>
        <v>11086.072195641933</v>
      </c>
      <c r="BJ89" s="29">
        <f t="shared" si="60"/>
        <v>9782.4812412687006</v>
      </c>
      <c r="BK89" s="29">
        <f t="shared" si="60"/>
        <v>9957.0320350267266</v>
      </c>
      <c r="BL89" s="29">
        <f t="shared" si="60"/>
        <v>10110.295486735165</v>
      </c>
      <c r="BM89" s="29">
        <f t="shared" si="60"/>
        <v>10245.702516149444</v>
      </c>
      <c r="BN89" s="29">
        <f t="shared" si="60"/>
        <v>1050.3510746740446</v>
      </c>
      <c r="BO89" s="29">
        <f t="shared" si="60"/>
        <v>1060.5070994174171</v>
      </c>
      <c r="BP89" s="29">
        <f t="shared" si="60"/>
        <v>1005.514769322941</v>
      </c>
      <c r="BQ89" s="29">
        <f t="shared" si="60"/>
        <v>376.51947690167873</v>
      </c>
      <c r="BR89" s="29">
        <f t="shared" si="60"/>
        <v>376.60328471061382</v>
      </c>
      <c r="BS89" s="29">
        <f t="shared" si="60"/>
        <v>0</v>
      </c>
      <c r="BT89" s="29">
        <f t="shared" si="60"/>
        <v>0</v>
      </c>
      <c r="BU89" s="29">
        <f t="shared" si="60"/>
        <v>0</v>
      </c>
      <c r="BV89" s="29">
        <f t="shared" si="60"/>
        <v>0</v>
      </c>
      <c r="CA89" s="71"/>
      <c r="CB89" s="31">
        <f>SUM(CB82:CB88)</f>
        <v>1318.2461474030208</v>
      </c>
      <c r="CC89" s="31">
        <f t="shared" ref="CC89:DG89" si="61">SUM(CC82:CC88)</f>
        <v>1356.9521592814347</v>
      </c>
      <c r="CD89" s="31">
        <f t="shared" si="61"/>
        <v>1280.9466484847578</v>
      </c>
      <c r="CE89" s="31">
        <f t="shared" si="61"/>
        <v>1204.9411376880814</v>
      </c>
      <c r="CF89" s="31">
        <f t="shared" si="61"/>
        <v>1128.9356268914048</v>
      </c>
      <c r="CG89" s="31">
        <f t="shared" si="61"/>
        <v>1022.1333050656709</v>
      </c>
      <c r="CH89" s="31">
        <f t="shared" si="61"/>
        <v>915.33098323993715</v>
      </c>
      <c r="CI89" s="31">
        <f t="shared" si="61"/>
        <v>835.94647737258174</v>
      </c>
      <c r="CJ89" s="31">
        <f t="shared" si="61"/>
        <v>756.56197150522621</v>
      </c>
      <c r="CK89" s="31">
        <f t="shared" si="61"/>
        <v>682.44577772521905</v>
      </c>
      <c r="CL89" s="31">
        <f t="shared" si="61"/>
        <v>608.32958394521199</v>
      </c>
      <c r="CM89" s="31">
        <f t="shared" si="61"/>
        <v>534.21339016520506</v>
      </c>
      <c r="CN89" s="31">
        <f t="shared" si="61"/>
        <v>494.23446227892839</v>
      </c>
      <c r="CO89" s="31">
        <f t="shared" si="61"/>
        <v>454.25553439265178</v>
      </c>
      <c r="CP89" s="31">
        <f t="shared" si="61"/>
        <v>414.27660650637517</v>
      </c>
      <c r="CQ89" s="31">
        <f t="shared" si="61"/>
        <v>375.92158169032774</v>
      </c>
      <c r="CR89" s="31">
        <f t="shared" si="61"/>
        <v>288.52126654164488</v>
      </c>
      <c r="CS89" s="31">
        <f t="shared" si="61"/>
        <v>264.90069961098732</v>
      </c>
      <c r="CT89" s="31">
        <f t="shared" si="61"/>
        <v>241.28013268032981</v>
      </c>
      <c r="CU89" s="31">
        <f t="shared" si="61"/>
        <v>195.83813580761668</v>
      </c>
      <c r="CV89" s="31">
        <f t="shared" si="61"/>
        <v>174.55079375802745</v>
      </c>
      <c r="CW89" s="31">
        <f t="shared" si="61"/>
        <v>153.26345170843817</v>
      </c>
      <c r="CX89" s="31">
        <f t="shared" si="61"/>
        <v>135.40702941427747</v>
      </c>
      <c r="CY89" s="31">
        <f t="shared" si="61"/>
        <v>11.203207976787853</v>
      </c>
      <c r="CZ89" s="31">
        <f t="shared" si="61"/>
        <v>10.156024743372246</v>
      </c>
      <c r="DA89" s="31">
        <f t="shared" si="61"/>
        <v>8.4186552893825493</v>
      </c>
      <c r="DB89" s="31">
        <f t="shared" si="61"/>
        <v>0.16761561787019819</v>
      </c>
      <c r="DC89" s="31">
        <f t="shared" si="61"/>
        <v>8.3807808935099093E-2</v>
      </c>
      <c r="DD89" s="31">
        <f t="shared" si="61"/>
        <v>0</v>
      </c>
      <c r="DE89" s="31">
        <f t="shared" si="61"/>
        <v>0</v>
      </c>
      <c r="DF89" s="31">
        <f t="shared" si="61"/>
        <v>0</v>
      </c>
      <c r="DG89" s="31">
        <f t="shared" si="61"/>
        <v>0</v>
      </c>
    </row>
    <row r="90" spans="3:111" x14ac:dyDescent="0.3">
      <c r="C90" s="71" t="s">
        <v>28</v>
      </c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P90" s="28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CA90" s="7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</row>
    <row r="91" spans="3:111" x14ac:dyDescent="0.3">
      <c r="C91" s="7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P91" s="28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CA91" s="7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</row>
    <row r="92" spans="3:111" x14ac:dyDescent="0.3"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</row>
    <row r="93" spans="3:111" x14ac:dyDescent="0.3"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</row>
    <row r="94" spans="3:111" ht="17.399999999999999" customHeight="1" x14ac:dyDescent="0.4">
      <c r="D94" s="98" t="s">
        <v>128</v>
      </c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CB94" s="98" t="s">
        <v>128</v>
      </c>
    </row>
    <row r="95" spans="3:111" ht="16.2" thickBot="1" x14ac:dyDescent="0.35">
      <c r="D95" s="143" t="s">
        <v>105</v>
      </c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P95" s="30"/>
      <c r="AQ95" s="145" t="s">
        <v>126</v>
      </c>
      <c r="AR95" s="146"/>
      <c r="AS95" s="146"/>
      <c r="AT95" s="146"/>
      <c r="AU95" s="146"/>
      <c r="AV95" s="146"/>
      <c r="AW95" s="146"/>
      <c r="AX95" s="146"/>
      <c r="AY95" s="146"/>
      <c r="AZ95" s="146"/>
      <c r="BA95" s="146"/>
      <c r="BB95" s="146"/>
      <c r="BC95" s="146"/>
      <c r="BD95" s="146"/>
      <c r="BE95" s="146"/>
      <c r="BF95" s="146"/>
      <c r="BG95" s="146"/>
      <c r="BH95" s="146"/>
      <c r="BI95" s="146"/>
      <c r="BJ95" s="146"/>
      <c r="BK95" s="146"/>
      <c r="BL95" s="146"/>
      <c r="BM95" s="146"/>
      <c r="BN95" s="146"/>
      <c r="BO95" s="146"/>
      <c r="BP95" s="146"/>
      <c r="BQ95" s="146"/>
      <c r="BR95" s="146"/>
      <c r="BS95" s="146"/>
      <c r="BT95" s="146"/>
      <c r="BU95" s="146"/>
      <c r="BV95" s="146"/>
      <c r="CB95" s="143" t="s">
        <v>105</v>
      </c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  <c r="CT95" s="144"/>
      <c r="CU95" s="144"/>
      <c r="CV95" s="144"/>
      <c r="CW95" s="144"/>
      <c r="CX95" s="144"/>
      <c r="CY95" s="144"/>
      <c r="CZ95" s="144"/>
      <c r="DA95" s="144"/>
      <c r="DB95" s="144"/>
      <c r="DC95" s="144"/>
      <c r="DD95" s="144"/>
      <c r="DE95" s="144"/>
      <c r="DF95" s="144"/>
      <c r="DG95" s="144"/>
    </row>
    <row r="96" spans="3:111" ht="29.4" thickBot="1" x14ac:dyDescent="0.35">
      <c r="D96" s="147">
        <v>2019</v>
      </c>
      <c r="E96" s="148">
        <v>2020</v>
      </c>
      <c r="F96" s="148">
        <v>2021</v>
      </c>
      <c r="G96" s="148">
        <v>2022</v>
      </c>
      <c r="H96" s="148">
        <v>2023</v>
      </c>
      <c r="I96" s="148">
        <v>2024</v>
      </c>
      <c r="J96" s="148">
        <v>2025</v>
      </c>
      <c r="K96" s="148">
        <v>2026</v>
      </c>
      <c r="L96" s="148">
        <v>2027</v>
      </c>
      <c r="M96" s="148">
        <v>2028</v>
      </c>
      <c r="N96" s="148">
        <v>2029</v>
      </c>
      <c r="O96" s="148">
        <v>2030</v>
      </c>
      <c r="P96" s="148">
        <v>2031</v>
      </c>
      <c r="Q96" s="149">
        <v>2032</v>
      </c>
      <c r="R96" s="147">
        <v>2033</v>
      </c>
      <c r="S96" s="148">
        <v>2034</v>
      </c>
      <c r="T96" s="148">
        <v>2035</v>
      </c>
      <c r="U96" s="148">
        <v>2036</v>
      </c>
      <c r="V96" s="148">
        <v>2037</v>
      </c>
      <c r="W96" s="148">
        <v>2038</v>
      </c>
      <c r="X96" s="148">
        <v>2039</v>
      </c>
      <c r="Y96" s="148">
        <v>2040</v>
      </c>
      <c r="Z96" s="148">
        <v>2041</v>
      </c>
      <c r="AA96" s="148">
        <v>2042</v>
      </c>
      <c r="AB96" s="148">
        <v>2043</v>
      </c>
      <c r="AC96" s="148">
        <v>2044</v>
      </c>
      <c r="AD96" s="148">
        <v>2045</v>
      </c>
      <c r="AE96" s="149">
        <v>2046</v>
      </c>
      <c r="AF96" s="147">
        <v>2047</v>
      </c>
      <c r="AG96" s="148">
        <v>2048</v>
      </c>
      <c r="AH96" s="148">
        <v>2049</v>
      </c>
      <c r="AI96" s="148">
        <v>2050</v>
      </c>
      <c r="AK96" t="s">
        <v>106</v>
      </c>
      <c r="AN96" t="s">
        <v>129</v>
      </c>
      <c r="AO96" s="8" t="s">
        <v>27</v>
      </c>
      <c r="AP96" s="30"/>
      <c r="AQ96" s="24">
        <v>2019</v>
      </c>
      <c r="AR96" s="25">
        <v>2020</v>
      </c>
      <c r="AS96" s="25">
        <v>2021</v>
      </c>
      <c r="AT96" s="25">
        <v>2022</v>
      </c>
      <c r="AU96" s="25">
        <v>2023</v>
      </c>
      <c r="AV96" s="25">
        <v>2024</v>
      </c>
      <c r="AW96" s="25">
        <v>2025</v>
      </c>
      <c r="AX96" s="25">
        <v>2026</v>
      </c>
      <c r="AY96" s="25">
        <v>2027</v>
      </c>
      <c r="AZ96" s="25">
        <v>2028</v>
      </c>
      <c r="BA96" s="25">
        <v>2029</v>
      </c>
      <c r="BB96" s="25">
        <v>2030</v>
      </c>
      <c r="BC96" s="25">
        <v>2031</v>
      </c>
      <c r="BD96" s="26">
        <v>2032</v>
      </c>
      <c r="BE96" s="24">
        <v>2033</v>
      </c>
      <c r="BF96" s="25">
        <v>2034</v>
      </c>
      <c r="BG96" s="25">
        <v>2035</v>
      </c>
      <c r="BH96" s="25">
        <v>2036</v>
      </c>
      <c r="BI96" s="25">
        <v>2037</v>
      </c>
      <c r="BJ96" s="25">
        <v>2038</v>
      </c>
      <c r="BK96" s="25">
        <v>2039</v>
      </c>
      <c r="BL96" s="25">
        <v>2040</v>
      </c>
      <c r="BM96" s="25">
        <v>2041</v>
      </c>
      <c r="BN96" s="25">
        <v>2042</v>
      </c>
      <c r="BO96" s="25">
        <v>2043</v>
      </c>
      <c r="BP96" s="25">
        <v>2044</v>
      </c>
      <c r="BQ96" s="25">
        <v>2045</v>
      </c>
      <c r="BR96" s="26">
        <v>2046</v>
      </c>
      <c r="BS96" s="24">
        <v>2047</v>
      </c>
      <c r="BT96" s="25">
        <v>2048</v>
      </c>
      <c r="BU96" s="25">
        <v>2049</v>
      </c>
      <c r="BV96" s="25">
        <v>2050</v>
      </c>
      <c r="CB96" s="147">
        <v>2019</v>
      </c>
      <c r="CC96" s="148">
        <v>2020</v>
      </c>
      <c r="CD96" s="148">
        <v>2021</v>
      </c>
      <c r="CE96" s="148">
        <v>2022</v>
      </c>
      <c r="CF96" s="148">
        <v>2023</v>
      </c>
      <c r="CG96" s="148">
        <v>2024</v>
      </c>
      <c r="CH96" s="148">
        <v>2025</v>
      </c>
      <c r="CI96" s="148">
        <v>2026</v>
      </c>
      <c r="CJ96" s="148">
        <v>2027</v>
      </c>
      <c r="CK96" s="148">
        <v>2028</v>
      </c>
      <c r="CL96" s="148">
        <v>2029</v>
      </c>
      <c r="CM96" s="148">
        <v>2030</v>
      </c>
      <c r="CN96" s="148">
        <v>2031</v>
      </c>
      <c r="CO96" s="149">
        <v>2032</v>
      </c>
      <c r="CP96" s="147">
        <v>2033</v>
      </c>
      <c r="CQ96" s="148">
        <v>2034</v>
      </c>
      <c r="CR96" s="148">
        <v>2035</v>
      </c>
      <c r="CS96" s="148">
        <v>2036</v>
      </c>
      <c r="CT96" s="148">
        <v>2037</v>
      </c>
      <c r="CU96" s="148">
        <v>2038</v>
      </c>
      <c r="CV96" s="148">
        <v>2039</v>
      </c>
      <c r="CW96" s="148">
        <v>2040</v>
      </c>
      <c r="CX96" s="148">
        <v>2041</v>
      </c>
      <c r="CY96" s="148">
        <v>2042</v>
      </c>
      <c r="CZ96" s="148">
        <v>2043</v>
      </c>
      <c r="DA96" s="148">
        <v>2044</v>
      </c>
      <c r="DB96" s="148">
        <v>2045</v>
      </c>
      <c r="DC96" s="149">
        <v>2046</v>
      </c>
      <c r="DD96" s="147">
        <v>2047</v>
      </c>
      <c r="DE96" s="148">
        <v>2048</v>
      </c>
      <c r="DF96" s="148">
        <v>2049</v>
      </c>
      <c r="DG96" s="148">
        <v>2050</v>
      </c>
    </row>
    <row r="97" spans="3:111" x14ac:dyDescent="0.3">
      <c r="C97" s="6" t="s">
        <v>19</v>
      </c>
      <c r="D97" s="31">
        <f>D520</f>
        <v>0</v>
      </c>
      <c r="E97" s="31">
        <f t="shared" ref="E97:AI103" si="62">E52*$K67</f>
        <v>46.821961089206532</v>
      </c>
      <c r="F97" s="31">
        <f t="shared" si="62"/>
        <v>44.816420736296379</v>
      </c>
      <c r="G97" s="31">
        <f t="shared" si="62"/>
        <v>42.81088038338622</v>
      </c>
      <c r="H97" s="31">
        <f t="shared" si="62"/>
        <v>40.805340030476067</v>
      </c>
      <c r="I97" s="31">
        <f t="shared" si="62"/>
        <v>36.843510341667056</v>
      </c>
      <c r="J97" s="31">
        <f t="shared" si="62"/>
        <v>32.881680652858044</v>
      </c>
      <c r="K97" s="31">
        <f t="shared" si="62"/>
        <v>29.588547975151396</v>
      </c>
      <c r="L97" s="31">
        <f t="shared" si="62"/>
        <v>26.295415297444755</v>
      </c>
      <c r="M97" s="31">
        <f t="shared" si="62"/>
        <v>23.191057729732382</v>
      </c>
      <c r="N97" s="31">
        <f t="shared" si="62"/>
        <v>20.086700162020009</v>
      </c>
      <c r="O97" s="31">
        <f t="shared" si="62"/>
        <v>16.982342594307635</v>
      </c>
      <c r="P97" s="31">
        <f t="shared" si="62"/>
        <v>13.576588402115862</v>
      </c>
      <c r="Q97" s="31">
        <f t="shared" si="62"/>
        <v>10.17083420992409</v>
      </c>
      <c r="R97" s="31">
        <f t="shared" si="62"/>
        <v>6.7650800177323172</v>
      </c>
      <c r="S97" s="31">
        <f t="shared" si="62"/>
        <v>4.5937039532145292</v>
      </c>
      <c r="T97" s="31">
        <f t="shared" si="62"/>
        <v>2.4223278886967416</v>
      </c>
      <c r="U97" s="31">
        <f t="shared" si="62"/>
        <v>2.1983719627492206</v>
      </c>
      <c r="V97" s="31">
        <f t="shared" si="62"/>
        <v>1.974416036801699</v>
      </c>
      <c r="W97" s="31">
        <f t="shared" si="62"/>
        <v>1.7504601108541644</v>
      </c>
      <c r="X97" s="31">
        <f t="shared" si="62"/>
        <v>1.5265041849066305</v>
      </c>
      <c r="Y97" s="31">
        <f t="shared" si="62"/>
        <v>1.3025482589590962</v>
      </c>
      <c r="Z97" s="31">
        <f t="shared" si="62"/>
        <v>1.0785923330115816</v>
      </c>
      <c r="AA97" s="31">
        <f t="shared" si="62"/>
        <v>0.85463640706406718</v>
      </c>
      <c r="AB97" s="31">
        <f t="shared" si="62"/>
        <v>0.63068048111655273</v>
      </c>
      <c r="AC97" s="31">
        <f t="shared" si="62"/>
        <v>0.40672455516901029</v>
      </c>
      <c r="AD97" s="31">
        <f t="shared" si="62"/>
        <v>0.18276862922146786</v>
      </c>
      <c r="AE97" s="31">
        <f t="shared" si="62"/>
        <v>9.138431461073393E-2</v>
      </c>
      <c r="AF97" s="31">
        <f t="shared" si="62"/>
        <v>0</v>
      </c>
      <c r="AG97" s="31">
        <f t="shared" si="62"/>
        <v>0</v>
      </c>
      <c r="AH97" s="31">
        <f t="shared" si="62"/>
        <v>0</v>
      </c>
      <c r="AI97" s="31">
        <f t="shared" si="62"/>
        <v>0</v>
      </c>
      <c r="AK97" s="31">
        <f>SUM(D97:AI97)</f>
        <v>410.6494787386942</v>
      </c>
      <c r="AL97" t="s">
        <v>87</v>
      </c>
      <c r="AN97">
        <v>2030</v>
      </c>
      <c r="AO97" s="10">
        <v>410.64947873869397</v>
      </c>
      <c r="AP97" s="27" t="s">
        <v>19</v>
      </c>
      <c r="AQ97" s="29">
        <f>D97</f>
        <v>0</v>
      </c>
      <c r="AR97" s="29">
        <f>IF(AQ97&lt;$AO97,AQ97+E97,"")</f>
        <v>46.821961089206532</v>
      </c>
      <c r="AS97" s="29">
        <f>IF(AR97&lt;$AO97,AR97+F97,"")</f>
        <v>91.638381825502904</v>
      </c>
      <c r="AT97" s="29">
        <f t="shared" ref="AS97:BH103" si="63">IF(AS97&lt;$AO97,AS97+G97,"")</f>
        <v>134.44926220888914</v>
      </c>
      <c r="AU97" s="29">
        <f t="shared" si="63"/>
        <v>175.2546022393652</v>
      </c>
      <c r="AV97" s="29">
        <f t="shared" si="63"/>
        <v>212.09811258103224</v>
      </c>
      <c r="AW97" s="29">
        <f t="shared" si="63"/>
        <v>244.97979323389029</v>
      </c>
      <c r="AX97" s="29">
        <f t="shared" si="63"/>
        <v>274.56834120904171</v>
      </c>
      <c r="AY97" s="29">
        <f t="shared" si="63"/>
        <v>300.86375650648648</v>
      </c>
      <c r="AZ97" s="29">
        <f t="shared" si="63"/>
        <v>324.05481423621887</v>
      </c>
      <c r="BA97" s="29">
        <f t="shared" si="63"/>
        <v>344.14151439823888</v>
      </c>
      <c r="BB97" s="29">
        <f t="shared" si="63"/>
        <v>361.12385699254651</v>
      </c>
      <c r="BC97" s="29">
        <f t="shared" si="63"/>
        <v>374.70044539466238</v>
      </c>
      <c r="BD97" s="29">
        <f t="shared" si="63"/>
        <v>384.87127960458645</v>
      </c>
      <c r="BE97" s="29">
        <f t="shared" si="63"/>
        <v>391.63635962231876</v>
      </c>
      <c r="BF97" s="29">
        <f t="shared" si="63"/>
        <v>396.23006357553328</v>
      </c>
      <c r="BG97" s="29">
        <f t="shared" si="63"/>
        <v>398.65239146422999</v>
      </c>
      <c r="BH97" s="29">
        <f t="shared" si="63"/>
        <v>400.8507634269792</v>
      </c>
      <c r="BI97" s="29">
        <f t="shared" ref="BI97:BV103" si="64">IF(BH97&lt;$AO97,BH97+V97,"")</f>
        <v>402.8251794637809</v>
      </c>
      <c r="BJ97" s="29">
        <f t="shared" si="64"/>
        <v>404.57563957463509</v>
      </c>
      <c r="BK97" s="29">
        <f t="shared" si="64"/>
        <v>406.10214375954172</v>
      </c>
      <c r="BL97" s="29">
        <f t="shared" si="64"/>
        <v>407.40469201850084</v>
      </c>
      <c r="BM97" s="29">
        <f t="shared" si="64"/>
        <v>408.4832843515124</v>
      </c>
      <c r="BN97" s="29">
        <f t="shared" si="64"/>
        <v>409.33792075857644</v>
      </c>
      <c r="BO97" s="29">
        <f t="shared" si="64"/>
        <v>409.96860123969299</v>
      </c>
      <c r="BP97" s="29">
        <f t="shared" si="64"/>
        <v>410.37532579486202</v>
      </c>
      <c r="BQ97" s="29">
        <f t="shared" si="64"/>
        <v>410.55809442408349</v>
      </c>
      <c r="BR97" s="29">
        <f t="shared" si="64"/>
        <v>410.6494787386942</v>
      </c>
      <c r="BS97" s="29" t="str">
        <f t="shared" si="64"/>
        <v/>
      </c>
      <c r="BT97" s="29" t="str">
        <f t="shared" si="64"/>
        <v/>
      </c>
      <c r="BU97" s="29" t="str">
        <f t="shared" si="64"/>
        <v/>
      </c>
      <c r="BV97" s="29" t="str">
        <f t="shared" si="64"/>
        <v/>
      </c>
      <c r="CA97" s="6" t="s">
        <v>19</v>
      </c>
      <c r="CB97" s="31">
        <f>IF(CB$81&lt;$AN97,D97,"")</f>
        <v>0</v>
      </c>
      <c r="CC97" s="31">
        <f t="shared" ref="CC97:CR103" si="65">IF(CC$81&lt;$AN97,E97,"")</f>
        <v>46.821961089206532</v>
      </c>
      <c r="CD97" s="31">
        <f t="shared" si="65"/>
        <v>44.816420736296379</v>
      </c>
      <c r="CE97" s="31">
        <f t="shared" si="65"/>
        <v>42.81088038338622</v>
      </c>
      <c r="CF97" s="31">
        <f t="shared" si="65"/>
        <v>40.805340030476067</v>
      </c>
      <c r="CG97" s="31">
        <f t="shared" si="65"/>
        <v>36.843510341667056</v>
      </c>
      <c r="CH97" s="31">
        <f t="shared" si="65"/>
        <v>32.881680652858044</v>
      </c>
      <c r="CI97" s="31">
        <f t="shared" si="65"/>
        <v>29.588547975151396</v>
      </c>
      <c r="CJ97" s="31">
        <f t="shared" si="65"/>
        <v>26.295415297444755</v>
      </c>
      <c r="CK97" s="31">
        <f t="shared" si="65"/>
        <v>23.191057729732382</v>
      </c>
      <c r="CL97" s="31">
        <f t="shared" si="65"/>
        <v>20.086700162020009</v>
      </c>
      <c r="CM97" s="31" t="str">
        <f t="shared" si="65"/>
        <v/>
      </c>
      <c r="CN97" s="31" t="str">
        <f t="shared" si="65"/>
        <v/>
      </c>
      <c r="CO97" s="31" t="str">
        <f t="shared" si="65"/>
        <v/>
      </c>
      <c r="CP97" s="31" t="str">
        <f t="shared" si="65"/>
        <v/>
      </c>
      <c r="CQ97" s="31" t="str">
        <f t="shared" si="65"/>
        <v/>
      </c>
      <c r="CR97" s="31" t="str">
        <f t="shared" si="65"/>
        <v/>
      </c>
      <c r="CS97" s="31" t="str">
        <f t="shared" ref="CS97:DG103" si="66">IF(CS$81&lt;$AN97,U97,"")</f>
        <v/>
      </c>
      <c r="CT97" s="31" t="str">
        <f t="shared" si="66"/>
        <v/>
      </c>
      <c r="CU97" s="31" t="str">
        <f t="shared" si="66"/>
        <v/>
      </c>
      <c r="CV97" s="31" t="str">
        <f t="shared" si="66"/>
        <v/>
      </c>
      <c r="CW97" s="31" t="str">
        <f t="shared" si="66"/>
        <v/>
      </c>
      <c r="CX97" s="31" t="str">
        <f t="shared" si="66"/>
        <v/>
      </c>
      <c r="CY97" s="31" t="str">
        <f t="shared" si="66"/>
        <v/>
      </c>
      <c r="CZ97" s="31" t="str">
        <f t="shared" si="66"/>
        <v/>
      </c>
      <c r="DA97" s="31" t="str">
        <f t="shared" si="66"/>
        <v/>
      </c>
      <c r="DB97" s="31" t="str">
        <f t="shared" si="66"/>
        <v/>
      </c>
      <c r="DC97" s="31" t="str">
        <f t="shared" si="66"/>
        <v/>
      </c>
      <c r="DD97" s="31" t="str">
        <f t="shared" si="66"/>
        <v/>
      </c>
      <c r="DE97" s="31" t="str">
        <f t="shared" si="66"/>
        <v/>
      </c>
      <c r="DF97" s="31" t="str">
        <f t="shared" si="66"/>
        <v/>
      </c>
      <c r="DG97" s="31" t="str">
        <f t="shared" si="66"/>
        <v/>
      </c>
    </row>
    <row r="98" spans="3:111" x14ac:dyDescent="0.3">
      <c r="C98" s="6" t="s">
        <v>20</v>
      </c>
      <c r="D98" s="31">
        <f t="shared" ref="D98:D103" si="67">D53</f>
        <v>376.79251645149293</v>
      </c>
      <c r="E98" s="31">
        <f t="shared" si="62"/>
        <v>378.40150011499037</v>
      </c>
      <c r="F98" s="31">
        <f t="shared" si="62"/>
        <v>353.18591086607313</v>
      </c>
      <c r="G98" s="31">
        <f t="shared" si="62"/>
        <v>327.97032161715595</v>
      </c>
      <c r="H98" s="31">
        <f t="shared" si="62"/>
        <v>302.75473236823876</v>
      </c>
      <c r="I98" s="31">
        <f t="shared" si="62"/>
        <v>264.62095447961553</v>
      </c>
      <c r="J98" s="31">
        <f t="shared" si="62"/>
        <v>226.48717659099231</v>
      </c>
      <c r="K98" s="31">
        <f t="shared" si="62"/>
        <v>200.93950429958355</v>
      </c>
      <c r="L98" s="31">
        <f t="shared" si="62"/>
        <v>175.39183200817482</v>
      </c>
      <c r="M98" s="31">
        <f t="shared" si="62"/>
        <v>155.13421905316039</v>
      </c>
      <c r="N98" s="31">
        <f t="shared" si="62"/>
        <v>134.87660609814597</v>
      </c>
      <c r="O98" s="31">
        <f t="shared" si="62"/>
        <v>114.61899314313158</v>
      </c>
      <c r="P98" s="31">
        <f t="shared" si="62"/>
        <v>101.11393149264229</v>
      </c>
      <c r="Q98" s="31">
        <f t="shared" si="62"/>
        <v>87.608869842152998</v>
      </c>
      <c r="R98" s="31">
        <f t="shared" si="62"/>
        <v>74.103808191663717</v>
      </c>
      <c r="S98" s="31">
        <f t="shared" si="62"/>
        <v>63.791478241023988</v>
      </c>
      <c r="T98" s="31">
        <f t="shared" si="62"/>
        <v>53.479148290384252</v>
      </c>
      <c r="U98" s="31">
        <f t="shared" si="62"/>
        <v>46.743930767008059</v>
      </c>
      <c r="V98" s="31">
        <f t="shared" si="62"/>
        <v>40.00871324363186</v>
      </c>
      <c r="W98" s="31">
        <f t="shared" si="62"/>
        <v>34.657189241203042</v>
      </c>
      <c r="X98" s="31">
        <f t="shared" si="62"/>
        <v>29.305665238774235</v>
      </c>
      <c r="Y98" s="31">
        <f t="shared" si="62"/>
        <v>23.954141236345418</v>
      </c>
      <c r="Z98" s="31">
        <f t="shared" si="62"/>
        <v>21.892035587717917</v>
      </c>
      <c r="AA98" s="31">
        <f t="shared" si="62"/>
        <v>19.82992993909042</v>
      </c>
      <c r="AB98" s="31">
        <f t="shared" si="62"/>
        <v>17.767824290462919</v>
      </c>
      <c r="AC98" s="31">
        <f t="shared" si="62"/>
        <v>15.705718641835443</v>
      </c>
      <c r="AD98" s="31">
        <f t="shared" si="62"/>
        <v>13.643612993207967</v>
      </c>
      <c r="AE98" s="31">
        <f t="shared" si="62"/>
        <v>11.955986082203053</v>
      </c>
      <c r="AF98" s="31">
        <f t="shared" si="62"/>
        <v>10.268359171198142</v>
      </c>
      <c r="AG98" s="31">
        <f t="shared" si="62"/>
        <v>9.1286370578765617</v>
      </c>
      <c r="AH98" s="31">
        <f t="shared" si="62"/>
        <v>7.9889149445549847</v>
      </c>
      <c r="AI98" s="31">
        <f t="shared" si="62"/>
        <v>6.8491928312334061</v>
      </c>
      <c r="AK98" s="31">
        <f t="shared" ref="AK98:AK103" si="68">SUM(D98:AI98)</f>
        <v>3700.9713544149663</v>
      </c>
      <c r="AL98" t="s">
        <v>87</v>
      </c>
      <c r="AN98">
        <v>2035</v>
      </c>
      <c r="AO98" s="12">
        <v>3324.1788379634741</v>
      </c>
      <c r="AP98" s="27" t="s">
        <v>20</v>
      </c>
      <c r="AQ98" s="29">
        <f t="shared" ref="AQ98:AQ103" si="69">D98</f>
        <v>376.79251645149293</v>
      </c>
      <c r="AR98" s="29">
        <f t="shared" ref="AR98:AR103" si="70">IF(AQ98&lt;$AO98,AQ98+E98,"")</f>
        <v>755.19401656648324</v>
      </c>
      <c r="AS98" s="29">
        <f t="shared" si="63"/>
        <v>1108.3799274325563</v>
      </c>
      <c r="AT98" s="29">
        <f t="shared" si="63"/>
        <v>1436.3502490497121</v>
      </c>
      <c r="AU98" s="29">
        <f t="shared" si="63"/>
        <v>1739.104981417951</v>
      </c>
      <c r="AV98" s="29">
        <f t="shared" si="63"/>
        <v>2003.7259358975666</v>
      </c>
      <c r="AW98" s="29">
        <f t="shared" si="63"/>
        <v>2230.2131124885591</v>
      </c>
      <c r="AX98" s="29">
        <f t="shared" si="63"/>
        <v>2431.1526167881425</v>
      </c>
      <c r="AY98" s="29">
        <f t="shared" si="63"/>
        <v>2606.5444487963173</v>
      </c>
      <c r="AZ98" s="29">
        <f t="shared" si="63"/>
        <v>2761.6786678494777</v>
      </c>
      <c r="BA98" s="29">
        <f t="shared" si="63"/>
        <v>2896.5552739476238</v>
      </c>
      <c r="BB98" s="29">
        <f t="shared" si="63"/>
        <v>3011.1742670907556</v>
      </c>
      <c r="BC98" s="29">
        <f t="shared" si="63"/>
        <v>3112.2881985833978</v>
      </c>
      <c r="BD98" s="29">
        <f t="shared" si="63"/>
        <v>3199.897068425551</v>
      </c>
      <c r="BE98" s="29">
        <f t="shared" si="63"/>
        <v>3274.0008766172145</v>
      </c>
      <c r="BF98" s="29">
        <f t="shared" si="63"/>
        <v>3337.7923548582385</v>
      </c>
      <c r="BG98" s="29" t="str">
        <f t="shared" si="63"/>
        <v/>
      </c>
      <c r="BH98" s="29" t="str">
        <f t="shared" si="63"/>
        <v/>
      </c>
      <c r="BI98" s="29" t="str">
        <f t="shared" si="64"/>
        <v/>
      </c>
      <c r="BJ98" s="29" t="str">
        <f t="shared" si="64"/>
        <v/>
      </c>
      <c r="BK98" s="29" t="str">
        <f t="shared" si="64"/>
        <v/>
      </c>
      <c r="BL98" s="29" t="str">
        <f t="shared" si="64"/>
        <v/>
      </c>
      <c r="BM98" s="29" t="str">
        <f t="shared" si="64"/>
        <v/>
      </c>
      <c r="BN98" s="29" t="str">
        <f t="shared" si="64"/>
        <v/>
      </c>
      <c r="BO98" s="29" t="str">
        <f t="shared" si="64"/>
        <v/>
      </c>
      <c r="BP98" s="29" t="str">
        <f t="shared" si="64"/>
        <v/>
      </c>
      <c r="BQ98" s="29" t="str">
        <f t="shared" si="64"/>
        <v/>
      </c>
      <c r="BR98" s="29" t="str">
        <f t="shared" si="64"/>
        <v/>
      </c>
      <c r="BS98" s="29" t="str">
        <f t="shared" si="64"/>
        <v/>
      </c>
      <c r="BT98" s="29" t="str">
        <f t="shared" si="64"/>
        <v/>
      </c>
      <c r="BU98" s="29" t="str">
        <f t="shared" si="64"/>
        <v/>
      </c>
      <c r="BV98" s="29" t="str">
        <f t="shared" si="64"/>
        <v/>
      </c>
      <c r="CA98" s="6" t="s">
        <v>20</v>
      </c>
      <c r="CB98" s="31">
        <f t="shared" ref="CB98:CB103" si="71">IF(CB$81&lt;$AN98,D98,"")</f>
        <v>376.79251645149293</v>
      </c>
      <c r="CC98" s="31">
        <f t="shared" si="65"/>
        <v>378.40150011499037</v>
      </c>
      <c r="CD98" s="31">
        <f t="shared" si="65"/>
        <v>353.18591086607313</v>
      </c>
      <c r="CE98" s="31">
        <f t="shared" si="65"/>
        <v>327.97032161715595</v>
      </c>
      <c r="CF98" s="31">
        <f t="shared" si="65"/>
        <v>302.75473236823876</v>
      </c>
      <c r="CG98" s="31">
        <f t="shared" si="65"/>
        <v>264.62095447961553</v>
      </c>
      <c r="CH98" s="31">
        <f t="shared" si="65"/>
        <v>226.48717659099231</v>
      </c>
      <c r="CI98" s="31">
        <f t="shared" si="65"/>
        <v>200.93950429958355</v>
      </c>
      <c r="CJ98" s="31">
        <f t="shared" si="65"/>
        <v>175.39183200817482</v>
      </c>
      <c r="CK98" s="31">
        <f t="shared" si="65"/>
        <v>155.13421905316039</v>
      </c>
      <c r="CL98" s="31">
        <f t="shared" si="65"/>
        <v>134.87660609814597</v>
      </c>
      <c r="CM98" s="31">
        <f t="shared" si="65"/>
        <v>114.61899314313158</v>
      </c>
      <c r="CN98" s="31">
        <f t="shared" si="65"/>
        <v>101.11393149264229</v>
      </c>
      <c r="CO98" s="31">
        <f t="shared" si="65"/>
        <v>87.608869842152998</v>
      </c>
      <c r="CP98" s="31">
        <f t="shared" si="65"/>
        <v>74.103808191663717</v>
      </c>
      <c r="CQ98" s="31">
        <f t="shared" si="65"/>
        <v>63.791478241023988</v>
      </c>
      <c r="CR98" s="31" t="str">
        <f t="shared" si="65"/>
        <v/>
      </c>
      <c r="CS98" s="31" t="str">
        <f t="shared" si="66"/>
        <v/>
      </c>
      <c r="CT98" s="31" t="str">
        <f t="shared" si="66"/>
        <v/>
      </c>
      <c r="CU98" s="31" t="str">
        <f t="shared" si="66"/>
        <v/>
      </c>
      <c r="CV98" s="31" t="str">
        <f t="shared" si="66"/>
        <v/>
      </c>
      <c r="CW98" s="31" t="str">
        <f t="shared" si="66"/>
        <v/>
      </c>
      <c r="CX98" s="31" t="str">
        <f t="shared" si="66"/>
        <v/>
      </c>
      <c r="CY98" s="31" t="str">
        <f t="shared" si="66"/>
        <v/>
      </c>
      <c r="CZ98" s="31" t="str">
        <f t="shared" si="66"/>
        <v/>
      </c>
      <c r="DA98" s="31" t="str">
        <f t="shared" si="66"/>
        <v/>
      </c>
      <c r="DB98" s="31" t="str">
        <f t="shared" si="66"/>
        <v/>
      </c>
      <c r="DC98" s="31" t="str">
        <f t="shared" si="66"/>
        <v/>
      </c>
      <c r="DD98" s="31" t="str">
        <f t="shared" si="66"/>
        <v/>
      </c>
      <c r="DE98" s="31" t="str">
        <f t="shared" si="66"/>
        <v/>
      </c>
      <c r="DF98" s="31" t="str">
        <f t="shared" si="66"/>
        <v/>
      </c>
      <c r="DG98" s="31" t="str">
        <f t="shared" si="66"/>
        <v/>
      </c>
    </row>
    <row r="99" spans="3:111" x14ac:dyDescent="0.3">
      <c r="C99" s="6" t="s">
        <v>21</v>
      </c>
      <c r="D99" s="31">
        <f t="shared" si="67"/>
        <v>726.70451084468357</v>
      </c>
      <c r="E99" s="31">
        <f t="shared" si="62"/>
        <v>824.03801295843766</v>
      </c>
      <c r="F99" s="31">
        <f t="shared" si="62"/>
        <v>783.98400465974589</v>
      </c>
      <c r="G99" s="31">
        <f t="shared" si="62"/>
        <v>743.92999636105412</v>
      </c>
      <c r="H99" s="31">
        <f t="shared" si="62"/>
        <v>703.87598806236235</v>
      </c>
      <c r="I99" s="31">
        <f t="shared" si="62"/>
        <v>648.09086311269812</v>
      </c>
      <c r="J99" s="31">
        <f t="shared" si="62"/>
        <v>592.30573816303377</v>
      </c>
      <c r="K99" s="31">
        <f t="shared" si="62"/>
        <v>548.06864203005375</v>
      </c>
      <c r="L99" s="31">
        <f t="shared" si="62"/>
        <v>503.83154589707362</v>
      </c>
      <c r="M99" s="31">
        <f t="shared" si="62"/>
        <v>459.59444976409355</v>
      </c>
      <c r="N99" s="31">
        <f t="shared" si="62"/>
        <v>415.35735363111343</v>
      </c>
      <c r="O99" s="31">
        <f t="shared" si="62"/>
        <v>371.12025749813336</v>
      </c>
      <c r="P99" s="31">
        <f t="shared" si="62"/>
        <v>350.37180298269379</v>
      </c>
      <c r="Q99" s="31">
        <f t="shared" si="62"/>
        <v>329.62334846725435</v>
      </c>
      <c r="R99" s="31">
        <f t="shared" si="62"/>
        <v>308.87489395181478</v>
      </c>
      <c r="S99" s="31">
        <f t="shared" si="62"/>
        <v>285.41249071950887</v>
      </c>
      <c r="T99" s="31">
        <f t="shared" si="62"/>
        <v>261.95008748720295</v>
      </c>
      <c r="U99" s="31">
        <f t="shared" si="62"/>
        <v>240.07973338249758</v>
      </c>
      <c r="V99" s="31">
        <f t="shared" si="62"/>
        <v>218.20937927779215</v>
      </c>
      <c r="W99" s="31">
        <f t="shared" si="62"/>
        <v>196.34600610898624</v>
      </c>
      <c r="X99" s="31">
        <f t="shared" si="62"/>
        <v>174.48263294018034</v>
      </c>
      <c r="Y99" s="31">
        <f t="shared" si="62"/>
        <v>152.61925977137443</v>
      </c>
      <c r="Z99" s="31">
        <f t="shared" si="62"/>
        <v>134.2904093908123</v>
      </c>
      <c r="AA99" s="31">
        <f t="shared" si="62"/>
        <v>115.96155901025017</v>
      </c>
      <c r="AB99" s="31">
        <f t="shared" si="62"/>
        <v>97.632708629688054</v>
      </c>
      <c r="AC99" s="31">
        <f t="shared" si="62"/>
        <v>90.953515148088258</v>
      </c>
      <c r="AD99" s="31">
        <f t="shared" si="62"/>
        <v>84.274321666488433</v>
      </c>
      <c r="AE99" s="31">
        <f t="shared" si="62"/>
        <v>80.618362338573263</v>
      </c>
      <c r="AF99" s="31">
        <f t="shared" si="62"/>
        <v>76.962403010658093</v>
      </c>
      <c r="AG99" s="31">
        <f t="shared" si="62"/>
        <v>73.306443682742824</v>
      </c>
      <c r="AH99" s="31">
        <f t="shared" si="62"/>
        <v>69.650484354827569</v>
      </c>
      <c r="AI99" s="31">
        <f t="shared" si="62"/>
        <v>65.994525026912299</v>
      </c>
      <c r="AK99" s="97">
        <f t="shared" si="68"/>
        <v>10728.515730330832</v>
      </c>
      <c r="AL99" t="s">
        <v>87</v>
      </c>
      <c r="AN99">
        <v>2043</v>
      </c>
      <c r="AO99" s="12">
        <v>10001.811219486148</v>
      </c>
      <c r="AP99" s="27" t="s">
        <v>21</v>
      </c>
      <c r="AQ99" s="29">
        <f t="shared" si="69"/>
        <v>726.70451084468357</v>
      </c>
      <c r="AR99" s="29">
        <f t="shared" si="70"/>
        <v>1550.7425238031212</v>
      </c>
      <c r="AS99" s="29">
        <f t="shared" si="63"/>
        <v>2334.726528462867</v>
      </c>
      <c r="AT99" s="29">
        <f t="shared" si="63"/>
        <v>3078.6565248239212</v>
      </c>
      <c r="AU99" s="29">
        <f t="shared" si="63"/>
        <v>3782.5325128862837</v>
      </c>
      <c r="AV99" s="29">
        <f t="shared" si="63"/>
        <v>4430.6233759989818</v>
      </c>
      <c r="AW99" s="29">
        <f t="shared" si="63"/>
        <v>5022.929114162016</v>
      </c>
      <c r="AX99" s="29">
        <f t="shared" si="63"/>
        <v>5570.9977561920696</v>
      </c>
      <c r="AY99" s="29">
        <f t="shared" si="63"/>
        <v>6074.8293020891433</v>
      </c>
      <c r="AZ99" s="29">
        <f t="shared" si="63"/>
        <v>6534.4237518532373</v>
      </c>
      <c r="BA99" s="29">
        <f t="shared" si="63"/>
        <v>6949.7811054843505</v>
      </c>
      <c r="BB99" s="29">
        <f t="shared" si="63"/>
        <v>7320.901362982484</v>
      </c>
      <c r="BC99" s="29">
        <f t="shared" si="63"/>
        <v>7671.2731659651781</v>
      </c>
      <c r="BD99" s="29">
        <f t="shared" si="63"/>
        <v>8000.896514432432</v>
      </c>
      <c r="BE99" s="29">
        <f t="shared" si="63"/>
        <v>8309.7714083842475</v>
      </c>
      <c r="BF99" s="29">
        <f t="shared" si="63"/>
        <v>8595.1838991037566</v>
      </c>
      <c r="BG99" s="29">
        <f t="shared" si="63"/>
        <v>8857.1339865909595</v>
      </c>
      <c r="BH99" s="29">
        <f t="shared" si="63"/>
        <v>9097.213719973457</v>
      </c>
      <c r="BI99" s="29">
        <f t="shared" si="64"/>
        <v>9315.4230992512494</v>
      </c>
      <c r="BJ99" s="29">
        <f t="shared" si="64"/>
        <v>9511.7691053602357</v>
      </c>
      <c r="BK99" s="29">
        <f t="shared" si="64"/>
        <v>9686.251738300416</v>
      </c>
      <c r="BL99" s="29">
        <f t="shared" si="64"/>
        <v>9838.8709980717904</v>
      </c>
      <c r="BM99" s="29">
        <f t="shared" si="64"/>
        <v>9973.1614074626032</v>
      </c>
      <c r="BN99" s="29">
        <f t="shared" si="64"/>
        <v>10089.122966472853</v>
      </c>
      <c r="BO99" s="29" t="str">
        <f t="shared" si="64"/>
        <v/>
      </c>
      <c r="BP99" s="29" t="str">
        <f t="shared" si="64"/>
        <v/>
      </c>
      <c r="BQ99" s="29" t="str">
        <f t="shared" si="64"/>
        <v/>
      </c>
      <c r="BR99" s="29" t="str">
        <f t="shared" si="64"/>
        <v/>
      </c>
      <c r="BS99" s="29" t="str">
        <f t="shared" si="64"/>
        <v/>
      </c>
      <c r="BT99" s="29" t="str">
        <f t="shared" si="64"/>
        <v/>
      </c>
      <c r="BU99" s="29" t="str">
        <f t="shared" si="64"/>
        <v/>
      </c>
      <c r="BV99" s="29" t="str">
        <f t="shared" si="64"/>
        <v/>
      </c>
      <c r="CA99" s="6" t="s">
        <v>21</v>
      </c>
      <c r="CB99" s="31">
        <f t="shared" si="71"/>
        <v>726.70451084468357</v>
      </c>
      <c r="CC99" s="31">
        <f t="shared" si="65"/>
        <v>824.03801295843766</v>
      </c>
      <c r="CD99" s="31">
        <f t="shared" si="65"/>
        <v>783.98400465974589</v>
      </c>
      <c r="CE99" s="31">
        <f t="shared" si="65"/>
        <v>743.92999636105412</v>
      </c>
      <c r="CF99" s="31">
        <f t="shared" si="65"/>
        <v>703.87598806236235</v>
      </c>
      <c r="CG99" s="31">
        <f t="shared" si="65"/>
        <v>648.09086311269812</v>
      </c>
      <c r="CH99" s="31">
        <f t="shared" si="65"/>
        <v>592.30573816303377</v>
      </c>
      <c r="CI99" s="31">
        <f t="shared" si="65"/>
        <v>548.06864203005375</v>
      </c>
      <c r="CJ99" s="31">
        <f t="shared" si="65"/>
        <v>503.83154589707362</v>
      </c>
      <c r="CK99" s="31">
        <f t="shared" si="65"/>
        <v>459.59444976409355</v>
      </c>
      <c r="CL99" s="31">
        <f t="shared" si="65"/>
        <v>415.35735363111343</v>
      </c>
      <c r="CM99" s="31">
        <f t="shared" si="65"/>
        <v>371.12025749813336</v>
      </c>
      <c r="CN99" s="31">
        <f t="shared" si="65"/>
        <v>350.37180298269379</v>
      </c>
      <c r="CO99" s="31">
        <f t="shared" si="65"/>
        <v>329.62334846725435</v>
      </c>
      <c r="CP99" s="31">
        <f t="shared" si="65"/>
        <v>308.87489395181478</v>
      </c>
      <c r="CQ99" s="31">
        <f t="shared" si="65"/>
        <v>285.41249071950887</v>
      </c>
      <c r="CR99" s="31">
        <f t="shared" si="65"/>
        <v>261.95008748720295</v>
      </c>
      <c r="CS99" s="31">
        <f t="shared" si="66"/>
        <v>240.07973338249758</v>
      </c>
      <c r="CT99" s="31">
        <f t="shared" si="66"/>
        <v>218.20937927779215</v>
      </c>
      <c r="CU99" s="31">
        <f t="shared" si="66"/>
        <v>196.34600610898624</v>
      </c>
      <c r="CV99" s="31">
        <f t="shared" si="66"/>
        <v>174.48263294018034</v>
      </c>
      <c r="CW99" s="31">
        <f t="shared" si="66"/>
        <v>152.61925977137443</v>
      </c>
      <c r="CX99" s="31">
        <f t="shared" si="66"/>
        <v>134.2904093908123</v>
      </c>
      <c r="CY99" s="31">
        <f t="shared" si="66"/>
        <v>115.96155901025017</v>
      </c>
      <c r="CZ99" s="31" t="str">
        <f t="shared" si="66"/>
        <v/>
      </c>
      <c r="DA99" s="31" t="str">
        <f t="shared" si="66"/>
        <v/>
      </c>
      <c r="DB99" s="31" t="str">
        <f t="shared" si="66"/>
        <v/>
      </c>
      <c r="DC99" s="31" t="str">
        <f t="shared" si="66"/>
        <v/>
      </c>
      <c r="DD99" s="31" t="str">
        <f t="shared" si="66"/>
        <v/>
      </c>
      <c r="DE99" s="31" t="str">
        <f t="shared" si="66"/>
        <v/>
      </c>
      <c r="DF99" s="31" t="str">
        <f t="shared" si="66"/>
        <v/>
      </c>
      <c r="DG99" s="31" t="str">
        <f t="shared" si="66"/>
        <v/>
      </c>
    </row>
    <row r="100" spans="3:111" x14ac:dyDescent="0.3">
      <c r="C100" s="6" t="s">
        <v>22</v>
      </c>
      <c r="D100" s="31">
        <f t="shared" si="67"/>
        <v>5.6352908998762912</v>
      </c>
      <c r="E100" s="31">
        <f t="shared" si="62"/>
        <v>5.221212860486296</v>
      </c>
      <c r="F100" s="31">
        <f t="shared" si="62"/>
        <v>4.9917089984868976</v>
      </c>
      <c r="G100" s="31">
        <f t="shared" si="62"/>
        <v>4.7622051364875011</v>
      </c>
      <c r="H100" s="31">
        <f t="shared" si="62"/>
        <v>4.5327012744881037</v>
      </c>
      <c r="I100" s="31">
        <f t="shared" si="62"/>
        <v>4.3031974124887054</v>
      </c>
      <c r="J100" s="31">
        <f t="shared" si="62"/>
        <v>4.0736935504893079</v>
      </c>
      <c r="K100" s="31">
        <f t="shared" si="62"/>
        <v>3.7523881436901512</v>
      </c>
      <c r="L100" s="31">
        <f t="shared" si="62"/>
        <v>3.431082736890994</v>
      </c>
      <c r="M100" s="31">
        <f t="shared" si="62"/>
        <v>3.1097773300918377</v>
      </c>
      <c r="N100" s="31">
        <f t="shared" si="62"/>
        <v>2.7884719232926809</v>
      </c>
      <c r="O100" s="31">
        <f t="shared" si="62"/>
        <v>2.4671665164935241</v>
      </c>
      <c r="P100" s="31">
        <f t="shared" si="62"/>
        <v>2.3065138130939467</v>
      </c>
      <c r="Q100" s="31">
        <f t="shared" si="62"/>
        <v>2.1458611096943687</v>
      </c>
      <c r="R100" s="31">
        <f t="shared" si="62"/>
        <v>1.9852084062947908</v>
      </c>
      <c r="S100" s="31">
        <f t="shared" si="62"/>
        <v>1.8245557028952126</v>
      </c>
      <c r="T100" s="31">
        <f t="shared" si="62"/>
        <v>1.6639029994956347</v>
      </c>
      <c r="U100" s="31">
        <f t="shared" si="62"/>
        <v>1.549151068495936</v>
      </c>
      <c r="V100" s="31">
        <f t="shared" si="62"/>
        <v>1.434399137496237</v>
      </c>
      <c r="W100" s="31">
        <f t="shared" si="62"/>
        <v>1.3196472064965385</v>
      </c>
      <c r="X100" s="31">
        <f t="shared" si="62"/>
        <v>1.2048952754968398</v>
      </c>
      <c r="Y100" s="31">
        <f t="shared" si="62"/>
        <v>1.0901433444971411</v>
      </c>
      <c r="Z100" s="31">
        <f t="shared" si="62"/>
        <v>1.0518927008305747</v>
      </c>
      <c r="AA100" s="31">
        <f t="shared" si="62"/>
        <v>1.0136420571640083</v>
      </c>
      <c r="AB100" s="31">
        <f t="shared" si="62"/>
        <v>0.97539141349744196</v>
      </c>
      <c r="AC100" s="31">
        <f t="shared" si="62"/>
        <v>0.93714076983087913</v>
      </c>
      <c r="AD100" s="31">
        <f t="shared" si="62"/>
        <v>0.89889012616431629</v>
      </c>
      <c r="AE100" s="31">
        <f t="shared" si="62"/>
        <v>0.86063948249774758</v>
      </c>
      <c r="AF100" s="31">
        <f t="shared" si="62"/>
        <v>0.82238883883117875</v>
      </c>
      <c r="AG100" s="31">
        <f t="shared" si="62"/>
        <v>0.78413819516461469</v>
      </c>
      <c r="AH100" s="31">
        <f t="shared" si="62"/>
        <v>0.74588755149805064</v>
      </c>
      <c r="AI100" s="31">
        <f t="shared" si="62"/>
        <v>0.70763690783148658</v>
      </c>
      <c r="AK100" s="31">
        <f t="shared" si="68"/>
        <v>74.390822890529236</v>
      </c>
      <c r="AL100" t="s">
        <v>87</v>
      </c>
      <c r="AN100">
        <v>2045</v>
      </c>
      <c r="AO100" s="12">
        <v>68.755531990652941</v>
      </c>
      <c r="AP100" s="27" t="s">
        <v>22</v>
      </c>
      <c r="AQ100" s="29">
        <f t="shared" si="69"/>
        <v>5.6352908998762912</v>
      </c>
      <c r="AR100" s="29">
        <f t="shared" si="70"/>
        <v>10.856503760362587</v>
      </c>
      <c r="AS100" s="29">
        <f t="shared" si="63"/>
        <v>15.848212758849485</v>
      </c>
      <c r="AT100" s="29">
        <f t="shared" si="63"/>
        <v>20.610417895336987</v>
      </c>
      <c r="AU100" s="29">
        <f t="shared" si="63"/>
        <v>25.143119169825091</v>
      </c>
      <c r="AV100" s="29">
        <f t="shared" si="63"/>
        <v>29.446316582313798</v>
      </c>
      <c r="AW100" s="29">
        <f t="shared" si="63"/>
        <v>33.520010132803108</v>
      </c>
      <c r="AX100" s="29">
        <f t="shared" si="63"/>
        <v>37.272398276493263</v>
      </c>
      <c r="AY100" s="29">
        <f t="shared" si="63"/>
        <v>40.703481013384256</v>
      </c>
      <c r="AZ100" s="29">
        <f t="shared" si="63"/>
        <v>43.813258343476093</v>
      </c>
      <c r="BA100" s="29">
        <f t="shared" si="63"/>
        <v>46.601730266768776</v>
      </c>
      <c r="BB100" s="29">
        <f t="shared" si="63"/>
        <v>49.068896783262304</v>
      </c>
      <c r="BC100" s="29">
        <f t="shared" si="63"/>
        <v>51.375410596356247</v>
      </c>
      <c r="BD100" s="29">
        <f t="shared" si="63"/>
        <v>53.521271706050612</v>
      </c>
      <c r="BE100" s="29">
        <f t="shared" si="63"/>
        <v>55.5064801123454</v>
      </c>
      <c r="BF100" s="29">
        <f t="shared" si="63"/>
        <v>57.331035815240611</v>
      </c>
      <c r="BG100" s="29">
        <f t="shared" si="63"/>
        <v>58.994938814736244</v>
      </c>
      <c r="BH100" s="29">
        <f t="shared" si="63"/>
        <v>60.544089883232182</v>
      </c>
      <c r="BI100" s="29">
        <f t="shared" si="64"/>
        <v>61.978489020728418</v>
      </c>
      <c r="BJ100" s="29">
        <f t="shared" si="64"/>
        <v>63.298136227224958</v>
      </c>
      <c r="BK100" s="29">
        <f t="shared" si="64"/>
        <v>64.503031502721797</v>
      </c>
      <c r="BL100" s="29">
        <f t="shared" si="64"/>
        <v>65.593174847218933</v>
      </c>
      <c r="BM100" s="29">
        <f t="shared" si="64"/>
        <v>66.645067548049511</v>
      </c>
      <c r="BN100" s="29">
        <f t="shared" si="64"/>
        <v>67.658709605213517</v>
      </c>
      <c r="BO100" s="29">
        <f t="shared" si="64"/>
        <v>68.634101018710965</v>
      </c>
      <c r="BP100" s="29">
        <f t="shared" si="64"/>
        <v>69.57124178854184</v>
      </c>
      <c r="BQ100" s="29" t="str">
        <f t="shared" si="64"/>
        <v/>
      </c>
      <c r="BR100" s="29" t="str">
        <f t="shared" si="64"/>
        <v/>
      </c>
      <c r="BS100" s="29" t="str">
        <f t="shared" si="64"/>
        <v/>
      </c>
      <c r="BT100" s="29" t="str">
        <f t="shared" si="64"/>
        <v/>
      </c>
      <c r="BU100" s="29" t="str">
        <f t="shared" si="64"/>
        <v/>
      </c>
      <c r="BV100" s="29" t="str">
        <f t="shared" si="64"/>
        <v/>
      </c>
      <c r="CA100" s="6" t="s">
        <v>22</v>
      </c>
      <c r="CB100" s="31">
        <f t="shared" si="71"/>
        <v>5.6352908998762912</v>
      </c>
      <c r="CC100" s="31">
        <f t="shared" si="65"/>
        <v>5.221212860486296</v>
      </c>
      <c r="CD100" s="31">
        <f t="shared" si="65"/>
        <v>4.9917089984868976</v>
      </c>
      <c r="CE100" s="31">
        <f t="shared" si="65"/>
        <v>4.7622051364875011</v>
      </c>
      <c r="CF100" s="31">
        <f t="shared" si="65"/>
        <v>4.5327012744881037</v>
      </c>
      <c r="CG100" s="31">
        <f t="shared" si="65"/>
        <v>4.3031974124887054</v>
      </c>
      <c r="CH100" s="31">
        <f t="shared" si="65"/>
        <v>4.0736935504893079</v>
      </c>
      <c r="CI100" s="31">
        <f t="shared" si="65"/>
        <v>3.7523881436901512</v>
      </c>
      <c r="CJ100" s="31">
        <f t="shared" si="65"/>
        <v>3.431082736890994</v>
      </c>
      <c r="CK100" s="31">
        <f t="shared" si="65"/>
        <v>3.1097773300918377</v>
      </c>
      <c r="CL100" s="31">
        <f t="shared" si="65"/>
        <v>2.7884719232926809</v>
      </c>
      <c r="CM100" s="31">
        <f t="shared" si="65"/>
        <v>2.4671665164935241</v>
      </c>
      <c r="CN100" s="31">
        <f t="shared" si="65"/>
        <v>2.3065138130939467</v>
      </c>
      <c r="CO100" s="31">
        <f t="shared" si="65"/>
        <v>2.1458611096943687</v>
      </c>
      <c r="CP100" s="31">
        <f t="shared" si="65"/>
        <v>1.9852084062947908</v>
      </c>
      <c r="CQ100" s="31">
        <f t="shared" si="65"/>
        <v>1.8245557028952126</v>
      </c>
      <c r="CR100" s="31">
        <f t="shared" si="65"/>
        <v>1.6639029994956347</v>
      </c>
      <c r="CS100" s="31">
        <f t="shared" si="66"/>
        <v>1.549151068495936</v>
      </c>
      <c r="CT100" s="31">
        <f t="shared" si="66"/>
        <v>1.434399137496237</v>
      </c>
      <c r="CU100" s="31">
        <f t="shared" si="66"/>
        <v>1.3196472064965385</v>
      </c>
      <c r="CV100" s="31">
        <f t="shared" si="66"/>
        <v>1.2048952754968398</v>
      </c>
      <c r="CW100" s="31">
        <f t="shared" si="66"/>
        <v>1.0901433444971411</v>
      </c>
      <c r="CX100" s="31">
        <f t="shared" si="66"/>
        <v>1.0518927008305747</v>
      </c>
      <c r="CY100" s="31">
        <f t="shared" si="66"/>
        <v>1.0136420571640083</v>
      </c>
      <c r="CZ100" s="31">
        <f t="shared" si="66"/>
        <v>0.97539141349744196</v>
      </c>
      <c r="DA100" s="31">
        <f t="shared" si="66"/>
        <v>0.93714076983087913</v>
      </c>
      <c r="DB100" s="31" t="str">
        <f t="shared" si="66"/>
        <v/>
      </c>
      <c r="DC100" s="31" t="str">
        <f t="shared" si="66"/>
        <v/>
      </c>
      <c r="DD100" s="31" t="str">
        <f t="shared" si="66"/>
        <v/>
      </c>
      <c r="DE100" s="31" t="str">
        <f t="shared" si="66"/>
        <v/>
      </c>
      <c r="DF100" s="31" t="str">
        <f t="shared" si="66"/>
        <v/>
      </c>
      <c r="DG100" s="31" t="str">
        <f t="shared" si="66"/>
        <v/>
      </c>
    </row>
    <row r="101" spans="3:111" x14ac:dyDescent="0.3">
      <c r="C101" s="6" t="s">
        <v>23</v>
      </c>
      <c r="D101" s="31">
        <f t="shared" si="67"/>
        <v>165.44478873779963</v>
      </c>
      <c r="E101" s="31">
        <f t="shared" si="62"/>
        <v>174.59190756118457</v>
      </c>
      <c r="F101" s="31">
        <f t="shared" si="62"/>
        <v>160.77126349243053</v>
      </c>
      <c r="G101" s="31">
        <f t="shared" si="62"/>
        <v>146.9506194236765</v>
      </c>
      <c r="H101" s="31">
        <f t="shared" si="62"/>
        <v>133.12997535492246</v>
      </c>
      <c r="I101" s="31">
        <f t="shared" si="62"/>
        <v>118.3163266694974</v>
      </c>
      <c r="J101" s="31">
        <f t="shared" si="62"/>
        <v>103.50267798407233</v>
      </c>
      <c r="K101" s="31">
        <f t="shared" si="62"/>
        <v>93.270973296683792</v>
      </c>
      <c r="L101" s="31">
        <f t="shared" si="62"/>
        <v>83.03926860929522</v>
      </c>
      <c r="M101" s="31">
        <f t="shared" si="62"/>
        <v>72.807563921906663</v>
      </c>
      <c r="N101" s="31">
        <f t="shared" si="62"/>
        <v>62.57585923451812</v>
      </c>
      <c r="O101" s="31">
        <f t="shared" si="62"/>
        <v>52.344154547129563</v>
      </c>
      <c r="P101" s="31">
        <f t="shared" si="62"/>
        <v>48.108727153861103</v>
      </c>
      <c r="Q101" s="31">
        <f t="shared" si="62"/>
        <v>43.873299760592651</v>
      </c>
      <c r="R101" s="31">
        <f t="shared" si="62"/>
        <v>39.637872367324192</v>
      </c>
      <c r="S101" s="31">
        <f t="shared" si="62"/>
        <v>35.40244497405574</v>
      </c>
      <c r="T101" s="31">
        <f t="shared" si="62"/>
        <v>31.167017580787284</v>
      </c>
      <c r="U101" s="31">
        <f t="shared" si="62"/>
        <v>28.752666913710105</v>
      </c>
      <c r="V101" s="31">
        <f t="shared" si="62"/>
        <v>26.338316246632928</v>
      </c>
      <c r="W101" s="31">
        <f t="shared" si="62"/>
        <v>23.92396557955567</v>
      </c>
      <c r="X101" s="31">
        <f t="shared" si="62"/>
        <v>21.509614912478412</v>
      </c>
      <c r="Y101" s="31">
        <f t="shared" si="62"/>
        <v>19.095264245401154</v>
      </c>
      <c r="Z101" s="31">
        <f t="shared" si="62"/>
        <v>17.323151456178682</v>
      </c>
      <c r="AA101" s="31">
        <f t="shared" si="62"/>
        <v>15.55103866695621</v>
      </c>
      <c r="AB101" s="31">
        <f t="shared" si="62"/>
        <v>13.778925877733739</v>
      </c>
      <c r="AC101" s="31">
        <f t="shared" si="62"/>
        <v>12.42409920243551</v>
      </c>
      <c r="AD101" s="31">
        <f t="shared" si="62"/>
        <v>11.069272527137278</v>
      </c>
      <c r="AE101" s="31">
        <f t="shared" si="62"/>
        <v>9.9347187587132808</v>
      </c>
      <c r="AF101" s="31">
        <f t="shared" si="62"/>
        <v>8.800164990289284</v>
      </c>
      <c r="AG101" s="31">
        <f t="shared" si="62"/>
        <v>8.0396005338174756</v>
      </c>
      <c r="AH101" s="31">
        <f t="shared" si="62"/>
        <v>7.2790360773456673</v>
      </c>
      <c r="AI101" s="31">
        <f t="shared" si="62"/>
        <v>6.5184716208738598</v>
      </c>
      <c r="AK101" s="31">
        <f t="shared" si="68"/>
        <v>1795.2730482789962</v>
      </c>
      <c r="AL101" t="s">
        <v>87</v>
      </c>
      <c r="AN101">
        <v>2039</v>
      </c>
      <c r="AO101" s="12">
        <v>1629.8282595411972</v>
      </c>
      <c r="AP101" s="27" t="s">
        <v>23</v>
      </c>
      <c r="AQ101" s="29">
        <f t="shared" si="69"/>
        <v>165.44478873779963</v>
      </c>
      <c r="AR101" s="29">
        <f t="shared" si="70"/>
        <v>340.03669629898422</v>
      </c>
      <c r="AS101" s="29">
        <f t="shared" si="63"/>
        <v>500.80795979141476</v>
      </c>
      <c r="AT101" s="29">
        <f t="shared" si="63"/>
        <v>647.75857921509123</v>
      </c>
      <c r="AU101" s="29">
        <f t="shared" si="63"/>
        <v>780.88855457001364</v>
      </c>
      <c r="AV101" s="29">
        <f t="shared" si="63"/>
        <v>899.204881239511</v>
      </c>
      <c r="AW101" s="29">
        <f t="shared" si="63"/>
        <v>1002.7075592235833</v>
      </c>
      <c r="AX101" s="29">
        <f t="shared" si="63"/>
        <v>1095.978532520267</v>
      </c>
      <c r="AY101" s="29">
        <f t="shared" si="63"/>
        <v>1179.0178011295623</v>
      </c>
      <c r="AZ101" s="29">
        <f t="shared" si="63"/>
        <v>1251.8253650514689</v>
      </c>
      <c r="BA101" s="29">
        <f t="shared" si="63"/>
        <v>1314.4012242859869</v>
      </c>
      <c r="BB101" s="29">
        <f t="shared" si="63"/>
        <v>1366.7453788331165</v>
      </c>
      <c r="BC101" s="29">
        <f t="shared" si="63"/>
        <v>1414.8541059869776</v>
      </c>
      <c r="BD101" s="29">
        <f t="shared" si="63"/>
        <v>1458.7274057475702</v>
      </c>
      <c r="BE101" s="29">
        <f t="shared" si="63"/>
        <v>1498.3652781148944</v>
      </c>
      <c r="BF101" s="29">
        <f t="shared" si="63"/>
        <v>1533.7677230889501</v>
      </c>
      <c r="BG101" s="29">
        <f t="shared" si="63"/>
        <v>1564.9347406697375</v>
      </c>
      <c r="BH101" s="29">
        <f t="shared" si="63"/>
        <v>1593.6874075834476</v>
      </c>
      <c r="BI101" s="29">
        <f t="shared" si="64"/>
        <v>1620.0257238300806</v>
      </c>
      <c r="BJ101" s="29">
        <f t="shared" si="64"/>
        <v>1643.9496894096362</v>
      </c>
      <c r="BK101" s="29" t="str">
        <f t="shared" si="64"/>
        <v/>
      </c>
      <c r="BL101" s="29" t="str">
        <f t="shared" si="64"/>
        <v/>
      </c>
      <c r="BM101" s="29" t="str">
        <f t="shared" si="64"/>
        <v/>
      </c>
      <c r="BN101" s="29" t="str">
        <f t="shared" si="64"/>
        <v/>
      </c>
      <c r="BO101" s="29" t="str">
        <f t="shared" si="64"/>
        <v/>
      </c>
      <c r="BP101" s="29" t="str">
        <f t="shared" si="64"/>
        <v/>
      </c>
      <c r="BQ101" s="29" t="str">
        <f t="shared" si="64"/>
        <v/>
      </c>
      <c r="BR101" s="29" t="str">
        <f t="shared" si="64"/>
        <v/>
      </c>
      <c r="BS101" s="29" t="str">
        <f t="shared" si="64"/>
        <v/>
      </c>
      <c r="BT101" s="29" t="str">
        <f t="shared" si="64"/>
        <v/>
      </c>
      <c r="BU101" s="29" t="str">
        <f t="shared" si="64"/>
        <v/>
      </c>
      <c r="BV101" s="29" t="str">
        <f t="shared" si="64"/>
        <v/>
      </c>
      <c r="CA101" s="6" t="s">
        <v>23</v>
      </c>
      <c r="CB101" s="31">
        <f t="shared" si="71"/>
        <v>165.44478873779963</v>
      </c>
      <c r="CC101" s="31">
        <f t="shared" si="65"/>
        <v>174.59190756118457</v>
      </c>
      <c r="CD101" s="31">
        <f t="shared" si="65"/>
        <v>160.77126349243053</v>
      </c>
      <c r="CE101" s="31">
        <f t="shared" si="65"/>
        <v>146.9506194236765</v>
      </c>
      <c r="CF101" s="31">
        <f t="shared" si="65"/>
        <v>133.12997535492246</v>
      </c>
      <c r="CG101" s="31">
        <f t="shared" si="65"/>
        <v>118.3163266694974</v>
      </c>
      <c r="CH101" s="31">
        <f t="shared" si="65"/>
        <v>103.50267798407233</v>
      </c>
      <c r="CI101" s="31">
        <f t="shared" si="65"/>
        <v>93.270973296683792</v>
      </c>
      <c r="CJ101" s="31">
        <f t="shared" si="65"/>
        <v>83.03926860929522</v>
      </c>
      <c r="CK101" s="31">
        <f t="shared" si="65"/>
        <v>72.807563921906663</v>
      </c>
      <c r="CL101" s="31">
        <f t="shared" si="65"/>
        <v>62.57585923451812</v>
      </c>
      <c r="CM101" s="31">
        <f t="shared" si="65"/>
        <v>52.344154547129563</v>
      </c>
      <c r="CN101" s="31">
        <f t="shared" si="65"/>
        <v>48.108727153861103</v>
      </c>
      <c r="CO101" s="31">
        <f t="shared" si="65"/>
        <v>43.873299760592651</v>
      </c>
      <c r="CP101" s="31">
        <f t="shared" si="65"/>
        <v>39.637872367324192</v>
      </c>
      <c r="CQ101" s="31">
        <f t="shared" si="65"/>
        <v>35.40244497405574</v>
      </c>
      <c r="CR101" s="31">
        <f t="shared" si="65"/>
        <v>31.167017580787284</v>
      </c>
      <c r="CS101" s="31">
        <f t="shared" si="66"/>
        <v>28.752666913710105</v>
      </c>
      <c r="CT101" s="31">
        <f t="shared" si="66"/>
        <v>26.338316246632928</v>
      </c>
      <c r="CU101" s="31">
        <f t="shared" si="66"/>
        <v>23.92396557955567</v>
      </c>
      <c r="CV101" s="31" t="str">
        <f t="shared" si="66"/>
        <v/>
      </c>
      <c r="CW101" s="31" t="str">
        <f t="shared" si="66"/>
        <v/>
      </c>
      <c r="CX101" s="31" t="str">
        <f t="shared" si="66"/>
        <v/>
      </c>
      <c r="CY101" s="31" t="str">
        <f t="shared" si="66"/>
        <v/>
      </c>
      <c r="CZ101" s="31" t="str">
        <f t="shared" si="66"/>
        <v/>
      </c>
      <c r="DA101" s="31" t="str">
        <f t="shared" si="66"/>
        <v/>
      </c>
      <c r="DB101" s="31" t="str">
        <f t="shared" si="66"/>
        <v/>
      </c>
      <c r="DC101" s="31" t="str">
        <f t="shared" si="66"/>
        <v/>
      </c>
      <c r="DD101" s="31" t="str">
        <f t="shared" si="66"/>
        <v/>
      </c>
      <c r="DE101" s="31" t="str">
        <f t="shared" si="66"/>
        <v/>
      </c>
      <c r="DF101" s="31" t="str">
        <f t="shared" si="66"/>
        <v/>
      </c>
      <c r="DG101" s="31" t="str">
        <f t="shared" si="66"/>
        <v/>
      </c>
    </row>
    <row r="102" spans="3:111" x14ac:dyDescent="0.3">
      <c r="C102" s="6" t="s">
        <v>24</v>
      </c>
      <c r="D102" s="31">
        <f t="shared" si="67"/>
        <v>29.863178560112861</v>
      </c>
      <c r="E102" s="31">
        <f t="shared" si="62"/>
        <v>33.948760380755033</v>
      </c>
      <c r="F102" s="31">
        <f t="shared" si="62"/>
        <v>32.387034185012297</v>
      </c>
      <c r="G102" s="31">
        <f t="shared" si="62"/>
        <v>30.82530798926955</v>
      </c>
      <c r="H102" s="31">
        <f t="shared" si="62"/>
        <v>29.263581793526811</v>
      </c>
      <c r="I102" s="31">
        <f t="shared" si="62"/>
        <v>26.995697560445848</v>
      </c>
      <c r="J102" s="31">
        <f t="shared" si="62"/>
        <v>24.727813327364881</v>
      </c>
      <c r="K102" s="31">
        <f t="shared" si="62"/>
        <v>22.839230140290411</v>
      </c>
      <c r="L102" s="31">
        <f t="shared" si="62"/>
        <v>20.950646953215937</v>
      </c>
      <c r="M102" s="31">
        <f t="shared" si="62"/>
        <v>19.149582595920016</v>
      </c>
      <c r="N102" s="31">
        <f t="shared" si="62"/>
        <v>17.348518238624095</v>
      </c>
      <c r="O102" s="31">
        <f t="shared" si="62"/>
        <v>15.547453881328172</v>
      </c>
      <c r="P102" s="31">
        <f t="shared" si="62"/>
        <v>14.615346634487496</v>
      </c>
      <c r="Q102" s="31">
        <f t="shared" si="62"/>
        <v>13.683239387646822</v>
      </c>
      <c r="R102" s="31">
        <f t="shared" si="62"/>
        <v>12.751132140806146</v>
      </c>
      <c r="S102" s="31">
        <f t="shared" si="62"/>
        <v>11.819024893965457</v>
      </c>
      <c r="T102" s="31">
        <f t="shared" si="62"/>
        <v>10.88691764712477</v>
      </c>
      <c r="U102" s="31">
        <f t="shared" si="62"/>
        <v>10.216881891662252</v>
      </c>
      <c r="V102" s="31">
        <f t="shared" si="62"/>
        <v>9.5468461361997363</v>
      </c>
      <c r="W102" s="31">
        <f t="shared" si="62"/>
        <v>8.9026682168081237</v>
      </c>
      <c r="X102" s="31">
        <f t="shared" si="62"/>
        <v>8.2584902974165111</v>
      </c>
      <c r="Y102" s="31">
        <f t="shared" si="62"/>
        <v>7.6143123780248976</v>
      </c>
      <c r="Z102" s="31">
        <f t="shared" si="62"/>
        <v>7.0771453150715038</v>
      </c>
      <c r="AA102" s="31">
        <f t="shared" si="62"/>
        <v>6.53997825211811</v>
      </c>
      <c r="AB102" s="31">
        <f t="shared" si="62"/>
        <v>6.0028111891647153</v>
      </c>
      <c r="AC102" s="31">
        <f t="shared" si="62"/>
        <v>5.6398532302735145</v>
      </c>
      <c r="AD102" s="31">
        <f t="shared" si="62"/>
        <v>5.2768952713823145</v>
      </c>
      <c r="AE102" s="31">
        <f t="shared" si="62"/>
        <v>5.0766200052323152</v>
      </c>
      <c r="AF102" s="31">
        <f t="shared" si="62"/>
        <v>4.8763447390823158</v>
      </c>
      <c r="AG102" s="31">
        <f t="shared" si="62"/>
        <v>4.6760694729323182</v>
      </c>
      <c r="AH102" s="31">
        <f t="shared" si="62"/>
        <v>4.4757942067823189</v>
      </c>
      <c r="AI102" s="31">
        <f t="shared" si="62"/>
        <v>4.2755189406323213</v>
      </c>
      <c r="AK102" s="31">
        <f t="shared" si="68"/>
        <v>466.05869585267993</v>
      </c>
      <c r="AL102" t="s">
        <v>87</v>
      </c>
      <c r="AN102">
        <v>2045</v>
      </c>
      <c r="AO102" s="12">
        <v>436.19551729256705</v>
      </c>
      <c r="AP102" s="27" t="s">
        <v>24</v>
      </c>
      <c r="AQ102" s="29">
        <f t="shared" si="69"/>
        <v>29.863178560112861</v>
      </c>
      <c r="AR102" s="29">
        <f t="shared" si="70"/>
        <v>63.81193894086789</v>
      </c>
      <c r="AS102" s="29">
        <f t="shared" si="63"/>
        <v>96.198973125880187</v>
      </c>
      <c r="AT102" s="29">
        <f t="shared" si="63"/>
        <v>127.02428111514973</v>
      </c>
      <c r="AU102" s="29">
        <f t="shared" si="63"/>
        <v>156.28786290867654</v>
      </c>
      <c r="AV102" s="29">
        <f t="shared" si="63"/>
        <v>183.28356046912239</v>
      </c>
      <c r="AW102" s="29">
        <f t="shared" si="63"/>
        <v>208.01137379648728</v>
      </c>
      <c r="AX102" s="29">
        <f t="shared" si="63"/>
        <v>230.8506039367777</v>
      </c>
      <c r="AY102" s="29">
        <f t="shared" si="63"/>
        <v>251.80125088999364</v>
      </c>
      <c r="AZ102" s="29">
        <f t="shared" si="63"/>
        <v>270.95083348591368</v>
      </c>
      <c r="BA102" s="29">
        <f t="shared" si="63"/>
        <v>288.29935172453776</v>
      </c>
      <c r="BB102" s="29">
        <f t="shared" si="63"/>
        <v>303.84680560586594</v>
      </c>
      <c r="BC102" s="29">
        <f t="shared" si="63"/>
        <v>318.46215224035342</v>
      </c>
      <c r="BD102" s="29">
        <f t="shared" si="63"/>
        <v>332.14539162800025</v>
      </c>
      <c r="BE102" s="29">
        <f t="shared" si="63"/>
        <v>344.89652376880639</v>
      </c>
      <c r="BF102" s="29">
        <f t="shared" si="63"/>
        <v>356.71554866277182</v>
      </c>
      <c r="BG102" s="29">
        <f t="shared" si="63"/>
        <v>367.60246630989661</v>
      </c>
      <c r="BH102" s="29">
        <f t="shared" si="63"/>
        <v>377.81934820155885</v>
      </c>
      <c r="BI102" s="29">
        <f t="shared" si="64"/>
        <v>387.3661943377586</v>
      </c>
      <c r="BJ102" s="29">
        <f t="shared" si="64"/>
        <v>396.26886255456674</v>
      </c>
      <c r="BK102" s="29">
        <f t="shared" si="64"/>
        <v>404.52735285198327</v>
      </c>
      <c r="BL102" s="29">
        <f t="shared" si="64"/>
        <v>412.14166523000819</v>
      </c>
      <c r="BM102" s="29">
        <f t="shared" si="64"/>
        <v>419.21881054507969</v>
      </c>
      <c r="BN102" s="29">
        <f t="shared" si="64"/>
        <v>425.75878879719778</v>
      </c>
      <c r="BO102" s="29">
        <f t="shared" si="64"/>
        <v>431.76159998636251</v>
      </c>
      <c r="BP102" s="29">
        <f t="shared" si="64"/>
        <v>437.40145321663601</v>
      </c>
      <c r="BQ102" s="29" t="str">
        <f t="shared" si="64"/>
        <v/>
      </c>
      <c r="BR102" s="29" t="str">
        <f t="shared" si="64"/>
        <v/>
      </c>
      <c r="BS102" s="29" t="str">
        <f t="shared" si="64"/>
        <v/>
      </c>
      <c r="BT102" s="29" t="str">
        <f t="shared" si="64"/>
        <v/>
      </c>
      <c r="BU102" s="29" t="str">
        <f t="shared" si="64"/>
        <v/>
      </c>
      <c r="BV102" s="29" t="str">
        <f t="shared" si="64"/>
        <v/>
      </c>
      <c r="CA102" s="6" t="s">
        <v>24</v>
      </c>
      <c r="CB102" s="31">
        <f t="shared" si="71"/>
        <v>29.863178560112861</v>
      </c>
      <c r="CC102" s="31">
        <f t="shared" si="65"/>
        <v>33.948760380755033</v>
      </c>
      <c r="CD102" s="31">
        <f t="shared" si="65"/>
        <v>32.387034185012297</v>
      </c>
      <c r="CE102" s="31">
        <f t="shared" si="65"/>
        <v>30.82530798926955</v>
      </c>
      <c r="CF102" s="31">
        <f t="shared" si="65"/>
        <v>29.263581793526811</v>
      </c>
      <c r="CG102" s="31">
        <f t="shared" si="65"/>
        <v>26.995697560445848</v>
      </c>
      <c r="CH102" s="31">
        <f t="shared" si="65"/>
        <v>24.727813327364881</v>
      </c>
      <c r="CI102" s="31">
        <f t="shared" si="65"/>
        <v>22.839230140290411</v>
      </c>
      <c r="CJ102" s="31">
        <f t="shared" si="65"/>
        <v>20.950646953215937</v>
      </c>
      <c r="CK102" s="31">
        <f t="shared" si="65"/>
        <v>19.149582595920016</v>
      </c>
      <c r="CL102" s="31">
        <f t="shared" si="65"/>
        <v>17.348518238624095</v>
      </c>
      <c r="CM102" s="31">
        <f t="shared" si="65"/>
        <v>15.547453881328172</v>
      </c>
      <c r="CN102" s="31">
        <f t="shared" si="65"/>
        <v>14.615346634487496</v>
      </c>
      <c r="CO102" s="31">
        <f t="shared" si="65"/>
        <v>13.683239387646822</v>
      </c>
      <c r="CP102" s="31">
        <f t="shared" si="65"/>
        <v>12.751132140806146</v>
      </c>
      <c r="CQ102" s="31">
        <f t="shared" si="65"/>
        <v>11.819024893965457</v>
      </c>
      <c r="CR102" s="31">
        <f t="shared" si="65"/>
        <v>10.88691764712477</v>
      </c>
      <c r="CS102" s="31">
        <f t="shared" si="66"/>
        <v>10.216881891662252</v>
      </c>
      <c r="CT102" s="31">
        <f t="shared" si="66"/>
        <v>9.5468461361997363</v>
      </c>
      <c r="CU102" s="31">
        <f t="shared" si="66"/>
        <v>8.9026682168081237</v>
      </c>
      <c r="CV102" s="31">
        <f t="shared" si="66"/>
        <v>8.2584902974165111</v>
      </c>
      <c r="CW102" s="31">
        <f t="shared" si="66"/>
        <v>7.6143123780248976</v>
      </c>
      <c r="CX102" s="31">
        <f t="shared" si="66"/>
        <v>7.0771453150715038</v>
      </c>
      <c r="CY102" s="31">
        <f t="shared" si="66"/>
        <v>6.53997825211811</v>
      </c>
      <c r="CZ102" s="31">
        <f t="shared" si="66"/>
        <v>6.0028111891647153</v>
      </c>
      <c r="DA102" s="31">
        <f t="shared" si="66"/>
        <v>5.6398532302735145</v>
      </c>
      <c r="DB102" s="31" t="str">
        <f t="shared" si="66"/>
        <v/>
      </c>
      <c r="DC102" s="31" t="str">
        <f t="shared" si="66"/>
        <v/>
      </c>
      <c r="DD102" s="31" t="str">
        <f t="shared" si="66"/>
        <v/>
      </c>
      <c r="DE102" s="31" t="str">
        <f t="shared" si="66"/>
        <v/>
      </c>
      <c r="DF102" s="31" t="str">
        <f t="shared" si="66"/>
        <v/>
      </c>
      <c r="DG102" s="31" t="str">
        <f t="shared" si="66"/>
        <v/>
      </c>
    </row>
    <row r="103" spans="3:111" ht="15" thickBot="1" x14ac:dyDescent="0.35">
      <c r="C103" s="6" t="s">
        <v>25</v>
      </c>
      <c r="D103" s="31">
        <f t="shared" si="67"/>
        <v>13.805861909055636</v>
      </c>
      <c r="E103" s="31">
        <f t="shared" si="62"/>
        <v>16.6018089802037</v>
      </c>
      <c r="F103" s="31">
        <f t="shared" si="62"/>
        <v>16.612158330453347</v>
      </c>
      <c r="G103" s="31">
        <f t="shared" si="62"/>
        <v>16.622507680702995</v>
      </c>
      <c r="H103" s="31">
        <f t="shared" si="62"/>
        <v>16.632857030952643</v>
      </c>
      <c r="I103" s="31">
        <f t="shared" si="62"/>
        <v>15.367018116892183</v>
      </c>
      <c r="J103" s="31">
        <f t="shared" si="62"/>
        <v>14.101179202831721</v>
      </c>
      <c r="K103" s="31">
        <f t="shared" si="62"/>
        <v>13.059543405373368</v>
      </c>
      <c r="L103" s="31">
        <f t="shared" si="62"/>
        <v>12.017907607915014</v>
      </c>
      <c r="M103" s="31">
        <f t="shared" si="62"/>
        <v>11.154503619798788</v>
      </c>
      <c r="N103" s="31">
        <f t="shared" si="62"/>
        <v>10.291099631682563</v>
      </c>
      <c r="O103" s="31">
        <f t="shared" si="62"/>
        <v>9.4276956435663362</v>
      </c>
      <c r="P103" s="31">
        <f t="shared" si="62"/>
        <v>8.8219969295615677</v>
      </c>
      <c r="Q103" s="31">
        <f t="shared" si="62"/>
        <v>8.2162982155567992</v>
      </c>
      <c r="R103" s="31">
        <f t="shared" si="62"/>
        <v>7.6105995015520316</v>
      </c>
      <c r="S103" s="31">
        <f t="shared" si="62"/>
        <v>7.0624490052068536</v>
      </c>
      <c r="T103" s="31">
        <f t="shared" si="62"/>
        <v>6.5142985088616747</v>
      </c>
      <c r="U103" s="31">
        <f t="shared" si="62"/>
        <v>6.0518018671353868</v>
      </c>
      <c r="V103" s="31">
        <f t="shared" si="62"/>
        <v>5.5893052254090989</v>
      </c>
      <c r="W103" s="31">
        <f t="shared" si="62"/>
        <v>5.2237753431853022</v>
      </c>
      <c r="X103" s="31">
        <f t="shared" si="62"/>
        <v>4.8582454609615064</v>
      </c>
      <c r="Y103" s="31">
        <f t="shared" si="62"/>
        <v>4.4927155787377089</v>
      </c>
      <c r="Z103" s="31">
        <f t="shared" si="62"/>
        <v>4.1502371181232158</v>
      </c>
      <c r="AA103" s="31">
        <f t="shared" si="62"/>
        <v>3.8077586575087219</v>
      </c>
      <c r="AB103" s="31">
        <f t="shared" si="62"/>
        <v>3.4652801968942284</v>
      </c>
      <c r="AC103" s="31">
        <f t="shared" si="62"/>
        <v>3.133152043313971</v>
      </c>
      <c r="AD103" s="31">
        <f t="shared" si="62"/>
        <v>2.8010238897337132</v>
      </c>
      <c r="AE103" s="31">
        <f t="shared" si="62"/>
        <v>2.4790676241556624</v>
      </c>
      <c r="AF103" s="31">
        <f t="shared" si="62"/>
        <v>2.1571113585776116</v>
      </c>
      <c r="AG103" s="31">
        <f t="shared" si="62"/>
        <v>1.8351550929995459</v>
      </c>
      <c r="AH103" s="31">
        <f t="shared" si="62"/>
        <v>1.51319882742148</v>
      </c>
      <c r="AI103" s="31">
        <f t="shared" si="62"/>
        <v>1.1912425618434146</v>
      </c>
      <c r="AK103" s="31">
        <f t="shared" si="68"/>
        <v>256.66885416616788</v>
      </c>
      <c r="AL103" t="s">
        <v>87</v>
      </c>
      <c r="AN103">
        <v>2045</v>
      </c>
      <c r="AO103" s="14">
        <v>242.86299225711215</v>
      </c>
      <c r="AP103" s="27" t="s">
        <v>25</v>
      </c>
      <c r="AQ103" s="29">
        <f t="shared" si="69"/>
        <v>13.805861909055636</v>
      </c>
      <c r="AR103" s="29">
        <f t="shared" si="70"/>
        <v>30.407670889259336</v>
      </c>
      <c r="AS103" s="29">
        <f t="shared" si="63"/>
        <v>47.019829219712683</v>
      </c>
      <c r="AT103" s="29">
        <f t="shared" si="63"/>
        <v>63.642336900415678</v>
      </c>
      <c r="AU103" s="29">
        <f t="shared" si="63"/>
        <v>80.275193931368321</v>
      </c>
      <c r="AV103" s="29">
        <f t="shared" si="63"/>
        <v>95.642212048260504</v>
      </c>
      <c r="AW103" s="29">
        <f t="shared" si="63"/>
        <v>109.74339125109222</v>
      </c>
      <c r="AX103" s="29">
        <f t="shared" si="63"/>
        <v>122.8029346564656</v>
      </c>
      <c r="AY103" s="29">
        <f t="shared" si="63"/>
        <v>134.82084226438062</v>
      </c>
      <c r="AZ103" s="29">
        <f t="shared" si="63"/>
        <v>145.9753458841794</v>
      </c>
      <c r="BA103" s="29">
        <f t="shared" si="63"/>
        <v>156.26644551586196</v>
      </c>
      <c r="BB103" s="29">
        <f t="shared" si="63"/>
        <v>165.69414115942828</v>
      </c>
      <c r="BC103" s="29">
        <f t="shared" si="63"/>
        <v>174.51613808898986</v>
      </c>
      <c r="BD103" s="29">
        <f t="shared" si="63"/>
        <v>182.73243630454667</v>
      </c>
      <c r="BE103" s="29">
        <f t="shared" si="63"/>
        <v>190.3430358060987</v>
      </c>
      <c r="BF103" s="29">
        <f t="shared" si="63"/>
        <v>197.40548481130554</v>
      </c>
      <c r="BG103" s="29">
        <f t="shared" si="63"/>
        <v>203.91978332016723</v>
      </c>
      <c r="BH103" s="29">
        <f t="shared" si="63"/>
        <v>209.97158518730262</v>
      </c>
      <c r="BI103" s="29">
        <f t="shared" si="64"/>
        <v>215.56089041271173</v>
      </c>
      <c r="BJ103" s="29">
        <f t="shared" si="64"/>
        <v>220.78466575589704</v>
      </c>
      <c r="BK103" s="29">
        <f t="shared" si="64"/>
        <v>225.64291121685855</v>
      </c>
      <c r="BL103" s="29">
        <f t="shared" si="64"/>
        <v>230.13562679559627</v>
      </c>
      <c r="BM103" s="29">
        <f t="shared" si="64"/>
        <v>234.28586391371948</v>
      </c>
      <c r="BN103" s="29">
        <f t="shared" si="64"/>
        <v>238.0936225712282</v>
      </c>
      <c r="BO103" s="29">
        <f t="shared" si="64"/>
        <v>241.55890276812244</v>
      </c>
      <c r="BP103" s="29">
        <f t="shared" si="64"/>
        <v>244.69205481143641</v>
      </c>
      <c r="BQ103" s="29" t="str">
        <f t="shared" si="64"/>
        <v/>
      </c>
      <c r="BR103" s="29" t="str">
        <f t="shared" si="64"/>
        <v/>
      </c>
      <c r="BS103" s="29" t="str">
        <f t="shared" si="64"/>
        <v/>
      </c>
      <c r="BT103" s="29" t="str">
        <f t="shared" si="64"/>
        <v/>
      </c>
      <c r="BU103" s="29" t="str">
        <f t="shared" si="64"/>
        <v/>
      </c>
      <c r="BV103" s="29" t="str">
        <f t="shared" si="64"/>
        <v/>
      </c>
      <c r="CA103" s="6" t="s">
        <v>25</v>
      </c>
      <c r="CB103" s="31">
        <f t="shared" si="71"/>
        <v>13.805861909055636</v>
      </c>
      <c r="CC103" s="31">
        <f t="shared" si="65"/>
        <v>16.6018089802037</v>
      </c>
      <c r="CD103" s="31">
        <f t="shared" si="65"/>
        <v>16.612158330453347</v>
      </c>
      <c r="CE103" s="31">
        <f t="shared" si="65"/>
        <v>16.622507680702995</v>
      </c>
      <c r="CF103" s="31">
        <f t="shared" si="65"/>
        <v>16.632857030952643</v>
      </c>
      <c r="CG103" s="31">
        <f t="shared" si="65"/>
        <v>15.367018116892183</v>
      </c>
      <c r="CH103" s="31">
        <f t="shared" si="65"/>
        <v>14.101179202831721</v>
      </c>
      <c r="CI103" s="31">
        <f t="shared" si="65"/>
        <v>13.059543405373368</v>
      </c>
      <c r="CJ103" s="31">
        <f t="shared" si="65"/>
        <v>12.017907607915014</v>
      </c>
      <c r="CK103" s="31">
        <f t="shared" si="65"/>
        <v>11.154503619798788</v>
      </c>
      <c r="CL103" s="31">
        <f t="shared" si="65"/>
        <v>10.291099631682563</v>
      </c>
      <c r="CM103" s="31">
        <f t="shared" si="65"/>
        <v>9.4276956435663362</v>
      </c>
      <c r="CN103" s="31">
        <f t="shared" si="65"/>
        <v>8.8219969295615677</v>
      </c>
      <c r="CO103" s="31">
        <f t="shared" si="65"/>
        <v>8.2162982155567992</v>
      </c>
      <c r="CP103" s="31">
        <f t="shared" si="65"/>
        <v>7.6105995015520316</v>
      </c>
      <c r="CQ103" s="31">
        <f t="shared" si="65"/>
        <v>7.0624490052068536</v>
      </c>
      <c r="CR103" s="31">
        <f t="shared" si="65"/>
        <v>6.5142985088616747</v>
      </c>
      <c r="CS103" s="31">
        <f t="shared" si="66"/>
        <v>6.0518018671353868</v>
      </c>
      <c r="CT103" s="31">
        <f t="shared" si="66"/>
        <v>5.5893052254090989</v>
      </c>
      <c r="CU103" s="31">
        <f t="shared" si="66"/>
        <v>5.2237753431853022</v>
      </c>
      <c r="CV103" s="31">
        <f t="shared" si="66"/>
        <v>4.8582454609615064</v>
      </c>
      <c r="CW103" s="31">
        <f t="shared" si="66"/>
        <v>4.4927155787377089</v>
      </c>
      <c r="CX103" s="31">
        <f t="shared" si="66"/>
        <v>4.1502371181232158</v>
      </c>
      <c r="CY103" s="31">
        <f t="shared" si="66"/>
        <v>3.8077586575087219</v>
      </c>
      <c r="CZ103" s="31">
        <f t="shared" si="66"/>
        <v>3.4652801968942284</v>
      </c>
      <c r="DA103" s="31">
        <f t="shared" si="66"/>
        <v>3.133152043313971</v>
      </c>
      <c r="DB103" s="31" t="str">
        <f t="shared" si="66"/>
        <v/>
      </c>
      <c r="DC103" s="31" t="str">
        <f t="shared" si="66"/>
        <v/>
      </c>
      <c r="DD103" s="31" t="str">
        <f t="shared" si="66"/>
        <v/>
      </c>
      <c r="DE103" s="31" t="str">
        <f t="shared" si="66"/>
        <v/>
      </c>
      <c r="DF103" s="31" t="str">
        <f t="shared" si="66"/>
        <v/>
      </c>
      <c r="DG103" s="31" t="str">
        <f t="shared" si="66"/>
        <v/>
      </c>
    </row>
    <row r="104" spans="3:111" x14ac:dyDescent="0.3">
      <c r="D104" s="31">
        <f>SUM(D97:D103)</f>
        <v>1318.2461474030208</v>
      </c>
      <c r="E104" s="31">
        <f t="shared" ref="E104:AI104" si="72">SUM(E97:E103)</f>
        <v>1479.6251639452641</v>
      </c>
      <c r="F104" s="31">
        <f t="shared" si="72"/>
        <v>1396.7485012684986</v>
      </c>
      <c r="G104" s="31">
        <f t="shared" si="72"/>
        <v>1313.8718385917327</v>
      </c>
      <c r="H104" s="31">
        <f t="shared" si="72"/>
        <v>1230.9951759149671</v>
      </c>
      <c r="I104" s="31">
        <f t="shared" si="72"/>
        <v>1114.5375676933049</v>
      </c>
      <c r="J104" s="31">
        <f t="shared" si="72"/>
        <v>998.07995947164238</v>
      </c>
      <c r="K104" s="31">
        <f t="shared" si="72"/>
        <v>911.51882929082637</v>
      </c>
      <c r="L104" s="31">
        <f t="shared" si="72"/>
        <v>824.95769911001025</v>
      </c>
      <c r="M104" s="31">
        <f t="shared" si="72"/>
        <v>744.1411540147036</v>
      </c>
      <c r="N104" s="31">
        <f t="shared" si="72"/>
        <v>663.32460891939695</v>
      </c>
      <c r="O104" s="31">
        <f t="shared" si="72"/>
        <v>582.50806382409019</v>
      </c>
      <c r="P104" s="31">
        <f t="shared" si="72"/>
        <v>538.91490740845609</v>
      </c>
      <c r="Q104" s="31">
        <f t="shared" si="72"/>
        <v>495.32175099282205</v>
      </c>
      <c r="R104" s="31">
        <f t="shared" si="72"/>
        <v>451.72859457718795</v>
      </c>
      <c r="S104" s="31">
        <f t="shared" si="72"/>
        <v>409.9061474898707</v>
      </c>
      <c r="T104" s="31">
        <f t="shared" si="72"/>
        <v>368.08370040255329</v>
      </c>
      <c r="U104" s="31">
        <f t="shared" si="72"/>
        <v>335.59253785325853</v>
      </c>
      <c r="V104" s="31">
        <f t="shared" si="72"/>
        <v>303.10137530396372</v>
      </c>
      <c r="W104" s="31">
        <f t="shared" si="72"/>
        <v>272.12371180708914</v>
      </c>
      <c r="X104" s="31">
        <f t="shared" si="72"/>
        <v>241.14604831021447</v>
      </c>
      <c r="Y104" s="31">
        <f t="shared" si="72"/>
        <v>210.16838481333986</v>
      </c>
      <c r="Z104" s="31">
        <f t="shared" si="72"/>
        <v>186.86346390174577</v>
      </c>
      <c r="AA104" s="31">
        <f t="shared" si="72"/>
        <v>163.55854299015172</v>
      </c>
      <c r="AB104" s="31">
        <f t="shared" si="72"/>
        <v>140.25362207855764</v>
      </c>
      <c r="AC104" s="31">
        <f t="shared" si="72"/>
        <v>129.20020359094659</v>
      </c>
      <c r="AD104" s="31">
        <f t="shared" si="72"/>
        <v>118.14678510333549</v>
      </c>
      <c r="AE104" s="31">
        <f t="shared" si="72"/>
        <v>111.01677860598606</v>
      </c>
      <c r="AF104" s="31">
        <f t="shared" si="72"/>
        <v>103.88677210863662</v>
      </c>
      <c r="AG104" s="31">
        <f t="shared" si="72"/>
        <v>97.770044035533331</v>
      </c>
      <c r="AH104" s="31">
        <f t="shared" si="72"/>
        <v>91.653315962430071</v>
      </c>
      <c r="AI104" s="31">
        <f t="shared" si="72"/>
        <v>85.536587889326782</v>
      </c>
      <c r="AP104" s="28"/>
      <c r="AQ104" s="29">
        <f>SUM(AQ97:AQ103)</f>
        <v>1318.2461474030208</v>
      </c>
      <c r="AR104" s="29">
        <f t="shared" ref="AR104:BV104" si="73">SUM(AR97:AR103)</f>
        <v>2797.8713113482854</v>
      </c>
      <c r="AS104" s="29">
        <f t="shared" si="73"/>
        <v>4194.6198126167837</v>
      </c>
      <c r="AT104" s="29">
        <f t="shared" si="73"/>
        <v>5508.4916512085174</v>
      </c>
      <c r="AU104" s="29">
        <f t="shared" si="73"/>
        <v>6739.4868271234827</v>
      </c>
      <c r="AV104" s="29">
        <f t="shared" si="73"/>
        <v>7854.0243948167881</v>
      </c>
      <c r="AW104" s="29">
        <f t="shared" si="73"/>
        <v>8852.1043542884308</v>
      </c>
      <c r="AX104" s="29">
        <f t="shared" si="73"/>
        <v>9763.6231835792569</v>
      </c>
      <c r="AY104" s="29">
        <f t="shared" si="73"/>
        <v>10588.580882689268</v>
      </c>
      <c r="AZ104" s="29">
        <f t="shared" si="73"/>
        <v>11332.722036703972</v>
      </c>
      <c r="BA104" s="29">
        <f t="shared" si="73"/>
        <v>11996.04664562337</v>
      </c>
      <c r="BB104" s="29">
        <f t="shared" si="73"/>
        <v>12578.554709447462</v>
      </c>
      <c r="BC104" s="29">
        <f t="shared" si="73"/>
        <v>13117.469616855915</v>
      </c>
      <c r="BD104" s="29">
        <f t="shared" si="73"/>
        <v>13612.791367848738</v>
      </c>
      <c r="BE104" s="29">
        <f t="shared" si="73"/>
        <v>14064.519962425928</v>
      </c>
      <c r="BF104" s="29">
        <f t="shared" si="73"/>
        <v>14474.426109915796</v>
      </c>
      <c r="BG104" s="29">
        <f t="shared" si="73"/>
        <v>11451.238307169726</v>
      </c>
      <c r="BH104" s="29">
        <f t="shared" si="73"/>
        <v>11740.086914255979</v>
      </c>
      <c r="BI104" s="29">
        <f t="shared" si="73"/>
        <v>12003.17957631631</v>
      </c>
      <c r="BJ104" s="29">
        <f t="shared" si="73"/>
        <v>12240.646098882196</v>
      </c>
      <c r="BK104" s="29">
        <f t="shared" si="73"/>
        <v>10787.02717763152</v>
      </c>
      <c r="BL104" s="29">
        <f t="shared" si="73"/>
        <v>10954.146156963116</v>
      </c>
      <c r="BM104" s="29">
        <f t="shared" si="73"/>
        <v>11101.794433820965</v>
      </c>
      <c r="BN104" s="29">
        <f t="shared" si="73"/>
        <v>11229.97200820507</v>
      </c>
      <c r="BO104" s="29">
        <f t="shared" si="73"/>
        <v>1151.923205012889</v>
      </c>
      <c r="BP104" s="29">
        <f t="shared" si="73"/>
        <v>1162.0400756114764</v>
      </c>
      <c r="BQ104" s="29">
        <f t="shared" si="73"/>
        <v>410.55809442408349</v>
      </c>
      <c r="BR104" s="29">
        <f t="shared" si="73"/>
        <v>410.6494787386942</v>
      </c>
      <c r="BS104" s="29">
        <f t="shared" si="73"/>
        <v>0</v>
      </c>
      <c r="BT104" s="29">
        <f t="shared" si="73"/>
        <v>0</v>
      </c>
      <c r="BU104" s="29">
        <f t="shared" si="73"/>
        <v>0</v>
      </c>
      <c r="BV104" s="29">
        <f t="shared" si="73"/>
        <v>0</v>
      </c>
      <c r="CB104" s="31">
        <f>SUM(CB97:CB103)</f>
        <v>1318.2461474030208</v>
      </c>
      <c r="CC104" s="31">
        <f t="shared" ref="CC104:DG104" si="74">SUM(CC97:CC103)</f>
        <v>1479.6251639452641</v>
      </c>
      <c r="CD104" s="31">
        <f t="shared" si="74"/>
        <v>1396.7485012684986</v>
      </c>
      <c r="CE104" s="31">
        <f t="shared" si="74"/>
        <v>1313.8718385917327</v>
      </c>
      <c r="CF104" s="31">
        <f t="shared" si="74"/>
        <v>1230.9951759149671</v>
      </c>
      <c r="CG104" s="31">
        <f t="shared" si="74"/>
        <v>1114.5375676933049</v>
      </c>
      <c r="CH104" s="31">
        <f t="shared" si="74"/>
        <v>998.07995947164238</v>
      </c>
      <c r="CI104" s="31">
        <f t="shared" si="74"/>
        <v>911.51882929082637</v>
      </c>
      <c r="CJ104" s="31">
        <f t="shared" si="74"/>
        <v>824.95769911001025</v>
      </c>
      <c r="CK104" s="31">
        <f t="shared" si="74"/>
        <v>744.1411540147036</v>
      </c>
      <c r="CL104" s="31">
        <f t="shared" si="74"/>
        <v>663.32460891939695</v>
      </c>
      <c r="CM104" s="31">
        <f t="shared" si="74"/>
        <v>565.52572122978245</v>
      </c>
      <c r="CN104" s="31">
        <f t="shared" si="74"/>
        <v>525.33831900634016</v>
      </c>
      <c r="CO104" s="31">
        <f t="shared" si="74"/>
        <v>485.15091678289798</v>
      </c>
      <c r="CP104" s="31">
        <f t="shared" si="74"/>
        <v>444.96351455945563</v>
      </c>
      <c r="CQ104" s="31">
        <f t="shared" si="74"/>
        <v>405.31244353665613</v>
      </c>
      <c r="CR104" s="31">
        <f t="shared" si="74"/>
        <v>312.1822242234723</v>
      </c>
      <c r="CS104" s="31">
        <f t="shared" si="74"/>
        <v>286.65023512350126</v>
      </c>
      <c r="CT104" s="31">
        <f t="shared" si="74"/>
        <v>261.11824602353016</v>
      </c>
      <c r="CU104" s="31">
        <f t="shared" si="74"/>
        <v>235.71606245503187</v>
      </c>
      <c r="CV104" s="31">
        <f t="shared" si="74"/>
        <v>188.8042639740552</v>
      </c>
      <c r="CW104" s="31">
        <f t="shared" si="74"/>
        <v>165.81643107263417</v>
      </c>
      <c r="CX104" s="31">
        <f t="shared" si="74"/>
        <v>146.56968452483758</v>
      </c>
      <c r="CY104" s="31">
        <f t="shared" si="74"/>
        <v>127.32293797704101</v>
      </c>
      <c r="CZ104" s="31">
        <f t="shared" si="74"/>
        <v>10.443482799556385</v>
      </c>
      <c r="DA104" s="31">
        <f t="shared" si="74"/>
        <v>9.7101460434183657</v>
      </c>
      <c r="DB104" s="31">
        <f t="shared" si="74"/>
        <v>0</v>
      </c>
      <c r="DC104" s="31">
        <f t="shared" si="74"/>
        <v>0</v>
      </c>
      <c r="DD104" s="31">
        <f t="shared" si="74"/>
        <v>0</v>
      </c>
      <c r="DE104" s="31">
        <f t="shared" si="74"/>
        <v>0</v>
      </c>
      <c r="DF104" s="31">
        <f t="shared" si="74"/>
        <v>0</v>
      </c>
      <c r="DG104" s="31">
        <f t="shared" si="74"/>
        <v>0</v>
      </c>
    </row>
    <row r="105" spans="3:111" ht="12.6" customHeight="1" x14ac:dyDescent="0.3"/>
    <row r="108" spans="3:111" x14ac:dyDescent="0.3">
      <c r="C108" t="s">
        <v>130</v>
      </c>
    </row>
    <row r="134" spans="3:41" x14ac:dyDescent="0.3">
      <c r="C134" t="s">
        <v>131</v>
      </c>
    </row>
    <row r="136" spans="3:41" x14ac:dyDescent="0.3">
      <c r="C136" t="s">
        <v>132</v>
      </c>
    </row>
    <row r="138" spans="3:41" x14ac:dyDescent="0.3">
      <c r="C138" t="s">
        <v>133</v>
      </c>
      <c r="F138">
        <v>1</v>
      </c>
      <c r="G138" t="s">
        <v>134</v>
      </c>
    </row>
    <row r="139" spans="3:41" x14ac:dyDescent="0.3">
      <c r="C139" t="s">
        <v>135</v>
      </c>
    </row>
    <row r="141" spans="3:41" x14ac:dyDescent="0.3">
      <c r="D141" s="147">
        <v>2019</v>
      </c>
      <c r="E141" s="148">
        <v>2020</v>
      </c>
      <c r="F141" s="148">
        <v>2021</v>
      </c>
      <c r="G141" s="148">
        <v>2022</v>
      </c>
      <c r="H141" s="148">
        <v>2023</v>
      </c>
      <c r="I141" s="148">
        <v>2024</v>
      </c>
      <c r="J141" s="148">
        <v>2025</v>
      </c>
      <c r="K141" s="148">
        <v>2026</v>
      </c>
      <c r="L141" s="148">
        <v>2027</v>
      </c>
      <c r="M141" s="148">
        <v>2028</v>
      </c>
      <c r="N141" s="148">
        <v>2029</v>
      </c>
      <c r="O141" s="148">
        <v>2030</v>
      </c>
      <c r="P141" s="148">
        <v>2031</v>
      </c>
      <c r="Q141" s="149">
        <v>2032</v>
      </c>
      <c r="R141" s="147">
        <v>2033</v>
      </c>
      <c r="S141" s="148">
        <v>2034</v>
      </c>
      <c r="T141" s="148">
        <v>2035</v>
      </c>
      <c r="U141" s="148">
        <v>2036</v>
      </c>
      <c r="V141" s="148">
        <v>2037</v>
      </c>
      <c r="W141" s="148">
        <v>2038</v>
      </c>
      <c r="X141" s="148">
        <v>2039</v>
      </c>
      <c r="Y141" s="148">
        <v>2040</v>
      </c>
      <c r="Z141" s="148">
        <v>2041</v>
      </c>
      <c r="AA141" s="148">
        <v>2042</v>
      </c>
      <c r="AB141" s="148">
        <v>2043</v>
      </c>
      <c r="AC141" s="148">
        <v>2044</v>
      </c>
      <c r="AD141" s="148">
        <v>2045</v>
      </c>
      <c r="AE141" s="149">
        <v>2046</v>
      </c>
      <c r="AF141" s="147">
        <v>2047</v>
      </c>
      <c r="AG141" s="148">
        <v>2048</v>
      </c>
      <c r="AH141" s="148">
        <v>2049</v>
      </c>
      <c r="AI141" s="148">
        <v>2050</v>
      </c>
      <c r="AK141" t="s">
        <v>136</v>
      </c>
      <c r="AN141" t="s">
        <v>137</v>
      </c>
    </row>
    <row r="142" spans="3:41" x14ac:dyDescent="0.3">
      <c r="C142" t="s">
        <v>138</v>
      </c>
      <c r="D142">
        <v>0</v>
      </c>
      <c r="E142">
        <v>0</v>
      </c>
      <c r="F142">
        <v>0</v>
      </c>
      <c r="G142">
        <v>0</v>
      </c>
      <c r="H142" s="31">
        <f>AVERAGE(H82:H88)</f>
        <v>161.27651812734354</v>
      </c>
      <c r="I142" s="31">
        <f>AVERAGE(I82:I88)</f>
        <v>146.01904358081012</v>
      </c>
      <c r="J142" s="31">
        <f t="shared" ref="J142:AI142" si="75">AVERAGE(J82:J88)</f>
        <v>130.76156903427673</v>
      </c>
      <c r="K142" s="31">
        <f t="shared" si="75"/>
        <v>119.42092533894025</v>
      </c>
      <c r="L142" s="31">
        <f t="shared" si="75"/>
        <v>108.08028164360374</v>
      </c>
      <c r="M142" s="31">
        <f t="shared" si="75"/>
        <v>97.492253960745572</v>
      </c>
      <c r="N142" s="31">
        <f t="shared" si="75"/>
        <v>86.904226277887432</v>
      </c>
      <c r="O142" s="31">
        <f t="shared" si="75"/>
        <v>76.316198595029292</v>
      </c>
      <c r="P142" s="31">
        <f t="shared" si="75"/>
        <v>70.604923182704056</v>
      </c>
      <c r="Q142" s="31">
        <f t="shared" si="75"/>
        <v>64.89364777037882</v>
      </c>
      <c r="R142" s="31">
        <f t="shared" si="75"/>
        <v>59.182372358053598</v>
      </c>
      <c r="S142" s="31">
        <f t="shared" si="75"/>
        <v>53.703083098618251</v>
      </c>
      <c r="T142" s="31">
        <f t="shared" si="75"/>
        <v>48.223793839182918</v>
      </c>
      <c r="U142" s="31">
        <f t="shared" si="75"/>
        <v>43.967025276328869</v>
      </c>
      <c r="V142" s="31">
        <f t="shared" si="75"/>
        <v>39.710256713474834</v>
      </c>
      <c r="W142" s="31">
        <f t="shared" si="75"/>
        <v>35.651776382889395</v>
      </c>
      <c r="X142" s="31">
        <f t="shared" si="75"/>
        <v>31.593296052303966</v>
      </c>
      <c r="Y142" s="31">
        <f t="shared" si="75"/>
        <v>27.53481572171853</v>
      </c>
      <c r="Z142" s="31">
        <f t="shared" si="75"/>
        <v>24.481565332608454</v>
      </c>
      <c r="AA142" s="31">
        <f t="shared" si="75"/>
        <v>21.428314943498375</v>
      </c>
      <c r="AB142" s="31">
        <f t="shared" si="75"/>
        <v>18.375064554388292</v>
      </c>
      <c r="AC142" s="31">
        <f t="shared" si="75"/>
        <v>16.926921716816793</v>
      </c>
      <c r="AD142" s="31">
        <f t="shared" si="75"/>
        <v>15.478778879245301</v>
      </c>
      <c r="AE142" s="31">
        <f t="shared" si="75"/>
        <v>14.544654485733229</v>
      </c>
      <c r="AF142" s="31">
        <f t="shared" si="75"/>
        <v>13.610530092221159</v>
      </c>
      <c r="AG142" s="31">
        <f t="shared" si="75"/>
        <v>12.809158466025597</v>
      </c>
      <c r="AH142" s="31">
        <f t="shared" si="75"/>
        <v>12.007786839830031</v>
      </c>
      <c r="AI142" s="31">
        <f t="shared" si="75"/>
        <v>11.206415213634468</v>
      </c>
      <c r="AK142" s="31">
        <f>SUM(D142:AI142)</f>
        <v>1562.2051974782914</v>
      </c>
      <c r="AL142" t="s">
        <v>87</v>
      </c>
      <c r="AN142" s="31">
        <f>'[1]General Reserves'!S76</f>
        <v>429.32544152419143</v>
      </c>
      <c r="AO142" t="s">
        <v>87</v>
      </c>
    </row>
    <row r="143" spans="3:41" x14ac:dyDescent="0.3">
      <c r="C143" t="s">
        <v>139</v>
      </c>
      <c r="D143">
        <v>0</v>
      </c>
      <c r="E143">
        <v>0</v>
      </c>
      <c r="F143">
        <v>0</v>
      </c>
      <c r="G143">
        <v>0</v>
      </c>
      <c r="H143" s="31">
        <f>AVERAGE(H97:H103)</f>
        <v>175.85645370213817</v>
      </c>
      <c r="I143" s="31">
        <f>AVERAGE(I97:I103)</f>
        <v>159.21965252761498</v>
      </c>
      <c r="J143" s="31">
        <f t="shared" ref="J143:AI143" si="76">AVERAGE(J97:J103)</f>
        <v>142.58285135309177</v>
      </c>
      <c r="K143" s="31">
        <f t="shared" si="76"/>
        <v>130.2169756129752</v>
      </c>
      <c r="L143" s="31">
        <f t="shared" si="76"/>
        <v>117.85109987285861</v>
      </c>
      <c r="M143" s="31">
        <f t="shared" si="76"/>
        <v>106.30587914495766</v>
      </c>
      <c r="N143" s="31">
        <f t="shared" si="76"/>
        <v>94.760658417056703</v>
      </c>
      <c r="O143" s="31">
        <f t="shared" si="76"/>
        <v>83.215437689155735</v>
      </c>
      <c r="P143" s="31">
        <f t="shared" si="76"/>
        <v>76.987843915493727</v>
      </c>
      <c r="Q143" s="31">
        <f t="shared" si="76"/>
        <v>70.760250141831719</v>
      </c>
      <c r="R143" s="31">
        <f t="shared" si="76"/>
        <v>64.532656368169711</v>
      </c>
      <c r="S143" s="31">
        <f t="shared" si="76"/>
        <v>58.558021069981528</v>
      </c>
      <c r="T143" s="31">
        <f t="shared" si="76"/>
        <v>52.583385771793324</v>
      </c>
      <c r="U143" s="31">
        <f t="shared" si="76"/>
        <v>47.941791121894077</v>
      </c>
      <c r="V143" s="31">
        <f t="shared" si="76"/>
        <v>43.300196471994816</v>
      </c>
      <c r="W143" s="31">
        <f t="shared" si="76"/>
        <v>38.874815972441304</v>
      </c>
      <c r="X143" s="31">
        <f t="shared" si="76"/>
        <v>34.449435472887778</v>
      </c>
      <c r="Y143" s="31">
        <f t="shared" si="76"/>
        <v>30.024054973334266</v>
      </c>
      <c r="Z143" s="31">
        <f t="shared" si="76"/>
        <v>26.694780557392253</v>
      </c>
      <c r="AA143" s="31">
        <f t="shared" si="76"/>
        <v>23.365506141450247</v>
      </c>
      <c r="AB143" s="31">
        <f t="shared" si="76"/>
        <v>20.036231725508234</v>
      </c>
      <c r="AC143" s="31">
        <f t="shared" si="76"/>
        <v>18.457171941563796</v>
      </c>
      <c r="AD143" s="31">
        <f t="shared" si="76"/>
        <v>16.878112157619356</v>
      </c>
      <c r="AE143" s="31">
        <f t="shared" si="76"/>
        <v>15.859539800855151</v>
      </c>
      <c r="AF143" s="31">
        <f t="shared" si="76"/>
        <v>14.840967444090946</v>
      </c>
      <c r="AG143" s="31">
        <f t="shared" si="76"/>
        <v>13.967149147933332</v>
      </c>
      <c r="AH143" s="31">
        <f t="shared" si="76"/>
        <v>13.093330851775724</v>
      </c>
      <c r="AI143" s="31">
        <f t="shared" si="76"/>
        <v>12.219512555618111</v>
      </c>
      <c r="AK143" s="31">
        <f>SUM(D143:AI143)</f>
        <v>1703.433761923478</v>
      </c>
      <c r="AL143" t="s">
        <v>87</v>
      </c>
      <c r="AN143" s="31">
        <f>'[1]General Reserves'!V76</f>
        <v>8767.2358604946967</v>
      </c>
      <c r="AO143" t="s">
        <v>87</v>
      </c>
    </row>
    <row r="144" spans="3:41" x14ac:dyDescent="0.3">
      <c r="C144" t="s">
        <v>140</v>
      </c>
      <c r="H144" s="31">
        <f>AVERAGE(H52:H58)</f>
        <v>155.87320314822577</v>
      </c>
      <c r="I144" s="31">
        <f t="shared" ref="I144:AI144" si="77">AVERAGE(I52:I58)</f>
        <v>140.91792035353504</v>
      </c>
      <c r="J144" s="31">
        <f t="shared" si="77"/>
        <v>125.96263755884421</v>
      </c>
      <c r="K144" s="31">
        <f t="shared" si="77"/>
        <v>114.88787130916926</v>
      </c>
      <c r="L144" s="31">
        <f t="shared" si="77"/>
        <v>103.81310505949433</v>
      </c>
      <c r="M144" s="31">
        <f t="shared" si="77"/>
        <v>93.539442982691284</v>
      </c>
      <c r="N144" s="31">
        <f t="shared" si="77"/>
        <v>83.265780905888249</v>
      </c>
      <c r="O144" s="31">
        <f t="shared" si="77"/>
        <v>72.992118829085186</v>
      </c>
      <c r="P144" s="31">
        <f t="shared" si="77"/>
        <v>67.320999469691429</v>
      </c>
      <c r="Q144" s="31">
        <f t="shared" si="77"/>
        <v>61.649880110297694</v>
      </c>
      <c r="R144" s="31">
        <f t="shared" si="77"/>
        <v>55.978760750903923</v>
      </c>
      <c r="S144" s="31">
        <f t="shared" si="77"/>
        <v>50.644943583835868</v>
      </c>
      <c r="T144" s="31">
        <f t="shared" si="77"/>
        <v>45.311126416767827</v>
      </c>
      <c r="U144" s="31">
        <f t="shared" si="77"/>
        <v>41.272278858791658</v>
      </c>
      <c r="V144" s="31">
        <f t="shared" si="77"/>
        <v>37.233431300815496</v>
      </c>
      <c r="W144" s="31">
        <f t="shared" si="77"/>
        <v>33.402827238744386</v>
      </c>
      <c r="X144" s="31">
        <f t="shared" si="77"/>
        <v>29.572223176673273</v>
      </c>
      <c r="Y144" s="31">
        <f t="shared" si="77"/>
        <v>25.741619114602155</v>
      </c>
      <c r="Z144" s="31">
        <f t="shared" si="77"/>
        <v>22.898729224591712</v>
      </c>
      <c r="AA144" s="31">
        <f t="shared" si="77"/>
        <v>20.055839334581272</v>
      </c>
      <c r="AB144" s="31">
        <f t="shared" si="77"/>
        <v>17.212949444570828</v>
      </c>
      <c r="AC144" s="31">
        <f t="shared" si="77"/>
        <v>15.833430863286981</v>
      </c>
      <c r="AD144" s="31">
        <f t="shared" si="77"/>
        <v>14.453912282003131</v>
      </c>
      <c r="AE144" s="31">
        <f t="shared" si="77"/>
        <v>13.557560904178724</v>
      </c>
      <c r="AF144" s="31">
        <f t="shared" si="77"/>
        <v>12.661209526354314</v>
      </c>
      <c r="AG144" s="31">
        <f t="shared" si="77"/>
        <v>11.903854794449213</v>
      </c>
      <c r="AH144" s="31">
        <f t="shared" si="77"/>
        <v>11.146500062544106</v>
      </c>
      <c r="AI144" s="31">
        <f t="shared" si="77"/>
        <v>10.389145330639005</v>
      </c>
    </row>
    <row r="146" spans="3:41" ht="18" x14ac:dyDescent="0.35">
      <c r="C146" s="150" t="s">
        <v>141</v>
      </c>
    </row>
    <row r="147" spans="3:41" x14ac:dyDescent="0.3">
      <c r="D147" s="147">
        <v>2019</v>
      </c>
      <c r="E147" s="148">
        <v>2020</v>
      </c>
      <c r="F147" s="148">
        <v>2021</v>
      </c>
      <c r="G147" s="148">
        <v>2022</v>
      </c>
      <c r="H147" s="148">
        <v>2023</v>
      </c>
      <c r="I147" s="148">
        <v>2024</v>
      </c>
      <c r="J147" s="148">
        <v>2025</v>
      </c>
      <c r="K147" s="148">
        <v>2026</v>
      </c>
      <c r="L147" s="148">
        <v>2027</v>
      </c>
      <c r="M147" s="148">
        <v>2028</v>
      </c>
      <c r="N147" s="148">
        <v>2029</v>
      </c>
      <c r="O147" s="148">
        <v>2030</v>
      </c>
      <c r="P147" s="148">
        <v>2031</v>
      </c>
      <c r="Q147" s="149">
        <v>2032</v>
      </c>
      <c r="R147" s="147">
        <v>2033</v>
      </c>
      <c r="S147" s="148">
        <v>2034</v>
      </c>
      <c r="T147" s="148">
        <v>2035</v>
      </c>
      <c r="U147" s="148">
        <v>2036</v>
      </c>
      <c r="V147" s="148">
        <v>2037</v>
      </c>
      <c r="W147" s="148">
        <v>2038</v>
      </c>
      <c r="X147" s="148">
        <v>2039</v>
      </c>
      <c r="Y147" s="148">
        <v>2040</v>
      </c>
      <c r="Z147" s="148">
        <v>2041</v>
      </c>
      <c r="AA147" s="148">
        <v>2042</v>
      </c>
      <c r="AB147" s="148">
        <v>2043</v>
      </c>
      <c r="AC147" s="148">
        <v>2044</v>
      </c>
      <c r="AD147" s="148">
        <v>2045</v>
      </c>
      <c r="AE147" s="149">
        <v>2046</v>
      </c>
      <c r="AF147" s="147">
        <v>2047</v>
      </c>
      <c r="AG147" s="148">
        <v>2048</v>
      </c>
      <c r="AH147" s="148">
        <v>2049</v>
      </c>
      <c r="AI147" s="148">
        <v>2050</v>
      </c>
      <c r="AK147" t="s">
        <v>136</v>
      </c>
      <c r="AN147" t="s">
        <v>137</v>
      </c>
    </row>
    <row r="148" spans="3:41" x14ac:dyDescent="0.3">
      <c r="C148" t="s">
        <v>138</v>
      </c>
      <c r="D148" s="31">
        <f>D142*($AN$142/$AK$142)</f>
        <v>0</v>
      </c>
      <c r="E148" s="31">
        <f>E142*($AN$142/$AK$142)</f>
        <v>0</v>
      </c>
      <c r="F148" s="31">
        <f t="shared" ref="F148:AI148" si="78">F142*($AN$142/$AK$142)</f>
        <v>0</v>
      </c>
      <c r="G148" s="31">
        <f t="shared" si="78"/>
        <v>0</v>
      </c>
      <c r="H148" s="31">
        <f t="shared" si="78"/>
        <v>44.322034303991096</v>
      </c>
      <c r="I148" s="31">
        <f>I142*($AN$142/$AK$142)</f>
        <v>40.128973106391548</v>
      </c>
      <c r="J148" s="31">
        <f t="shared" si="78"/>
        <v>35.935911908792001</v>
      </c>
      <c r="K148" s="31">
        <f t="shared" si="78"/>
        <v>32.819274690116679</v>
      </c>
      <c r="L148" s="31">
        <f t="shared" si="78"/>
        <v>29.702637471441349</v>
      </c>
      <c r="M148" s="31">
        <f t="shared" si="78"/>
        <v>26.792834286078044</v>
      </c>
      <c r="N148" s="31">
        <f t="shared" si="78"/>
        <v>23.883031100714746</v>
      </c>
      <c r="O148" s="31">
        <f t="shared" si="78"/>
        <v>20.973227915351448</v>
      </c>
      <c r="P148" s="31">
        <f t="shared" si="78"/>
        <v>19.403654441891753</v>
      </c>
      <c r="Q148" s="31">
        <f t="shared" si="78"/>
        <v>17.834080968432058</v>
      </c>
      <c r="R148" s="31">
        <f t="shared" si="78"/>
        <v>16.264507494972371</v>
      </c>
      <c r="S148" s="31">
        <f t="shared" si="78"/>
        <v>14.758688487108948</v>
      </c>
      <c r="T148" s="31">
        <f t="shared" si="78"/>
        <v>13.252869479245531</v>
      </c>
      <c r="U148" s="31">
        <f t="shared" si="78"/>
        <v>12.083023772891703</v>
      </c>
      <c r="V148" s="31">
        <f t="shared" si="78"/>
        <v>10.913178066537881</v>
      </c>
      <c r="W148" s="31">
        <f t="shared" si="78"/>
        <v>9.7978259587235979</v>
      </c>
      <c r="X148" s="31">
        <f t="shared" si="78"/>
        <v>8.682473850909318</v>
      </c>
      <c r="Y148" s="31">
        <f t="shared" si="78"/>
        <v>7.5671217430950364</v>
      </c>
      <c r="Z148" s="31">
        <f t="shared" si="78"/>
        <v>6.7280270623805283</v>
      </c>
      <c r="AA148" s="31">
        <f t="shared" si="78"/>
        <v>5.8889323816660184</v>
      </c>
      <c r="AB148" s="31">
        <f t="shared" si="78"/>
        <v>5.0498377009515085</v>
      </c>
      <c r="AC148" s="31">
        <f t="shared" si="78"/>
        <v>4.6518588924479483</v>
      </c>
      <c r="AD148" s="31">
        <f t="shared" si="78"/>
        <v>4.2538800839443907</v>
      </c>
      <c r="AE148" s="31">
        <f t="shared" si="78"/>
        <v>3.9971638930557343</v>
      </c>
      <c r="AF148" s="31">
        <f t="shared" si="78"/>
        <v>3.7404477021670788</v>
      </c>
      <c r="AG148" s="31">
        <f t="shared" si="78"/>
        <v>3.5202146445657259</v>
      </c>
      <c r="AH148" s="31">
        <f t="shared" si="78"/>
        <v>3.2999815869643725</v>
      </c>
      <c r="AI148" s="31">
        <f t="shared" si="78"/>
        <v>3.0797485293630196</v>
      </c>
      <c r="AK148" s="31">
        <f>SUM(D148:AI148)</f>
        <v>429.32544152419138</v>
      </c>
      <c r="AL148" t="s">
        <v>87</v>
      </c>
      <c r="AN148" s="31">
        <v>429.32544152419143</v>
      </c>
      <c r="AO148" t="s">
        <v>87</v>
      </c>
    </row>
    <row r="149" spans="3:41" x14ac:dyDescent="0.3">
      <c r="C149" t="s">
        <v>139</v>
      </c>
      <c r="D149" s="31">
        <f>D143*($AN$143/$AK$143)</f>
        <v>0</v>
      </c>
      <c r="E149" s="31">
        <f t="shared" ref="E149:AI149" si="79">E143*($AN$143/$AK$143)</f>
        <v>0</v>
      </c>
      <c r="F149" s="31">
        <f t="shared" si="79"/>
        <v>0</v>
      </c>
      <c r="G149" s="31">
        <f t="shared" si="79"/>
        <v>0</v>
      </c>
      <c r="H149" s="31">
        <f t="shared" si="79"/>
        <v>905.09830300408885</v>
      </c>
      <c r="I149" s="31">
        <f t="shared" si="79"/>
        <v>819.47198566698296</v>
      </c>
      <c r="J149" s="31">
        <f t="shared" si="79"/>
        <v>733.84566832987673</v>
      </c>
      <c r="K149" s="31">
        <f t="shared" si="79"/>
        <v>670.20095747669268</v>
      </c>
      <c r="L149" s="31">
        <f t="shared" si="79"/>
        <v>606.55624662350851</v>
      </c>
      <c r="M149" s="31">
        <f t="shared" si="79"/>
        <v>547.13528442026734</v>
      </c>
      <c r="N149" s="31">
        <f t="shared" si="79"/>
        <v>487.71432221702617</v>
      </c>
      <c r="O149" s="31">
        <f t="shared" si="79"/>
        <v>428.29336001378488</v>
      </c>
      <c r="P149" s="31">
        <f t="shared" si="79"/>
        <v>396.24116950454464</v>
      </c>
      <c r="Q149" s="31">
        <f t="shared" si="79"/>
        <v>364.18897899530447</v>
      </c>
      <c r="R149" s="31">
        <f t="shared" si="79"/>
        <v>332.13678848606423</v>
      </c>
      <c r="S149" s="31">
        <f t="shared" si="79"/>
        <v>301.3865251001223</v>
      </c>
      <c r="T149" s="31">
        <f t="shared" si="79"/>
        <v>270.63626171418025</v>
      </c>
      <c r="U149" s="31">
        <f t="shared" si="79"/>
        <v>246.74689426467853</v>
      </c>
      <c r="V149" s="31">
        <f t="shared" si="79"/>
        <v>222.85752681517675</v>
      </c>
      <c r="W149" s="31">
        <f t="shared" si="79"/>
        <v>200.08097073223914</v>
      </c>
      <c r="X149" s="31">
        <f t="shared" si="79"/>
        <v>177.30441464930146</v>
      </c>
      <c r="Y149" s="31">
        <f t="shared" si="79"/>
        <v>154.52785856636385</v>
      </c>
      <c r="Z149" s="31">
        <f t="shared" si="79"/>
        <v>137.39274318863684</v>
      </c>
      <c r="AA149" s="31">
        <f t="shared" si="79"/>
        <v>120.25762781090987</v>
      </c>
      <c r="AB149" s="31">
        <f t="shared" si="79"/>
        <v>103.12251243318286</v>
      </c>
      <c r="AC149" s="31">
        <f t="shared" si="79"/>
        <v>94.995404779739175</v>
      </c>
      <c r="AD149" s="31">
        <f t="shared" si="79"/>
        <v>86.86829712629546</v>
      </c>
      <c r="AE149" s="31">
        <f t="shared" si="79"/>
        <v>81.625907141816043</v>
      </c>
      <c r="AF149" s="31">
        <f t="shared" si="79"/>
        <v>76.383517157336627</v>
      </c>
      <c r="AG149" s="31">
        <f t="shared" si="79"/>
        <v>71.88614762476449</v>
      </c>
      <c r="AH149" s="31">
        <f t="shared" si="79"/>
        <v>67.388778092192368</v>
      </c>
      <c r="AI149" s="31">
        <f t="shared" si="79"/>
        <v>62.891408559620224</v>
      </c>
      <c r="AK149" s="31">
        <f>SUM(D149:AI149)</f>
        <v>8767.2358604946985</v>
      </c>
      <c r="AL149" t="s">
        <v>87</v>
      </c>
      <c r="AN149" s="31">
        <v>8767.2358604946967</v>
      </c>
      <c r="AO149" t="s">
        <v>87</v>
      </c>
    </row>
    <row r="154" spans="3:41" x14ac:dyDescent="0.3">
      <c r="C154" t="s">
        <v>142</v>
      </c>
    </row>
    <row r="155" spans="3:41" x14ac:dyDescent="0.3">
      <c r="D155" s="147">
        <v>2019</v>
      </c>
      <c r="E155" s="148">
        <v>2020</v>
      </c>
      <c r="F155" s="148">
        <v>2021</v>
      </c>
      <c r="G155" s="148">
        <v>2022</v>
      </c>
      <c r="H155" s="148">
        <v>2023</v>
      </c>
      <c r="I155" s="148">
        <v>2024</v>
      </c>
      <c r="J155" s="148">
        <v>2025</v>
      </c>
      <c r="K155" s="148">
        <v>2026</v>
      </c>
      <c r="L155" s="148">
        <v>2027</v>
      </c>
      <c r="M155" s="148">
        <v>2028</v>
      </c>
      <c r="N155" s="148">
        <v>2029</v>
      </c>
      <c r="O155" s="148">
        <v>2030</v>
      </c>
      <c r="P155" s="148">
        <v>2031</v>
      </c>
      <c r="Q155" s="149">
        <v>2032</v>
      </c>
      <c r="R155" s="147">
        <v>2033</v>
      </c>
      <c r="S155" s="148">
        <v>2034</v>
      </c>
      <c r="T155" s="148">
        <v>2035</v>
      </c>
      <c r="U155" s="148">
        <v>2036</v>
      </c>
      <c r="V155" s="148">
        <v>2037</v>
      </c>
      <c r="W155" s="148">
        <v>2038</v>
      </c>
      <c r="X155" s="148">
        <v>2039</v>
      </c>
      <c r="Y155" s="148">
        <v>2040</v>
      </c>
      <c r="Z155" s="148">
        <v>2041</v>
      </c>
      <c r="AA155" s="148">
        <v>2042</v>
      </c>
      <c r="AB155" s="148">
        <v>2043</v>
      </c>
      <c r="AC155" s="148">
        <v>2044</v>
      </c>
      <c r="AD155" s="148">
        <v>2045</v>
      </c>
      <c r="AE155" s="149">
        <v>2046</v>
      </c>
      <c r="AF155" s="147">
        <v>2047</v>
      </c>
      <c r="AG155" s="148">
        <v>2048</v>
      </c>
      <c r="AH155" s="148">
        <v>2049</v>
      </c>
      <c r="AI155" s="148">
        <v>2050</v>
      </c>
      <c r="AK155" t="s">
        <v>136</v>
      </c>
      <c r="AN155" t="s">
        <v>137</v>
      </c>
    </row>
    <row r="156" spans="3:41" x14ac:dyDescent="0.3">
      <c r="C156" t="s">
        <v>143</v>
      </c>
      <c r="D156" s="31">
        <f>D148+D89</f>
        <v>1318.2461474030208</v>
      </c>
      <c r="E156" s="31">
        <f t="shared" ref="E156:AI156" si="80">E148+E89</f>
        <v>1356.9521592814347</v>
      </c>
      <c r="F156" s="31">
        <f t="shared" si="80"/>
        <v>1280.9466484847578</v>
      </c>
      <c r="G156" s="31">
        <f t="shared" si="80"/>
        <v>1204.9411376880814</v>
      </c>
      <c r="H156" s="31">
        <f t="shared" si="80"/>
        <v>1173.2576611953959</v>
      </c>
      <c r="I156" s="31">
        <f>I148+I89</f>
        <v>1062.2622781720625</v>
      </c>
      <c r="J156" s="31">
        <f t="shared" si="80"/>
        <v>951.26689514872919</v>
      </c>
      <c r="K156" s="31">
        <f t="shared" si="80"/>
        <v>868.76575206269843</v>
      </c>
      <c r="L156" s="31">
        <f t="shared" si="80"/>
        <v>786.26460897666755</v>
      </c>
      <c r="M156" s="31">
        <f t="shared" si="80"/>
        <v>709.23861201129705</v>
      </c>
      <c r="N156" s="31">
        <f t="shared" si="80"/>
        <v>632.21261504592678</v>
      </c>
      <c r="O156" s="31">
        <f t="shared" si="80"/>
        <v>555.18661808055651</v>
      </c>
      <c r="P156" s="31">
        <f t="shared" si="80"/>
        <v>513.63811672082011</v>
      </c>
      <c r="Q156" s="31">
        <f t="shared" si="80"/>
        <v>472.08961536108382</v>
      </c>
      <c r="R156" s="31">
        <f t="shared" si="80"/>
        <v>430.54111400134752</v>
      </c>
      <c r="S156" s="31">
        <f t="shared" si="80"/>
        <v>390.68027017743668</v>
      </c>
      <c r="T156" s="31">
        <f t="shared" si="80"/>
        <v>350.81942635352596</v>
      </c>
      <c r="U156" s="31">
        <f t="shared" si="80"/>
        <v>319.85220070719379</v>
      </c>
      <c r="V156" s="31">
        <f t="shared" si="80"/>
        <v>288.88497506086173</v>
      </c>
      <c r="W156" s="31">
        <f t="shared" si="80"/>
        <v>259.36026063894934</v>
      </c>
      <c r="X156" s="31">
        <f t="shared" si="80"/>
        <v>229.83554621703706</v>
      </c>
      <c r="Y156" s="31">
        <f t="shared" si="80"/>
        <v>200.31083179512476</v>
      </c>
      <c r="Z156" s="31">
        <f t="shared" si="80"/>
        <v>178.09898439063971</v>
      </c>
      <c r="AA156" s="31">
        <f t="shared" si="80"/>
        <v>155.88713698615464</v>
      </c>
      <c r="AB156" s="31">
        <f t="shared" si="80"/>
        <v>133.67528958166955</v>
      </c>
      <c r="AC156" s="31">
        <f t="shared" si="80"/>
        <v>123.1403109101655</v>
      </c>
      <c r="AD156" s="31">
        <f t="shared" si="80"/>
        <v>112.6053322386615</v>
      </c>
      <c r="AE156" s="31">
        <f t="shared" si="80"/>
        <v>105.80974529318833</v>
      </c>
      <c r="AF156" s="31">
        <f t="shared" si="80"/>
        <v>99.014158347715195</v>
      </c>
      <c r="AG156" s="31">
        <f t="shared" si="80"/>
        <v>93.184323906744908</v>
      </c>
      <c r="AH156" s="31">
        <f t="shared" si="80"/>
        <v>87.354489465774591</v>
      </c>
      <c r="AI156" s="31">
        <f t="shared" si="80"/>
        <v>81.524655024804289</v>
      </c>
      <c r="AK156" s="31">
        <f>SUM(D156:AI156)</f>
        <v>16525.847916729523</v>
      </c>
      <c r="AL156" t="s">
        <v>87</v>
      </c>
      <c r="AN156" s="31">
        <v>429.32544152419143</v>
      </c>
      <c r="AO156" t="s">
        <v>87</v>
      </c>
    </row>
    <row r="157" spans="3:41" x14ac:dyDescent="0.3">
      <c r="C157" t="s">
        <v>144</v>
      </c>
      <c r="D157" s="31">
        <f>D104+D149</f>
        <v>1318.2461474030208</v>
      </c>
      <c r="E157" s="31">
        <f t="shared" ref="E157:AI157" si="81">E104+E149</f>
        <v>1479.6251639452641</v>
      </c>
      <c r="F157" s="31">
        <f t="shared" si="81"/>
        <v>1396.7485012684986</v>
      </c>
      <c r="G157" s="31">
        <f t="shared" si="81"/>
        <v>1313.8718385917327</v>
      </c>
      <c r="H157" s="31">
        <f t="shared" si="81"/>
        <v>2136.093478919056</v>
      </c>
      <c r="I157" s="31">
        <f t="shared" si="81"/>
        <v>1934.009553360288</v>
      </c>
      <c r="J157" s="31">
        <f t="shared" si="81"/>
        <v>1731.9256278015191</v>
      </c>
      <c r="K157" s="31">
        <f t="shared" si="81"/>
        <v>1581.7197867675191</v>
      </c>
      <c r="L157" s="31">
        <f t="shared" si="81"/>
        <v>1431.5139457335188</v>
      </c>
      <c r="M157" s="31">
        <f t="shared" si="81"/>
        <v>1291.2764384349709</v>
      </c>
      <c r="N157" s="31">
        <f t="shared" si="81"/>
        <v>1151.0389311364231</v>
      </c>
      <c r="O157" s="31">
        <f t="shared" si="81"/>
        <v>1010.8014238378751</v>
      </c>
      <c r="P157" s="31">
        <f t="shared" si="81"/>
        <v>935.15607691300079</v>
      </c>
      <c r="Q157" s="31">
        <f t="shared" si="81"/>
        <v>859.51072998812651</v>
      </c>
      <c r="R157" s="31">
        <f t="shared" si="81"/>
        <v>783.86538306325224</v>
      </c>
      <c r="S157" s="31">
        <f t="shared" si="81"/>
        <v>711.292672589993</v>
      </c>
      <c r="T157" s="31">
        <f t="shared" si="81"/>
        <v>638.71996211673354</v>
      </c>
      <c r="U157" s="31">
        <f t="shared" si="81"/>
        <v>582.33943211793712</v>
      </c>
      <c r="V157" s="31">
        <f t="shared" si="81"/>
        <v>525.95890211914048</v>
      </c>
      <c r="W157" s="31">
        <f t="shared" si="81"/>
        <v>472.20468253932825</v>
      </c>
      <c r="X157" s="31">
        <f t="shared" si="81"/>
        <v>418.4504629595159</v>
      </c>
      <c r="Y157" s="31">
        <f t="shared" si="81"/>
        <v>364.69624337970367</v>
      </c>
      <c r="Z157" s="31">
        <f t="shared" si="81"/>
        <v>324.25620709038265</v>
      </c>
      <c r="AA157" s="31">
        <f t="shared" si="81"/>
        <v>283.81617080106162</v>
      </c>
      <c r="AB157" s="31">
        <f t="shared" si="81"/>
        <v>243.3761345117405</v>
      </c>
      <c r="AC157" s="31">
        <f t="shared" si="81"/>
        <v>224.19560837068576</v>
      </c>
      <c r="AD157" s="31">
        <f t="shared" si="81"/>
        <v>205.01508222963093</v>
      </c>
      <c r="AE157" s="31">
        <f t="shared" si="81"/>
        <v>192.64268574780209</v>
      </c>
      <c r="AF157" s="31">
        <f t="shared" si="81"/>
        <v>180.27028926597325</v>
      </c>
      <c r="AG157" s="31">
        <f t="shared" si="81"/>
        <v>169.65619166029782</v>
      </c>
      <c r="AH157" s="31">
        <f t="shared" si="81"/>
        <v>159.04209405462245</v>
      </c>
      <c r="AI157" s="31">
        <f t="shared" si="81"/>
        <v>148.427996448947</v>
      </c>
      <c r="AK157" s="31">
        <f>SUM(D157:AI157)</f>
        <v>26199.763845167574</v>
      </c>
      <c r="AL157" t="s">
        <v>87</v>
      </c>
      <c r="AN157" s="31">
        <v>8767.2358604946967</v>
      </c>
      <c r="AO157" t="s">
        <v>87</v>
      </c>
    </row>
    <row r="161" spans="9:10" x14ac:dyDescent="0.3">
      <c r="I161">
        <f>2000</f>
        <v>2000</v>
      </c>
      <c r="J161" t="s">
        <v>87</v>
      </c>
    </row>
    <row r="162" spans="9:10" x14ac:dyDescent="0.3">
      <c r="I162" s="151">
        <f>I161*1000/F5</f>
        <v>328407.22495894908</v>
      </c>
      <c r="J162" t="s">
        <v>145</v>
      </c>
    </row>
    <row r="163" spans="9:10" x14ac:dyDescent="0.3">
      <c r="I163" s="152">
        <f>I162/365</f>
        <v>899.74582180533992</v>
      </c>
      <c r="J163" t="s">
        <v>146</v>
      </c>
    </row>
  </sheetData>
  <mergeCells count="7">
    <mergeCell ref="A13:B13"/>
    <mergeCell ref="D38:S38"/>
    <mergeCell ref="D50:AK50"/>
    <mergeCell ref="D65:F65"/>
    <mergeCell ref="G65:I65"/>
    <mergeCell ref="J65:K65"/>
    <mergeCell ref="L65:O65"/>
  </mergeCells>
  <conditionalFormatting sqref="D26">
    <cfRule type="containsBlanks" dxfId="12" priority="17">
      <formula>LEN(TRIM(D26))=0</formula>
    </cfRule>
  </conditionalFormatting>
  <conditionalFormatting sqref="D40:Q47">
    <cfRule type="cellIs" dxfId="11" priority="16" operator="equal">
      <formula>0</formula>
    </cfRule>
  </conditionalFormatting>
  <conditionalFormatting sqref="D52:AI58 D82:AI88 D89:AJ91">
    <cfRule type="cellIs" dxfId="10" priority="12" operator="equal">
      <formula>0</formula>
    </cfRule>
  </conditionalFormatting>
  <conditionalFormatting sqref="D97:AI104">
    <cfRule type="cellIs" dxfId="9" priority="5" operator="equal">
      <formula>0</formula>
    </cfRule>
  </conditionalFormatting>
  <conditionalFormatting sqref="E26:I3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{36FC822F-344D-4A26-8017-FC52B3A2AC6A}</x14:id>
        </ext>
      </extLst>
    </cfRule>
  </conditionalFormatting>
  <conditionalFormatting sqref="F26:M32">
    <cfRule type="cellIs" dxfId="8" priority="15" operator="equal">
      <formula>0</formula>
    </cfRule>
  </conditionalFormatting>
  <conditionalFormatting sqref="H67:I73">
    <cfRule type="containsText" dxfId="7" priority="10" operator="containsText" text="No">
      <formula>NOT(ISERROR(SEARCH("No",H67)))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22">
    <cfRule type="containsText" dxfId="6" priority="14" operator="containsText" text="ELC">
      <formula>NOT(ISERROR(SEARCH("ELC",M1)))</formula>
    </cfRule>
  </conditionalFormatting>
  <conditionalFormatting sqref="M67:M73">
    <cfRule type="containsText" dxfId="5" priority="8" operator="containsText" text="No">
      <formula>NOT(ISERROR(SEARCH("No",M67)))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7:O73">
    <cfRule type="containsText" dxfId="4" priority="6" operator="containsText" text="No">
      <formula>NOT(ISERROR(SEARCH("No",O67)))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2:BV91">
    <cfRule type="cellIs" dxfId="3" priority="4" operator="equal">
      <formula>0</formula>
    </cfRule>
  </conditionalFormatting>
  <conditionalFormatting sqref="AQ97:BV104">
    <cfRule type="cellIs" dxfId="2" priority="3" operator="equal">
      <formula>0</formula>
    </cfRule>
  </conditionalFormatting>
  <conditionalFormatting sqref="CB82:DG91">
    <cfRule type="cellIs" dxfId="1" priority="2" operator="equal">
      <formula>0</formula>
    </cfRule>
  </conditionalFormatting>
  <conditionalFormatting sqref="CB97:DG10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FC822F-344D-4A26-8017-FC52B3A2A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E26:I32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S24"/>
  <sheetViews>
    <sheetView showGridLines="0" tabSelected="1" topLeftCell="F1" zoomScale="85" zoomScaleNormal="85" workbookViewId="0">
      <selection activeCell="L17" sqref="L17"/>
    </sheetView>
  </sheetViews>
  <sheetFormatPr baseColWidth="10" defaultColWidth="8.88671875" defaultRowHeight="14.4" x14ac:dyDescent="0.3"/>
  <cols>
    <col min="9" max="9" width="19.33203125" bestFit="1" customWidth="1"/>
    <col min="10" max="10" width="15.88671875" customWidth="1"/>
    <col min="12" max="12" width="14.6640625" customWidth="1"/>
    <col min="14" max="14" width="15.33203125" customWidth="1"/>
  </cols>
  <sheetData>
    <row r="2" spans="6:19" ht="23.4" x14ac:dyDescent="0.45">
      <c r="F2" s="20" t="s">
        <v>18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4" spans="6:19" x14ac:dyDescent="0.3">
      <c r="J4" s="1" t="s">
        <v>5</v>
      </c>
    </row>
    <row r="5" spans="6:19" x14ac:dyDescent="0.3">
      <c r="F5" s="2" t="s">
        <v>6</v>
      </c>
      <c r="G5" s="2" t="s">
        <v>7</v>
      </c>
      <c r="H5" s="2" t="s">
        <v>0</v>
      </c>
      <c r="I5" s="2" t="s">
        <v>1</v>
      </c>
      <c r="J5" s="2" t="s">
        <v>8</v>
      </c>
      <c r="K5" s="3" t="s">
        <v>9</v>
      </c>
      <c r="L5" s="3" t="s">
        <v>10</v>
      </c>
      <c r="M5" s="4" t="s">
        <v>11</v>
      </c>
      <c r="N5" s="5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5" t="s">
        <v>17</v>
      </c>
    </row>
    <row r="6" spans="6:19" x14ac:dyDescent="0.3">
      <c r="G6" t="s">
        <v>2</v>
      </c>
      <c r="H6" t="s">
        <v>4</v>
      </c>
      <c r="I6">
        <v>2019</v>
      </c>
      <c r="L6" s="22">
        <f>'Production yealy'!D97</f>
        <v>0</v>
      </c>
      <c r="N6" t="s">
        <v>3</v>
      </c>
    </row>
    <row r="7" spans="6:19" x14ac:dyDescent="0.3">
      <c r="G7" t="s">
        <v>2</v>
      </c>
      <c r="H7" t="s">
        <v>4</v>
      </c>
      <c r="I7">
        <v>2020</v>
      </c>
      <c r="L7" s="22">
        <f>'Production yealy'!E97</f>
        <v>46.821961089206532</v>
      </c>
      <c r="N7" t="s">
        <v>3</v>
      </c>
    </row>
    <row r="8" spans="6:19" x14ac:dyDescent="0.3">
      <c r="G8" t="s">
        <v>2</v>
      </c>
      <c r="H8" t="s">
        <v>4</v>
      </c>
      <c r="I8">
        <v>2023</v>
      </c>
      <c r="L8" s="96">
        <f>'Production yealy'!H97</f>
        <v>40.805340030476067</v>
      </c>
      <c r="N8" t="s">
        <v>3</v>
      </c>
    </row>
    <row r="9" spans="6:19" x14ac:dyDescent="0.3">
      <c r="G9" t="s">
        <v>2</v>
      </c>
      <c r="H9" t="s">
        <v>4</v>
      </c>
      <c r="I9">
        <v>2025</v>
      </c>
      <c r="L9" s="22">
        <f>'Production yealy'!J97</f>
        <v>32.881680652858044</v>
      </c>
      <c r="N9" t="s">
        <v>3</v>
      </c>
    </row>
    <row r="10" spans="6:19" x14ac:dyDescent="0.3">
      <c r="G10" t="s">
        <v>2</v>
      </c>
      <c r="H10" t="s">
        <v>4</v>
      </c>
      <c r="I10">
        <v>2027</v>
      </c>
      <c r="L10" s="22">
        <f>'Production yealy'!L97</f>
        <v>26.295415297444755</v>
      </c>
      <c r="N10" t="s">
        <v>3</v>
      </c>
    </row>
    <row r="11" spans="6:19" x14ac:dyDescent="0.3">
      <c r="G11" t="s">
        <v>2</v>
      </c>
      <c r="H11" t="s">
        <v>4</v>
      </c>
      <c r="I11">
        <v>2030</v>
      </c>
      <c r="L11" s="22">
        <f>'Production yealy'!O97</f>
        <v>16.982342594307635</v>
      </c>
      <c r="N11" t="s">
        <v>3</v>
      </c>
    </row>
    <row r="12" spans="6:19" x14ac:dyDescent="0.3">
      <c r="G12" t="s">
        <v>2</v>
      </c>
      <c r="H12" t="s">
        <v>4</v>
      </c>
      <c r="I12">
        <v>2033</v>
      </c>
      <c r="L12" s="22">
        <f>'Production yealy'!R97</f>
        <v>6.7650800177323172</v>
      </c>
      <c r="N12" t="s">
        <v>3</v>
      </c>
    </row>
    <row r="13" spans="6:19" x14ac:dyDescent="0.3">
      <c r="G13" t="s">
        <v>2</v>
      </c>
      <c r="H13" t="s">
        <v>4</v>
      </c>
      <c r="I13">
        <v>2035</v>
      </c>
      <c r="L13" s="22">
        <f>'Production yealy'!T97</f>
        <v>2.4223278886967416</v>
      </c>
      <c r="N13" t="s">
        <v>3</v>
      </c>
    </row>
    <row r="14" spans="6:19" x14ac:dyDescent="0.3">
      <c r="G14" t="s">
        <v>2</v>
      </c>
      <c r="H14" t="s">
        <v>4</v>
      </c>
      <c r="I14">
        <v>2037</v>
      </c>
      <c r="L14" s="22">
        <f>'Production yealy'!V97</f>
        <v>1.974416036801699</v>
      </c>
      <c r="N14" t="s">
        <v>3</v>
      </c>
    </row>
    <row r="15" spans="6:19" x14ac:dyDescent="0.3">
      <c r="G15" t="s">
        <v>2</v>
      </c>
      <c r="H15" t="s">
        <v>4</v>
      </c>
      <c r="I15">
        <v>2040</v>
      </c>
      <c r="L15" s="22">
        <f>'Production yealy'!Y97</f>
        <v>1.3025482589590962</v>
      </c>
      <c r="N15" t="s">
        <v>3</v>
      </c>
    </row>
    <row r="16" spans="6:19" x14ac:dyDescent="0.3">
      <c r="G16" t="s">
        <v>2</v>
      </c>
      <c r="H16" t="s">
        <v>4</v>
      </c>
      <c r="I16">
        <v>2043</v>
      </c>
      <c r="L16" s="22">
        <f>'Production yealy'!AB97</f>
        <v>0.63068048111655273</v>
      </c>
      <c r="N16" t="s">
        <v>3</v>
      </c>
    </row>
    <row r="17" spans="7:19" x14ac:dyDescent="0.3">
      <c r="G17" t="s">
        <v>2</v>
      </c>
      <c r="H17" t="s">
        <v>4</v>
      </c>
      <c r="I17">
        <v>2045</v>
      </c>
      <c r="L17" s="22">
        <f>'Production yealy'!AD97</f>
        <v>0.18276862922146786</v>
      </c>
      <c r="N17" t="s">
        <v>3</v>
      </c>
    </row>
    <row r="18" spans="7:19" x14ac:dyDescent="0.3">
      <c r="G18" t="s">
        <v>2</v>
      </c>
      <c r="H18" t="s">
        <v>4</v>
      </c>
      <c r="I18">
        <v>2047</v>
      </c>
      <c r="L18" s="22">
        <v>0</v>
      </c>
      <c r="N18" t="s">
        <v>3</v>
      </c>
    </row>
    <row r="19" spans="7:19" x14ac:dyDescent="0.3">
      <c r="G19" s="21" t="s">
        <v>2</v>
      </c>
      <c r="H19" s="21" t="s">
        <v>4</v>
      </c>
      <c r="I19" s="21">
        <v>2050</v>
      </c>
      <c r="J19" s="21"/>
      <c r="K19" s="21"/>
      <c r="L19" s="23">
        <v>0</v>
      </c>
      <c r="M19" s="21"/>
      <c r="N19" s="21" t="s">
        <v>3</v>
      </c>
      <c r="O19" s="21"/>
      <c r="P19" s="21"/>
      <c r="Q19" s="21"/>
      <c r="R19" s="21"/>
      <c r="S19" s="21"/>
    </row>
    <row r="24" spans="7:19" x14ac:dyDescent="0.3">
      <c r="L24" s="38"/>
    </row>
  </sheetData>
  <phoneticPr fontId="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2F9E-B56A-404C-B9E5-9A277448A5A7}">
  <dimension ref="C3:E11"/>
  <sheetViews>
    <sheetView showGridLines="0" workbookViewId="0">
      <selection activeCell="F11" sqref="F11"/>
    </sheetView>
  </sheetViews>
  <sheetFormatPr baseColWidth="10" defaultRowHeight="14.4" x14ac:dyDescent="0.3"/>
  <sheetData>
    <row r="3" spans="3:5" ht="15" thickBot="1" x14ac:dyDescent="0.35"/>
    <row r="4" spans="3:5" ht="29.4" thickBot="1" x14ac:dyDescent="0.35">
      <c r="D4" s="7" t="s">
        <v>26</v>
      </c>
      <c r="E4" s="8" t="s">
        <v>27</v>
      </c>
    </row>
    <row r="5" spans="3:5" x14ac:dyDescent="0.3">
      <c r="C5" s="6" t="s">
        <v>19</v>
      </c>
      <c r="D5" s="9">
        <v>376.60328471061376</v>
      </c>
      <c r="E5" s="10">
        <v>410.64947873869431</v>
      </c>
    </row>
    <row r="6" spans="3:5" x14ac:dyDescent="0.3">
      <c r="C6" s="6" t="s">
        <v>20</v>
      </c>
      <c r="D6" s="11">
        <v>3048.5772761425224</v>
      </c>
      <c r="E6" s="12">
        <v>3324.1788379634741</v>
      </c>
    </row>
    <row r="7" spans="3:5" x14ac:dyDescent="0.3">
      <c r="C7" s="6" t="s">
        <v>21</v>
      </c>
      <c r="D7" s="11">
        <v>9172.5794219522195</v>
      </c>
      <c r="E7" s="12">
        <v>10001.811219486148</v>
      </c>
    </row>
    <row r="8" spans="3:5" x14ac:dyDescent="0.3">
      <c r="C8" s="6" t="s">
        <v>22</v>
      </c>
      <c r="D8" s="11">
        <v>63.055137118978898</v>
      </c>
      <c r="E8" s="12">
        <v>68.755531990652941</v>
      </c>
    </row>
    <row r="9" spans="3:5" x14ac:dyDescent="0.3">
      <c r="C9" s="6" t="s">
        <v>23</v>
      </c>
      <c r="D9" s="11">
        <v>1494.7021921047456</v>
      </c>
      <c r="E9" s="12">
        <v>1629.8282595411972</v>
      </c>
    </row>
    <row r="10" spans="3:5" x14ac:dyDescent="0.3">
      <c r="C10" s="6" t="s">
        <v>24</v>
      </c>
      <c r="D10" s="11">
        <v>400.03134812928016</v>
      </c>
      <c r="E10" s="12">
        <v>436.19551729256705</v>
      </c>
    </row>
    <row r="11" spans="3:5" ht="15" thickBot="1" x14ac:dyDescent="0.35">
      <c r="C11" s="6" t="s">
        <v>25</v>
      </c>
      <c r="D11" s="13">
        <v>222.72766764395868</v>
      </c>
      <c r="E11" s="14">
        <v>242.86299225711215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E5A6-0EA2-4407-8FE6-DCE54B56032C}">
  <dimension ref="C3:P11"/>
  <sheetViews>
    <sheetView showGridLines="0" workbookViewId="0">
      <selection activeCell="G4" sqref="G4"/>
    </sheetView>
  </sheetViews>
  <sheetFormatPr baseColWidth="10" defaultRowHeight="14.4" x14ac:dyDescent="0.3"/>
  <sheetData>
    <row r="3" spans="3:16" x14ac:dyDescent="0.3">
      <c r="G3" s="1"/>
    </row>
    <row r="4" spans="3:16" x14ac:dyDescent="0.3">
      <c r="C4" s="2" t="s">
        <v>6</v>
      </c>
      <c r="D4" s="2" t="s">
        <v>7</v>
      </c>
      <c r="E4" s="2" t="s">
        <v>0</v>
      </c>
      <c r="F4" s="2" t="s">
        <v>1</v>
      </c>
      <c r="G4" s="2" t="s">
        <v>8</v>
      </c>
      <c r="H4" s="3" t="s">
        <v>9</v>
      </c>
      <c r="I4" s="3" t="s">
        <v>10</v>
      </c>
      <c r="J4" s="4" t="s">
        <v>11</v>
      </c>
      <c r="K4" s="5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5" t="s">
        <v>17</v>
      </c>
    </row>
    <row r="5" spans="3:16" x14ac:dyDescent="0.3">
      <c r="D5" t="s">
        <v>2</v>
      </c>
      <c r="E5" t="s">
        <v>30</v>
      </c>
      <c r="I5" s="31">
        <f>'Reserves''s data'!D5</f>
        <v>376.60328471061376</v>
      </c>
      <c r="K5" t="s">
        <v>29</v>
      </c>
    </row>
    <row r="6" spans="3:16" x14ac:dyDescent="0.3">
      <c r="D6" t="s">
        <v>2</v>
      </c>
      <c r="E6" t="s">
        <v>30</v>
      </c>
      <c r="I6" s="31">
        <f>'Reserves''s data'!D6</f>
        <v>3048.5772761425224</v>
      </c>
      <c r="K6" t="s">
        <v>31</v>
      </c>
    </row>
    <row r="7" spans="3:16" x14ac:dyDescent="0.3">
      <c r="D7" t="s">
        <v>2</v>
      </c>
      <c r="E7" t="s">
        <v>30</v>
      </c>
      <c r="I7" s="31">
        <f>'Reserves''s data'!D7</f>
        <v>9172.5794219522195</v>
      </c>
      <c r="K7" t="s">
        <v>32</v>
      </c>
    </row>
    <row r="8" spans="3:16" x14ac:dyDescent="0.3">
      <c r="D8" t="s">
        <v>2</v>
      </c>
      <c r="E8" t="s">
        <v>30</v>
      </c>
      <c r="I8" s="31">
        <f>'Reserves''s data'!D8</f>
        <v>63.055137118978898</v>
      </c>
      <c r="K8" t="s">
        <v>33</v>
      </c>
    </row>
    <row r="9" spans="3:16" x14ac:dyDescent="0.3">
      <c r="D9" t="s">
        <v>2</v>
      </c>
      <c r="E9" t="s">
        <v>30</v>
      </c>
      <c r="I9" s="31">
        <f>'Reserves''s data'!D9</f>
        <v>1494.7021921047456</v>
      </c>
      <c r="K9" t="s">
        <v>34</v>
      </c>
    </row>
    <row r="10" spans="3:16" x14ac:dyDescent="0.3">
      <c r="D10" t="s">
        <v>2</v>
      </c>
      <c r="E10" t="s">
        <v>30</v>
      </c>
      <c r="I10" s="31">
        <f>'Reserves''s data'!D10</f>
        <v>400.03134812928016</v>
      </c>
      <c r="K10" t="s">
        <v>35</v>
      </c>
    </row>
    <row r="11" spans="3:16" x14ac:dyDescent="0.3">
      <c r="D11" t="s">
        <v>2</v>
      </c>
      <c r="E11" t="s">
        <v>30</v>
      </c>
      <c r="I11" s="31">
        <f>'Reserves''s data'!D11</f>
        <v>222.72766764395868</v>
      </c>
      <c r="K11" t="s">
        <v>36</v>
      </c>
    </row>
  </sheetData>
  <phoneticPr fontId="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Production yealy</vt:lpstr>
      <vt:lpstr>Declination</vt:lpstr>
      <vt:lpstr>Reserves's data</vt:lpstr>
      <vt:lpstr>Reserves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2023-05-10T03:31:06Z</dcterms:modified>
</cp:coreProperties>
</file>