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\Araucária\003 - LAUDO GEOTÉCNICO\012 - Marialva\anexos\"/>
    </mc:Choice>
  </mc:AlternateContent>
  <xr:revisionPtr revIDLastSave="0" documentId="13_ncr:81_{51BEEBA8-53B3-4D2C-B69A-0D352F472B90}" xr6:coauthVersionLast="36" xr6:coauthVersionMax="36" xr10:uidLastSave="{00000000-0000-0000-0000-000000000000}"/>
  <workbookProtection workbookPassword="CE10" revisionsPassword="CE10" lockStructure="1" lockRevision="1"/>
  <bookViews>
    <workbookView xWindow="0" yWindow="0" windowWidth="20490" windowHeight="7545" xr2:uid="{00000000-000D-0000-FFFF-FFFF00000000}"/>
  </bookViews>
  <sheets>
    <sheet name="FURO" sheetId="1" r:id="rId1"/>
  </sheets>
  <definedNames>
    <definedName name="_xlnm.Print_Area" localSheetId="0">FURO!$AK$1:$BN$55</definedName>
    <definedName name="Z_32201620_89A9_4506_AEA0_182AE7351A12_.wvu.Cols" localSheetId="0" hidden="1">FURO!$CE:$XFD</definedName>
    <definedName name="Z_32201620_89A9_4506_AEA0_182AE7351A12_.wvu.PrintArea" localSheetId="0" hidden="1">FURO!$AK$1:$BN$55</definedName>
    <definedName name="Z_32201620_89A9_4506_AEA0_182AE7351A12_.wvu.Rows" localSheetId="0" hidden="1">FURO!$98:$1048576</definedName>
    <definedName name="Z_3C8144E6_7CEA_4688_87B9_D14B4AB6519C_.wvu.Cols" localSheetId="0" hidden="1">FURO!$CE:$IV</definedName>
    <definedName name="Z_3C8144E6_7CEA_4688_87B9_D14B4AB6519C_.wvu.PrintArea" localSheetId="0" hidden="1">FURO!$AK$1:$BN$55</definedName>
    <definedName name="Z_3C8144E6_7CEA_4688_87B9_D14B4AB6519C_.wvu.Rows" localSheetId="0" hidden="1">FURO!$98:$65539</definedName>
    <definedName name="Z_46FA8AE4_A950_4850_8083_FC760E3C6A1A_.wvu.Cols" localSheetId="0" hidden="1">FURO!$CE:$IV</definedName>
    <definedName name="Z_46FA8AE4_A950_4850_8083_FC760E3C6A1A_.wvu.PrintArea" localSheetId="0" hidden="1">FURO!$AK$1:$BN$55</definedName>
    <definedName name="Z_46FA8AE4_A950_4850_8083_FC760E3C6A1A_.wvu.Rows" localSheetId="0" hidden="1">FURO!$98:$65539</definedName>
    <definedName name="Z_6DBD48F2_5501_4283_84E8_2ADA5A5A2B73_.wvu.Cols" localSheetId="0" hidden="1">FURO!$CE:$XFD</definedName>
    <definedName name="Z_6DBD48F2_5501_4283_84E8_2ADA5A5A2B73_.wvu.PrintArea" localSheetId="0" hidden="1">FURO!$AK$1:$BN$55</definedName>
    <definedName name="Z_6DBD48F2_5501_4283_84E8_2ADA5A5A2B73_.wvu.Rows" localSheetId="0" hidden="1">FURO!$98:$1048576</definedName>
    <definedName name="Z_9698F7AA_F927_4E96_ACEA_4EC6DBEF27F2_.wvu.Cols" localSheetId="0" hidden="1">FURO!$CE:$XFD</definedName>
    <definedName name="Z_9698F7AA_F927_4E96_ACEA_4EC6DBEF27F2_.wvu.PrintArea" localSheetId="0" hidden="1">FURO!$AK$1:$BN$55</definedName>
    <definedName name="Z_9698F7AA_F927_4E96_ACEA_4EC6DBEF27F2_.wvu.Rows" localSheetId="0" hidden="1">FURO!$98:$1048576</definedName>
    <definedName name="Z_9AD4D41E_1DA8_4761_B4EA_D1FDEC235935_.wvu.Cols" localSheetId="0" hidden="1">FURO!$CE:$XFD</definedName>
    <definedName name="Z_9AD4D41E_1DA8_4761_B4EA_D1FDEC235935_.wvu.PrintArea" localSheetId="0" hidden="1">FURO!$AK$1:$BN$55</definedName>
    <definedName name="Z_9AD4D41E_1DA8_4761_B4EA_D1FDEC235935_.wvu.Rows" localSheetId="0" hidden="1">FURO!$98:$1048576</definedName>
    <definedName name="Z_FA4171DE_5FDA_4FCC_8DD9_EE27F07F1F8A_.wvu.Cols" localSheetId="0" hidden="1">FURO!$CE:$XFD</definedName>
    <definedName name="Z_FA4171DE_5FDA_4FCC_8DD9_EE27F07F1F8A_.wvu.PrintArea" localSheetId="0" hidden="1">FURO!$AK$1:$BN$55</definedName>
    <definedName name="Z_FA4171DE_5FDA_4FCC_8DD9_EE27F07F1F8A_.wvu.Rows" localSheetId="0" hidden="1">FURO!$98:$1048576</definedName>
  </definedNames>
  <calcPr calcId="179021"/>
  <customWorkbookViews>
    <customWorkbookView name="USER - Modo de exibição pessoal" guid="{6DBD48F2-5501-4283-84E8-2ADA5A5A2B73}" mergeInterval="0" personalView="1" maximized="1" xWindow="-8" yWindow="-8" windowWidth="1382" windowHeight="744" activeSheetId="1"/>
    <customWorkbookView name="Celio Magalhães - Modo de exibição pessoal" guid="{FA4171DE-5FDA-4FCC-8DD9-EE27F07F1F8A}" mergeInterval="0" personalView="1" maximized="1" windowWidth="1916" windowHeight="854" activeSheetId="1"/>
    <customWorkbookView name="celio - Modo de exibição pessoal" guid="{9AD4D41E-1DA8-4761-B4EA-D1FDEC235935}" mergeInterval="0" personalView="1" maximized="1" windowWidth="1916" windowHeight="854" activeSheetId="1"/>
    <customWorkbookView name="Celio-User - Modo de exibição pessoal" guid="{46FA8AE4-A950-4850-8083-FC760E3C6A1A}" mergeInterval="0" personalView="1" maximized="1" windowWidth="1276" windowHeight="829" activeSheetId="1"/>
    <customWorkbookView name="Célio - Modo de exibição pessoal" guid="{3C8144E6-7CEA-4688-87B9-D14B4AB6519C}" mergeInterval="0" personalView="1" maximized="1" windowWidth="1276" windowHeight="829" activeSheetId="1" showComments="commNone"/>
    <customWorkbookView name="Mary  - Modo de exibição pessoal" guid="{9698F7AA-F927-4E96-ACEA-4EC6DBEF27F2}" mergeInterval="0" personalView="1" maximized="1" xWindow="1358" yWindow="-6" windowWidth="1296" windowHeight="696" activeSheetId="1"/>
    <customWorkbookView name="Administrador - Modo de exibição pessoal" guid="{32201620-89A9-4506-AEA0-182AE7351A12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H19" i="1" l="1"/>
  <c r="I19" i="1" s="1"/>
  <c r="H20" i="1"/>
  <c r="I20" i="1" s="1"/>
  <c r="H21" i="1"/>
  <c r="I21" i="1" s="1"/>
  <c r="H22" i="1"/>
  <c r="I22" i="1" s="1"/>
  <c r="F19" i="1"/>
  <c r="G19" i="1" s="1"/>
  <c r="F20" i="1"/>
  <c r="G20" i="1" s="1"/>
  <c r="F21" i="1"/>
  <c r="G21" i="1" s="1"/>
  <c r="F22" i="1"/>
  <c r="G22" i="1" s="1"/>
  <c r="AK25" i="1" l="1"/>
  <c r="AK14" i="1"/>
  <c r="AK1" i="1"/>
  <c r="AK3" i="1"/>
  <c r="AV25" i="1"/>
  <c r="AV14" i="1"/>
  <c r="BK14" i="1" l="1"/>
  <c r="BK25" i="1"/>
  <c r="BH6" i="1" l="1"/>
  <c r="BK7" i="1"/>
  <c r="BG7" i="1"/>
  <c r="BI6" i="1"/>
  <c r="AZ7" i="1"/>
  <c r="AK4" i="1" l="1"/>
  <c r="BB4" i="1" l="1"/>
  <c r="BB3" i="1"/>
  <c r="BB2" i="1"/>
  <c r="AP6" i="1" l="1"/>
  <c r="AO6" i="1"/>
  <c r="Z45" i="1" l="1"/>
  <c r="AM52" i="1" l="1"/>
  <c r="AM53" i="1"/>
  <c r="AR50" i="1" l="1"/>
  <c r="AQ50" i="1"/>
  <c r="AR49" i="1"/>
  <c r="AQ49" i="1"/>
  <c r="AR48" i="1"/>
  <c r="AQ48" i="1"/>
  <c r="AR47" i="1"/>
  <c r="AQ47" i="1"/>
  <c r="AR46" i="1"/>
  <c r="AQ46" i="1"/>
  <c r="AR45" i="1"/>
  <c r="AQ45" i="1"/>
  <c r="AR44" i="1"/>
  <c r="AQ44" i="1"/>
  <c r="AR43" i="1"/>
  <c r="AQ43" i="1"/>
  <c r="P45" i="1" l="1"/>
  <c r="O16" i="1" l="1"/>
  <c r="AK54" i="1"/>
  <c r="BH51" i="1"/>
  <c r="BH53" i="1"/>
  <c r="BH52" i="1"/>
  <c r="X45" i="1"/>
  <c r="AZ2" i="1" l="1"/>
  <c r="AZ3" i="1"/>
  <c r="AZ4" i="1"/>
  <c r="AK6" i="1"/>
  <c r="AM6" i="1"/>
  <c r="AN6" i="1"/>
  <c r="AQ6" i="1"/>
  <c r="AR6" i="1"/>
  <c r="AS6" i="1"/>
  <c r="AV6" i="1"/>
  <c r="AW6" i="1"/>
  <c r="BA7" i="1"/>
  <c r="AW8" i="1"/>
  <c r="AY8" i="1"/>
  <c r="AZ8" i="1"/>
  <c r="BB8" i="1"/>
  <c r="BD8" i="1"/>
  <c r="AW12" i="1"/>
  <c r="AQ13" i="1"/>
  <c r="AR13" i="1"/>
  <c r="F14" i="1"/>
  <c r="G14" i="1" s="1"/>
  <c r="H14" i="1"/>
  <c r="I14" i="1" s="1"/>
  <c r="J14" i="1"/>
  <c r="AQ14" i="1"/>
  <c r="AR14" i="1"/>
  <c r="F15" i="1"/>
  <c r="G15" i="1" s="1"/>
  <c r="H15" i="1"/>
  <c r="I15" i="1" s="1"/>
  <c r="J15" i="1"/>
  <c r="AQ15" i="1"/>
  <c r="AR15" i="1"/>
  <c r="F16" i="1"/>
  <c r="G16" i="1" s="1"/>
  <c r="H16" i="1"/>
  <c r="I16" i="1" s="1"/>
  <c r="J16" i="1"/>
  <c r="AQ16" i="1"/>
  <c r="AR16" i="1"/>
  <c r="F17" i="1"/>
  <c r="G17" i="1" s="1"/>
  <c r="H17" i="1"/>
  <c r="I17" i="1" s="1"/>
  <c r="J17" i="1"/>
  <c r="O17" i="1"/>
  <c r="AQ17" i="1"/>
  <c r="AR17" i="1"/>
  <c r="F18" i="1"/>
  <c r="G18" i="1" s="1"/>
  <c r="H18" i="1"/>
  <c r="I18" i="1" s="1"/>
  <c r="J18" i="1"/>
  <c r="O18" i="1"/>
  <c r="AQ18" i="1"/>
  <c r="AR18" i="1"/>
  <c r="J19" i="1"/>
  <c r="O19" i="1"/>
  <c r="AQ19" i="1"/>
  <c r="AR19" i="1"/>
  <c r="J20" i="1"/>
  <c r="K20" i="1"/>
  <c r="O20" i="1"/>
  <c r="AQ20" i="1"/>
  <c r="AR20" i="1"/>
  <c r="J21" i="1"/>
  <c r="K21" i="1"/>
  <c r="O21" i="1"/>
  <c r="AQ21" i="1"/>
  <c r="AR21" i="1"/>
  <c r="J22" i="1"/>
  <c r="K22" i="1"/>
  <c r="O22" i="1"/>
  <c r="AQ22" i="1"/>
  <c r="AR22" i="1"/>
  <c r="J23" i="1"/>
  <c r="K23" i="1"/>
  <c r="O23" i="1"/>
  <c r="AQ23" i="1"/>
  <c r="AR23" i="1"/>
  <c r="J24" i="1"/>
  <c r="K24" i="1"/>
  <c r="O24" i="1"/>
  <c r="AQ24" i="1"/>
  <c r="AR24" i="1"/>
  <c r="J25" i="1"/>
  <c r="K25" i="1"/>
  <c r="O25" i="1"/>
  <c r="AQ25" i="1"/>
  <c r="AR25" i="1"/>
  <c r="J26" i="1"/>
  <c r="K26" i="1"/>
  <c r="O26" i="1"/>
  <c r="AQ26" i="1"/>
  <c r="AR26" i="1"/>
  <c r="J27" i="1"/>
  <c r="K27" i="1"/>
  <c r="O27" i="1"/>
  <c r="AQ27" i="1"/>
  <c r="AR27" i="1"/>
  <c r="J28" i="1"/>
  <c r="K28" i="1"/>
  <c r="O28" i="1"/>
  <c r="AQ28" i="1"/>
  <c r="AR28" i="1"/>
  <c r="J29" i="1"/>
  <c r="K29" i="1"/>
  <c r="O29" i="1"/>
  <c r="AQ29" i="1"/>
  <c r="AR29" i="1"/>
  <c r="J30" i="1"/>
  <c r="K30" i="1"/>
  <c r="O30" i="1"/>
  <c r="AQ30" i="1"/>
  <c r="AR30" i="1"/>
  <c r="J31" i="1"/>
  <c r="K31" i="1"/>
  <c r="AQ31" i="1"/>
  <c r="AR31" i="1"/>
  <c r="J32" i="1"/>
  <c r="K32" i="1"/>
  <c r="AQ32" i="1"/>
  <c r="AR32" i="1"/>
  <c r="J33" i="1"/>
  <c r="K33" i="1"/>
  <c r="AE33" i="1"/>
  <c r="AD33" i="1" s="1"/>
  <c r="AQ33" i="1"/>
  <c r="AR33" i="1"/>
  <c r="J34" i="1"/>
  <c r="K34" i="1"/>
  <c r="AE34" i="1"/>
  <c r="AD34" i="1" s="1"/>
  <c r="AQ34" i="1"/>
  <c r="AR34" i="1"/>
  <c r="J35" i="1"/>
  <c r="AE35" i="1"/>
  <c r="AD35" i="1" s="1"/>
  <c r="AQ35" i="1"/>
  <c r="AR35" i="1"/>
  <c r="J36" i="1"/>
  <c r="AE36" i="1"/>
  <c r="AD36" i="1" s="1"/>
  <c r="AQ36" i="1"/>
  <c r="AR36" i="1"/>
  <c r="J37" i="1"/>
  <c r="AE37" i="1"/>
  <c r="AD37" i="1" s="1"/>
  <c r="AQ37" i="1"/>
  <c r="AR37" i="1"/>
  <c r="J38" i="1"/>
  <c r="AE38" i="1"/>
  <c r="AD38" i="1" s="1"/>
  <c r="AQ38" i="1"/>
  <c r="AR38" i="1"/>
  <c r="J39" i="1"/>
  <c r="AE39" i="1"/>
  <c r="AD39" i="1" s="1"/>
  <c r="AQ39" i="1"/>
  <c r="AR39" i="1"/>
  <c r="J40" i="1"/>
  <c r="AE40" i="1"/>
  <c r="AD40" i="1" s="1"/>
  <c r="AQ40" i="1"/>
  <c r="AR40" i="1"/>
  <c r="J41" i="1"/>
  <c r="AE41" i="1"/>
  <c r="AD41" i="1" s="1"/>
  <c r="AQ41" i="1"/>
  <c r="AR41" i="1"/>
  <c r="J42" i="1"/>
  <c r="AQ42" i="1"/>
  <c r="AR42" i="1"/>
  <c r="J43" i="1"/>
  <c r="AK51" i="1"/>
  <c r="AR51" i="1"/>
  <c r="AX51" i="1"/>
  <c r="BD51" i="1"/>
  <c r="BE51" i="1"/>
  <c r="AK52" i="1"/>
  <c r="AO52" i="1"/>
  <c r="AP52" i="1"/>
  <c r="AR52" i="1"/>
  <c r="AW52" i="1"/>
  <c r="AX52" i="1"/>
  <c r="AY52" i="1"/>
  <c r="AZ52" i="1"/>
  <c r="BD52" i="1"/>
  <c r="BF52" i="1"/>
  <c r="BK52" i="1"/>
  <c r="AK53" i="1"/>
  <c r="AO53" i="1"/>
  <c r="AP53" i="1"/>
  <c r="AR53" i="1"/>
  <c r="AW53" i="1"/>
  <c r="AX53" i="1"/>
  <c r="AY53" i="1"/>
  <c r="AZ53" i="1"/>
  <c r="BD53" i="1"/>
  <c r="BF53" i="1"/>
  <c r="BK53" i="1"/>
  <c r="AN54" i="1"/>
  <c r="AK55" i="1"/>
  <c r="AN55" i="1"/>
  <c r="AV55" i="1"/>
  <c r="AX55" i="1"/>
  <c r="BG55" i="1"/>
  <c r="BK55" i="1"/>
  <c r="BM55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AB72" i="1"/>
  <c r="AD77" i="1" s="1"/>
  <c r="AF77" i="1" s="1"/>
  <c r="J73" i="1"/>
  <c r="M74" i="1" s="1"/>
  <c r="T74" i="1" s="1"/>
  <c r="U74" i="1" s="1"/>
  <c r="AK73" i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M84" i="1" l="1"/>
  <c r="P84" i="1" s="1"/>
  <c r="M82" i="1"/>
  <c r="P82" i="1" s="1"/>
  <c r="M78" i="1"/>
  <c r="P78" i="1" s="1"/>
  <c r="M87" i="1"/>
  <c r="P87" i="1" s="1"/>
  <c r="M85" i="1"/>
  <c r="T85" i="1" s="1"/>
  <c r="U85" i="1" s="1"/>
  <c r="M83" i="1"/>
  <c r="T83" i="1" s="1"/>
  <c r="U83" i="1" s="1"/>
  <c r="M81" i="1"/>
  <c r="T81" i="1" s="1"/>
  <c r="U81" i="1" s="1"/>
  <c r="M79" i="1"/>
  <c r="T79" i="1" s="1"/>
  <c r="U79" i="1" s="1"/>
  <c r="M77" i="1"/>
  <c r="T77" i="1" s="1"/>
  <c r="U77" i="1" s="1"/>
  <c r="M75" i="1"/>
  <c r="T75" i="1" s="1"/>
  <c r="U75" i="1" s="1"/>
  <c r="M73" i="1"/>
  <c r="T73" i="1" s="1"/>
  <c r="U73" i="1" s="1"/>
  <c r="M86" i="1"/>
  <c r="P86" i="1" s="1"/>
  <c r="M80" i="1"/>
  <c r="P80" i="1" s="1"/>
  <c r="M76" i="1"/>
  <c r="T76" i="1" s="1"/>
  <c r="U76" i="1" s="1"/>
  <c r="J44" i="1"/>
  <c r="K35" i="1"/>
  <c r="AJ16" i="1" s="1"/>
  <c r="AD84" i="1"/>
  <c r="AF84" i="1" s="1"/>
  <c r="AD82" i="1"/>
  <c r="AF82" i="1" s="1"/>
  <c r="AD80" i="1"/>
  <c r="AF80" i="1" s="1"/>
  <c r="AD78" i="1"/>
  <c r="AF78" i="1" s="1"/>
  <c r="T78" i="1"/>
  <c r="U78" i="1" s="1"/>
  <c r="P74" i="1"/>
  <c r="R74" i="1" s="1"/>
  <c r="W74" i="1" s="1"/>
  <c r="AB74" i="1" s="1"/>
  <c r="AD85" i="1"/>
  <c r="AF85" i="1" s="1"/>
  <c r="AD83" i="1"/>
  <c r="AF83" i="1" s="1"/>
  <c r="AD81" i="1"/>
  <c r="AF81" i="1" s="1"/>
  <c r="AD79" i="1"/>
  <c r="AF79" i="1" s="1"/>
  <c r="P81" i="1" l="1"/>
  <c r="R81" i="1" s="1"/>
  <c r="W81" i="1" s="1"/>
  <c r="AB81" i="1" s="1"/>
  <c r="R78" i="1"/>
  <c r="W78" i="1" s="1"/>
  <c r="R80" i="1"/>
  <c r="W80" i="1" s="1"/>
  <c r="P85" i="1"/>
  <c r="R85" i="1" s="1"/>
  <c r="W85" i="1" s="1"/>
  <c r="AB85" i="1" s="1"/>
  <c r="R82" i="1"/>
  <c r="W82" i="1" s="1"/>
  <c r="P76" i="1"/>
  <c r="R76" i="1" s="1"/>
  <c r="W76" i="1" s="1"/>
  <c r="AB76" i="1" s="1"/>
  <c r="T80" i="1"/>
  <c r="U80" i="1" s="1"/>
  <c r="AB80" i="1" s="1"/>
  <c r="P75" i="1"/>
  <c r="R75" i="1" s="1"/>
  <c r="W75" i="1" s="1"/>
  <c r="AB75" i="1" s="1"/>
  <c r="T82" i="1"/>
  <c r="U82" i="1" s="1"/>
  <c r="R84" i="1"/>
  <c r="W84" i="1" s="1"/>
  <c r="P77" i="1"/>
  <c r="R77" i="1" s="1"/>
  <c r="W77" i="1" s="1"/>
  <c r="AB77" i="1" s="1"/>
  <c r="P83" i="1"/>
  <c r="R83" i="1" s="1"/>
  <c r="W83" i="1" s="1"/>
  <c r="AB83" i="1" s="1"/>
  <c r="T84" i="1"/>
  <c r="U84" i="1" s="1"/>
  <c r="R86" i="1"/>
  <c r="W86" i="1" s="1"/>
  <c r="R87" i="1"/>
  <c r="W87" i="1" s="1"/>
  <c r="P79" i="1"/>
  <c r="R79" i="1" s="1"/>
  <c r="W79" i="1" s="1"/>
  <c r="AB79" i="1" s="1"/>
  <c r="P73" i="1"/>
  <c r="R73" i="1" s="1"/>
  <c r="W73" i="1" s="1"/>
  <c r="AB73" i="1" s="1"/>
  <c r="T87" i="1"/>
  <c r="U87" i="1" s="1"/>
  <c r="AJ29" i="1"/>
  <c r="AJ23" i="1"/>
  <c r="AJ30" i="1"/>
  <c r="AJ22" i="1"/>
  <c r="T86" i="1"/>
  <c r="U86" i="1" s="1"/>
  <c r="AJ21" i="1"/>
  <c r="AJ28" i="1"/>
  <c r="AJ20" i="1"/>
  <c r="AJ27" i="1"/>
  <c r="AJ19" i="1"/>
  <c r="AJ26" i="1"/>
  <c r="AJ17" i="1"/>
  <c r="AJ25" i="1"/>
  <c r="AJ18" i="1"/>
  <c r="AJ24" i="1"/>
  <c r="AB78" i="1"/>
  <c r="AB84" i="1" l="1"/>
  <c r="AB82" i="1"/>
  <c r="AB86" i="1"/>
  <c r="AB87" i="1"/>
  <c r="AJ31" i="1"/>
  <c r="V32" i="1" s="1"/>
  <c r="V33" i="1" s="1"/>
  <c r="V34" i="1" s="1"/>
  <c r="V35" i="1" s="1"/>
</calcChain>
</file>

<file path=xl/sharedStrings.xml><?xml version="1.0" encoding="utf-8"?>
<sst xmlns="http://schemas.openxmlformats.org/spreadsheetml/2006/main" count="100" uniqueCount="72">
  <si>
    <t>Cota do N.A.</t>
  </si>
  <si>
    <t>Amostras</t>
  </si>
  <si>
    <t>01</t>
  </si>
  <si>
    <t>Revestimento</t>
  </si>
  <si>
    <t>Amostrador</t>
  </si>
  <si>
    <t>"</t>
  </si>
  <si>
    <t>Peso</t>
  </si>
  <si>
    <t>Altura de queda</t>
  </si>
  <si>
    <t>cm</t>
  </si>
  <si>
    <t>kg</t>
  </si>
  <si>
    <t>m</t>
  </si>
  <si>
    <t>Ø externo</t>
  </si>
  <si>
    <t>Ø interno</t>
  </si>
  <si>
    <t>N°</t>
  </si>
  <si>
    <t>Cota</t>
  </si>
  <si>
    <t>Furo</t>
  </si>
  <si>
    <t>SPT -  Standart Penetration Test</t>
  </si>
  <si>
    <t>Empresa executora da sondagem</t>
  </si>
  <si>
    <t>Endereço da executora</t>
  </si>
  <si>
    <t>Cliente:</t>
  </si>
  <si>
    <t>Obra:</t>
  </si>
  <si>
    <t>Local:</t>
  </si>
  <si>
    <t>Camadas - Classificação dos solos</t>
  </si>
  <si>
    <t>em</t>
  </si>
  <si>
    <t>Profundidade</t>
  </si>
  <si>
    <t>Data</t>
  </si>
  <si>
    <t>Inicio</t>
  </si>
  <si>
    <t>término</t>
  </si>
  <si>
    <t>Folha</t>
  </si>
  <si>
    <t>Diâmetro Ø</t>
  </si>
  <si>
    <t>Não foi encontrado N.A.</t>
  </si>
  <si>
    <t>Prof. Camadas (m)</t>
  </si>
  <si>
    <t>Cota relação R.N.</t>
  </si>
  <si>
    <t>Ø</t>
  </si>
  <si>
    <t>Método cravação</t>
  </si>
  <si>
    <t>.</t>
  </si>
  <si>
    <t>Índice SPT finais/30cm</t>
  </si>
  <si>
    <t>Índice de SPT iniciais/30cm</t>
  </si>
  <si>
    <t>Repetir</t>
  </si>
  <si>
    <t>Obs:</t>
  </si>
  <si>
    <t>Trado Helicoidal</t>
  </si>
  <si>
    <t>Trado concha</t>
  </si>
  <si>
    <t>Nível d'agua</t>
  </si>
  <si>
    <t>Data de execução</t>
  </si>
  <si>
    <t>__________  30 cm finais</t>
  </si>
  <si>
    <t>_ _ _ _ _ _ _   30 cm iniciais</t>
  </si>
  <si>
    <t>NA Inic.</t>
  </si>
  <si>
    <t>NA Final</t>
  </si>
  <si>
    <t>Perfil de Sondagem</t>
  </si>
  <si>
    <t>Coordenadas</t>
  </si>
  <si>
    <t>E</t>
  </si>
  <si>
    <t>L</t>
  </si>
  <si>
    <t>N</t>
  </si>
  <si>
    <t>www.sitengenharia.com.br</t>
  </si>
  <si>
    <t>Araucária</t>
  </si>
  <si>
    <t>ENGENHARIA AMBIENTAL E CIVIL</t>
  </si>
  <si>
    <t>Percussão</t>
  </si>
  <si>
    <t>Eng.ª Civil</t>
  </si>
  <si>
    <t>Rosemary Tuzi Domiciliano</t>
  </si>
  <si>
    <t>CREA-PR</t>
  </si>
  <si>
    <t>117336/D</t>
  </si>
  <si>
    <t>-</t>
  </si>
  <si>
    <t>Rua José Rodrigues de Oliveira, nº 454, Jardim Monte Cristo, Paranavaí - PR.</t>
  </si>
  <si>
    <t>↑ Furo terminado</t>
  </si>
  <si>
    <t>SM</t>
  </si>
  <si>
    <t>Loteamento</t>
  </si>
  <si>
    <t>001/2022</t>
  </si>
  <si>
    <t>Olivia Shizuka Abe</t>
  </si>
  <si>
    <t>Estrada Estrada do Matadouro, s/n - Gleba Patrimônio Marialva</t>
  </si>
  <si>
    <t>argila  marrom avermelhada, friável com presença de matéria orgânica</t>
  </si>
  <si>
    <t>argila  marrom avermelhada, friável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</si>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</sst>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11"/>
      <name val="Times New Roman"/>
      <family val="1"/>
    </font>
    <font>
      <sz val="8"/>
      <color indexed="23"/>
      <name val="Times New Roman"/>
      <family val="1"/>
    </font>
    <font>
      <sz val="8"/>
      <color indexed="44"/>
      <name val="Times New Roman"/>
      <family val="1"/>
    </font>
    <font>
      <sz val="7"/>
      <name val="Times New Roman"/>
      <family val="1"/>
    </font>
    <font>
      <sz val="10"/>
      <color indexed="44"/>
      <name val="Times New Roman"/>
      <family val="1"/>
    </font>
    <font>
      <sz val="10"/>
      <color indexed="41"/>
      <name val="Arial"/>
      <family val="2"/>
    </font>
    <font>
      <sz val="7"/>
      <color indexed="44"/>
      <name val="Times New Roman"/>
      <family val="1"/>
    </font>
    <font>
      <sz val="7"/>
      <color indexed="44"/>
      <name val="Arial"/>
      <family val="2"/>
    </font>
    <font>
      <sz val="6"/>
      <name val="Arial"/>
      <family val="2"/>
    </font>
    <font>
      <sz val="6"/>
      <color indexed="44"/>
      <name val="Arial"/>
      <family val="2"/>
    </font>
    <font>
      <sz val="6"/>
      <color indexed="44"/>
      <name val="Times New Roman"/>
      <family val="1"/>
    </font>
    <font>
      <sz val="8"/>
      <color indexed="41"/>
      <name val="Times New Roman"/>
      <family val="1"/>
    </font>
    <font>
      <sz val="10"/>
      <color indexed="41"/>
      <name val="Times New Roman"/>
      <family val="1"/>
    </font>
    <font>
      <sz val="6"/>
      <color indexed="41"/>
      <name val="Arial"/>
      <family val="2"/>
    </font>
    <font>
      <sz val="9"/>
      <color indexed="41"/>
      <name val="Times New Roman"/>
      <family val="1"/>
    </font>
    <font>
      <i/>
      <sz val="8"/>
      <name val="Times New Roman"/>
      <family val="1"/>
    </font>
    <font>
      <sz val="10"/>
      <color indexed="44"/>
      <name val="Arial"/>
      <family val="2"/>
    </font>
    <font>
      <sz val="7"/>
      <color indexed="8"/>
      <name val="Arial"/>
      <family val="2"/>
    </font>
    <font>
      <sz val="10"/>
      <color indexed="23"/>
      <name val="Arial"/>
      <family val="2"/>
    </font>
    <font>
      <sz val="6"/>
      <color indexed="23"/>
      <name val="Arial"/>
      <family val="2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8"/>
      <color indexed="8"/>
      <name val="Times New Roman"/>
      <family val="1"/>
    </font>
    <font>
      <sz val="6"/>
      <color indexed="8"/>
      <name val="Arial"/>
      <family val="2"/>
    </font>
    <font>
      <sz val="9"/>
      <name val="Tahoma"/>
      <family val="2"/>
    </font>
    <font>
      <sz val="10"/>
      <name val="Tahoma"/>
      <family val="2"/>
    </font>
    <font>
      <sz val="8"/>
      <name val="Tahoma"/>
      <family val="2"/>
    </font>
    <font>
      <sz val="7"/>
      <name val="Tahoma"/>
      <family val="2"/>
    </font>
    <font>
      <sz val="8"/>
      <color indexed="63"/>
      <name val="Tahoma"/>
      <family val="2"/>
    </font>
    <font>
      <b/>
      <sz val="8"/>
      <name val="Tahoma"/>
      <family val="2"/>
    </font>
    <font>
      <sz val="8"/>
      <color indexed="22"/>
      <name val="Times New Roman"/>
      <family val="1"/>
    </font>
    <font>
      <sz val="10"/>
      <color indexed="22"/>
      <name val="Times New Roman"/>
      <family val="1"/>
    </font>
    <font>
      <sz val="10"/>
      <color indexed="22"/>
      <name val="Arial"/>
      <family val="2"/>
    </font>
    <font>
      <sz val="6"/>
      <color indexed="22"/>
      <name val="Arial"/>
      <family val="2"/>
    </font>
    <font>
      <sz val="7"/>
      <color indexed="22"/>
      <name val="Arial"/>
      <family val="2"/>
    </font>
    <font>
      <sz val="7"/>
      <color indexed="22"/>
      <name val="Times New Roman"/>
      <family val="1"/>
    </font>
    <font>
      <sz val="9"/>
      <color indexed="22"/>
      <name val="Times New Roman"/>
      <family val="1"/>
    </font>
    <font>
      <b/>
      <sz val="7"/>
      <color theme="1"/>
      <name val="Arial"/>
      <family val="2"/>
    </font>
    <font>
      <sz val="10"/>
      <color theme="0"/>
      <name val="Arial"/>
      <family val="2"/>
    </font>
    <font>
      <sz val="6"/>
      <color theme="1"/>
      <name val="Arial"/>
      <family val="2"/>
    </font>
    <font>
      <u/>
      <sz val="10"/>
      <color theme="10"/>
      <name val="Arial"/>
      <family val="2"/>
    </font>
    <font>
      <sz val="7"/>
      <color theme="8" tint="-0.249977111117893"/>
      <name val="Tahoma"/>
      <family val="2"/>
    </font>
    <font>
      <sz val="7"/>
      <name val="Arial"/>
      <family val="2"/>
    </font>
    <font>
      <sz val="9"/>
      <name val="Arial Narrow"/>
      <family val="2"/>
    </font>
    <font>
      <sz val="8"/>
      <color theme="0" tint="-0.499984740745262"/>
      <name val="Calibri Light"/>
      <family val="2"/>
    </font>
    <font>
      <sz val="8"/>
      <color theme="0" tint="-0.249977111117893"/>
      <name val="Calibri"/>
      <family val="2"/>
      <scheme val="minor"/>
    </font>
    <font>
      <b/>
      <sz val="14"/>
      <color rgb="FF266857"/>
      <name val="Calibri Light"/>
      <family val="2"/>
    </font>
    <font>
      <sz val="8"/>
      <color theme="0" tint="-0.499984740745262"/>
      <name val="Calibri"/>
      <family val="2"/>
      <scheme val="minor"/>
    </font>
    <font>
      <sz val="8"/>
      <color rgb="FF757575"/>
      <name val="Calibri"/>
      <family val="2"/>
      <scheme val="minor"/>
    </font>
    <font>
      <sz val="8"/>
      <color rgb="FF266857"/>
      <name val="Calibri Light"/>
      <family val="2"/>
    </font>
    <font>
      <sz val="9"/>
      <color theme="0" tint="-0.249977111117893"/>
      <name val="Calibri"/>
      <family val="2"/>
      <scheme val="minor"/>
    </font>
    <font>
      <sz val="10"/>
      <color theme="0" tint="-0.499984740745262"/>
      <name val="Calibri Light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EEE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8" fillId="0" borderId="0" applyNumberFormat="0" applyFill="0" applyBorder="0" applyAlignment="0" applyProtection="0"/>
    <xf numFmtId="0" fontId="1" fillId="0" borderId="0"/>
  </cellStyleXfs>
  <cellXfs count="447">
    <xf numFmtId="0" fontId="0" fillId="0" borderId="0" xfId="0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 applyAlignment="1">
      <alignment horizontal="center"/>
    </xf>
    <xf numFmtId="0" fontId="9" fillId="3" borderId="7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vertical="center"/>
    </xf>
    <xf numFmtId="0" fontId="8" fillId="3" borderId="0" xfId="0" applyFont="1" applyFill="1" applyBorder="1"/>
    <xf numFmtId="1" fontId="4" fillId="4" borderId="9" xfId="0" applyNumberFormat="1" applyFont="1" applyFill="1" applyBorder="1" applyAlignment="1" applyProtection="1">
      <alignment horizontal="center"/>
      <protection locked="0"/>
    </xf>
    <xf numFmtId="1" fontId="4" fillId="4" borderId="10" xfId="0" applyNumberFormat="1" applyFont="1" applyFill="1" applyBorder="1" applyAlignment="1" applyProtection="1">
      <alignment horizontal="center"/>
      <protection locked="0"/>
    </xf>
    <xf numFmtId="49" fontId="4" fillId="4" borderId="11" xfId="0" applyNumberFormat="1" applyFont="1" applyFill="1" applyBorder="1" applyAlignment="1" applyProtection="1">
      <alignment horizontal="center"/>
      <protection locked="0"/>
    </xf>
    <xf numFmtId="49" fontId="4" fillId="4" borderId="12" xfId="0" applyNumberFormat="1" applyFont="1" applyFill="1" applyBorder="1" applyAlignment="1" applyProtection="1">
      <alignment horizontal="center"/>
      <protection locked="0"/>
    </xf>
    <xf numFmtId="0" fontId="4" fillId="3" borderId="4" xfId="0" applyFont="1" applyFill="1" applyBorder="1"/>
    <xf numFmtId="0" fontId="13" fillId="5" borderId="0" xfId="0" applyFont="1" applyFill="1"/>
    <xf numFmtId="0" fontId="4" fillId="3" borderId="4" xfId="0" applyFont="1" applyFill="1" applyBorder="1" applyAlignment="1" applyProtection="1">
      <alignment vertical="center"/>
      <protection locked="0"/>
    </xf>
    <xf numFmtId="0" fontId="4" fillId="3" borderId="13" xfId="0" applyFont="1" applyFill="1" applyBorder="1" applyProtection="1">
      <protection locked="0"/>
    </xf>
    <xf numFmtId="13" fontId="6" fillId="4" borderId="1" xfId="0" quotePrefix="1" applyNumberFormat="1" applyFont="1" applyFill="1" applyBorder="1" applyAlignment="1" applyProtection="1">
      <alignment horizontal="center"/>
      <protection locked="0"/>
    </xf>
    <xf numFmtId="13" fontId="4" fillId="4" borderId="1" xfId="0" applyNumberFormat="1" applyFont="1" applyFill="1" applyBorder="1" applyAlignment="1" applyProtection="1">
      <alignment horizontal="center"/>
      <protection locked="0"/>
    </xf>
    <xf numFmtId="0" fontId="16" fillId="3" borderId="14" xfId="0" applyFont="1" applyFill="1" applyBorder="1"/>
    <xf numFmtId="0" fontId="16" fillId="0" borderId="0" xfId="0" applyFont="1"/>
    <xf numFmtId="0" fontId="20" fillId="5" borderId="0" xfId="0" applyFont="1" applyFill="1" applyBorder="1" applyAlignment="1"/>
    <xf numFmtId="0" fontId="13" fillId="5" borderId="0" xfId="0" applyFont="1" applyFill="1" applyBorder="1" applyAlignment="1"/>
    <xf numFmtId="0" fontId="21" fillId="5" borderId="0" xfId="0" applyFont="1" applyFill="1"/>
    <xf numFmtId="0" fontId="22" fillId="5" borderId="0" xfId="0" applyFont="1" applyFill="1" applyBorder="1" applyAlignment="1">
      <alignment horizontal="left" vertical="center"/>
    </xf>
    <xf numFmtId="0" fontId="2" fillId="0" borderId="0" xfId="0" applyFont="1"/>
    <xf numFmtId="0" fontId="20" fillId="5" borderId="0" xfId="0" applyFont="1" applyFill="1"/>
    <xf numFmtId="0" fontId="6" fillId="3" borderId="0" xfId="0" applyFont="1" applyFill="1" applyBorder="1" applyAlignment="1" applyProtection="1">
      <alignment horizontal="right"/>
      <protection locked="0"/>
    </xf>
    <xf numFmtId="0" fontId="4" fillId="3" borderId="0" xfId="0" applyFont="1" applyFill="1" applyBorder="1" applyAlignment="1">
      <alignment horizontal="right"/>
    </xf>
    <xf numFmtId="0" fontId="14" fillId="3" borderId="0" xfId="0" applyFont="1" applyFill="1" applyBorder="1" applyAlignment="1"/>
    <xf numFmtId="0" fontId="12" fillId="3" borderId="0" xfId="0" applyFont="1" applyFill="1" applyBorder="1"/>
    <xf numFmtId="0" fontId="4" fillId="3" borderId="0" xfId="0" applyFont="1" applyFill="1" applyBorder="1" applyProtection="1">
      <protection locked="0"/>
    </xf>
    <xf numFmtId="0" fontId="2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4" fillId="3" borderId="7" xfId="0" applyFont="1" applyFill="1" applyBorder="1"/>
    <xf numFmtId="0" fontId="16" fillId="3" borderId="8" xfId="0" applyFont="1" applyFill="1" applyBorder="1"/>
    <xf numFmtId="164" fontId="10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7" fillId="3" borderId="8" xfId="0" applyFont="1" applyFill="1" applyBorder="1"/>
    <xf numFmtId="0" fontId="13" fillId="3" borderId="0" xfId="0" applyFont="1" applyFill="1" applyBorder="1"/>
    <xf numFmtId="0" fontId="24" fillId="3" borderId="0" xfId="0" applyFont="1" applyFill="1" applyBorder="1"/>
    <xf numFmtId="0" fontId="15" fillId="3" borderId="0" xfId="0" applyFont="1" applyFill="1" applyBorder="1"/>
    <xf numFmtId="0" fontId="5" fillId="3" borderId="0" xfId="0" applyFont="1" applyFill="1" applyBorder="1"/>
    <xf numFmtId="0" fontId="11" fillId="3" borderId="0" xfId="0" applyFont="1" applyFill="1" applyBorder="1" applyProtection="1">
      <protection locked="0"/>
    </xf>
    <xf numFmtId="0" fontId="17" fillId="3" borderId="8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4" fillId="3" borderId="9" xfId="0" applyFont="1" applyFill="1" applyBorder="1"/>
    <xf numFmtId="0" fontId="4" fillId="3" borderId="5" xfId="0" applyFont="1" applyFill="1" applyBorder="1"/>
    <xf numFmtId="0" fontId="16" fillId="3" borderId="16" xfId="0" applyFont="1" applyFill="1" applyBorder="1"/>
    <xf numFmtId="0" fontId="4" fillId="3" borderId="7" xfId="0" applyFont="1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2" fillId="3" borderId="7" xfId="0" applyFont="1" applyFill="1" applyBorder="1"/>
    <xf numFmtId="0" fontId="6" fillId="3" borderId="0" xfId="0" applyFont="1" applyFill="1" applyBorder="1" applyAlignment="1">
      <alignment horizontal="center"/>
    </xf>
    <xf numFmtId="0" fontId="26" fillId="5" borderId="0" xfId="0" applyFont="1" applyFill="1"/>
    <xf numFmtId="0" fontId="27" fillId="5" borderId="0" xfId="0" applyFont="1" applyFill="1"/>
    <xf numFmtId="0" fontId="2" fillId="0" borderId="0" xfId="0" applyFont="1" applyFill="1"/>
    <xf numFmtId="0" fontId="0" fillId="0" borderId="0" xfId="0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6" fillId="3" borderId="0" xfId="0" applyNumberFormat="1" applyFont="1" applyFill="1" applyBorder="1" applyAlignment="1">
      <alignment horizontal="right"/>
    </xf>
    <xf numFmtId="0" fontId="4" fillId="3" borderId="0" xfId="0" applyFont="1" applyFill="1" applyBorder="1" applyAlignment="1"/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3" fillId="3" borderId="0" xfId="0" applyFont="1" applyFill="1"/>
    <xf numFmtId="0" fontId="2" fillId="3" borderId="0" xfId="0" applyFont="1" applyFill="1"/>
    <xf numFmtId="0" fontId="6" fillId="3" borderId="8" xfId="0" applyFont="1" applyFill="1" applyBorder="1" applyAlignment="1" applyProtection="1">
      <alignment horizontal="right"/>
      <protection locked="0"/>
    </xf>
    <xf numFmtId="0" fontId="0" fillId="3" borderId="0" xfId="0" applyFill="1" applyBorder="1" applyAlignment="1" applyProtection="1">
      <protection locked="0"/>
    </xf>
    <xf numFmtId="0" fontId="0" fillId="3" borderId="8" xfId="0" applyFill="1" applyBorder="1" applyAlignment="1" applyProtection="1">
      <protection locked="0"/>
    </xf>
    <xf numFmtId="0" fontId="2" fillId="3" borderId="0" xfId="0" applyFont="1" applyFill="1" applyBorder="1" applyAlignment="1" applyProtection="1">
      <alignment horizontal="right"/>
      <protection locked="0"/>
    </xf>
    <xf numFmtId="0" fontId="0" fillId="3" borderId="0" xfId="0" applyFill="1" applyAlignment="1"/>
    <xf numFmtId="0" fontId="2" fillId="3" borderId="5" xfId="0" applyFont="1" applyFill="1" applyBorder="1" applyAlignment="1"/>
    <xf numFmtId="0" fontId="4" fillId="3" borderId="0" xfId="0" applyFont="1" applyFill="1" applyBorder="1" applyAlignment="1">
      <alignment horizontal="center" vertical="center"/>
    </xf>
    <xf numFmtId="0" fontId="0" fillId="2" borderId="0" xfId="0" applyFill="1"/>
    <xf numFmtId="0" fontId="16" fillId="3" borderId="0" xfId="0" applyFont="1" applyFill="1"/>
    <xf numFmtId="0" fontId="28" fillId="3" borderId="5" xfId="0" applyFont="1" applyFill="1" applyBorder="1"/>
    <xf numFmtId="0" fontId="28" fillId="3" borderId="0" xfId="0" applyFont="1" applyFill="1" applyBorder="1" applyAlignment="1">
      <alignment horizontal="right"/>
    </xf>
    <xf numFmtId="0" fontId="28" fillId="3" borderId="0" xfId="0" applyFont="1" applyFill="1" applyBorder="1" applyAlignment="1" applyProtection="1">
      <alignment horizontal="center" vertical="center" textRotation="90"/>
    </xf>
    <xf numFmtId="0" fontId="28" fillId="3" borderId="0" xfId="0" applyFont="1" applyFill="1" applyBorder="1" applyAlignment="1" applyProtection="1">
      <alignment horizontal="right"/>
    </xf>
    <xf numFmtId="0" fontId="28" fillId="3" borderId="0" xfId="0" applyFont="1" applyFill="1" applyBorder="1" applyAlignment="1" applyProtection="1"/>
    <xf numFmtId="0" fontId="28" fillId="3" borderId="0" xfId="0" applyFont="1" applyFill="1" applyBorder="1" applyProtection="1"/>
    <xf numFmtId="0" fontId="28" fillId="3" borderId="0" xfId="0" applyFont="1" applyFill="1" applyBorder="1"/>
    <xf numFmtId="13" fontId="28" fillId="3" borderId="0" xfId="0" applyNumberFormat="1" applyFont="1" applyFill="1" applyBorder="1" applyAlignment="1" applyProtection="1">
      <alignment horizontal="right"/>
    </xf>
    <xf numFmtId="0" fontId="29" fillId="5" borderId="0" xfId="0" applyFont="1" applyFill="1"/>
    <xf numFmtId="0" fontId="29" fillId="0" borderId="0" xfId="0" applyFont="1"/>
    <xf numFmtId="49" fontId="4" fillId="4" borderId="1" xfId="0" applyNumberFormat="1" applyFont="1" applyFill="1" applyBorder="1" applyAlignment="1" applyProtection="1">
      <alignment horizontal="center"/>
      <protection locked="0"/>
    </xf>
    <xf numFmtId="0" fontId="29" fillId="3" borderId="0" xfId="0" applyFont="1" applyFill="1" applyBorder="1"/>
    <xf numFmtId="49" fontId="6" fillId="4" borderId="1" xfId="0" applyNumberFormat="1" applyFont="1" applyFill="1" applyBorder="1" applyAlignment="1" applyProtection="1">
      <alignment horizontal="center"/>
      <protection locked="0"/>
    </xf>
    <xf numFmtId="13" fontId="25" fillId="3" borderId="0" xfId="0" applyNumberFormat="1" applyFont="1" applyFill="1" applyBorder="1" applyProtection="1">
      <protection locked="0"/>
    </xf>
    <xf numFmtId="1" fontId="25" fillId="3" borderId="0" xfId="0" applyNumberFormat="1" applyFont="1" applyFill="1" applyBorder="1" applyAlignment="1" applyProtection="1">
      <alignment horizontal="center"/>
      <protection locked="0"/>
    </xf>
    <xf numFmtId="0" fontId="31" fillId="5" borderId="0" xfId="0" applyFont="1" applyFill="1"/>
    <xf numFmtId="0" fontId="34" fillId="2" borderId="17" xfId="0" applyNumberFormat="1" applyFont="1" applyFill="1" applyBorder="1" applyAlignment="1">
      <alignment horizontal="center"/>
    </xf>
    <xf numFmtId="0" fontId="34" fillId="2" borderId="18" xfId="0" applyNumberFormat="1" applyFont="1" applyFill="1" applyBorder="1" applyAlignment="1">
      <alignment horizontal="center"/>
    </xf>
    <xf numFmtId="0" fontId="34" fillId="2" borderId="3" xfId="0" applyNumberFormat="1" applyFont="1" applyFill="1" applyBorder="1" applyAlignment="1">
      <alignment horizontal="center"/>
    </xf>
    <xf numFmtId="0" fontId="34" fillId="2" borderId="19" xfId="0" applyNumberFormat="1" applyFont="1" applyFill="1" applyBorder="1" applyAlignment="1">
      <alignment horizontal="center"/>
    </xf>
    <xf numFmtId="0" fontId="34" fillId="4" borderId="2" xfId="0" applyFont="1" applyFill="1" applyBorder="1" applyAlignment="1">
      <alignment vertical="center"/>
    </xf>
    <xf numFmtId="0" fontId="34" fillId="4" borderId="5" xfId="0" applyFont="1" applyFill="1" applyBorder="1" applyAlignment="1">
      <alignment horizontal="right" vertical="center"/>
    </xf>
    <xf numFmtId="1" fontId="34" fillId="4" borderId="5" xfId="0" applyNumberFormat="1" applyFont="1" applyFill="1" applyBorder="1" applyAlignment="1">
      <alignment vertical="center"/>
    </xf>
    <xf numFmtId="0" fontId="34" fillId="4" borderId="5" xfId="0" applyFont="1" applyFill="1" applyBorder="1" applyAlignment="1">
      <alignment horizontal="left" vertical="center"/>
    </xf>
    <xf numFmtId="0" fontId="34" fillId="4" borderId="16" xfId="0" applyFont="1" applyFill="1" applyBorder="1" applyAlignment="1">
      <alignment horizontal="center" vertical="center"/>
    </xf>
    <xf numFmtId="0" fontId="34" fillId="4" borderId="0" xfId="0" applyFont="1" applyFill="1" applyBorder="1" applyAlignment="1">
      <alignment vertical="center"/>
    </xf>
    <xf numFmtId="1" fontId="34" fillId="4" borderId="0" xfId="0" applyNumberFormat="1" applyFont="1" applyFill="1" applyBorder="1" applyAlignment="1">
      <alignment vertical="center"/>
    </xf>
    <xf numFmtId="49" fontId="34" fillId="4" borderId="0" xfId="0" applyNumberFormat="1" applyFont="1" applyFill="1" applyBorder="1" applyAlignment="1">
      <alignment horizontal="center" vertical="center"/>
    </xf>
    <xf numFmtId="0" fontId="34" fillId="4" borderId="0" xfId="0" applyFont="1" applyFill="1" applyBorder="1" applyAlignment="1">
      <alignment horizontal="left" vertical="center"/>
    </xf>
    <xf numFmtId="0" fontId="34" fillId="4" borderId="8" xfId="0" applyFont="1" applyFill="1" applyBorder="1" applyAlignment="1">
      <alignment vertical="center"/>
    </xf>
    <xf numFmtId="0" fontId="34" fillId="4" borderId="4" xfId="0" applyFont="1" applyFill="1" applyBorder="1" applyAlignment="1">
      <alignment vertical="center"/>
    </xf>
    <xf numFmtId="0" fontId="34" fillId="4" borderId="4" xfId="0" applyNumberFormat="1" applyFont="1" applyFill="1" applyBorder="1" applyAlignment="1">
      <alignment vertical="center"/>
    </xf>
    <xf numFmtId="49" fontId="34" fillId="4" borderId="4" xfId="0" applyNumberFormat="1" applyFont="1" applyFill="1" applyBorder="1" applyAlignment="1">
      <alignment horizontal="center" vertical="center"/>
    </xf>
    <xf numFmtId="0" fontId="34" fillId="4" borderId="14" xfId="0" applyFont="1" applyFill="1" applyBorder="1" applyAlignment="1">
      <alignment vertical="center"/>
    </xf>
    <xf numFmtId="0" fontId="24" fillId="5" borderId="0" xfId="0" applyFont="1" applyFill="1"/>
    <xf numFmtId="0" fontId="39" fillId="5" borderId="0" xfId="0" applyFont="1" applyFill="1" applyBorder="1" applyAlignment="1"/>
    <xf numFmtId="0" fontId="40" fillId="5" borderId="0" xfId="0" applyFont="1" applyFill="1"/>
    <xf numFmtId="0" fontId="41" fillId="5" borderId="0" xfId="0" applyFont="1" applyFill="1"/>
    <xf numFmtId="0" fontId="40" fillId="5" borderId="0" xfId="0" applyFont="1" applyFill="1" applyBorder="1"/>
    <xf numFmtId="0" fontId="40" fillId="5" borderId="0" xfId="0" applyFont="1" applyFill="1" applyBorder="1" applyAlignment="1"/>
    <xf numFmtId="0" fontId="42" fillId="5" borderId="0" xfId="0" applyFont="1" applyFill="1" applyAlignment="1">
      <alignment horizontal="center"/>
    </xf>
    <xf numFmtId="0" fontId="43" fillId="5" borderId="0" xfId="0" applyFont="1" applyFill="1" applyBorder="1" applyAlignment="1">
      <alignment horizontal="center"/>
    </xf>
    <xf numFmtId="0" fontId="42" fillId="5" borderId="0" xfId="0" applyFont="1" applyFill="1"/>
    <xf numFmtId="0" fontId="42" fillId="5" borderId="0" xfId="0" applyFont="1" applyFill="1" applyBorder="1" applyAlignment="1"/>
    <xf numFmtId="0" fontId="44" fillId="5" borderId="0" xfId="0" applyFont="1" applyFill="1" applyBorder="1" applyAlignment="1">
      <alignment horizontal="left" vertical="center"/>
    </xf>
    <xf numFmtId="0" fontId="43" fillId="5" borderId="0" xfId="0" applyNumberFormat="1" applyFont="1" applyFill="1" applyBorder="1" applyAlignment="1">
      <alignment horizontal="center"/>
    </xf>
    <xf numFmtId="0" fontId="43" fillId="5" borderId="0" xfId="0" applyNumberFormat="1" applyFont="1" applyFill="1" applyBorder="1" applyAlignment="1">
      <alignment horizontal="right"/>
    </xf>
    <xf numFmtId="2" fontId="43" fillId="5" borderId="0" xfId="0" applyNumberFormat="1" applyFont="1" applyFill="1" applyBorder="1" applyAlignment="1">
      <alignment horizontal="center"/>
    </xf>
    <xf numFmtId="0" fontId="41" fillId="5" borderId="0" xfId="0" applyFont="1" applyFill="1" applyAlignment="1"/>
    <xf numFmtId="0" fontId="0" fillId="6" borderId="3" xfId="0" applyFill="1" applyBorder="1"/>
    <xf numFmtId="0" fontId="0" fillId="7" borderId="3" xfId="0" applyFill="1" applyBorder="1"/>
    <xf numFmtId="0" fontId="45" fillId="2" borderId="8" xfId="0" applyFont="1" applyFill="1" applyBorder="1"/>
    <xf numFmtId="0" fontId="2" fillId="6" borderId="0" xfId="0" applyFont="1" applyFill="1"/>
    <xf numFmtId="0" fontId="2" fillId="6" borderId="0" xfId="0" applyFont="1" applyFill="1" applyBorder="1"/>
    <xf numFmtId="2" fontId="10" fillId="3" borderId="0" xfId="0" applyNumberFormat="1" applyFont="1" applyFill="1" applyBorder="1" applyAlignment="1">
      <alignment horizontal="center"/>
    </xf>
    <xf numFmtId="0" fontId="0" fillId="8" borderId="0" xfId="0" applyFill="1" applyBorder="1"/>
    <xf numFmtId="0" fontId="2" fillId="8" borderId="0" xfId="0" applyFont="1" applyFill="1" applyBorder="1"/>
    <xf numFmtId="0" fontId="2" fillId="8" borderId="0" xfId="0" applyFont="1" applyFill="1"/>
    <xf numFmtId="0" fontId="16" fillId="8" borderId="8" xfId="0" applyFont="1" applyFill="1" applyBorder="1"/>
    <xf numFmtId="0" fontId="6" fillId="9" borderId="3" xfId="0" applyFont="1" applyFill="1" applyBorder="1" applyAlignment="1" applyProtection="1">
      <alignment horizontal="right"/>
      <protection locked="0"/>
    </xf>
    <xf numFmtId="0" fontId="14" fillId="6" borderId="0" xfId="0" applyFont="1" applyFill="1" applyBorder="1" applyAlignment="1"/>
    <xf numFmtId="0" fontId="37" fillId="10" borderId="5" xfId="0" applyFont="1" applyFill="1" applyBorder="1" applyAlignment="1">
      <alignment horizontal="left"/>
    </xf>
    <xf numFmtId="0" fontId="35" fillId="10" borderId="9" xfId="0" applyNumberFormat="1" applyFont="1" applyFill="1" applyBorder="1" applyAlignment="1">
      <alignment horizontal="center" vertical="center"/>
    </xf>
    <xf numFmtId="0" fontId="37" fillId="10" borderId="0" xfId="0" applyFont="1" applyFill="1" applyBorder="1" applyAlignment="1">
      <alignment horizontal="left"/>
    </xf>
    <xf numFmtId="49" fontId="35" fillId="10" borderId="7" xfId="0" applyNumberFormat="1" applyFont="1" applyFill="1" applyBorder="1" applyAlignment="1">
      <alignment horizontal="center" vertical="center"/>
    </xf>
    <xf numFmtId="0" fontId="35" fillId="10" borderId="7" xfId="0" applyFont="1" applyFill="1" applyBorder="1"/>
    <xf numFmtId="0" fontId="35" fillId="10" borderId="0" xfId="0" applyFont="1" applyFill="1" applyBorder="1"/>
    <xf numFmtId="0" fontId="35" fillId="10" borderId="8" xfId="0" applyFont="1" applyFill="1" applyBorder="1"/>
    <xf numFmtId="0" fontId="46" fillId="6" borderId="6" xfId="0" applyFont="1" applyFill="1" applyBorder="1"/>
    <xf numFmtId="13" fontId="7" fillId="6" borderId="0" xfId="0" applyNumberFormat="1" applyFont="1" applyFill="1" applyBorder="1" applyAlignment="1" applyProtection="1">
      <alignment horizontal="center"/>
      <protection locked="0"/>
    </xf>
    <xf numFmtId="0" fontId="0" fillId="11" borderId="5" xfId="0" applyFill="1" applyBorder="1"/>
    <xf numFmtId="0" fontId="0" fillId="11" borderId="0" xfId="0" applyFill="1" applyBorder="1"/>
    <xf numFmtId="0" fontId="34" fillId="10" borderId="0" xfId="0" applyFont="1" applyFill="1" applyBorder="1" applyAlignment="1">
      <alignment vertical="center"/>
    </xf>
    <xf numFmtId="0" fontId="34" fillId="10" borderId="4" xfId="0" applyFont="1" applyFill="1" applyBorder="1" applyAlignment="1">
      <alignment vertical="center"/>
    </xf>
    <xf numFmtId="0" fontId="47" fillId="2" borderId="8" xfId="0" applyFont="1" applyFill="1" applyBorder="1" applyAlignment="1">
      <alignment horizontal="center"/>
    </xf>
    <xf numFmtId="0" fontId="2" fillId="9" borderId="9" xfId="0" applyFont="1" applyFill="1" applyBorder="1"/>
    <xf numFmtId="0" fontId="2" fillId="9" borderId="5" xfId="0" applyFont="1" applyFill="1" applyBorder="1"/>
    <xf numFmtId="0" fontId="0" fillId="9" borderId="5" xfId="0" applyFill="1" applyBorder="1"/>
    <xf numFmtId="0" fontId="0" fillId="9" borderId="16" xfId="0" applyFill="1" applyBorder="1"/>
    <xf numFmtId="0" fontId="2" fillId="9" borderId="15" xfId="0" applyFont="1" applyFill="1" applyBorder="1"/>
    <xf numFmtId="0" fontId="2" fillId="9" borderId="4" xfId="0" applyFont="1" applyFill="1" applyBorder="1"/>
    <xf numFmtId="0" fontId="0" fillId="9" borderId="4" xfId="0" applyFill="1" applyBorder="1"/>
    <xf numFmtId="0" fontId="0" fillId="9" borderId="14" xfId="0" applyFill="1" applyBorder="1"/>
    <xf numFmtId="0" fontId="37" fillId="10" borderId="4" xfId="0" applyFont="1" applyFill="1" applyBorder="1" applyAlignment="1">
      <alignment horizontal="center" vertical="center"/>
    </xf>
    <xf numFmtId="0" fontId="34" fillId="10" borderId="4" xfId="0" applyFont="1" applyFill="1" applyBorder="1" applyAlignment="1">
      <alignment horizontal="center" vertical="center"/>
    </xf>
    <xf numFmtId="0" fontId="2" fillId="12" borderId="0" xfId="0" applyFont="1" applyFill="1"/>
    <xf numFmtId="0" fontId="34" fillId="10" borderId="4" xfId="0" applyNumberFormat="1" applyFont="1" applyFill="1" applyBorder="1" applyAlignment="1">
      <alignment horizontal="left" vertical="center"/>
    </xf>
    <xf numFmtId="0" fontId="3" fillId="12" borderId="5" xfId="0" applyFont="1" applyFill="1" applyBorder="1" applyAlignment="1">
      <alignment vertical="center"/>
    </xf>
    <xf numFmtId="0" fontId="3" fillId="12" borderId="16" xfId="0" applyFont="1" applyFill="1" applyBorder="1" applyAlignment="1">
      <alignment vertical="center"/>
    </xf>
    <xf numFmtId="0" fontId="3" fillId="12" borderId="5" xfId="0" applyFont="1" applyFill="1" applyBorder="1" applyAlignment="1">
      <alignment horizontal="right"/>
    </xf>
    <xf numFmtId="0" fontId="3" fillId="12" borderId="5" xfId="0" applyFont="1" applyFill="1" applyBorder="1" applyAlignment="1">
      <alignment horizontal="left"/>
    </xf>
    <xf numFmtId="0" fontId="2" fillId="6" borderId="0" xfId="0" applyFont="1" applyFill="1" applyBorder="1" applyAlignment="1" applyProtection="1">
      <alignment horizontal="center"/>
      <protection locked="0"/>
    </xf>
    <xf numFmtId="0" fontId="2" fillId="6" borderId="0" xfId="0" applyFont="1" applyFill="1" applyAlignment="1" applyProtection="1">
      <alignment horizontal="center"/>
      <protection locked="0"/>
    </xf>
    <xf numFmtId="0" fontId="2" fillId="6" borderId="0" xfId="0" applyFont="1" applyFill="1" applyBorder="1" applyProtection="1">
      <protection locked="0"/>
    </xf>
    <xf numFmtId="0" fontId="2" fillId="6" borderId="0" xfId="0" applyFont="1" applyFill="1" applyProtection="1">
      <protection locked="0"/>
    </xf>
    <xf numFmtId="0" fontId="0" fillId="8" borderId="0" xfId="0" applyFill="1"/>
    <xf numFmtId="0" fontId="59" fillId="2" borderId="0" xfId="0" applyFont="1" applyFill="1" applyBorder="1" applyAlignment="1">
      <alignment horizontal="center" vertical="top" textRotation="90"/>
    </xf>
    <xf numFmtId="0" fontId="52" fillId="2" borderId="0" xfId="0" applyFont="1" applyFill="1" applyBorder="1" applyAlignment="1">
      <alignment horizontal="center" textRotation="90"/>
    </xf>
    <xf numFmtId="164" fontId="34" fillId="4" borderId="4" xfId="0" applyNumberFormat="1" applyFont="1" applyFill="1" applyBorder="1" applyAlignment="1">
      <alignment horizontal="center" vertical="center"/>
    </xf>
    <xf numFmtId="0" fontId="34" fillId="4" borderId="19" xfId="0" applyFont="1" applyFill="1" applyBorder="1" applyAlignment="1">
      <alignment horizontal="left" vertical="center"/>
    </xf>
    <xf numFmtId="0" fontId="34" fillId="4" borderId="2" xfId="0" applyFont="1" applyFill="1" applyBorder="1" applyAlignment="1">
      <alignment horizontal="left" vertical="center"/>
    </xf>
    <xf numFmtId="0" fontId="34" fillId="4" borderId="20" xfId="0" applyFont="1" applyFill="1" applyBorder="1" applyAlignment="1">
      <alignment horizontal="left" vertical="center"/>
    </xf>
    <xf numFmtId="0" fontId="34" fillId="4" borderId="4" xfId="0" applyFont="1" applyFill="1" applyBorder="1" applyAlignment="1">
      <alignment horizontal="right" vertical="center"/>
    </xf>
    <xf numFmtId="14" fontId="34" fillId="4" borderId="9" xfId="0" applyNumberFormat="1" applyFont="1" applyFill="1" applyBorder="1" applyAlignment="1">
      <alignment horizontal="center" vertical="center"/>
    </xf>
    <xf numFmtId="14" fontId="34" fillId="4" borderId="5" xfId="0" applyNumberFormat="1" applyFont="1" applyFill="1" applyBorder="1" applyAlignment="1">
      <alignment horizontal="center" vertical="center"/>
    </xf>
    <xf numFmtId="14" fontId="34" fillId="4" borderId="16" xfId="0" applyNumberFormat="1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horizontal="right" vertical="center"/>
    </xf>
    <xf numFmtId="0" fontId="34" fillId="4" borderId="5" xfId="0" applyFont="1" applyFill="1" applyBorder="1" applyAlignment="1">
      <alignment vertical="center"/>
    </xf>
    <xf numFmtId="49" fontId="34" fillId="4" borderId="2" xfId="0" applyNumberFormat="1" applyFont="1" applyFill="1" applyBorder="1" applyAlignment="1">
      <alignment horizontal="left" vertical="center"/>
    </xf>
    <xf numFmtId="0" fontId="34" fillId="4" borderId="20" xfId="0" applyNumberFormat="1" applyFont="1" applyFill="1" applyBorder="1" applyAlignment="1">
      <alignment horizontal="left" vertical="center"/>
    </xf>
    <xf numFmtId="164" fontId="17" fillId="3" borderId="13" xfId="0" applyNumberFormat="1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14" fontId="36" fillId="4" borderId="2" xfId="0" applyNumberFormat="1" applyFont="1" applyFill="1" applyBorder="1" applyAlignment="1">
      <alignment vertical="center"/>
    </xf>
    <xf numFmtId="0" fontId="36" fillId="4" borderId="2" xfId="0" applyFont="1" applyFill="1" applyBorder="1" applyAlignment="1">
      <alignment vertical="center"/>
    </xf>
    <xf numFmtId="0" fontId="4" fillId="4" borderId="9" xfId="0" applyFont="1" applyFill="1" applyBorder="1" applyAlignment="1" applyProtection="1">
      <alignment horizontal="center"/>
      <protection locked="0"/>
    </xf>
    <xf numFmtId="0" fontId="0" fillId="4" borderId="21" xfId="0" applyFill="1" applyBorder="1" applyAlignment="1" applyProtection="1">
      <alignment horizontal="center"/>
      <protection locked="0"/>
    </xf>
    <xf numFmtId="0" fontId="5" fillId="4" borderId="9" xfId="0" applyFont="1" applyFill="1" applyBorder="1" applyAlignment="1" applyProtection="1">
      <protection locked="0"/>
    </xf>
    <xf numFmtId="0" fontId="4" fillId="4" borderId="5" xfId="0" applyFont="1" applyFill="1" applyBorder="1" applyAlignment="1" applyProtection="1">
      <protection locked="0"/>
    </xf>
    <xf numFmtId="0" fontId="4" fillId="4" borderId="21" xfId="0" applyFont="1" applyFill="1" applyBorder="1" applyAlignment="1" applyProtection="1">
      <protection locked="0"/>
    </xf>
    <xf numFmtId="0" fontId="4" fillId="8" borderId="0" xfId="0" applyFont="1" applyFill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right"/>
      <protection locked="0"/>
    </xf>
    <xf numFmtId="0" fontId="4" fillId="0" borderId="0" xfId="0" applyFont="1" applyBorder="1" applyAlignment="1" applyProtection="1">
      <alignment horizontal="right"/>
      <protection locked="0"/>
    </xf>
    <xf numFmtId="0" fontId="0" fillId="0" borderId="8" xfId="0" applyBorder="1" applyAlignment="1" applyProtection="1">
      <alignment horizontal="right"/>
      <protection locked="0"/>
    </xf>
    <xf numFmtId="2" fontId="5" fillId="4" borderId="9" xfId="0" applyNumberFormat="1" applyFont="1" applyFill="1" applyBorder="1" applyAlignment="1" applyProtection="1">
      <alignment horizontal="center"/>
      <protection locked="0"/>
    </xf>
    <xf numFmtId="2" fontId="4" fillId="4" borderId="21" xfId="0" applyNumberFormat="1" applyFont="1" applyFill="1" applyBorder="1" applyAlignment="1" applyProtection="1">
      <protection locked="0"/>
    </xf>
    <xf numFmtId="0" fontId="4" fillId="8" borderId="0" xfId="0" applyFont="1" applyFill="1" applyBorder="1" applyAlignment="1" applyProtection="1">
      <alignment horizontal="right"/>
      <protection locked="0"/>
    </xf>
    <xf numFmtId="164" fontId="4" fillId="4" borderId="19" xfId="0" applyNumberFormat="1" applyFont="1" applyFill="1" applyBorder="1" applyAlignment="1" applyProtection="1">
      <alignment horizontal="center"/>
      <protection locked="0"/>
    </xf>
    <xf numFmtId="164" fontId="4" fillId="0" borderId="27" xfId="0" applyNumberFormat="1" applyFont="1" applyBorder="1" applyAlignment="1" applyProtection="1">
      <alignment horizontal="center"/>
      <protection locked="0"/>
    </xf>
    <xf numFmtId="0" fontId="6" fillId="3" borderId="0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4" fillId="6" borderId="0" xfId="0" applyFont="1" applyFill="1" applyBorder="1" applyAlignment="1" applyProtection="1">
      <alignment horizontal="right"/>
      <protection locked="0"/>
    </xf>
    <xf numFmtId="0" fontId="28" fillId="3" borderId="0" xfId="0" applyFont="1" applyFill="1" applyBorder="1" applyAlignment="1" applyProtection="1">
      <alignment horizontal="right" wrapText="1"/>
      <protection locked="0"/>
    </xf>
    <xf numFmtId="0" fontId="28" fillId="3" borderId="8" xfId="0" applyFont="1" applyFill="1" applyBorder="1" applyAlignment="1" applyProtection="1">
      <alignment horizontal="right" wrapText="1"/>
      <protection locked="0"/>
    </xf>
    <xf numFmtId="14" fontId="4" fillId="4" borderId="19" xfId="0" applyNumberFormat="1" applyFont="1" applyFill="1" applyBorder="1" applyAlignment="1" applyProtection="1">
      <alignment horizontal="center"/>
      <protection locked="0"/>
    </xf>
    <xf numFmtId="14" fontId="4" fillId="4" borderId="2" xfId="0" applyNumberFormat="1" applyFont="1" applyFill="1" applyBorder="1" applyAlignment="1" applyProtection="1">
      <alignment horizontal="center"/>
      <protection locked="0"/>
    </xf>
    <xf numFmtId="14" fontId="4" fillId="4" borderId="20" xfId="0" applyNumberFormat="1" applyFont="1" applyFill="1" applyBorder="1" applyAlignment="1" applyProtection="1">
      <alignment horizontal="center"/>
      <protection locked="0"/>
    </xf>
    <xf numFmtId="0" fontId="51" fillId="6" borderId="0" xfId="0" applyFont="1" applyFill="1" applyAlignment="1">
      <alignment horizontal="center" vertical="center"/>
    </xf>
    <xf numFmtId="0" fontId="34" fillId="4" borderId="9" xfId="0" applyFont="1" applyFill="1" applyBorder="1" applyAlignment="1">
      <alignment horizontal="right" vertical="center"/>
    </xf>
    <xf numFmtId="0" fontId="4" fillId="0" borderId="8" xfId="0" applyFont="1" applyBorder="1" applyAlignment="1" applyProtection="1">
      <alignment horizontal="right"/>
      <protection locked="0"/>
    </xf>
    <xf numFmtId="0" fontId="34" fillId="4" borderId="15" xfId="0" applyFont="1" applyFill="1" applyBorder="1" applyAlignment="1">
      <alignment horizontal="right" vertical="center"/>
    </xf>
    <xf numFmtId="0" fontId="34" fillId="4" borderId="4" xfId="0" applyFont="1" applyFill="1" applyBorder="1" applyAlignment="1"/>
    <xf numFmtId="0" fontId="34" fillId="4" borderId="7" xfId="0" applyFont="1" applyFill="1" applyBorder="1" applyAlignment="1">
      <alignment horizontal="right" vertical="center"/>
    </xf>
    <xf numFmtId="0" fontId="34" fillId="4" borderId="0" xfId="0" applyFont="1" applyFill="1" applyAlignment="1"/>
    <xf numFmtId="13" fontId="34" fillId="4" borderId="2" xfId="0" applyNumberFormat="1" applyFont="1" applyFill="1" applyBorder="1" applyAlignment="1">
      <alignment horizontal="left" vertical="center"/>
    </xf>
    <xf numFmtId="0" fontId="34" fillId="4" borderId="2" xfId="0" applyFont="1" applyFill="1" applyBorder="1" applyAlignment="1">
      <alignment vertical="center"/>
    </xf>
    <xf numFmtId="0" fontId="34" fillId="4" borderId="20" xfId="0" applyFont="1" applyFill="1" applyBorder="1" applyAlignment="1">
      <alignment vertical="center"/>
    </xf>
    <xf numFmtId="14" fontId="34" fillId="4" borderId="0" xfId="0" applyNumberFormat="1" applyFont="1" applyFill="1" applyBorder="1" applyAlignment="1">
      <alignment horizontal="left" vertical="center"/>
    </xf>
    <xf numFmtId="0" fontId="34" fillId="4" borderId="0" xfId="0" applyFont="1" applyFill="1" applyBorder="1" applyAlignment="1">
      <alignment horizontal="left" vertical="center"/>
    </xf>
    <xf numFmtId="0" fontId="34" fillId="4" borderId="8" xfId="0" applyFont="1" applyFill="1" applyBorder="1" applyAlignment="1">
      <alignment horizontal="left" vertical="center"/>
    </xf>
    <xf numFmtId="14" fontId="34" fillId="4" borderId="4" xfId="0" applyNumberFormat="1" applyFont="1" applyFill="1" applyBorder="1" applyAlignment="1">
      <alignment horizontal="left" vertical="center"/>
    </xf>
    <xf numFmtId="0" fontId="34" fillId="4" borderId="4" xfId="0" applyFont="1" applyFill="1" applyBorder="1" applyAlignment="1">
      <alignment horizontal="left" vertical="center"/>
    </xf>
    <xf numFmtId="0" fontId="34" fillId="4" borderId="14" xfId="0" applyFont="1" applyFill="1" applyBorder="1" applyAlignment="1">
      <alignment horizontal="left" vertical="center"/>
    </xf>
    <xf numFmtId="0" fontId="34" fillId="4" borderId="0" xfId="0" applyFont="1" applyFill="1" applyBorder="1" applyAlignment="1">
      <alignment horizontal="right" vertical="center"/>
    </xf>
    <xf numFmtId="2" fontId="34" fillId="12" borderId="0" xfId="0" applyNumberFormat="1" applyFont="1" applyFill="1" applyBorder="1" applyAlignment="1">
      <alignment horizontal="center" vertical="center"/>
    </xf>
    <xf numFmtId="0" fontId="34" fillId="12" borderId="0" xfId="0" applyFont="1" applyFill="1" applyBorder="1" applyAlignment="1"/>
    <xf numFmtId="2" fontId="34" fillId="12" borderId="4" xfId="0" applyNumberFormat="1" applyFont="1" applyFill="1" applyBorder="1" applyAlignment="1">
      <alignment horizontal="center" vertical="center"/>
    </xf>
    <xf numFmtId="0" fontId="34" fillId="12" borderId="4" xfId="0" applyFont="1" applyFill="1" applyBorder="1" applyAlignment="1"/>
    <xf numFmtId="14" fontId="35" fillId="10" borderId="0" xfId="0" applyNumberFormat="1" applyFont="1" applyFill="1" applyBorder="1" applyAlignment="1">
      <alignment horizontal="left" vertical="center"/>
    </xf>
    <xf numFmtId="0" fontId="35" fillId="10" borderId="8" xfId="0" applyFont="1" applyFill="1" applyBorder="1" applyAlignment="1">
      <alignment horizontal="left" vertical="center"/>
    </xf>
    <xf numFmtId="14" fontId="35" fillId="10" borderId="4" xfId="0" applyNumberFormat="1" applyFont="1" applyFill="1" applyBorder="1" applyAlignment="1">
      <alignment horizontal="left" vertical="center"/>
    </xf>
    <xf numFmtId="0" fontId="35" fillId="10" borderId="14" xfId="0" applyFont="1" applyFill="1" applyBorder="1" applyAlignment="1">
      <alignment horizontal="left" vertical="center"/>
    </xf>
    <xf numFmtId="164" fontId="34" fillId="4" borderId="0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 applyProtection="1">
      <protection locked="0"/>
    </xf>
    <xf numFmtId="164" fontId="4" fillId="4" borderId="10" xfId="0" applyNumberFormat="1" applyFont="1" applyFill="1" applyBorder="1" applyAlignment="1" applyProtection="1">
      <alignment horizontal="center"/>
      <protection locked="0"/>
    </xf>
    <xf numFmtId="164" fontId="4" fillId="4" borderId="23" xfId="0" applyNumberFormat="1" applyFont="1" applyFill="1" applyBorder="1" applyAlignment="1" applyProtection="1">
      <alignment horizontal="center"/>
      <protection locked="0"/>
    </xf>
    <xf numFmtId="14" fontId="4" fillId="4" borderId="10" xfId="0" applyNumberFormat="1" applyFont="1" applyFill="1" applyBorder="1" applyAlignment="1" applyProtection="1">
      <alignment horizontal="center"/>
      <protection locked="0"/>
    </xf>
    <xf numFmtId="0" fontId="4" fillId="4" borderId="22" xfId="0" applyFont="1" applyFill="1" applyBorder="1" applyAlignment="1" applyProtection="1">
      <alignment horizontal="center"/>
      <protection locked="0"/>
    </xf>
    <xf numFmtId="0" fontId="4" fillId="4" borderId="23" xfId="0" applyFont="1" applyFill="1" applyBorder="1" applyAlignment="1" applyProtection="1">
      <alignment horizontal="center"/>
      <protection locked="0"/>
    </xf>
    <xf numFmtId="0" fontId="34" fillId="9" borderId="0" xfId="0" applyFont="1" applyFill="1" applyBorder="1" applyAlignment="1">
      <alignment horizontal="left" vertical="center"/>
    </xf>
    <xf numFmtId="0" fontId="34" fillId="9" borderId="8" xfId="0" applyFont="1" applyFill="1" applyBorder="1" applyAlignment="1">
      <alignment horizontal="left" vertical="center"/>
    </xf>
    <xf numFmtId="0" fontId="34" fillId="9" borderId="7" xfId="0" applyFont="1" applyFill="1" applyBorder="1" applyAlignment="1">
      <alignment horizontal="left" vertical="center"/>
    </xf>
    <xf numFmtId="0" fontId="34" fillId="9" borderId="0" xfId="0" applyFont="1" applyFill="1" applyBorder="1" applyAlignment="1"/>
    <xf numFmtId="0" fontId="35" fillId="10" borderId="16" xfId="0" applyFont="1" applyFill="1" applyBorder="1" applyAlignment="1">
      <alignment horizontal="center" vertical="center" textRotation="90" wrapText="1"/>
    </xf>
    <xf numFmtId="0" fontId="35" fillId="10" borderId="8" xfId="0" applyFont="1" applyFill="1" applyBorder="1" applyAlignment="1">
      <alignment horizontal="center" vertical="center" textRotation="90" wrapText="1"/>
    </xf>
    <xf numFmtId="0" fontId="35" fillId="10" borderId="14" xfId="0" applyFont="1" applyFill="1" applyBorder="1" applyAlignment="1">
      <alignment horizontal="center" vertical="center" textRotation="90" wrapText="1"/>
    </xf>
    <xf numFmtId="0" fontId="37" fillId="10" borderId="5" xfId="0" applyFont="1" applyFill="1" applyBorder="1" applyAlignment="1">
      <alignment horizontal="center" vertical="center"/>
    </xf>
    <xf numFmtId="0" fontId="37" fillId="10" borderId="0" xfId="0" applyFont="1" applyFill="1" applyBorder="1" applyAlignment="1">
      <alignment horizontal="center" vertical="center"/>
    </xf>
    <xf numFmtId="0" fontId="35" fillId="10" borderId="24" xfId="0" applyFont="1" applyFill="1" applyBorder="1" applyAlignment="1">
      <alignment horizontal="center" vertical="center" textRotation="90"/>
    </xf>
    <xf numFmtId="0" fontId="35" fillId="10" borderId="25" xfId="0" applyFont="1" applyFill="1" applyBorder="1" applyAlignment="1">
      <alignment horizontal="center" vertical="center" textRotation="90"/>
    </xf>
    <xf numFmtId="0" fontId="35" fillId="10" borderId="6" xfId="0" applyFont="1" applyFill="1" applyBorder="1" applyAlignment="1">
      <alignment horizontal="center" vertical="center" textRotation="90"/>
    </xf>
    <xf numFmtId="0" fontId="3" fillId="12" borderId="5" xfId="0" applyFont="1" applyFill="1" applyBorder="1" applyAlignment="1">
      <alignment horizontal="center"/>
    </xf>
    <xf numFmtId="0" fontId="54" fillId="9" borderId="9" xfId="0" applyFont="1" applyFill="1" applyBorder="1" applyAlignment="1">
      <alignment horizontal="right" wrapText="1"/>
    </xf>
    <xf numFmtId="0" fontId="54" fillId="9" borderId="5" xfId="0" applyFont="1" applyFill="1" applyBorder="1" applyAlignment="1">
      <alignment horizontal="right" wrapText="1"/>
    </xf>
    <xf numFmtId="0" fontId="54" fillId="9" borderId="16" xfId="0" applyFont="1" applyFill="1" applyBorder="1" applyAlignment="1">
      <alignment horizontal="right" wrapText="1"/>
    </xf>
    <xf numFmtId="0" fontId="54" fillId="9" borderId="7" xfId="0" applyFont="1" applyFill="1" applyBorder="1" applyAlignment="1">
      <alignment horizontal="right" wrapText="1"/>
    </xf>
    <xf numFmtId="0" fontId="54" fillId="9" borderId="0" xfId="0" applyFont="1" applyFill="1" applyBorder="1" applyAlignment="1">
      <alignment horizontal="right" wrapText="1"/>
    </xf>
    <xf numFmtId="0" fontId="54" fillId="9" borderId="8" xfId="0" applyFont="1" applyFill="1" applyBorder="1" applyAlignment="1">
      <alignment horizontal="right" wrapText="1"/>
    </xf>
    <xf numFmtId="0" fontId="57" fillId="9" borderId="7" xfId="0" applyFont="1" applyFill="1" applyBorder="1" applyAlignment="1">
      <alignment horizontal="right" vertical="center" wrapText="1"/>
    </xf>
    <xf numFmtId="0" fontId="57" fillId="9" borderId="0" xfId="0" applyFont="1" applyFill="1" applyBorder="1" applyAlignment="1">
      <alignment horizontal="right" vertical="center" wrapText="1"/>
    </xf>
    <xf numFmtId="0" fontId="57" fillId="9" borderId="8" xfId="0" applyFont="1" applyFill="1" applyBorder="1" applyAlignment="1">
      <alignment horizontal="right" vertical="center" wrapText="1"/>
    </xf>
    <xf numFmtId="0" fontId="49" fillId="9" borderId="7" xfId="0" applyFont="1" applyFill="1" applyBorder="1" applyAlignment="1">
      <alignment horizontal="right" wrapText="1"/>
    </xf>
    <xf numFmtId="0" fontId="49" fillId="9" borderId="0" xfId="0" applyFont="1" applyFill="1" applyBorder="1" applyAlignment="1">
      <alignment horizontal="right" wrapText="1"/>
    </xf>
    <xf numFmtId="0" fontId="49" fillId="9" borderId="8" xfId="0" applyFont="1" applyFill="1" applyBorder="1" applyAlignment="1">
      <alignment horizontal="right" wrapText="1"/>
    </xf>
    <xf numFmtId="0" fontId="49" fillId="9" borderId="15" xfId="0" applyFont="1" applyFill="1" applyBorder="1" applyAlignment="1">
      <alignment horizontal="right" wrapText="1"/>
    </xf>
    <xf numFmtId="0" fontId="49" fillId="9" borderId="4" xfId="0" applyFont="1" applyFill="1" applyBorder="1" applyAlignment="1">
      <alignment horizontal="right" wrapText="1"/>
    </xf>
    <xf numFmtId="0" fontId="49" fillId="9" borderId="14" xfId="0" applyFont="1" applyFill="1" applyBorder="1" applyAlignment="1">
      <alignment horizontal="right" wrapText="1"/>
    </xf>
    <xf numFmtId="49" fontId="35" fillId="10" borderId="7" xfId="0" applyNumberFormat="1" applyFont="1" applyFill="1" applyBorder="1" applyAlignment="1">
      <alignment horizontal="center" vertical="top"/>
    </xf>
    <xf numFmtId="0" fontId="35" fillId="10" borderId="0" xfId="0" applyFont="1" applyFill="1" applyBorder="1" applyAlignment="1">
      <alignment horizontal="center" vertical="top"/>
    </xf>
    <xf numFmtId="0" fontId="35" fillId="10" borderId="8" xfId="0" applyFont="1" applyFill="1" applyBorder="1" applyAlignment="1">
      <alignment horizontal="center" vertical="top"/>
    </xf>
    <xf numFmtId="0" fontId="35" fillId="10" borderId="7" xfId="0" applyFont="1" applyFill="1" applyBorder="1" applyAlignment="1">
      <alignment horizontal="center" vertical="top"/>
    </xf>
    <xf numFmtId="0" fontId="35" fillId="10" borderId="15" xfId="0" applyFont="1" applyFill="1" applyBorder="1" applyAlignment="1">
      <alignment horizontal="center" vertical="center"/>
    </xf>
    <xf numFmtId="0" fontId="35" fillId="10" borderId="4" xfId="0" applyFont="1" applyFill="1" applyBorder="1" applyAlignment="1">
      <alignment horizontal="center" vertical="center"/>
    </xf>
    <xf numFmtId="0" fontId="35" fillId="10" borderId="14" xfId="0" applyFont="1" applyFill="1" applyBorder="1" applyAlignment="1">
      <alignment horizontal="center" vertical="center"/>
    </xf>
    <xf numFmtId="0" fontId="35" fillId="10" borderId="5" xfId="0" applyNumberFormat="1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49" fontId="35" fillId="1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166" fontId="50" fillId="10" borderId="4" xfId="0" applyNumberFormat="1" applyFont="1" applyFill="1" applyBorder="1" applyAlignment="1">
      <alignment horizontal="center" vertical="center"/>
    </xf>
    <xf numFmtId="165" fontId="37" fillId="10" borderId="5" xfId="0" applyNumberFormat="1" applyFont="1" applyFill="1" applyBorder="1" applyAlignment="1">
      <alignment horizontal="left" vertical="center"/>
    </xf>
    <xf numFmtId="165" fontId="37" fillId="10" borderId="16" xfId="0" applyNumberFormat="1" applyFont="1" applyFill="1" applyBorder="1" applyAlignment="1">
      <alignment horizontal="left" vertical="center"/>
    </xf>
    <xf numFmtId="165" fontId="37" fillId="10" borderId="0" xfId="0" applyNumberFormat="1" applyFont="1" applyFill="1" applyBorder="1" applyAlignment="1">
      <alignment horizontal="left" vertical="center"/>
    </xf>
    <xf numFmtId="165" fontId="37" fillId="10" borderId="8" xfId="0" applyNumberFormat="1" applyFont="1" applyFill="1" applyBorder="1" applyAlignment="1">
      <alignment horizontal="left" vertical="center"/>
    </xf>
    <xf numFmtId="0" fontId="35" fillId="10" borderId="9" xfId="0" applyFont="1" applyFill="1" applyBorder="1" applyAlignment="1">
      <alignment horizontal="center" vertical="center" textRotation="90"/>
    </xf>
    <xf numFmtId="0" fontId="35" fillId="10" borderId="5" xfId="0" applyFont="1" applyFill="1" applyBorder="1" applyAlignment="1">
      <alignment horizontal="center" vertical="center" textRotation="90"/>
    </xf>
    <xf numFmtId="0" fontId="35" fillId="10" borderId="16" xfId="0" applyFont="1" applyFill="1" applyBorder="1" applyAlignment="1">
      <alignment horizontal="center" vertical="center" textRotation="90"/>
    </xf>
    <xf numFmtId="0" fontId="35" fillId="10" borderId="7" xfId="0" applyFont="1" applyFill="1" applyBorder="1" applyAlignment="1">
      <alignment horizontal="center" vertical="center" textRotation="90"/>
    </xf>
    <xf numFmtId="0" fontId="35" fillId="10" borderId="0" xfId="0" applyFont="1" applyFill="1" applyAlignment="1">
      <alignment horizontal="center" vertical="center" textRotation="90"/>
    </xf>
    <xf numFmtId="0" fontId="35" fillId="10" borderId="8" xfId="0" applyFont="1" applyFill="1" applyBorder="1" applyAlignment="1">
      <alignment horizontal="center" vertical="center" textRotation="90"/>
    </xf>
    <xf numFmtId="0" fontId="35" fillId="10" borderId="15" xfId="0" applyFont="1" applyFill="1" applyBorder="1" applyAlignment="1">
      <alignment horizontal="center" vertical="center" textRotation="90"/>
    </xf>
    <xf numFmtId="0" fontId="35" fillId="10" borderId="4" xfId="0" applyFont="1" applyFill="1" applyBorder="1" applyAlignment="1">
      <alignment horizontal="center" vertical="center" textRotation="90"/>
    </xf>
    <xf numFmtId="0" fontId="35" fillId="10" borderId="14" xfId="0" applyFont="1" applyFill="1" applyBorder="1" applyAlignment="1">
      <alignment horizontal="center" vertical="center" textRotation="90"/>
    </xf>
    <xf numFmtId="0" fontId="37" fillId="10" borderId="5" xfId="0" applyNumberFormat="1" applyFont="1" applyFill="1" applyBorder="1" applyAlignment="1">
      <alignment horizontal="left" vertical="center"/>
    </xf>
    <xf numFmtId="0" fontId="37" fillId="10" borderId="0" xfId="0" applyNumberFormat="1" applyFont="1" applyFill="1" applyBorder="1" applyAlignment="1">
      <alignment horizontal="left" vertical="center"/>
    </xf>
    <xf numFmtId="0" fontId="37" fillId="10" borderId="9" xfId="0" applyFont="1" applyFill="1" applyBorder="1" applyAlignment="1">
      <alignment horizontal="right" vertical="center"/>
    </xf>
    <xf numFmtId="0" fontId="37" fillId="10" borderId="5" xfId="0" applyFont="1" applyFill="1" applyBorder="1" applyAlignment="1">
      <alignment horizontal="right" vertical="center"/>
    </xf>
    <xf numFmtId="0" fontId="37" fillId="10" borderId="7" xfId="0" applyFont="1" applyFill="1" applyBorder="1" applyAlignment="1">
      <alignment horizontal="right" vertical="center"/>
    </xf>
    <xf numFmtId="0" fontId="37" fillId="10" borderId="0" xfId="0" applyFont="1" applyFill="1" applyBorder="1" applyAlignment="1">
      <alignment horizontal="right" vertical="center"/>
    </xf>
    <xf numFmtId="0" fontId="42" fillId="5" borderId="0" xfId="0" applyFont="1" applyFill="1" applyAlignment="1">
      <alignment horizontal="center"/>
    </xf>
    <xf numFmtId="1" fontId="42" fillId="5" borderId="0" xfId="0" applyNumberFormat="1" applyFont="1" applyFill="1" applyAlignment="1">
      <alignment horizontal="center"/>
    </xf>
    <xf numFmtId="13" fontId="32" fillId="4" borderId="19" xfId="0" applyNumberFormat="1" applyFont="1" applyFill="1" applyBorder="1" applyAlignment="1">
      <alignment horizontal="right" vertical="center"/>
    </xf>
    <xf numFmtId="0" fontId="33" fillId="4" borderId="2" xfId="0" applyFont="1" applyFill="1" applyBorder="1" applyAlignment="1">
      <alignment vertical="center"/>
    </xf>
    <xf numFmtId="0" fontId="34" fillId="4" borderId="9" xfId="0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horizontal="center" vertical="center"/>
    </xf>
    <xf numFmtId="0" fontId="34" fillId="4" borderId="16" xfId="0" applyFont="1" applyFill="1" applyBorder="1" applyAlignment="1"/>
    <xf numFmtId="0" fontId="35" fillId="10" borderId="7" xfId="0" applyFont="1" applyFill="1" applyBorder="1" applyAlignment="1"/>
    <xf numFmtId="0" fontId="35" fillId="10" borderId="0" xfId="0" applyFont="1" applyFill="1" applyBorder="1" applyAlignment="1"/>
    <xf numFmtId="0" fontId="35" fillId="10" borderId="15" xfId="0" applyFont="1" applyFill="1" applyBorder="1" applyAlignment="1"/>
    <xf numFmtId="0" fontId="35" fillId="10" borderId="4" xfId="0" applyFont="1" applyFill="1" applyBorder="1" applyAlignment="1"/>
    <xf numFmtId="0" fontId="19" fillId="5" borderId="0" xfId="0" applyFont="1" applyFill="1" applyBorder="1" applyAlignment="1"/>
    <xf numFmtId="0" fontId="20" fillId="5" borderId="0" xfId="0" applyFont="1" applyFill="1" applyBorder="1" applyAlignment="1"/>
    <xf numFmtId="0" fontId="30" fillId="5" borderId="0" xfId="0" applyFont="1" applyFill="1" applyBorder="1" applyAlignment="1"/>
    <xf numFmtId="0" fontId="28" fillId="5" borderId="0" xfId="0" applyFont="1" applyFill="1" applyBorder="1" applyAlignment="1"/>
    <xf numFmtId="0" fontId="4" fillId="4" borderId="3" xfId="0" applyFont="1" applyFill="1" applyBorder="1" applyAlignment="1" applyProtection="1">
      <protection locked="0"/>
    </xf>
    <xf numFmtId="0" fontId="0" fillId="4" borderId="3" xfId="0" applyFill="1" applyBorder="1" applyAlignment="1" applyProtection="1">
      <protection locked="0"/>
    </xf>
    <xf numFmtId="0" fontId="40" fillId="5" borderId="0" xfId="0" applyFont="1" applyFill="1" applyAlignment="1"/>
    <xf numFmtId="2" fontId="42" fillId="5" borderId="0" xfId="0" applyNumberFormat="1" applyFont="1" applyFill="1" applyAlignment="1">
      <alignment horizontal="center"/>
    </xf>
    <xf numFmtId="0" fontId="6" fillId="6" borderId="7" xfId="0" applyFont="1" applyFill="1" applyBorder="1" applyAlignment="1" applyProtection="1">
      <alignment horizontal="center"/>
      <protection locked="0"/>
    </xf>
    <xf numFmtId="0" fontId="7" fillId="6" borderId="0" xfId="0" applyFont="1" applyFill="1" applyBorder="1" applyAlignment="1" applyProtection="1">
      <alignment horizontal="center"/>
      <protection locked="0"/>
    </xf>
    <xf numFmtId="0" fontId="7" fillId="4" borderId="3" xfId="0" applyFont="1" applyFill="1" applyBorder="1" applyAlignment="1" applyProtection="1">
      <alignment horizontal="left"/>
      <protection locked="0"/>
    </xf>
    <xf numFmtId="0" fontId="0" fillId="0" borderId="3" xfId="0" applyBorder="1" applyAlignment="1">
      <alignment horizontal="left"/>
    </xf>
    <xf numFmtId="164" fontId="4" fillId="0" borderId="23" xfId="0" applyNumberFormat="1" applyFont="1" applyBorder="1" applyAlignment="1" applyProtection="1">
      <alignment horizontal="center"/>
      <protection locked="0"/>
    </xf>
    <xf numFmtId="0" fontId="38" fillId="5" borderId="0" xfId="0" applyFont="1" applyFill="1" applyBorder="1" applyAlignment="1"/>
    <xf numFmtId="0" fontId="39" fillId="5" borderId="0" xfId="0" applyFont="1" applyFill="1" applyBorder="1" applyAlignment="1"/>
    <xf numFmtId="0" fontId="2" fillId="6" borderId="0" xfId="0" applyFont="1" applyFill="1" applyBorder="1" applyAlignment="1" applyProtection="1">
      <protection locked="0"/>
    </xf>
    <xf numFmtId="0" fontId="4" fillId="3" borderId="24" xfId="0" applyFont="1" applyFill="1" applyBorder="1" applyAlignment="1" applyProtection="1">
      <alignment horizontal="center" vertical="center" textRotation="90"/>
      <protection locked="0"/>
    </xf>
    <xf numFmtId="0" fontId="4" fillId="3" borderId="25" xfId="0" applyFont="1" applyFill="1" applyBorder="1" applyAlignment="1" applyProtection="1">
      <protection locked="0"/>
    </xf>
    <xf numFmtId="0" fontId="4" fillId="3" borderId="6" xfId="0" applyFont="1" applyFill="1" applyBorder="1" applyAlignment="1" applyProtection="1">
      <protection locked="0"/>
    </xf>
    <xf numFmtId="0" fontId="4" fillId="6" borderId="0" xfId="0" applyFont="1" applyFill="1" applyBorder="1" applyAlignment="1" applyProtection="1">
      <alignment horizontal="center"/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right"/>
      <protection locked="0"/>
    </xf>
    <xf numFmtId="0" fontId="4" fillId="3" borderId="24" xfId="0" applyFont="1" applyFill="1" applyBorder="1" applyAlignment="1" applyProtection="1">
      <alignment horizontal="center" vertical="center" textRotation="90" wrapText="1"/>
      <protection locked="0"/>
    </xf>
    <xf numFmtId="0" fontId="4" fillId="3" borderId="25" xfId="0" applyFont="1" applyFill="1" applyBorder="1" applyAlignment="1" applyProtection="1">
      <alignment wrapText="1"/>
      <protection locked="0"/>
    </xf>
    <xf numFmtId="0" fontId="4" fillId="3" borderId="6" xfId="0" applyFont="1" applyFill="1" applyBorder="1" applyAlignment="1" applyProtection="1">
      <alignment wrapText="1"/>
      <protection locked="0"/>
    </xf>
    <xf numFmtId="0" fontId="6" fillId="4" borderId="9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14" xfId="0" applyBorder="1" applyProtection="1">
      <protection locked="0"/>
    </xf>
    <xf numFmtId="0" fontId="4" fillId="3" borderId="7" xfId="0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6" fillId="4" borderId="19" xfId="0" applyFont="1" applyFill="1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4" fillId="0" borderId="20" xfId="0" applyFont="1" applyBorder="1" applyAlignment="1" applyProtection="1">
      <alignment horizontal="left"/>
      <protection locked="0"/>
    </xf>
    <xf numFmtId="0" fontId="0" fillId="0" borderId="19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20" xfId="0" applyBorder="1" applyAlignment="1" applyProtection="1">
      <protection locked="0"/>
    </xf>
    <xf numFmtId="164" fontId="4" fillId="4" borderId="9" xfId="0" applyNumberFormat="1" applyFont="1" applyFill="1" applyBorder="1" applyAlignment="1" applyProtection="1">
      <alignment horizontal="center"/>
      <protection locked="0"/>
    </xf>
    <xf numFmtId="164" fontId="4" fillId="4" borderId="21" xfId="0" applyNumberFormat="1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3" fillId="0" borderId="0" xfId="1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3" fillId="0" borderId="4" xfId="0" applyFont="1" applyBorder="1" applyAlignment="1" applyProtection="1">
      <protection locked="0"/>
    </xf>
    <xf numFmtId="0" fontId="4" fillId="3" borderId="9" xfId="0" applyFont="1" applyFill="1" applyBorder="1" applyAlignment="1" applyProtection="1">
      <alignment horizontal="center" textRotation="90" wrapText="1"/>
      <protection locked="0"/>
    </xf>
    <xf numFmtId="0" fontId="0" fillId="0" borderId="1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4" xfId="0" applyBorder="1" applyAlignment="1">
      <alignment wrapText="1"/>
    </xf>
    <xf numFmtId="0" fontId="4" fillId="3" borderId="13" xfId="0" applyFont="1" applyFill="1" applyBorder="1" applyAlignment="1" applyProtection="1">
      <alignment horizontal="right" vertical="center"/>
      <protection locked="0"/>
    </xf>
    <xf numFmtId="0" fontId="4" fillId="3" borderId="0" xfId="0" applyFont="1" applyFill="1" applyBorder="1" applyAlignment="1" applyProtection="1">
      <alignment horizontal="right" vertical="center"/>
      <protection locked="0"/>
    </xf>
    <xf numFmtId="0" fontId="4" fillId="4" borderId="10" xfId="0" applyFont="1" applyFill="1" applyBorder="1" applyAlignment="1" applyProtection="1">
      <alignment horizontal="center" vertical="center"/>
      <protection locked="0"/>
    </xf>
    <xf numFmtId="0" fontId="4" fillId="4" borderId="22" xfId="0" applyFont="1" applyFill="1" applyBorder="1" applyAlignment="1" applyProtection="1">
      <alignment horizontal="center" vertical="center"/>
      <protection locked="0"/>
    </xf>
    <xf numFmtId="0" fontId="5" fillId="4" borderId="9" xfId="0" applyFont="1" applyFill="1" applyBorder="1" applyAlignment="1" applyProtection="1">
      <alignment wrapText="1"/>
      <protection locked="0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" fillId="3" borderId="25" xfId="0" applyFont="1" applyFill="1" applyBorder="1" applyAlignment="1" applyProtection="1">
      <alignment horizontal="center" vertical="center" textRotation="90" wrapText="1"/>
      <protection locked="0"/>
    </xf>
    <xf numFmtId="0" fontId="4" fillId="6" borderId="0" xfId="0" applyFont="1" applyFill="1" applyBorder="1" applyAlignment="1" applyProtection="1">
      <protection locked="0"/>
    </xf>
    <xf numFmtId="14" fontId="28" fillId="2" borderId="19" xfId="0" applyNumberFormat="1" applyFont="1" applyFill="1" applyBorder="1" applyAlignment="1" applyProtection="1">
      <alignment horizontal="center" wrapText="1"/>
      <protection locked="0"/>
    </xf>
    <xf numFmtId="0" fontId="0" fillId="2" borderId="2" xfId="0" applyFill="1" applyBorder="1" applyAlignment="1" applyProtection="1">
      <alignment horizontal="center" wrapText="1"/>
      <protection locked="0"/>
    </xf>
    <xf numFmtId="0" fontId="0" fillId="2" borderId="20" xfId="0" applyFill="1" applyBorder="1" applyAlignment="1" applyProtection="1">
      <alignment horizontal="center" wrapText="1"/>
      <protection locked="0"/>
    </xf>
    <xf numFmtId="49" fontId="4" fillId="4" borderId="9" xfId="0" applyNumberFormat="1" applyFont="1" applyFill="1" applyBorder="1" applyAlignment="1" applyProtection="1">
      <alignment horizontal="center"/>
      <protection locked="0"/>
    </xf>
    <xf numFmtId="49" fontId="4" fillId="4" borderId="26" xfId="0" applyNumberFormat="1" applyFont="1" applyFill="1" applyBorder="1" applyAlignment="1" applyProtection="1">
      <alignment horizontal="center"/>
      <protection locked="0"/>
    </xf>
    <xf numFmtId="0" fontId="4" fillId="8" borderId="7" xfId="0" applyFont="1" applyFill="1" applyBorder="1" applyAlignment="1" applyProtection="1">
      <protection locked="0"/>
    </xf>
    <xf numFmtId="0" fontId="4" fillId="3" borderId="9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right"/>
    </xf>
    <xf numFmtId="0" fontId="4" fillId="3" borderId="14" xfId="0" applyFont="1" applyFill="1" applyBorder="1" applyAlignment="1">
      <alignment horizontal="right"/>
    </xf>
    <xf numFmtId="164" fontId="0" fillId="0" borderId="21" xfId="0" applyNumberFormat="1" applyBorder="1" applyAlignment="1" applyProtection="1">
      <alignment horizontal="center"/>
      <protection locked="0"/>
    </xf>
    <xf numFmtId="2" fontId="5" fillId="4" borderId="10" xfId="0" applyNumberFormat="1" applyFont="1" applyFill="1" applyBorder="1" applyAlignment="1" applyProtection="1">
      <alignment horizontal="center"/>
      <protection locked="0"/>
    </xf>
    <xf numFmtId="2" fontId="4" fillId="4" borderId="23" xfId="0" applyNumberFormat="1" applyFont="1" applyFill="1" applyBorder="1" applyAlignment="1" applyProtection="1"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0" borderId="27" xfId="0" applyBorder="1" applyAlignment="1">
      <alignment horizontal="center"/>
    </xf>
    <xf numFmtId="0" fontId="4" fillId="4" borderId="10" xfId="0" applyFont="1" applyFill="1" applyBorder="1" applyAlignment="1" applyProtection="1">
      <protection locked="0"/>
    </xf>
    <xf numFmtId="0" fontId="4" fillId="4" borderId="22" xfId="0" applyFont="1" applyFill="1" applyBorder="1" applyAlignment="1" applyProtection="1">
      <protection locked="0"/>
    </xf>
    <xf numFmtId="0" fontId="4" fillId="4" borderId="23" xfId="0" applyFont="1" applyFill="1" applyBorder="1" applyAlignment="1" applyProtection="1">
      <protection locked="0"/>
    </xf>
    <xf numFmtId="0" fontId="2" fillId="8" borderId="0" xfId="0" applyFont="1" applyFill="1" applyAlignment="1" applyProtection="1">
      <alignment horizontal="center"/>
      <protection locked="0"/>
    </xf>
    <xf numFmtId="0" fontId="0" fillId="8" borderId="0" xfId="0" applyFill="1" applyBorder="1" applyAlignment="1" applyProtection="1">
      <protection locked="0"/>
    </xf>
    <xf numFmtId="3" fontId="3" fillId="10" borderId="19" xfId="0" applyNumberFormat="1" applyFont="1" applyFill="1" applyBorder="1" applyAlignment="1" applyProtection="1">
      <alignment horizontal="center"/>
      <protection locked="0"/>
    </xf>
    <xf numFmtId="0" fontId="3" fillId="10" borderId="2" xfId="0" applyFont="1" applyFill="1" applyBorder="1" applyAlignment="1" applyProtection="1">
      <alignment horizontal="center"/>
      <protection locked="0"/>
    </xf>
    <xf numFmtId="0" fontId="3" fillId="10" borderId="28" xfId="0" applyFont="1" applyFill="1" applyBorder="1" applyAlignment="1" applyProtection="1">
      <alignment horizontal="center"/>
      <protection locked="0"/>
    </xf>
    <xf numFmtId="0" fontId="40" fillId="5" borderId="0" xfId="0" applyFont="1" applyFill="1" applyBorder="1" applyAlignment="1"/>
    <xf numFmtId="0" fontId="37" fillId="10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4" fillId="10" borderId="4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0" fontId="4" fillId="4" borderId="23" xfId="0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vertical="center"/>
      <protection locked="0"/>
    </xf>
    <xf numFmtId="0" fontId="0" fillId="3" borderId="4" xfId="0" applyFill="1" applyBorder="1" applyAlignment="1">
      <alignment vertical="center"/>
    </xf>
    <xf numFmtId="0" fontId="35" fillId="10" borderId="7" xfId="0" applyFont="1" applyFill="1" applyBorder="1" applyAlignment="1">
      <alignment horizontal="center" vertical="center"/>
    </xf>
    <xf numFmtId="0" fontId="35" fillId="10" borderId="0" xfId="0" applyFont="1" applyFill="1" applyBorder="1" applyAlignment="1">
      <alignment horizontal="center" vertical="center"/>
    </xf>
    <xf numFmtId="0" fontId="35" fillId="10" borderId="8" xfId="0" applyFont="1" applyFill="1" applyBorder="1" applyAlignment="1">
      <alignment horizontal="center" vertical="center"/>
    </xf>
    <xf numFmtId="0" fontId="53" fillId="2" borderId="7" xfId="0" applyFont="1" applyFill="1" applyBorder="1" applyAlignment="1">
      <alignment horizontal="left" textRotation="90" wrapText="1"/>
    </xf>
    <xf numFmtId="0" fontId="58" fillId="2" borderId="7" xfId="0" applyFont="1" applyFill="1" applyBorder="1" applyAlignment="1">
      <alignment horizontal="left" vertical="top" textRotation="90" wrapText="1"/>
    </xf>
    <xf numFmtId="0" fontId="55" fillId="2" borderId="7" xfId="0" applyFont="1" applyFill="1" applyBorder="1" applyAlignment="1">
      <alignment horizontal="left" vertical="top" textRotation="90"/>
    </xf>
    <xf numFmtId="0" fontId="55" fillId="2" borderId="15" xfId="0" applyFont="1" applyFill="1" applyBorder="1" applyAlignment="1">
      <alignment horizontal="left" vertical="top" textRotation="90"/>
    </xf>
    <xf numFmtId="0" fontId="56" fillId="2" borderId="7" xfId="0" applyFont="1" applyFill="1" applyBorder="1" applyAlignment="1">
      <alignment horizontal="left" textRotation="90"/>
    </xf>
    <xf numFmtId="0" fontId="56" fillId="2" borderId="7" xfId="0" applyFont="1" applyFill="1" applyBorder="1" applyAlignment="1">
      <alignment horizontal="left" vertical="top" textRotation="90"/>
    </xf>
    <xf numFmtId="0" fontId="35" fillId="10" borderId="24" xfId="0" applyFont="1" applyFill="1" applyBorder="1" applyAlignment="1">
      <alignment horizontal="center" vertical="center" textRotation="90" wrapText="1"/>
    </xf>
    <xf numFmtId="0" fontId="35" fillId="10" borderId="25" xfId="0" applyFont="1" applyFill="1" applyBorder="1" applyAlignment="1">
      <alignment horizontal="center" vertical="center" textRotation="90" wrapText="1"/>
    </xf>
    <xf numFmtId="0" fontId="4" fillId="8" borderId="0" xfId="0" applyFont="1" applyFill="1" applyBorder="1" applyAlignment="1" applyProtection="1">
      <alignment horizontal="center"/>
      <protection locked="0"/>
    </xf>
    <xf numFmtId="0" fontId="0" fillId="8" borderId="0" xfId="0" applyFill="1" applyBorder="1" applyAlignment="1" applyProtection="1">
      <alignment horizontal="center"/>
      <protection locked="0"/>
    </xf>
    <xf numFmtId="0" fontId="0" fillId="8" borderId="8" xfId="0" applyFill="1" applyBorder="1" applyAlignment="1" applyProtection="1">
      <alignment horizontal="center"/>
      <protection locked="0"/>
    </xf>
    <xf numFmtId="49" fontId="4" fillId="4" borderId="10" xfId="0" applyNumberFormat="1" applyFont="1" applyFill="1" applyBorder="1" applyAlignment="1" applyProtection="1">
      <alignment horizontal="center" vertical="center"/>
      <protection locked="0"/>
    </xf>
    <xf numFmtId="49" fontId="4" fillId="4" borderId="23" xfId="0" applyNumberFormat="1" applyFont="1" applyFill="1" applyBorder="1" applyAlignment="1" applyProtection="1">
      <alignment horizontal="center" vertical="center"/>
      <protection locked="0"/>
    </xf>
    <xf numFmtId="0" fontId="4" fillId="4" borderId="10" xfId="0" applyFont="1" applyFill="1" applyBorder="1" applyAlignment="1" applyProtection="1">
      <alignment horizontal="center"/>
      <protection locked="0"/>
    </xf>
    <xf numFmtId="0" fontId="0" fillId="0" borderId="23" xfId="0" applyBorder="1" applyAlignment="1">
      <alignment horizontal="center"/>
    </xf>
    <xf numFmtId="164" fontId="14" fillId="3" borderId="0" xfId="0" applyNumberFormat="1" applyFont="1" applyFill="1" applyBorder="1" applyAlignment="1"/>
    <xf numFmtId="0" fontId="14" fillId="3" borderId="0" xfId="0" applyFont="1" applyFill="1" applyBorder="1" applyAlignment="1"/>
    <xf numFmtId="14" fontId="4" fillId="4" borderId="9" xfId="0" applyNumberFormat="1" applyFont="1" applyFill="1" applyBorder="1" applyAlignment="1" applyProtection="1">
      <alignment horizontal="center"/>
      <protection locked="0"/>
    </xf>
    <xf numFmtId="0" fontId="4" fillId="4" borderId="5" xfId="0" applyFont="1" applyFill="1" applyBorder="1" applyAlignment="1" applyProtection="1">
      <alignment horizontal="center"/>
      <protection locked="0"/>
    </xf>
    <xf numFmtId="0" fontId="4" fillId="4" borderId="21" xfId="0" applyFont="1" applyFill="1" applyBorder="1" applyAlignment="1" applyProtection="1">
      <alignment horizontal="center"/>
      <protection locked="0"/>
    </xf>
  </cellXfs>
  <cellStyles count="3">
    <cellStyle name="Hiperlink" xfId="1" builtinId="8"/>
    <cellStyle name="Normal" xfId="0" builtinId="0"/>
    <cellStyle name="Normal 2" xfId="2" xr:uid="{00000000-0005-0000-0000-000030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0C0C0"/>
      <rgbColor rgb="00CCFFCC"/>
      <rgbColor rgb="00FFFF99"/>
      <rgbColor rgb="00DDDDDD"/>
      <rgbColor rgb="00FF99CC"/>
      <rgbColor rgb="00F3F3F3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57575"/>
      <color rgb="FF266857"/>
      <color rgb="FF516529"/>
      <color rgb="FFEEEEEE"/>
      <color rgb="FFEAEAEA"/>
      <color rgb="FFE4E4E4"/>
      <color rgb="FF0000CC"/>
      <color rgb="FF00CCFF"/>
      <color rgb="FF3A3A3A"/>
      <color rgb="FFAA3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82643334398457E-2"/>
          <c:y val="6.4432989690721646E-3"/>
          <c:w val="0.27205980030661303"/>
          <c:h val="0.985824742268041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FURO!$Q$45</c:f>
              <c:strCache>
                <c:ptCount val="1"/>
                <c:pt idx="0">
                  <c:v>Não foi encontrado N.A.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80808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25400">
                <a:noFill/>
              </a:ln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1-0965-4C93-BF0A-5B6EB88545DF}"/>
              </c:ext>
            </c:extLst>
          </c:dPt>
          <c:val>
            <c:numRef>
              <c:f>FURO!$P$45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65-4C93-BF0A-5B6EB8854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22107968"/>
        <c:axId val="922102528"/>
      </c:barChart>
      <c:catAx>
        <c:axId val="922107968"/>
        <c:scaling>
          <c:orientation val="minMax"/>
        </c:scaling>
        <c:delete val="1"/>
        <c:axPos val="b"/>
        <c:majorTickMark val="out"/>
        <c:minorTickMark val="none"/>
        <c:tickLblPos val="nextTo"/>
        <c:crossAx val="922102528"/>
        <c:crosses val="autoZero"/>
        <c:auto val="1"/>
        <c:lblAlgn val="ctr"/>
        <c:lblOffset val="100"/>
        <c:noMultiLvlLbl val="0"/>
      </c:catAx>
      <c:valAx>
        <c:axId val="922102528"/>
        <c:scaling>
          <c:orientation val="minMax"/>
          <c:max val="3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22107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945084427092863E-3"/>
          <c:y val="3.1901840490797549E-2"/>
          <c:w val="0.24505507654483416"/>
          <c:h val="0.95828220858895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FURO!$M$35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FURO!$V$35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6-40CA-9187-9F7D3A50F006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5136"/>
        <c:axId val="965430576"/>
      </c:barChart>
      <c:catAx>
        <c:axId val="965425136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30576"/>
        <c:crosses val="autoZero"/>
        <c:auto val="1"/>
        <c:lblAlgn val="ctr"/>
        <c:lblOffset val="100"/>
        <c:noMultiLvlLbl val="0"/>
      </c:catAx>
      <c:valAx>
        <c:axId val="965430576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25136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005811773528311E-2"/>
          <c:y val="1.9704476487038616E-2"/>
          <c:w val="0.20272354869009543"/>
          <c:h val="0.970233972642588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FURO!$J$57</c:f>
              <c:strCache>
                <c:ptCount val="1"/>
                <c:pt idx="0">
                  <c:v>argila  marrom avermelhada, friável com presença de matéria orgânica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>
                <a:alphaModFix amt="44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FURO!$O$16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F-49A5-A69D-D42F79977E55}"/>
            </c:ext>
          </c:extLst>
        </c:ser>
        <c:ser>
          <c:idx val="1"/>
          <c:order val="1"/>
          <c:tx>
            <c:strRef>
              <c:f>FURO!$J$58</c:f>
              <c:strCache>
                <c:ptCount val="1"/>
                <c:pt idx="0">
                  <c:v>argila  marrom avermelhada, friável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2">
                <a:alphaModFix amt="57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F-49A5-A69D-D42F79977E55}"/>
            </c:ext>
          </c:extLst>
        </c:ser>
        <c:ser>
          <c:idx val="2"/>
          <c:order val="2"/>
          <c:tx>
            <c:strRef>
              <c:f>FURO!$J$59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3">
                <a:alphaModFix amt="91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2">
                  <a:alphaModFix amt="91000"/>
                </a:blip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DF-49A5-A69D-D42F79977E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F-49A5-A69D-D42F79977E55}"/>
            </c:ext>
          </c:extLst>
        </c:ser>
        <c:ser>
          <c:idx val="3"/>
          <c:order val="3"/>
          <c:tx>
            <c:strRef>
              <c:f>FURO!$J$60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4">
                <a:alphaModFix amt="51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F-49A5-A69D-D42F79977E55}"/>
            </c:ext>
          </c:extLst>
        </c:ser>
        <c:ser>
          <c:idx val="4"/>
          <c:order val="4"/>
          <c:tx>
            <c:strRef>
              <c:f>FURO!$J$61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5">
                <a:alphaModFix amt="56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F-49A5-A69D-D42F79977E55}"/>
            </c:ext>
          </c:extLst>
        </c:ser>
        <c:ser>
          <c:idx val="5"/>
          <c:order val="5"/>
          <c:tx>
            <c:strRef>
              <c:f>FURO!$J$62</c:f>
              <c:strCache>
                <c:ptCount val="1"/>
              </c:strCache>
            </c:strRef>
          </c:tx>
          <c:spPr>
            <a:pattFill prst="narHorz">
              <a:fgClr>
                <a:srgbClr val="FFCC99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5DF-49A5-A69D-D42F79977E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DF-49A5-A69D-D42F79977E55}"/>
            </c:ext>
          </c:extLst>
        </c:ser>
        <c:ser>
          <c:idx val="6"/>
          <c:order val="6"/>
          <c:tx>
            <c:strRef>
              <c:f>FURO!$J$63</c:f>
              <c:strCache>
                <c:ptCount val="1"/>
              </c:strCache>
            </c:strRef>
          </c:tx>
          <c:spPr>
            <a:pattFill prst="narHorz">
              <a:fgClr>
                <a:schemeClr val="tx2">
                  <a:lumMod val="20000"/>
                  <a:lumOff val="80000"/>
                </a:schemeClr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DF-49A5-A69D-D42F79977E55}"/>
            </c:ext>
          </c:extLst>
        </c:ser>
        <c:ser>
          <c:idx val="7"/>
          <c:order val="7"/>
          <c:tx>
            <c:strRef>
              <c:f>FURO!$J$64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6">
                <a:alphaModFix amt="52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DF-49A5-A69D-D42F79977E55}"/>
            </c:ext>
          </c:extLst>
        </c:ser>
        <c:ser>
          <c:idx val="8"/>
          <c:order val="8"/>
          <c:tx>
            <c:strRef>
              <c:f>FURO!$J$65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5">
                <a:alphaModFix amt="67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DF-49A5-A69D-D42F79977E55}"/>
            </c:ext>
          </c:extLst>
        </c:ser>
        <c:ser>
          <c:idx val="9"/>
          <c:order val="9"/>
          <c:tx>
            <c:strRef>
              <c:f>FURO!$J$66</c:f>
              <c:strCache>
                <c:ptCount val="1"/>
              </c:strCache>
            </c:strRef>
          </c:tx>
          <c:spPr>
            <a:pattFill prst="narHorz">
              <a:fgClr>
                <a:srgbClr val="C0C0C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DF-49A5-A69D-D42F79977E55}"/>
            </c:ext>
          </c:extLst>
        </c:ser>
        <c:ser>
          <c:idx val="10"/>
          <c:order val="10"/>
          <c:tx>
            <c:strRef>
              <c:f>FURO!$J$67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1">
                <a:alphaModFix amt="41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DF-49A5-A69D-D42F79977E55}"/>
            </c:ext>
          </c:extLst>
        </c:ser>
        <c:ser>
          <c:idx val="11"/>
          <c:order val="11"/>
          <c:tx>
            <c:strRef>
              <c:f>FURO!$J$68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5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DF-49A5-A69D-D42F79977E55}"/>
            </c:ext>
          </c:extLst>
        </c:ser>
        <c:ser>
          <c:idx val="12"/>
          <c:order val="12"/>
          <c:tx>
            <c:strRef>
              <c:f>FURO!$J$69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7">
                <a:alphaModFix amt="52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DF-49A5-A69D-D42F79977E55}"/>
            </c:ext>
          </c:extLst>
        </c:ser>
        <c:ser>
          <c:idx val="13"/>
          <c:order val="13"/>
          <c:tx>
            <c:strRef>
              <c:f>FURO!$J$70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Tahoma"/>
                      <a:ea typeface="Tahoma"/>
                      <a:cs typeface="Tahoma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A5DF-49A5-A69D-D42F79977E55}"/>
                </c:ext>
              </c:extLst>
            </c:dLbl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DF-49A5-A69D-D42F79977E55}"/>
            </c:ext>
          </c:extLst>
        </c:ser>
        <c:ser>
          <c:idx val="14"/>
          <c:order val="14"/>
          <c:tx>
            <c:strRef>
              <c:f>FURO!$J$71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8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DF-49A5-A69D-D42F79977E55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31120"/>
        <c:axId val="965434384"/>
      </c:barChart>
      <c:catAx>
        <c:axId val="965431120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34384"/>
        <c:crosses val="autoZero"/>
        <c:auto val="1"/>
        <c:lblAlgn val="ctr"/>
        <c:lblOffset val="100"/>
        <c:noMultiLvlLbl val="0"/>
      </c:catAx>
      <c:valAx>
        <c:axId val="965434384"/>
        <c:scaling>
          <c:orientation val="maxMin"/>
          <c:max val="38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965431120"/>
        <c:crosses val="autoZero"/>
        <c:crossBetween val="between"/>
        <c:dispUnits>
          <c:builtInUnit val="thousands"/>
          <c:dispUnitsLbl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901734104046242E-2"/>
          <c:y val="2.3809552946762593E-2"/>
          <c:w val="0.24855491329479767"/>
          <c:h val="0.97117913335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FURO!$M$16</c:f>
              <c:strCache>
                <c:ptCount val="1"/>
                <c:pt idx="0">
                  <c:v>1,00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FURO!$O$16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4-4F3C-A645-969D32D540C3}"/>
            </c:ext>
          </c:extLst>
        </c:ser>
        <c:ser>
          <c:idx val="1"/>
          <c:order val="1"/>
          <c:tx>
            <c:strRef>
              <c:f>FURO!$M$17</c:f>
              <c:strCache>
                <c:ptCount val="1"/>
                <c:pt idx="0">
                  <c:v>5,00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4-4F3C-A645-969D32D540C3}"/>
            </c:ext>
          </c:extLst>
        </c:ser>
        <c:ser>
          <c:idx val="2"/>
          <c:order val="2"/>
          <c:tx>
            <c:strRef>
              <c:f>FURO!$M$18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74-4F3C-A645-969D32D540C3}"/>
            </c:ext>
          </c:extLst>
        </c:ser>
        <c:ser>
          <c:idx val="3"/>
          <c:order val="3"/>
          <c:tx>
            <c:strRef>
              <c:f>FURO!$M$19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74-4F3C-A645-969D32D540C3}"/>
            </c:ext>
          </c:extLst>
        </c:ser>
        <c:ser>
          <c:idx val="4"/>
          <c:order val="4"/>
          <c:tx>
            <c:strRef>
              <c:f>FURO!$M$20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74-4F3C-A645-969D32D540C3}"/>
            </c:ext>
          </c:extLst>
        </c:ser>
        <c:ser>
          <c:idx val="5"/>
          <c:order val="5"/>
          <c:tx>
            <c:strRef>
              <c:f>FURO!$M$21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74-4F3C-A645-969D32D540C3}"/>
            </c:ext>
          </c:extLst>
        </c:ser>
        <c:ser>
          <c:idx val="6"/>
          <c:order val="6"/>
          <c:tx>
            <c:strRef>
              <c:f>FURO!$M$22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74-4F3C-A645-969D32D540C3}"/>
            </c:ext>
          </c:extLst>
        </c:ser>
        <c:ser>
          <c:idx val="7"/>
          <c:order val="7"/>
          <c:tx>
            <c:strRef>
              <c:f>FURO!$M$23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74-4F3C-A645-969D32D540C3}"/>
            </c:ext>
          </c:extLst>
        </c:ser>
        <c:ser>
          <c:idx val="8"/>
          <c:order val="8"/>
          <c:tx>
            <c:strRef>
              <c:f>FURO!$M$24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74-4F3C-A645-969D32D540C3}"/>
            </c:ext>
          </c:extLst>
        </c:ser>
        <c:ser>
          <c:idx val="9"/>
          <c:order val="9"/>
          <c:tx>
            <c:strRef>
              <c:f>FURO!$M$25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74-4F3C-A645-969D32D540C3}"/>
            </c:ext>
          </c:extLst>
        </c:ser>
        <c:ser>
          <c:idx val="10"/>
          <c:order val="10"/>
          <c:tx>
            <c:strRef>
              <c:f>FURO!$M$26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74-4F3C-A645-969D32D540C3}"/>
            </c:ext>
          </c:extLst>
        </c:ser>
        <c:ser>
          <c:idx val="11"/>
          <c:order val="11"/>
          <c:tx>
            <c:strRef>
              <c:f>FURO!$M$27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74-4F3C-A645-969D32D540C3}"/>
            </c:ext>
          </c:extLst>
        </c:ser>
        <c:ser>
          <c:idx val="12"/>
          <c:order val="12"/>
          <c:tx>
            <c:strRef>
              <c:f>FURO!$M$28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74-4F3C-A645-969D32D540C3}"/>
            </c:ext>
          </c:extLst>
        </c:ser>
        <c:ser>
          <c:idx val="13"/>
          <c:order val="13"/>
          <c:tx>
            <c:strRef>
              <c:f>FURO!$M$29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74-4F3C-A645-969D32D540C3}"/>
            </c:ext>
          </c:extLst>
        </c:ser>
        <c:ser>
          <c:idx val="14"/>
          <c:order val="14"/>
          <c:tx>
            <c:strRef>
              <c:f>FURO!$M$30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F74-4F3C-A645-969D32D540C3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1328"/>
        <c:axId val="966362944"/>
      </c:barChart>
      <c:catAx>
        <c:axId val="965421328"/>
        <c:scaling>
          <c:orientation val="minMax"/>
        </c:scaling>
        <c:delete val="1"/>
        <c:axPos val="t"/>
        <c:majorTickMark val="out"/>
        <c:minorTickMark val="none"/>
        <c:tickLblPos val="nextTo"/>
        <c:crossAx val="966362944"/>
        <c:crosses val="autoZero"/>
        <c:auto val="1"/>
        <c:lblAlgn val="ctr"/>
        <c:lblOffset val="100"/>
        <c:noMultiLvlLbl val="0"/>
      </c:catAx>
      <c:valAx>
        <c:axId val="966362944"/>
        <c:scaling>
          <c:orientation val="maxMin"/>
          <c:max val="38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96542132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0858367021955"/>
          <c:y val="4.3636415289317339E-2"/>
          <c:w val="0.78829175592868428"/>
          <c:h val="0.9360447078946591"/>
        </c:manualLayout>
      </c:layout>
      <c:scatterChart>
        <c:scatterStyle val="lineMarker"/>
        <c:varyColors val="0"/>
        <c:ser>
          <c:idx val="0"/>
          <c:order val="0"/>
          <c:spPr>
            <a:ln w="15875" cap="rnd" cmpd="sng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FURO!$I$14:$I$51</c:f>
              <c:numCache>
                <c:formatCode>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FURO!$A$14:$A$51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C-4B66-8258-297F89DB44B8}"/>
            </c:ext>
          </c:extLst>
        </c:ser>
        <c:ser>
          <c:idx val="1"/>
          <c:order val="1"/>
          <c:spPr>
            <a:ln w="15875">
              <a:solidFill>
                <a:srgbClr val="AA3F3C"/>
              </a:solidFill>
              <a:prstDash val="dash"/>
            </a:ln>
          </c:spPr>
          <c:marker>
            <c:symbol val="none"/>
          </c:marker>
          <c:dLbls>
            <c:delete val="1"/>
          </c:dLbls>
          <c:xVal>
            <c:numRef>
              <c:f>FURO!$G$14:$G$51</c:f>
              <c:numCache>
                <c:formatCode>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FURO!$A$14:$A$51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C-4B66-8258-297F89DB44B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966363488"/>
        <c:axId val="966371104"/>
      </c:scatterChart>
      <c:valAx>
        <c:axId val="966363488"/>
        <c:scaling>
          <c:orientation val="minMax"/>
          <c:max val="50"/>
          <c:min val="0"/>
        </c:scaling>
        <c:delete val="0"/>
        <c:axPos val="t"/>
        <c:majorGridlines>
          <c:spPr>
            <a:ln w="6350">
              <a:solidFill>
                <a:schemeClr val="tx1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966371104"/>
        <c:crosses val="autoZero"/>
        <c:crossBetween val="midCat"/>
        <c:majorUnit val="10"/>
        <c:minorUnit val="1"/>
      </c:valAx>
      <c:valAx>
        <c:axId val="966371104"/>
        <c:scaling>
          <c:orientation val="maxMin"/>
          <c:max val="38"/>
          <c:min val="0"/>
        </c:scaling>
        <c:delete val="1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66363488"/>
        <c:crosses val="autoZero"/>
        <c:crossBetween val="midCat"/>
        <c:majorUnit val="1"/>
        <c:dispUnits>
          <c:builtInUnit val="thousands"/>
          <c:dispUnitsLbl/>
        </c:dispUnits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073170731707321E-2"/>
          <c:y val="6.3051741219398508E-3"/>
          <c:w val="0.25609756097560976"/>
          <c:h val="0.972549048365461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FURO!$AA$48</c:f>
              <c:strCache>
                <c:ptCount val="1"/>
              </c:strCache>
            </c:strRef>
          </c:tx>
          <c:spPr>
            <a:gradFill rotWithShape="0">
              <a:gsLst>
                <a:gs pos="0">
                  <a:schemeClr val="tx1">
                    <a:lumMod val="50000"/>
                    <a:lumOff val="50000"/>
                  </a:schemeClr>
                </a:gs>
                <a:gs pos="78000">
                  <a:schemeClr val="bg1"/>
                </a:gs>
                <a:gs pos="100000">
                  <a:schemeClr val="tx1">
                    <a:lumMod val="50000"/>
                    <a:lumOff val="50000"/>
                  </a:schemeClr>
                </a:gs>
              </a:gsLst>
              <a:lin ang="0" scaled="1"/>
            </a:gradFill>
            <a:ln w="12700"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chemeClr val="bg1">
                      <a:lumMod val="65000"/>
                    </a:schemeClr>
                  </a:gs>
                  <a:gs pos="73000">
                    <a:schemeClr val="bg1">
                      <a:alpha val="87000"/>
                    </a:schemeClr>
                  </a:gs>
                  <a:gs pos="100000">
                    <a:schemeClr val="bg1">
                      <a:lumMod val="65000"/>
                    </a:schemeClr>
                  </a:gs>
                </a:gsLst>
                <a:lin ang="0" scaled="1"/>
              </a:gra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852-4BFA-8A34-AB7DD1774793}"/>
              </c:ext>
            </c:extLst>
          </c:dPt>
          <c:dLbls>
            <c:dLbl>
              <c:idx val="0"/>
              <c:spPr>
                <a:ln>
                  <a:noFill/>
                </a:ln>
              </c:spPr>
              <c:txPr>
                <a:bodyPr rot="-5400000" vert="horz" anchor="ctr" anchorCtr="0"/>
                <a:lstStyle/>
                <a:p>
                  <a:pPr>
                    <a:defRPr sz="800"/>
                  </a:pPr>
                  <a:endParaRPr lang="pt-BR"/>
                </a:p>
              </c:txPr>
              <c:dLblPos val="in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852-4BFA-8A34-AB7DD17747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anchor="ctr" anchorCtr="0"/>
              <a:lstStyle/>
              <a:p>
                <a:pPr>
                  <a:defRPr sz="800"/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FURO!$AA$48</c:f>
              <c:numCache>
                <c:formatCode>0.0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852-4BFA-8A34-AB7DD1774793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255"/>
        <c:overlap val="100"/>
        <c:axId val="922113408"/>
        <c:axId val="922103072"/>
      </c:barChart>
      <c:catAx>
        <c:axId val="922113408"/>
        <c:scaling>
          <c:orientation val="minMax"/>
        </c:scaling>
        <c:delete val="1"/>
        <c:axPos val="t"/>
        <c:majorGridlines/>
        <c:majorTickMark val="out"/>
        <c:minorTickMark val="none"/>
        <c:tickLblPos val="nextTo"/>
        <c:crossAx val="922103072"/>
        <c:crosses val="autoZero"/>
        <c:auto val="1"/>
        <c:lblAlgn val="ctr"/>
        <c:lblOffset val="100"/>
        <c:noMultiLvlLbl val="0"/>
      </c:catAx>
      <c:valAx>
        <c:axId val="922103072"/>
        <c:scaling>
          <c:orientation val="maxMin"/>
          <c:max val="38"/>
          <c:min val="0"/>
        </c:scaling>
        <c:delete val="1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crossAx val="92211340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300962379702544E-2"/>
          <c:y val="1.1323960916428734E-2"/>
          <c:w val="0.25032797729552098"/>
          <c:h val="0.969067922129664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FURO!$P$44</c:f>
              <c:strCache>
                <c:ptCount val="1"/>
                <c:pt idx="0">
                  <c:v>38,0</c:v>
                </c:pt>
              </c:strCache>
            </c:strRef>
          </c:tx>
          <c:spPr>
            <a:solidFill>
              <a:schemeClr val="accent1">
                <a:lumMod val="75000"/>
                <a:alpha val="53000"/>
              </a:schemeClr>
            </a:solidFill>
            <a:ln w="12700">
              <a:solidFill>
                <a:srgbClr val="80808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53000"/>
                </a:schemeClr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67-4438-B41E-018E1232F833}"/>
              </c:ext>
            </c:extLst>
          </c:dPt>
          <c:dLbls>
            <c:delete val="1"/>
          </c:dLbls>
          <c:val>
            <c:numRef>
              <c:f>FURO!$Z$45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7-4438-B41E-018E1232F833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70"/>
        <c:overlap val="100"/>
        <c:axId val="922104704"/>
        <c:axId val="922098720"/>
      </c:barChart>
      <c:catAx>
        <c:axId val="922104704"/>
        <c:scaling>
          <c:orientation val="minMax"/>
        </c:scaling>
        <c:delete val="1"/>
        <c:axPos val="b"/>
        <c:majorTickMark val="out"/>
        <c:minorTickMark val="none"/>
        <c:tickLblPos val="nextTo"/>
        <c:crossAx val="922098720"/>
        <c:crosses val="autoZero"/>
        <c:auto val="1"/>
        <c:lblAlgn val="ctr"/>
        <c:lblOffset val="100"/>
        <c:noMultiLvlLbl val="0"/>
      </c:catAx>
      <c:valAx>
        <c:axId val="922098720"/>
        <c:scaling>
          <c:orientation val="minMax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22104704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70491803278687"/>
          <c:y val="8.8050422624831245E-3"/>
          <c:w val="0.1721311475409836"/>
          <c:h val="0.96855464887314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FURO!$AK$73</c:f>
              <c:strCache>
                <c:ptCount val="1"/>
                <c:pt idx="0">
                  <c:v>563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2-4C03-9001-F1640E29DB70}"/>
            </c:ext>
          </c:extLst>
        </c:ser>
        <c:ser>
          <c:idx val="1"/>
          <c:order val="1"/>
          <c:tx>
            <c:strRef>
              <c:f>FURO!$AK$74</c:f>
              <c:strCache>
                <c:ptCount val="1"/>
                <c:pt idx="0">
                  <c:v>558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2-4C03-9001-F1640E29DB70}"/>
            </c:ext>
          </c:extLst>
        </c:ser>
        <c:ser>
          <c:idx val="2"/>
          <c:order val="2"/>
          <c:tx>
            <c:strRef>
              <c:f>FURO!$AK$75</c:f>
              <c:strCache>
                <c:ptCount val="1"/>
                <c:pt idx="0">
                  <c:v>553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2-4C03-9001-F1640E29DB70}"/>
            </c:ext>
          </c:extLst>
        </c:ser>
        <c:ser>
          <c:idx val="3"/>
          <c:order val="3"/>
          <c:tx>
            <c:strRef>
              <c:f>FURO!$AK$76</c:f>
              <c:strCache>
                <c:ptCount val="1"/>
                <c:pt idx="0">
                  <c:v>548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2-4C03-9001-F1640E29DB70}"/>
            </c:ext>
          </c:extLst>
        </c:ser>
        <c:ser>
          <c:idx val="4"/>
          <c:order val="4"/>
          <c:tx>
            <c:strRef>
              <c:f>FURO!$AK$77</c:f>
              <c:strCache>
                <c:ptCount val="1"/>
                <c:pt idx="0">
                  <c:v>543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2-4C03-9001-F1640E29DB70}"/>
            </c:ext>
          </c:extLst>
        </c:ser>
        <c:ser>
          <c:idx val="5"/>
          <c:order val="5"/>
          <c:tx>
            <c:strRef>
              <c:f>FURO!$AK$78</c:f>
              <c:strCache>
                <c:ptCount val="1"/>
                <c:pt idx="0">
                  <c:v>538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822-4C03-9001-F1640E29DB7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2-4C03-9001-F1640E29DB70}"/>
            </c:ext>
          </c:extLst>
        </c:ser>
        <c:ser>
          <c:idx val="6"/>
          <c:order val="6"/>
          <c:tx>
            <c:strRef>
              <c:f>FURO!$AK$79</c:f>
              <c:strCache>
                <c:ptCount val="1"/>
                <c:pt idx="0">
                  <c:v>533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22-4C03-9001-F1640E29DB70}"/>
            </c:ext>
          </c:extLst>
        </c:ser>
        <c:ser>
          <c:idx val="7"/>
          <c:order val="7"/>
          <c:tx>
            <c:strRef>
              <c:f>FURO!$AK$80</c:f>
              <c:strCache>
                <c:ptCount val="1"/>
                <c:pt idx="0">
                  <c:v>528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22-4C03-9001-F1640E29DB70}"/>
            </c:ext>
          </c:extLst>
        </c:ser>
        <c:ser>
          <c:idx val="8"/>
          <c:order val="8"/>
          <c:tx>
            <c:strRef>
              <c:f>FURO!$AK$81</c:f>
              <c:strCache>
                <c:ptCount val="1"/>
                <c:pt idx="0">
                  <c:v>523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22-4C03-9001-F1640E29DB70}"/>
            </c:ext>
          </c:extLst>
        </c:ser>
        <c:ser>
          <c:idx val="9"/>
          <c:order val="9"/>
          <c:tx>
            <c:strRef>
              <c:f>FURO!$AK$82</c:f>
              <c:strCache>
                <c:ptCount val="1"/>
                <c:pt idx="0">
                  <c:v>518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22-4C03-9001-F1640E29DB70}"/>
            </c:ext>
          </c:extLst>
        </c:ser>
        <c:ser>
          <c:idx val="10"/>
          <c:order val="10"/>
          <c:tx>
            <c:strRef>
              <c:f>FURO!$AK$83</c:f>
              <c:strCache>
                <c:ptCount val="1"/>
                <c:pt idx="0">
                  <c:v>513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22-4C03-9001-F1640E29DB70}"/>
            </c:ext>
          </c:extLst>
        </c:ser>
        <c:ser>
          <c:idx val="11"/>
          <c:order val="11"/>
          <c:tx>
            <c:strRef>
              <c:f>FURO!$AK$84</c:f>
              <c:strCache>
                <c:ptCount val="1"/>
                <c:pt idx="0">
                  <c:v>508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22-4C03-9001-F1640E29DB70}"/>
            </c:ext>
          </c:extLst>
        </c:ser>
        <c:ser>
          <c:idx val="12"/>
          <c:order val="12"/>
          <c:tx>
            <c:strRef>
              <c:f>FURO!$AK$85</c:f>
              <c:strCache>
                <c:ptCount val="1"/>
                <c:pt idx="0">
                  <c:v>503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22-4C03-9001-F1640E29DB70}"/>
            </c:ext>
          </c:extLst>
        </c:ser>
        <c:ser>
          <c:idx val="13"/>
          <c:order val="13"/>
          <c:tx>
            <c:strRef>
              <c:f>FURO!$AK$86</c:f>
              <c:strCache>
                <c:ptCount val="1"/>
                <c:pt idx="0">
                  <c:v>498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22-4C03-9001-F1640E29DB70}"/>
            </c:ext>
          </c:extLst>
        </c:ser>
        <c:ser>
          <c:idx val="14"/>
          <c:order val="14"/>
          <c:tx>
            <c:strRef>
              <c:f>FURO!$AK$87</c:f>
              <c:strCache>
                <c:ptCount val="1"/>
                <c:pt idx="0">
                  <c:v>493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22-4C03-9001-F1640E29DB70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22110144"/>
        <c:axId val="808929648"/>
      </c:barChart>
      <c:catAx>
        <c:axId val="922110144"/>
        <c:scaling>
          <c:orientation val="minMax"/>
        </c:scaling>
        <c:delete val="1"/>
        <c:axPos val="t"/>
        <c:majorTickMark val="out"/>
        <c:minorTickMark val="none"/>
        <c:tickLblPos val="nextTo"/>
        <c:crossAx val="808929648"/>
        <c:crosses val="autoZero"/>
        <c:auto val="1"/>
        <c:lblAlgn val="ctr"/>
        <c:lblOffset val="100"/>
        <c:noMultiLvlLbl val="0"/>
      </c:catAx>
      <c:valAx>
        <c:axId val="808929648"/>
        <c:scaling>
          <c:orientation val="maxMin"/>
          <c:max val="3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22110144"/>
        <c:crosses val="autoZero"/>
        <c:crossBetween val="between"/>
        <c:majorUnit val="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602134586759613E-2"/>
          <c:y val="6.3051741219398508E-3"/>
          <c:w val="7.9584909549547111E-2"/>
          <c:h val="0.97099681477873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FURO!$AD$33</c:f>
              <c:strCache>
                <c:ptCount val="1"/>
                <c:pt idx="0">
                  <c:v>Trado Helicoidal</c:v>
                </c:pt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1-4C1F-ABEE-EAE6983A91EF}"/>
            </c:ext>
          </c:extLst>
        </c:ser>
        <c:ser>
          <c:idx val="1"/>
          <c:order val="1"/>
          <c:tx>
            <c:strRef>
              <c:f>FURO!$AD$34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021-4C1F-ABEE-EAE6983A91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1-4C1F-ABEE-EAE6983A91EF}"/>
            </c:ext>
          </c:extLst>
        </c:ser>
        <c:ser>
          <c:idx val="2"/>
          <c:order val="2"/>
          <c:tx>
            <c:strRef>
              <c:f>FURO!$AD$35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021-4C1F-ABEE-EAE6983A91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21-4C1F-ABEE-EAE6983A91EF}"/>
            </c:ext>
          </c:extLst>
        </c:ser>
        <c:ser>
          <c:idx val="3"/>
          <c:order val="3"/>
          <c:tx>
            <c:strRef>
              <c:f>FURO!$AD$36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21-4C1F-ABEE-EAE6983A91EF}"/>
            </c:ext>
          </c:extLst>
        </c:ser>
        <c:ser>
          <c:idx val="4"/>
          <c:order val="4"/>
          <c:tx>
            <c:strRef>
              <c:f>FURO!$AD$37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021-4C1F-ABEE-EAE6983A91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21-4C1F-ABEE-EAE6983A91EF}"/>
            </c:ext>
          </c:extLst>
        </c:ser>
        <c:ser>
          <c:idx val="5"/>
          <c:order val="5"/>
          <c:tx>
            <c:strRef>
              <c:f>FURO!$AD$38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21-4C1F-ABEE-EAE6983A91EF}"/>
            </c:ext>
          </c:extLst>
        </c:ser>
        <c:ser>
          <c:idx val="6"/>
          <c:order val="6"/>
          <c:tx>
            <c:strRef>
              <c:f>FURO!$AD$39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21-4C1F-ABEE-EAE6983A91EF}"/>
            </c:ext>
          </c:extLst>
        </c:ser>
        <c:ser>
          <c:idx val="7"/>
          <c:order val="7"/>
          <c:tx>
            <c:strRef>
              <c:f>FURO!$AD$40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21-4C1F-ABEE-EAE6983A91EF}"/>
            </c:ext>
          </c:extLst>
        </c:ser>
        <c:ser>
          <c:idx val="8"/>
          <c:order val="8"/>
          <c:tx>
            <c:strRef>
              <c:f>FURO!$AD$41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21-4C1F-ABEE-EAE6983A91EF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0784"/>
        <c:axId val="965428400"/>
      </c:barChart>
      <c:catAx>
        <c:axId val="965420784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8400"/>
        <c:crosses val="autoZero"/>
        <c:auto val="1"/>
        <c:lblAlgn val="ctr"/>
        <c:lblOffset val="100"/>
        <c:noMultiLvlLbl val="0"/>
      </c:catAx>
      <c:valAx>
        <c:axId val="965428400"/>
        <c:scaling>
          <c:orientation val="maxMin"/>
          <c:max val="3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65420784"/>
        <c:crosses val="autoZero"/>
        <c:crossBetween val="between"/>
        <c:majorUnit val="5"/>
        <c:dispUnits>
          <c:builtInUnit val="thousands"/>
          <c:dispUnitsLbl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18256051326918"/>
          <c:y val="1.1323960916428734E-2"/>
          <c:w val="0.15108903053784944"/>
          <c:h val="0.969067922129664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FURO!$P$44</c:f>
              <c:strCache>
                <c:ptCount val="1"/>
                <c:pt idx="0">
                  <c:v>38,0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80808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48000"/>
                </a:schemeClr>
              </a:solidFill>
              <a:ln w="12700">
                <a:solidFill>
                  <a:srgbClr val="80808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D07-4B04-9405-0CBFDA03AB7D}"/>
              </c:ext>
            </c:extLst>
          </c:dPt>
          <c:dLbls>
            <c:delete val="1"/>
          </c:dLbls>
          <c:val>
            <c:numRef>
              <c:f>FURO!$X$45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7-4B04-9405-0CBFDA03AB7D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70"/>
        <c:overlap val="100"/>
        <c:axId val="965431664"/>
        <c:axId val="965433296"/>
      </c:barChart>
      <c:catAx>
        <c:axId val="965431664"/>
        <c:scaling>
          <c:orientation val="minMax"/>
        </c:scaling>
        <c:delete val="1"/>
        <c:axPos val="b"/>
        <c:majorTickMark val="out"/>
        <c:minorTickMark val="none"/>
        <c:tickLblPos val="nextTo"/>
        <c:crossAx val="965433296"/>
        <c:crosses val="autoZero"/>
        <c:auto val="1"/>
        <c:lblAlgn val="ctr"/>
        <c:lblOffset val="100"/>
        <c:noMultiLvlLbl val="0"/>
      </c:catAx>
      <c:valAx>
        <c:axId val="965433296"/>
        <c:scaling>
          <c:orientation val="minMax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31664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20291407698912E-3"/>
          <c:y val="4.192357641244919E-2"/>
          <c:w val="0.23814786800787063"/>
          <c:h val="0.948212654740394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FURO!$M$32</c:f>
              <c:strCache>
                <c:ptCount val="1"/>
                <c:pt idx="0">
                  <c:v>↑ Furo terminado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FURO!$V$32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4-451B-9AED-2D756D7B023C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33840"/>
        <c:axId val="965426224"/>
      </c:barChart>
      <c:catAx>
        <c:axId val="965433840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6224"/>
        <c:crosses val="autoZero"/>
        <c:auto val="1"/>
        <c:lblAlgn val="ctr"/>
        <c:lblOffset val="100"/>
        <c:noMultiLvlLbl val="0"/>
      </c:catAx>
      <c:valAx>
        <c:axId val="965426224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33840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005559643967923E-3"/>
          <c:y val="0.10776361529548088"/>
          <c:w val="0.24312457362633821"/>
          <c:h val="0.887601390498261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FURO!$M$34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FURO!$V$34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6-49C7-AC41-2E966A9B544A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6768"/>
        <c:axId val="965422416"/>
      </c:barChart>
      <c:catAx>
        <c:axId val="965426768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2416"/>
        <c:crosses val="autoZero"/>
        <c:auto val="1"/>
        <c:lblAlgn val="ctr"/>
        <c:lblOffset val="100"/>
        <c:noMultiLvlLbl val="0"/>
      </c:catAx>
      <c:valAx>
        <c:axId val="965422416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2676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105726872246704E-3"/>
          <c:y val="4.3103448275862072E-2"/>
          <c:w val="0.23127753303964757"/>
          <c:h val="0.951970443349753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FURO!$M$33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FURO!$V$33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6-419D-BFBF-710D21A0567A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4048"/>
        <c:axId val="965420240"/>
      </c:barChart>
      <c:catAx>
        <c:axId val="965424048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0240"/>
        <c:crosses val="autoZero"/>
        <c:auto val="1"/>
        <c:lblAlgn val="ctr"/>
        <c:lblOffset val="100"/>
        <c:noMultiLvlLbl val="0"/>
      </c:catAx>
      <c:valAx>
        <c:axId val="965420240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2404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image" Target="../media/image10.jpeg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hyperlink" Target="http://www.sitengenharia.com.br/#www.sitengenharia.com.b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114299</xdr:colOff>
      <xdr:row>11</xdr:row>
      <xdr:rowOff>104774</xdr:rowOff>
    </xdr:from>
    <xdr:to>
      <xdr:col>46</xdr:col>
      <xdr:colOff>104774</xdr:colOff>
      <xdr:row>50</xdr:row>
      <xdr:rowOff>57149</xdr:rowOff>
    </xdr:to>
    <xdr:graphicFrame macro="">
      <xdr:nvGraphicFramePr>
        <xdr:cNvPr id="59400" name="Chart 8">
          <a:extLst>
            <a:ext uri="{FF2B5EF4-FFF2-40B4-BE49-F238E27FC236}">
              <a16:creationId xmlns:a16="http://schemas.microsoft.com/office/drawing/2014/main" id="{00000000-0008-0000-0000-000008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47625</xdr:colOff>
      <xdr:row>11</xdr:row>
      <xdr:rowOff>85725</xdr:rowOff>
    </xdr:from>
    <xdr:to>
      <xdr:col>42</xdr:col>
      <xdr:colOff>228600</xdr:colOff>
      <xdr:row>50</xdr:row>
      <xdr:rowOff>171450</xdr:rowOff>
    </xdr:to>
    <xdr:graphicFrame macro="">
      <xdr:nvGraphicFramePr>
        <xdr:cNvPr id="59397" name="Chart 5">
          <a:extLst>
            <a:ext uri="{FF2B5EF4-FFF2-40B4-BE49-F238E27FC236}">
              <a16:creationId xmlns:a16="http://schemas.microsoft.com/office/drawing/2014/main" id="{00000000-0008-0000-0000-000005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57150</xdr:colOff>
      <xdr:row>11</xdr:row>
      <xdr:rowOff>47625</xdr:rowOff>
    </xdr:from>
    <xdr:to>
      <xdr:col>45</xdr:col>
      <xdr:colOff>9525</xdr:colOff>
      <xdr:row>50</xdr:row>
      <xdr:rowOff>171450</xdr:rowOff>
    </xdr:to>
    <xdr:graphicFrame macro="">
      <xdr:nvGraphicFramePr>
        <xdr:cNvPr id="19" name="Chart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152400</xdr:colOff>
      <xdr:row>11</xdr:row>
      <xdr:rowOff>71438</xdr:rowOff>
    </xdr:from>
    <xdr:to>
      <xdr:col>42</xdr:col>
      <xdr:colOff>282575</xdr:colOff>
      <xdr:row>51</xdr:row>
      <xdr:rowOff>7937</xdr:rowOff>
    </xdr:to>
    <xdr:graphicFrame macro="">
      <xdr:nvGraphicFramePr>
        <xdr:cNvPr id="59399" name="Chart 7">
          <a:extLst>
            <a:ext uri="{FF2B5EF4-FFF2-40B4-BE49-F238E27FC236}">
              <a16:creationId xmlns:a16="http://schemas.microsoft.com/office/drawing/2014/main" id="{00000000-0008-0000-0000-000007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119062</xdr:colOff>
      <xdr:row>11</xdr:row>
      <xdr:rowOff>85725</xdr:rowOff>
    </xdr:from>
    <xdr:to>
      <xdr:col>50</xdr:col>
      <xdr:colOff>31749</xdr:colOff>
      <xdr:row>51</xdr:row>
      <xdr:rowOff>0</xdr:rowOff>
    </xdr:to>
    <xdr:graphicFrame macro="">
      <xdr:nvGraphicFramePr>
        <xdr:cNvPr id="59402" name="Chart 10">
          <a:extLst>
            <a:ext uri="{FF2B5EF4-FFF2-40B4-BE49-F238E27FC236}">
              <a16:creationId xmlns:a16="http://schemas.microsoft.com/office/drawing/2014/main" id="{00000000-0008-0000-0000-00000A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173039</xdr:colOff>
      <xdr:row>11</xdr:row>
      <xdr:rowOff>47625</xdr:rowOff>
    </xdr:from>
    <xdr:to>
      <xdr:col>50</xdr:col>
      <xdr:colOff>49214</xdr:colOff>
      <xdr:row>50</xdr:row>
      <xdr:rowOff>174625</xdr:rowOff>
    </xdr:to>
    <xdr:graphicFrame macro="">
      <xdr:nvGraphicFramePr>
        <xdr:cNvPr id="59396" name="Chart 4">
          <a:extLst>
            <a:ext uri="{FF2B5EF4-FFF2-40B4-BE49-F238E27FC236}">
              <a16:creationId xmlns:a16="http://schemas.microsoft.com/office/drawing/2014/main" id="{00000000-0008-0000-0000-000004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238125</xdr:colOff>
      <xdr:row>11</xdr:row>
      <xdr:rowOff>9525</xdr:rowOff>
    </xdr:from>
    <xdr:to>
      <xdr:col>78</xdr:col>
      <xdr:colOff>190500</xdr:colOff>
      <xdr:row>51</xdr:row>
      <xdr:rowOff>76200</xdr:rowOff>
    </xdr:to>
    <xdr:graphicFrame macro="">
      <xdr:nvGraphicFramePr>
        <xdr:cNvPr id="59398" name="Chart 6">
          <a:extLst>
            <a:ext uri="{FF2B5EF4-FFF2-40B4-BE49-F238E27FC236}">
              <a16:creationId xmlns:a16="http://schemas.microsoft.com/office/drawing/2014/main" id="{00000000-0008-0000-0000-000006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219075</xdr:colOff>
      <xdr:row>9</xdr:row>
      <xdr:rowOff>47625</xdr:rowOff>
    </xdr:from>
    <xdr:to>
      <xdr:col>78</xdr:col>
      <xdr:colOff>190500</xdr:colOff>
      <xdr:row>53</xdr:row>
      <xdr:rowOff>38100</xdr:rowOff>
    </xdr:to>
    <xdr:graphicFrame macro="">
      <xdr:nvGraphicFramePr>
        <xdr:cNvPr id="59404" name="Chart 17">
          <a:extLst>
            <a:ext uri="{FF2B5EF4-FFF2-40B4-BE49-F238E27FC236}">
              <a16:creationId xmlns:a16="http://schemas.microsoft.com/office/drawing/2014/main" id="{00000000-0008-0000-0000-00000C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238125</xdr:colOff>
      <xdr:row>12</xdr:row>
      <xdr:rowOff>123825</xdr:rowOff>
    </xdr:from>
    <xdr:to>
      <xdr:col>78</xdr:col>
      <xdr:colOff>200025</xdr:colOff>
      <xdr:row>52</xdr:row>
      <xdr:rowOff>142875</xdr:rowOff>
    </xdr:to>
    <xdr:graphicFrame macro="">
      <xdr:nvGraphicFramePr>
        <xdr:cNvPr id="59403" name="Chart 16">
          <a:extLst>
            <a:ext uri="{FF2B5EF4-FFF2-40B4-BE49-F238E27FC236}">
              <a16:creationId xmlns:a16="http://schemas.microsoft.com/office/drawing/2014/main" id="{00000000-0008-0000-0000-00000B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209550</xdr:colOff>
      <xdr:row>12</xdr:row>
      <xdr:rowOff>47625</xdr:rowOff>
    </xdr:from>
    <xdr:to>
      <xdr:col>78</xdr:col>
      <xdr:colOff>190500</xdr:colOff>
      <xdr:row>52</xdr:row>
      <xdr:rowOff>95250</xdr:rowOff>
    </xdr:to>
    <xdr:graphicFrame macro="">
      <xdr:nvGraphicFramePr>
        <xdr:cNvPr id="59405" name="Chart 18">
          <a:extLst>
            <a:ext uri="{FF2B5EF4-FFF2-40B4-BE49-F238E27FC236}">
              <a16:creationId xmlns:a16="http://schemas.microsoft.com/office/drawing/2014/main" id="{00000000-0008-0000-0000-00000D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171450</xdr:colOff>
      <xdr:row>10</xdr:row>
      <xdr:rowOff>114300</xdr:rowOff>
    </xdr:from>
    <xdr:to>
      <xdr:col>81</xdr:col>
      <xdr:colOff>552450</xdr:colOff>
      <xdr:row>50</xdr:row>
      <xdr:rowOff>76200</xdr:rowOff>
    </xdr:to>
    <xdr:graphicFrame macro="">
      <xdr:nvGraphicFramePr>
        <xdr:cNvPr id="59393" name="Chart 1">
          <a:extLst>
            <a:ext uri="{FF2B5EF4-FFF2-40B4-BE49-F238E27FC236}">
              <a16:creationId xmlns:a16="http://schemas.microsoft.com/office/drawing/2014/main" id="{00000000-0008-0000-0000-000001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73025</xdr:colOff>
      <xdr:row>11</xdr:row>
      <xdr:rowOff>12699</xdr:rowOff>
    </xdr:from>
    <xdr:to>
      <xdr:col>54</xdr:col>
      <xdr:colOff>67830</xdr:colOff>
      <xdr:row>50</xdr:row>
      <xdr:rowOff>146049</xdr:rowOff>
    </xdr:to>
    <xdr:graphicFrame macro="">
      <xdr:nvGraphicFramePr>
        <xdr:cNvPr id="59395" name="Chart 3">
          <a:extLst>
            <a:ext uri="{FF2B5EF4-FFF2-40B4-BE49-F238E27FC236}">
              <a16:creationId xmlns:a16="http://schemas.microsoft.com/office/drawing/2014/main" id="{00000000-0008-0000-0000-000003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15876</xdr:colOff>
      <xdr:row>8</xdr:row>
      <xdr:rowOff>114300</xdr:rowOff>
    </xdr:from>
    <xdr:to>
      <xdr:col>67</xdr:col>
      <xdr:colOff>9525</xdr:colOff>
      <xdr:row>50</xdr:row>
      <xdr:rowOff>171450</xdr:rowOff>
    </xdr:to>
    <xdr:graphicFrame macro="">
      <xdr:nvGraphicFramePr>
        <xdr:cNvPr id="59394" name="Chart 2">
          <a:extLst>
            <a:ext uri="{FF2B5EF4-FFF2-40B4-BE49-F238E27FC236}">
              <a16:creationId xmlns:a16="http://schemas.microsoft.com/office/drawing/2014/main" id="{00000000-0008-0000-0000-000002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9525</xdr:colOff>
      <xdr:row>55</xdr:row>
      <xdr:rowOff>57150</xdr:rowOff>
    </xdr:from>
    <xdr:to>
      <xdr:col>34</xdr:col>
      <xdr:colOff>85725</xdr:colOff>
      <xdr:row>57</xdr:row>
      <xdr:rowOff>123825</xdr:rowOff>
    </xdr:to>
    <xdr:sp macro="" textlink="">
      <xdr:nvSpPr>
        <xdr:cNvPr id="59401" name="Rectangle 9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09E80000}"/>
            </a:ext>
          </a:extLst>
        </xdr:cNvPr>
        <xdr:cNvSpPr>
          <a:spLocks noChangeArrowheads="1"/>
        </xdr:cNvSpPr>
      </xdr:nvSpPr>
      <xdr:spPr bwMode="auto">
        <a:xfrm>
          <a:off x="171450" y="10448925"/>
          <a:ext cx="8134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www.sitengenharia.com.br</a:t>
          </a:r>
        </a:p>
        <a:p>
          <a:pPr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Este programa é bloqueado para que as configurações e fórmulas se mantenham em condições normais de funcionamento.</a:t>
          </a:r>
        </a:p>
      </xdr:txBody>
    </xdr:sp>
    <xdr:clientData/>
  </xdr:twoCellAnchor>
  <xdr:twoCellAnchor editAs="oneCell">
    <xdr:from>
      <xdr:col>36</xdr:col>
      <xdr:colOff>23817</xdr:colOff>
      <xdr:row>0</xdr:row>
      <xdr:rowOff>15877</xdr:rowOff>
    </xdr:from>
    <xdr:to>
      <xdr:col>43</xdr:col>
      <xdr:colOff>0</xdr:colOff>
      <xdr:row>3</xdr:row>
      <xdr:rowOff>112189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005" y="15877"/>
          <a:ext cx="1563683" cy="477312"/>
        </a:xfrm>
        <a:prstGeom prst="rect">
          <a:avLst/>
        </a:prstGeom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3.xml"/><Relationship Id="rId29" Type="http://schemas.openxmlformats.org/officeDocument/2006/relationships/revisionLog" Target="revisionLog1.xml"/><Relationship Id="rId32" Type="http://schemas.openxmlformats.org/officeDocument/2006/relationships/revisionLog" Target="revisionLog7.xml"/><Relationship Id="rId28" Type="http://schemas.openxmlformats.org/officeDocument/2006/relationships/revisionLog" Target="revisionLog5.xml"/><Relationship Id="rId31" Type="http://schemas.openxmlformats.org/officeDocument/2006/relationships/revisionLog" Target="revisionLog6.xml"/><Relationship Id="rId27" Type="http://schemas.openxmlformats.org/officeDocument/2006/relationships/revisionLog" Target="revisionLog4.xml"/><Relationship Id="rId30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B8776B2-9F0B-49B0-8E9A-59D525A9D384}" diskRevisions="1" revisionId="638" version="15" protected="1">
  <header guid="{48FE6DF1-BFDF-40A6-8F03-5DE86857BCDF}" dateTime="2022-01-05T13:13:26" maxSheetId="2" userName="Administrador" r:id="rId26" minRId="606" maxRId="614">
    <sheetIdMap count="1">
      <sheetId val="1"/>
    </sheetIdMap>
  </header>
  <header guid="{6846B51E-6E97-4A2E-9F46-F49D845F1A52}" dateTime="2022-01-05T13:14:29" maxSheetId="2" userName="Administrador" r:id="rId27" minRId="618" maxRId="620">
    <sheetIdMap count="1">
      <sheetId val="1"/>
    </sheetIdMap>
  </header>
  <header guid="{B2A21891-3387-4300-B7FC-039934D9DE2D}" dateTime="2022-01-05T13:15:28" maxSheetId="2" userName="Administrador" r:id="rId28" minRId="621" maxRId="622">
    <sheetIdMap count="1">
      <sheetId val="1"/>
    </sheetIdMap>
  </header>
  <header guid="{14BCE105-88D6-4449-8CE9-68990AD866C9}" dateTime="2022-02-02T18:20:08" maxSheetId="2" userName="Administrador" r:id="rId29" minRId="623" maxRId="626">
    <sheetIdMap count="1">
      <sheetId val="1"/>
    </sheetIdMap>
  </header>
  <header guid="{1AEACDA4-69E9-43DC-870B-0582F2E0A4E5}" dateTime="2022-02-02T18:21:46" maxSheetId="2" userName="Administrador" r:id="rId30" minRId="627" maxRId="634">
    <sheetIdMap count="1">
      <sheetId val="1"/>
    </sheetIdMap>
  </header>
  <header guid="{39880B94-00AE-4E5B-AF03-3B05F80383FE}" dateTime="2022-02-02T18:23:09" maxSheetId="2" userName="Administrador" r:id="rId31" minRId="635" maxRId="637">
    <sheetIdMap count="1">
      <sheetId val="1"/>
    </sheetIdMap>
  </header>
  <header guid="{FB8776B2-9F0B-49B0-8E9A-59D525A9D384}" dateTime="2022-02-02T18:24:10" maxSheetId="2" userName="Administrador" r:id="rId32" minRId="638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" sId="1">
    <oc r="R7" t="inlineStr">
      <is>
        <t>Silvia Alcaldes Gomes</t>
      </is>
    </oc>
    <nc r="R7" t="inlineStr">
      <is>
        <t>Olivia Shizuka Abe</t>
      </is>
    </nc>
  </rcc>
  <rcc rId="624" sId="1">
    <oc r="R11" t="inlineStr">
      <is>
        <t>Rua Olímpico, 81 - Jardim Aurora</t>
      </is>
    </oc>
    <nc r="R11" t="inlineStr">
      <is>
        <t>Estrada Estrada do Matadouro, s/n - Gleba Patrimônio Marialva</t>
      </is>
    </nc>
  </rcc>
  <rcc rId="625" sId="1">
    <oc r="P16" t="inlineStr">
      <is>
        <t>argila arenosa marrom avermelhada, friável</t>
      </is>
    </oc>
    <nc r="P16" t="inlineStr">
      <is>
        <t>argila  marrom avermelhada, friável com presença de matéria orgânica</t>
      </is>
    </nc>
  </rcc>
  <rcc rId="626" sId="1">
    <oc r="P17" t="inlineStr">
      <is>
        <t>basalto alterado</t>
      </is>
    </oc>
    <nc r="P17" t="inlineStr">
      <is>
        <t>argila  marrom avermelhada, friável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" sId="1" numFmtId="19">
    <oc r="P38">
      <v>44496</v>
    </oc>
    <nc r="P38">
      <v>44579</v>
    </nc>
  </rcc>
  <rcc rId="628" sId="1" numFmtId="19">
    <oc r="P39">
      <v>44496</v>
    </oc>
    <nc r="P39">
      <v>44579</v>
    </nc>
  </rcc>
  <rcc rId="629" sId="1" numFmtId="19">
    <oc r="P40">
      <v>44496</v>
    </oc>
    <nc r="P40">
      <v>44579</v>
    </nc>
  </rcc>
  <rcc rId="630" sId="1" numFmtId="19">
    <oc r="U43">
      <v>44496</v>
    </oc>
    <nc r="U43">
      <v>44579</v>
    </nc>
  </rcc>
  <rcc rId="631" sId="1" numFmtId="19">
    <oc r="U44">
      <v>44497</v>
    </oc>
    <nc r="U44">
      <v>44580</v>
    </nc>
  </rcc>
  <rcc rId="632" sId="1" numFmtId="4">
    <oc r="V51">
      <v>400253</v>
    </oc>
    <nc r="V51">
      <v>417446</v>
    </nc>
  </rcc>
  <rcc rId="633" sId="1" numFmtId="4">
    <oc r="AB51">
      <v>7410430</v>
    </oc>
    <nc r="AB51">
      <v>7402389</v>
    </nc>
  </rcc>
  <rcc rId="634" sId="1">
    <oc r="AG14">
      <v>535</v>
    </oc>
    <nc r="AG14">
      <v>568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" sId="1">
    <oc r="R7" t="inlineStr">
      <is>
        <t>Loteamentos Orcello LTDA</t>
      </is>
    </oc>
    <nc r="R7" t="inlineStr">
      <is>
        <t>Silvia Alcaldes Gomes</t>
      </is>
    </nc>
  </rcc>
  <rcc rId="607" sId="1" numFmtId="19">
    <oc r="P38">
      <v>44462</v>
    </oc>
    <nc r="P38">
      <v>44496</v>
    </nc>
  </rcc>
  <rcc rId="608" sId="1" numFmtId="19">
    <oc r="P39">
      <v>44462</v>
    </oc>
    <nc r="P39">
      <v>44496</v>
    </nc>
  </rcc>
  <rcc rId="609" sId="1" numFmtId="19">
    <oc r="P40">
      <v>44462</v>
    </oc>
    <nc r="P40">
      <v>44496</v>
    </nc>
  </rcc>
  <rcc rId="610" sId="1" numFmtId="19">
    <oc r="U43">
      <v>44462</v>
    </oc>
    <nc r="U43">
      <v>44496</v>
    </nc>
  </rcc>
  <rcc rId="611" sId="1" numFmtId="19">
    <oc r="U44">
      <v>44463</v>
    </oc>
    <nc r="U44">
      <v>44497</v>
    </nc>
  </rcc>
  <rcc rId="612" sId="1" numFmtId="4">
    <oc r="V51">
      <v>350578</v>
    </oc>
    <nc r="V51">
      <v>400253</v>
    </nc>
  </rcc>
  <rcc rId="613" sId="1" numFmtId="4">
    <oc r="AB51">
      <v>7450278</v>
    </oc>
    <nc r="AB51">
      <v>7410430</v>
    </nc>
  </rcc>
  <rcc rId="614" sId="1">
    <oc r="AG14">
      <v>492</v>
    </oc>
    <nc r="AG14">
      <v>535</v>
    </nc>
  </rcc>
  <rdn rId="0" localSheetId="1" customView="1" name="Z_32201620_89A9_4506_AEA0_182AE7351A12_.wvu.PrintArea" hidden="1" oldHidden="1">
    <formula>FURO!$AK$1:$BN$55</formula>
  </rdn>
  <rdn rId="0" localSheetId="1" customView="1" name="Z_32201620_89A9_4506_AEA0_182AE7351A12_.wvu.Rows" hidden="1" oldHidden="1">
    <formula>FURO!$98:$1048576</formula>
  </rdn>
  <rdn rId="0" localSheetId="1" customView="1" name="Z_32201620_89A9_4506_AEA0_182AE7351A12_.wvu.Cols" hidden="1" oldHidden="1">
    <formula>FURO!$CE:$XFD</formula>
  </rdn>
  <rcv guid="{32201620-89A9-4506-AEA0-182AE7351A1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" sId="1" numFmtId="4">
    <oc r="M16">
      <v>1</v>
    </oc>
    <nc r="M16">
      <v>0.8</v>
    </nc>
  </rcc>
  <rcc rId="619" sId="1">
    <oc r="P16" t="inlineStr">
      <is>
        <t>argila arenosa, c/ presença de matéria orgânica</t>
      </is>
    </oc>
    <nc r="P16" t="inlineStr">
      <is>
        <t>argila arenosa marrom avermelhada, friável</t>
      </is>
    </nc>
  </rcc>
  <rcc rId="620" sId="1">
    <oc r="P17" t="inlineStr">
      <is>
        <t>argila arenosa marrom avermelhada, friável</t>
      </is>
    </oc>
    <nc r="P17" t="inlineStr">
      <is>
        <t>basalto alterado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" sId="1">
    <oc r="R11" t="inlineStr">
      <is>
        <t>Lote R (Rem.), Loteamento Jardim Oásis</t>
      </is>
    </oc>
    <nc r="R11" t="inlineStr">
      <is>
        <t>Rua Olímpico, 81 - Jardim Aurora</t>
      </is>
    </nc>
  </rcc>
  <rcc rId="622" sId="1">
    <oc r="R14" t="inlineStr">
      <is>
        <t>001/2021</t>
      </is>
    </oc>
    <nc r="R14" t="inlineStr">
      <is>
        <t>001/2022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" sId="1">
    <oc r="AC14" t="inlineStr">
      <is>
        <t>01</t>
      </is>
    </oc>
    <nc r="AC14" t="inlineStr">
      <is>
        <t>02</t>
      </is>
    </nc>
  </rcc>
  <rcc rId="636" sId="1" numFmtId="4">
    <oc r="V51">
      <v>417446</v>
    </oc>
    <nc r="V51">
      <v>417426</v>
    </nc>
  </rcc>
  <rcc rId="637" sId="1" numFmtId="4">
    <oc r="AB51">
      <v>7402389</v>
    </oc>
    <nc r="AB51">
      <v>7402391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" sId="1" numFmtId="4">
    <oc r="M16">
      <v>0.8</v>
    </oc>
    <nc r="M16">
      <v>1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1AEACDA4-69E9-43DC-870B-0582F2E0A4E5}" name="Administrador" id="-524738169" dateTime="2022-02-02T18:17:06"/>
</us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1"/>
  </sheetPr>
  <dimension ref="A1:CP97"/>
  <sheetViews>
    <sheetView tabSelected="1" showRuler="0" topLeftCell="B4" zoomScale="130" zoomScaleNormal="130" workbookViewId="0">
      <selection activeCell="M17" sqref="M17:N17"/>
    </sheetView>
  </sheetViews>
  <sheetFormatPr defaultColWidth="0" defaultRowHeight="12.75" zeroHeight="1" x14ac:dyDescent="0.2"/>
  <cols>
    <col min="1" max="1" width="2.42578125" style="27" customWidth="1"/>
    <col min="2" max="5" width="9.28515625" style="27" customWidth="1"/>
    <col min="6" max="6" width="6.28515625" style="96" customWidth="1"/>
    <col min="7" max="7" width="3.7109375" style="96" customWidth="1"/>
    <col min="8" max="8" width="6" style="96" customWidth="1"/>
    <col min="9" max="9" width="3.7109375" style="96" customWidth="1"/>
    <col min="10" max="11" width="0.42578125" style="96" customWidth="1"/>
    <col min="12" max="12" width="0.42578125" style="27" customWidth="1"/>
    <col min="13" max="15" width="3.140625" style="27" customWidth="1"/>
    <col min="16" max="35" width="3.28515625" style="27" customWidth="1"/>
    <col min="36" max="36" width="2.140625" style="22" customWidth="1"/>
    <col min="37" max="42" width="3.140625" style="27" customWidth="1"/>
    <col min="43" max="43" width="5.28515625" style="27" customWidth="1"/>
    <col min="44" max="44" width="4.7109375" style="27" customWidth="1"/>
    <col min="45" max="46" width="1" style="27" customWidth="1"/>
    <col min="47" max="47" width="2.28515625" style="27" customWidth="1"/>
    <col min="48" max="48" width="4.5703125" style="27" customWidth="1"/>
    <col min="49" max="58" width="3.28515625" style="27" customWidth="1"/>
    <col min="59" max="60" width="3.140625" style="27" customWidth="1"/>
    <col min="61" max="66" width="3.140625" customWidth="1"/>
    <col min="67" max="67" width="3.140625" style="73" customWidth="1"/>
    <col min="68" max="70" width="9.140625" style="73" customWidth="1"/>
    <col min="71" max="77" width="3.5703125" style="73" customWidth="1"/>
    <col min="78" max="78" width="13.7109375" style="73" customWidth="1"/>
    <col min="79" max="82" width="9.140625" style="73" customWidth="1"/>
    <col min="83" max="16384" width="2.5703125" style="60" hidden="1"/>
  </cols>
  <sheetData>
    <row r="1" spans="1:94" ht="5.25" customHeight="1" x14ac:dyDescent="0.2">
      <c r="A1" s="51"/>
      <c r="B1" s="52"/>
      <c r="C1" s="52"/>
      <c r="D1" s="52"/>
      <c r="E1" s="52"/>
      <c r="F1" s="87"/>
      <c r="G1" s="87"/>
      <c r="H1" s="87"/>
      <c r="I1" s="87"/>
      <c r="J1" s="87"/>
      <c r="K1" s="87"/>
      <c r="L1" s="52"/>
      <c r="M1" s="52"/>
      <c r="N1" s="52"/>
      <c r="O1" s="52"/>
      <c r="P1" s="52"/>
      <c r="Q1" s="52"/>
      <c r="R1" s="83"/>
      <c r="S1" s="385" t="s">
        <v>54</v>
      </c>
      <c r="T1" s="386"/>
      <c r="U1" s="386"/>
      <c r="V1" s="386"/>
      <c r="W1" s="386"/>
      <c r="X1" s="386"/>
      <c r="Y1" s="386"/>
      <c r="Z1" s="386"/>
      <c r="AA1" s="386"/>
      <c r="AB1" s="386"/>
      <c r="AC1" s="386"/>
      <c r="AD1" s="386"/>
      <c r="AE1" s="386"/>
      <c r="AF1" s="386"/>
      <c r="AG1" s="386"/>
      <c r="AH1" s="386"/>
      <c r="AI1" s="52"/>
      <c r="AJ1" s="53"/>
      <c r="AK1" s="268" t="str">
        <f>S1</f>
        <v>Araucária</v>
      </c>
      <c r="AL1" s="269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  <c r="AX1" s="269"/>
      <c r="AY1" s="270"/>
      <c r="AZ1" s="162"/>
      <c r="BA1" s="163"/>
      <c r="BB1" s="163"/>
      <c r="BC1" s="163"/>
      <c r="BD1" s="163"/>
      <c r="BE1" s="163"/>
      <c r="BF1" s="163"/>
      <c r="BG1" s="163"/>
      <c r="BH1" s="163"/>
      <c r="BI1" s="164"/>
      <c r="BJ1" s="164"/>
      <c r="BK1" s="164"/>
      <c r="BL1" s="164"/>
      <c r="BM1" s="164"/>
      <c r="BN1" s="165"/>
      <c r="BO1" s="2"/>
      <c r="BP1" s="36"/>
      <c r="BQ1" s="36"/>
      <c r="BR1" s="67"/>
      <c r="BS1" s="67"/>
      <c r="BT1" s="68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2"/>
      <c r="CF1" s="62"/>
      <c r="CG1" s="62"/>
      <c r="CH1" s="62"/>
      <c r="CI1" s="63"/>
      <c r="CJ1" s="63"/>
      <c r="CK1" s="63"/>
      <c r="CL1" s="63"/>
      <c r="CM1" s="63"/>
      <c r="CN1" s="63"/>
      <c r="CO1" s="63"/>
      <c r="CP1" s="63"/>
    </row>
    <row r="2" spans="1:94" ht="12.75" customHeight="1" x14ac:dyDescent="0.2">
      <c r="A2" s="56"/>
      <c r="B2" s="30"/>
      <c r="C2" s="389" t="s">
        <v>17</v>
      </c>
      <c r="D2" s="389"/>
      <c r="E2" s="389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82"/>
      <c r="S2" s="386"/>
      <c r="T2" s="386"/>
      <c r="U2" s="386"/>
      <c r="V2" s="386"/>
      <c r="W2" s="386"/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5"/>
      <c r="AJ2" s="38"/>
      <c r="AK2" s="271"/>
      <c r="AL2" s="272"/>
      <c r="AM2" s="272"/>
      <c r="AN2" s="272"/>
      <c r="AO2" s="272"/>
      <c r="AP2" s="272"/>
      <c r="AQ2" s="272"/>
      <c r="AR2" s="272"/>
      <c r="AS2" s="272"/>
      <c r="AT2" s="272"/>
      <c r="AU2" s="272"/>
      <c r="AV2" s="272"/>
      <c r="AW2" s="272"/>
      <c r="AX2" s="272"/>
      <c r="AY2" s="273"/>
      <c r="AZ2" s="257" t="str">
        <f>O7</f>
        <v>Cliente:</v>
      </c>
      <c r="BA2" s="258"/>
      <c r="BB2" s="255" t="str">
        <f>R7</f>
        <v>Olivia Shizuka Abe</v>
      </c>
      <c r="BC2" s="255"/>
      <c r="BD2" s="255"/>
      <c r="BE2" s="255"/>
      <c r="BF2" s="255"/>
      <c r="BG2" s="255"/>
      <c r="BH2" s="255"/>
      <c r="BI2" s="255"/>
      <c r="BJ2" s="255"/>
      <c r="BK2" s="255"/>
      <c r="BL2" s="255"/>
      <c r="BM2" s="255"/>
      <c r="BN2" s="256"/>
      <c r="BO2" s="2"/>
      <c r="BP2" s="36"/>
      <c r="BQ2" s="36"/>
      <c r="BR2" s="36"/>
      <c r="BS2" s="70"/>
      <c r="BT2" s="36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61"/>
      <c r="CF2" s="61"/>
      <c r="CG2" s="61"/>
      <c r="CH2" s="61"/>
      <c r="CI2" s="63"/>
      <c r="CJ2" s="63"/>
      <c r="CK2" s="63"/>
      <c r="CL2" s="63"/>
      <c r="CM2" s="63"/>
      <c r="CN2" s="63"/>
      <c r="CO2" s="63"/>
      <c r="CP2" s="63"/>
    </row>
    <row r="3" spans="1:94" ht="12.75" customHeight="1" x14ac:dyDescent="0.2">
      <c r="A3" s="54"/>
      <c r="B3" s="401"/>
      <c r="C3" s="402"/>
      <c r="D3" s="399" t="s">
        <v>38</v>
      </c>
      <c r="E3" s="400"/>
      <c r="F3" s="88"/>
      <c r="G3" s="88"/>
      <c r="H3" s="88"/>
      <c r="I3" s="88"/>
      <c r="J3" s="88"/>
      <c r="K3" s="88"/>
      <c r="L3" s="30"/>
      <c r="M3" s="30"/>
      <c r="N3" s="30"/>
      <c r="O3" s="30"/>
      <c r="P3" s="30"/>
      <c r="Q3" s="30"/>
      <c r="R3" s="84"/>
      <c r="S3" s="387" t="s">
        <v>55</v>
      </c>
      <c r="T3" s="388"/>
      <c r="U3" s="388"/>
      <c r="V3" s="388"/>
      <c r="W3" s="388"/>
      <c r="X3" s="388"/>
      <c r="Y3" s="388"/>
      <c r="Z3" s="388"/>
      <c r="AA3" s="388"/>
      <c r="AB3" s="388"/>
      <c r="AC3" s="388"/>
      <c r="AD3" s="388"/>
      <c r="AE3" s="388"/>
      <c r="AF3" s="388"/>
      <c r="AG3" s="388"/>
      <c r="AH3" s="35"/>
      <c r="AI3" s="35"/>
      <c r="AJ3" s="38"/>
      <c r="AK3" s="274" t="str">
        <f>S3</f>
        <v>ENGENHARIA AMBIENTAL E CIVIL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5"/>
      <c r="AY3" s="276"/>
      <c r="AZ3" s="257" t="str">
        <f>O9</f>
        <v>Obra:</v>
      </c>
      <c r="BA3" s="258"/>
      <c r="BB3" s="255" t="str">
        <f>R9</f>
        <v>Loteamento</v>
      </c>
      <c r="BC3" s="255"/>
      <c r="BD3" s="255"/>
      <c r="BE3" s="255"/>
      <c r="BF3" s="255"/>
      <c r="BG3" s="255"/>
      <c r="BH3" s="255"/>
      <c r="BI3" s="255"/>
      <c r="BJ3" s="255"/>
      <c r="BK3" s="255"/>
      <c r="BL3" s="255"/>
      <c r="BM3" s="255"/>
      <c r="BN3" s="256"/>
      <c r="BO3" s="2"/>
      <c r="BP3" s="36"/>
      <c r="BQ3" s="36"/>
      <c r="BR3" s="36"/>
      <c r="BS3" s="70"/>
      <c r="BT3" s="36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61"/>
      <c r="CF3" s="61"/>
      <c r="CG3" s="61"/>
      <c r="CH3" s="61"/>
      <c r="CI3" s="63"/>
      <c r="CJ3" s="63"/>
      <c r="CK3" s="63"/>
      <c r="CL3" s="63"/>
      <c r="CM3" s="63"/>
      <c r="CN3" s="63"/>
      <c r="CO3" s="63"/>
      <c r="CP3" s="63"/>
    </row>
    <row r="4" spans="1:94" ht="12.75" customHeight="1" x14ac:dyDescent="0.2">
      <c r="A4" s="343" t="s">
        <v>1</v>
      </c>
      <c r="B4" s="349" t="s">
        <v>37</v>
      </c>
      <c r="C4" s="349" t="s">
        <v>36</v>
      </c>
      <c r="D4" s="391" t="s">
        <v>37</v>
      </c>
      <c r="E4" s="391" t="s">
        <v>36</v>
      </c>
      <c r="F4" s="89"/>
      <c r="G4" s="89"/>
      <c r="H4" s="89"/>
      <c r="I4" s="89"/>
      <c r="J4" s="90"/>
      <c r="K4" s="88"/>
      <c r="L4" s="30"/>
      <c r="M4" s="30"/>
      <c r="N4" s="30"/>
      <c r="O4" s="30"/>
      <c r="P4" s="30"/>
      <c r="Q4" s="30"/>
      <c r="R4" s="223" t="s">
        <v>53</v>
      </c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35"/>
      <c r="AI4" s="35"/>
      <c r="AJ4" s="38"/>
      <c r="AK4" s="277" t="str">
        <f>R5</f>
        <v>Rua José Rodrigues de Oliveira, nº 454, Jardim Monte Cristo, Paranavaí - PR.</v>
      </c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  <c r="AY4" s="279"/>
      <c r="AZ4" s="257" t="str">
        <f>O11</f>
        <v>Local:</v>
      </c>
      <c r="BA4" s="258"/>
      <c r="BB4" s="255" t="str">
        <f>R11</f>
        <v>Estrada Estrada do Matadouro, s/n - Gleba Patrimônio Marialva</v>
      </c>
      <c r="BC4" s="255"/>
      <c r="BD4" s="255"/>
      <c r="BE4" s="255"/>
      <c r="BF4" s="255"/>
      <c r="BG4" s="255"/>
      <c r="BH4" s="255"/>
      <c r="BI4" s="255"/>
      <c r="BJ4" s="255"/>
      <c r="BK4" s="255"/>
      <c r="BL4" s="255"/>
      <c r="BM4" s="255"/>
      <c r="BN4" s="256"/>
      <c r="BO4" s="2"/>
      <c r="BP4" s="36"/>
      <c r="BQ4" s="36"/>
      <c r="BR4" s="36"/>
      <c r="BS4" s="70"/>
      <c r="BT4" s="36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61"/>
      <c r="CF4" s="61"/>
      <c r="CG4" s="61"/>
      <c r="CH4" s="61"/>
      <c r="CI4" s="63"/>
      <c r="CJ4" s="63"/>
      <c r="CK4" s="63"/>
      <c r="CL4" s="63"/>
      <c r="CM4" s="63"/>
      <c r="CN4" s="63"/>
      <c r="CO4" s="63"/>
      <c r="CP4" s="63"/>
    </row>
    <row r="5" spans="1:94" ht="5.25" customHeight="1" x14ac:dyDescent="0.2">
      <c r="A5" s="344"/>
      <c r="B5" s="350"/>
      <c r="C5" s="350"/>
      <c r="D5" s="350"/>
      <c r="E5" s="350"/>
      <c r="F5" s="91"/>
      <c r="G5" s="91"/>
      <c r="H5" s="91"/>
      <c r="I5" s="91"/>
      <c r="J5" s="90"/>
      <c r="K5" s="369" t="s">
        <v>18</v>
      </c>
      <c r="L5" s="370"/>
      <c r="M5" s="370"/>
      <c r="N5" s="370"/>
      <c r="O5" s="370"/>
      <c r="P5" s="370"/>
      <c r="Q5" s="370"/>
      <c r="R5" s="371" t="s">
        <v>62</v>
      </c>
      <c r="S5" s="372"/>
      <c r="T5" s="372"/>
      <c r="U5" s="372"/>
      <c r="V5" s="372"/>
      <c r="W5" s="372"/>
      <c r="X5" s="372"/>
      <c r="Y5" s="372"/>
      <c r="Z5" s="372"/>
      <c r="AA5" s="372"/>
      <c r="AB5" s="372"/>
      <c r="AC5" s="372"/>
      <c r="AD5" s="372"/>
      <c r="AE5" s="372"/>
      <c r="AF5" s="372"/>
      <c r="AG5" s="372"/>
      <c r="AH5" s="9"/>
      <c r="AI5" s="35"/>
      <c r="AJ5" s="38"/>
      <c r="AK5" s="280"/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281"/>
      <c r="AW5" s="281"/>
      <c r="AX5" s="281"/>
      <c r="AY5" s="282"/>
      <c r="AZ5" s="166"/>
      <c r="BA5" s="167"/>
      <c r="BB5" s="167"/>
      <c r="BC5" s="167"/>
      <c r="BD5" s="167"/>
      <c r="BE5" s="167"/>
      <c r="BF5" s="167"/>
      <c r="BG5" s="167"/>
      <c r="BH5" s="167"/>
      <c r="BI5" s="168"/>
      <c r="BJ5" s="168"/>
      <c r="BK5" s="168"/>
      <c r="BL5" s="168"/>
      <c r="BM5" s="168"/>
      <c r="BN5" s="169"/>
      <c r="BO5" s="2"/>
      <c r="BP5" s="36"/>
      <c r="BQ5" s="36"/>
      <c r="BR5" s="57"/>
      <c r="BS5" s="57"/>
      <c r="BT5" s="57"/>
      <c r="BU5" s="57"/>
      <c r="BV5" s="57"/>
      <c r="BW5" s="57"/>
      <c r="BX5" s="57"/>
      <c r="BY5" s="57"/>
      <c r="BZ5" s="57"/>
      <c r="CA5" s="71"/>
      <c r="CB5" s="71"/>
      <c r="CC5" s="71"/>
      <c r="CD5" s="71"/>
      <c r="CE5" s="64"/>
      <c r="CF5" s="65"/>
      <c r="CG5" s="65"/>
      <c r="CH5" s="66"/>
      <c r="CI5" s="63"/>
      <c r="CJ5" s="63"/>
      <c r="CK5" s="63"/>
      <c r="CL5" s="63"/>
      <c r="CM5" s="63"/>
      <c r="CN5" s="63"/>
      <c r="CO5" s="63"/>
      <c r="CP5" s="63"/>
    </row>
    <row r="6" spans="1:94" ht="10.5" customHeight="1" x14ac:dyDescent="0.2">
      <c r="A6" s="344"/>
      <c r="B6" s="350"/>
      <c r="C6" s="350"/>
      <c r="D6" s="350"/>
      <c r="E6" s="350"/>
      <c r="F6" s="91"/>
      <c r="G6" s="91"/>
      <c r="H6" s="91"/>
      <c r="I6" s="91"/>
      <c r="J6" s="90"/>
      <c r="K6" s="370"/>
      <c r="L6" s="370"/>
      <c r="M6" s="370"/>
      <c r="N6" s="370"/>
      <c r="O6" s="370"/>
      <c r="P6" s="370"/>
      <c r="Q6" s="370"/>
      <c r="R6" s="373"/>
      <c r="S6" s="373"/>
      <c r="T6" s="373"/>
      <c r="U6" s="373"/>
      <c r="V6" s="373"/>
      <c r="W6" s="373"/>
      <c r="X6" s="373"/>
      <c r="Y6" s="373"/>
      <c r="Z6" s="373"/>
      <c r="AA6" s="373"/>
      <c r="AB6" s="373"/>
      <c r="AC6" s="373"/>
      <c r="AD6" s="373"/>
      <c r="AE6" s="373"/>
      <c r="AF6" s="373"/>
      <c r="AG6" s="373"/>
      <c r="AH6" s="9"/>
      <c r="AI6" s="35"/>
      <c r="AJ6" s="38"/>
      <c r="AK6" s="264" t="str">
        <f>V46</f>
        <v>Revestimento</v>
      </c>
      <c r="AL6" s="264"/>
      <c r="AM6" s="259" t="str">
        <f>AD32</f>
        <v>Método cravação</v>
      </c>
      <c r="AN6" s="259" t="str">
        <f>AC13</f>
        <v>Cota relação R.N.</v>
      </c>
      <c r="AO6" s="264" t="str">
        <f>M43</f>
        <v>NA Inic.</v>
      </c>
      <c r="AP6" s="264" t="str">
        <f>M44</f>
        <v>NA Final</v>
      </c>
      <c r="AQ6" s="433" t="str">
        <f>B4</f>
        <v>Índice de SPT iniciais/30cm</v>
      </c>
      <c r="AR6" s="433" t="str">
        <f>C4</f>
        <v>Índice SPT finais/30cm</v>
      </c>
      <c r="AS6" s="301" t="str">
        <f>A4</f>
        <v>Amostras</v>
      </c>
      <c r="AT6" s="302"/>
      <c r="AU6" s="303"/>
      <c r="AV6" s="264" t="str">
        <f>M9</f>
        <v>Prof. Camadas (m)</v>
      </c>
      <c r="AW6" s="417" t="str">
        <f>P13</f>
        <v>Perfil de Sondagem</v>
      </c>
      <c r="AX6" s="418"/>
      <c r="AY6" s="418"/>
      <c r="AZ6" s="418"/>
      <c r="BA6" s="418"/>
      <c r="BB6" s="418"/>
      <c r="BC6" s="418"/>
      <c r="BD6" s="418"/>
      <c r="BE6" s="418"/>
      <c r="BF6" s="418"/>
      <c r="BG6" s="174"/>
      <c r="BH6" s="177" t="str">
        <f>W50</f>
        <v>E</v>
      </c>
      <c r="BI6" s="267" t="str">
        <f>X50</f>
        <v>Coordenadas</v>
      </c>
      <c r="BJ6" s="267"/>
      <c r="BK6" s="267"/>
      <c r="BL6" s="267"/>
      <c r="BM6" s="176" t="s">
        <v>52</v>
      </c>
      <c r="BN6" s="175"/>
      <c r="BO6" s="2"/>
      <c r="BP6" s="36"/>
      <c r="BQ6" s="36"/>
      <c r="BR6" s="36"/>
      <c r="BS6" s="72"/>
      <c r="BT6" s="72"/>
      <c r="BU6" s="72"/>
      <c r="BV6" s="72"/>
      <c r="BW6" s="72"/>
      <c r="BX6" s="72"/>
      <c r="BY6" s="72"/>
      <c r="BZ6" s="36"/>
      <c r="CA6" s="36"/>
      <c r="CB6" s="36"/>
      <c r="CC6" s="36"/>
      <c r="CD6" s="36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</row>
    <row r="7" spans="1:94" ht="10.5" customHeight="1" x14ac:dyDescent="0.2">
      <c r="A7" s="344"/>
      <c r="B7" s="350"/>
      <c r="C7" s="350"/>
      <c r="D7" s="350"/>
      <c r="E7" s="350"/>
      <c r="F7" s="91"/>
      <c r="G7" s="91"/>
      <c r="H7" s="91"/>
      <c r="I7" s="91"/>
      <c r="J7" s="92"/>
      <c r="K7" s="93"/>
      <c r="L7" s="35"/>
      <c r="M7" s="35"/>
      <c r="N7" s="35"/>
      <c r="O7" s="207" t="s">
        <v>19</v>
      </c>
      <c r="P7" s="348"/>
      <c r="Q7" s="348"/>
      <c r="R7" s="352" t="s">
        <v>67</v>
      </c>
      <c r="S7" s="353"/>
      <c r="T7" s="353"/>
      <c r="U7" s="353"/>
      <c r="V7" s="353"/>
      <c r="W7" s="353"/>
      <c r="X7" s="353"/>
      <c r="Y7" s="353"/>
      <c r="Z7" s="353"/>
      <c r="AA7" s="353"/>
      <c r="AB7" s="353"/>
      <c r="AC7" s="353"/>
      <c r="AD7" s="353"/>
      <c r="AE7" s="353"/>
      <c r="AF7" s="353"/>
      <c r="AG7" s="354"/>
      <c r="AH7" s="36"/>
      <c r="AI7" s="35"/>
      <c r="AJ7" s="38"/>
      <c r="AK7" s="265"/>
      <c r="AL7" s="265"/>
      <c r="AM7" s="260"/>
      <c r="AN7" s="260"/>
      <c r="AO7" s="265"/>
      <c r="AP7" s="265"/>
      <c r="AQ7" s="434"/>
      <c r="AR7" s="434"/>
      <c r="AS7" s="304"/>
      <c r="AT7" s="305"/>
      <c r="AU7" s="306"/>
      <c r="AV7" s="265"/>
      <c r="AW7" s="172"/>
      <c r="AX7" s="172"/>
      <c r="AY7" s="171"/>
      <c r="AZ7" s="173" t="str">
        <f>P14</f>
        <v>N°</v>
      </c>
      <c r="BA7" s="419" t="str">
        <f>R14</f>
        <v>001/2022</v>
      </c>
      <c r="BB7" s="419"/>
      <c r="BC7" s="419"/>
      <c r="BD7" s="170"/>
      <c r="BE7" s="170"/>
      <c r="BF7" s="170"/>
      <c r="BG7" s="296">
        <f>V51</f>
        <v>417426</v>
      </c>
      <c r="BH7" s="296"/>
      <c r="BI7" s="296"/>
      <c r="BJ7" s="296"/>
      <c r="BK7" s="288">
        <f>AB51</f>
        <v>7402391</v>
      </c>
      <c r="BL7" s="288"/>
      <c r="BM7" s="288"/>
      <c r="BN7" s="289"/>
      <c r="BO7" s="85"/>
      <c r="BS7" s="35"/>
      <c r="BT7" s="35"/>
      <c r="BU7" s="35"/>
      <c r="BV7" s="35"/>
      <c r="BW7" s="35"/>
      <c r="BX7" s="35"/>
      <c r="BY7" s="35"/>
    </row>
    <row r="8" spans="1:94" ht="10.5" customHeight="1" x14ac:dyDescent="0.2">
      <c r="A8" s="344"/>
      <c r="B8" s="350"/>
      <c r="C8" s="350"/>
      <c r="D8" s="350"/>
      <c r="E8" s="350"/>
      <c r="F8" s="91"/>
      <c r="G8" s="91"/>
      <c r="H8" s="91"/>
      <c r="I8" s="91"/>
      <c r="J8" s="92"/>
      <c r="K8" s="93"/>
      <c r="L8" s="35"/>
      <c r="M8" s="35"/>
      <c r="N8" s="35"/>
      <c r="O8" s="348"/>
      <c r="P8" s="348"/>
      <c r="Q8" s="348"/>
      <c r="R8" s="355"/>
      <c r="S8" s="356"/>
      <c r="T8" s="356"/>
      <c r="U8" s="356"/>
      <c r="V8" s="356"/>
      <c r="W8" s="356"/>
      <c r="X8" s="356"/>
      <c r="Y8" s="356"/>
      <c r="Z8" s="356"/>
      <c r="AA8" s="356"/>
      <c r="AB8" s="356"/>
      <c r="AC8" s="356"/>
      <c r="AD8" s="356"/>
      <c r="AE8" s="356"/>
      <c r="AF8" s="356"/>
      <c r="AG8" s="357"/>
      <c r="AH8" s="36"/>
      <c r="AI8" s="35"/>
      <c r="AJ8" s="38"/>
      <c r="AK8" s="265"/>
      <c r="AL8" s="265"/>
      <c r="AM8" s="260"/>
      <c r="AN8" s="260"/>
      <c r="AO8" s="265"/>
      <c r="AP8" s="265"/>
      <c r="AQ8" s="434"/>
      <c r="AR8" s="434"/>
      <c r="AS8" s="304"/>
      <c r="AT8" s="305"/>
      <c r="AU8" s="306"/>
      <c r="AV8" s="265"/>
      <c r="AW8" s="312" t="str">
        <f>Y14</f>
        <v>Furo</v>
      </c>
      <c r="AX8" s="313"/>
      <c r="AY8" s="262" t="str">
        <f>AA14</f>
        <v>SM</v>
      </c>
      <c r="AZ8" s="310" t="str">
        <f>AC14</f>
        <v>02</v>
      </c>
      <c r="BA8" s="148"/>
      <c r="BB8" s="262" t="str">
        <f>AE14</f>
        <v>Cota</v>
      </c>
      <c r="BC8" s="262"/>
      <c r="BD8" s="297">
        <f>AG14</f>
        <v>568</v>
      </c>
      <c r="BE8" s="297"/>
      <c r="BF8" s="298"/>
      <c r="BG8" s="149"/>
      <c r="BH8" s="290" t="s">
        <v>44</v>
      </c>
      <c r="BI8" s="291"/>
      <c r="BJ8" s="291"/>
      <c r="BK8" s="291"/>
      <c r="BL8" s="291"/>
      <c r="BM8" s="291"/>
      <c r="BN8" s="292"/>
      <c r="BO8" s="85"/>
    </row>
    <row r="9" spans="1:94" ht="10.5" customHeight="1" x14ac:dyDescent="0.2">
      <c r="A9" s="344"/>
      <c r="B9" s="350"/>
      <c r="C9" s="350"/>
      <c r="D9" s="350"/>
      <c r="E9" s="350"/>
      <c r="F9" s="91"/>
      <c r="G9" s="91"/>
      <c r="H9" s="91"/>
      <c r="I9" s="91"/>
      <c r="J9" s="94"/>
      <c r="K9" s="88"/>
      <c r="L9" s="30"/>
      <c r="M9" s="374" t="s">
        <v>31</v>
      </c>
      <c r="N9" s="375"/>
      <c r="O9" s="358" t="s">
        <v>20</v>
      </c>
      <c r="P9" s="207"/>
      <c r="Q9" s="207"/>
      <c r="R9" s="361" t="s">
        <v>65</v>
      </c>
      <c r="S9" s="362"/>
      <c r="T9" s="362"/>
      <c r="U9" s="362"/>
      <c r="V9" s="362"/>
      <c r="W9" s="362"/>
      <c r="X9" s="362"/>
      <c r="Y9" s="362"/>
      <c r="Z9" s="362"/>
      <c r="AA9" s="362"/>
      <c r="AB9" s="362"/>
      <c r="AC9" s="362"/>
      <c r="AD9" s="362"/>
      <c r="AE9" s="362"/>
      <c r="AF9" s="362"/>
      <c r="AG9" s="363"/>
      <c r="AH9" s="9"/>
      <c r="AI9" s="35"/>
      <c r="AJ9" s="38"/>
      <c r="AK9" s="265"/>
      <c r="AL9" s="265"/>
      <c r="AM9" s="260"/>
      <c r="AN9" s="260"/>
      <c r="AO9" s="265"/>
      <c r="AP9" s="265"/>
      <c r="AQ9" s="434"/>
      <c r="AR9" s="434"/>
      <c r="AS9" s="304"/>
      <c r="AT9" s="305"/>
      <c r="AU9" s="306"/>
      <c r="AV9" s="265"/>
      <c r="AW9" s="314"/>
      <c r="AX9" s="315"/>
      <c r="AY9" s="263"/>
      <c r="AZ9" s="311"/>
      <c r="BA9" s="150"/>
      <c r="BB9" s="263"/>
      <c r="BC9" s="263"/>
      <c r="BD9" s="299"/>
      <c r="BE9" s="299"/>
      <c r="BF9" s="300"/>
      <c r="BG9" s="151"/>
      <c r="BH9" s="293" t="s">
        <v>45</v>
      </c>
      <c r="BI9" s="294"/>
      <c r="BJ9" s="294"/>
      <c r="BK9" s="294"/>
      <c r="BL9" s="294"/>
      <c r="BM9" s="294"/>
      <c r="BN9" s="295"/>
      <c r="BO9" s="85"/>
    </row>
    <row r="10" spans="1:94" ht="4.5" customHeight="1" x14ac:dyDescent="0.2">
      <c r="A10" s="344"/>
      <c r="B10" s="350"/>
      <c r="C10" s="350"/>
      <c r="D10" s="350"/>
      <c r="E10" s="350"/>
      <c r="F10" s="91"/>
      <c r="G10" s="91"/>
      <c r="H10" s="91"/>
      <c r="I10" s="91"/>
      <c r="J10" s="90"/>
      <c r="K10" s="88"/>
      <c r="L10" s="30"/>
      <c r="M10" s="376"/>
      <c r="N10" s="377"/>
      <c r="O10" s="359"/>
      <c r="P10" s="360"/>
      <c r="Q10" s="360"/>
      <c r="R10" s="364"/>
      <c r="S10" s="365"/>
      <c r="T10" s="365"/>
      <c r="U10" s="365"/>
      <c r="V10" s="365"/>
      <c r="W10" s="365"/>
      <c r="X10" s="365"/>
      <c r="Y10" s="365"/>
      <c r="Z10" s="365"/>
      <c r="AA10" s="365"/>
      <c r="AB10" s="365"/>
      <c r="AC10" s="365"/>
      <c r="AD10" s="365"/>
      <c r="AE10" s="365"/>
      <c r="AF10" s="365"/>
      <c r="AG10" s="366"/>
      <c r="AH10" s="9"/>
      <c r="AI10" s="35"/>
      <c r="AJ10" s="38"/>
      <c r="AK10" s="265"/>
      <c r="AL10" s="265"/>
      <c r="AM10" s="260"/>
      <c r="AN10" s="260"/>
      <c r="AO10" s="265"/>
      <c r="AP10" s="265"/>
      <c r="AQ10" s="434"/>
      <c r="AR10" s="434"/>
      <c r="AS10" s="304"/>
      <c r="AT10" s="305"/>
      <c r="AU10" s="306"/>
      <c r="AV10" s="265"/>
      <c r="AW10" s="424" t="s">
        <v>16</v>
      </c>
      <c r="AX10" s="425"/>
      <c r="AY10" s="425"/>
      <c r="AZ10" s="425"/>
      <c r="BA10" s="425"/>
      <c r="BB10" s="425"/>
      <c r="BC10" s="425"/>
      <c r="BD10" s="425"/>
      <c r="BE10" s="425"/>
      <c r="BF10" s="426"/>
      <c r="BG10" s="283"/>
      <c r="BH10" s="284"/>
      <c r="BI10" s="284"/>
      <c r="BJ10" s="284"/>
      <c r="BK10" s="284"/>
      <c r="BL10" s="284"/>
      <c r="BM10" s="284"/>
      <c r="BN10" s="285"/>
      <c r="BO10" s="85"/>
    </row>
    <row r="11" spans="1:94" ht="10.5" customHeight="1" x14ac:dyDescent="0.2">
      <c r="A11" s="344"/>
      <c r="B11" s="350"/>
      <c r="C11" s="350"/>
      <c r="D11" s="350"/>
      <c r="E11" s="350"/>
      <c r="F11" s="91"/>
      <c r="G11" s="91"/>
      <c r="H11" s="91"/>
      <c r="I11" s="91"/>
      <c r="J11" s="92"/>
      <c r="K11" s="93"/>
      <c r="L11" s="35"/>
      <c r="M11" s="376"/>
      <c r="N11" s="377"/>
      <c r="O11" s="358" t="s">
        <v>21</v>
      </c>
      <c r="P11" s="208"/>
      <c r="Q11" s="208"/>
      <c r="R11" s="361" t="s">
        <v>68</v>
      </c>
      <c r="S11" s="362"/>
      <c r="T11" s="362"/>
      <c r="U11" s="362"/>
      <c r="V11" s="362"/>
      <c r="W11" s="362"/>
      <c r="X11" s="362"/>
      <c r="Y11" s="362"/>
      <c r="Z11" s="362"/>
      <c r="AA11" s="362"/>
      <c r="AB11" s="362"/>
      <c r="AC11" s="362"/>
      <c r="AD11" s="362"/>
      <c r="AE11" s="362"/>
      <c r="AF11" s="362"/>
      <c r="AG11" s="363"/>
      <c r="AH11" s="9"/>
      <c r="AI11" s="35"/>
      <c r="AJ11" s="38"/>
      <c r="AK11" s="265"/>
      <c r="AL11" s="265"/>
      <c r="AM11" s="260"/>
      <c r="AN11" s="260"/>
      <c r="AO11" s="265"/>
      <c r="AP11" s="265"/>
      <c r="AQ11" s="434"/>
      <c r="AR11" s="434"/>
      <c r="AS11" s="304"/>
      <c r="AT11" s="305"/>
      <c r="AU11" s="306"/>
      <c r="AV11" s="265"/>
      <c r="AW11" s="424"/>
      <c r="AX11" s="425"/>
      <c r="AY11" s="425"/>
      <c r="AZ11" s="425"/>
      <c r="BA11" s="425"/>
      <c r="BB11" s="425"/>
      <c r="BC11" s="425"/>
      <c r="BD11" s="425"/>
      <c r="BE11" s="425"/>
      <c r="BF11" s="426"/>
      <c r="BG11" s="286"/>
      <c r="BH11" s="284"/>
      <c r="BI11" s="284"/>
      <c r="BJ11" s="284"/>
      <c r="BK11" s="284"/>
      <c r="BL11" s="284"/>
      <c r="BM11" s="284"/>
      <c r="BN11" s="285"/>
      <c r="BO11" s="85"/>
    </row>
    <row r="12" spans="1:94" ht="10.5" customHeight="1" x14ac:dyDescent="0.2">
      <c r="A12" s="344"/>
      <c r="B12" s="350"/>
      <c r="C12" s="350"/>
      <c r="D12" s="350"/>
      <c r="E12" s="350"/>
      <c r="F12" s="91"/>
      <c r="G12" s="91"/>
      <c r="H12" s="91"/>
      <c r="I12" s="91"/>
      <c r="J12" s="92"/>
      <c r="K12" s="93"/>
      <c r="L12" s="30"/>
      <c r="M12" s="376"/>
      <c r="N12" s="377"/>
      <c r="O12" s="359"/>
      <c r="P12" s="360"/>
      <c r="Q12" s="360"/>
      <c r="R12" s="364"/>
      <c r="S12" s="365"/>
      <c r="T12" s="365"/>
      <c r="U12" s="365"/>
      <c r="V12" s="365"/>
      <c r="W12" s="365"/>
      <c r="X12" s="365"/>
      <c r="Y12" s="365"/>
      <c r="Z12" s="365"/>
      <c r="AA12" s="365"/>
      <c r="AB12" s="365"/>
      <c r="AC12" s="365"/>
      <c r="AD12" s="365"/>
      <c r="AE12" s="365"/>
      <c r="AF12" s="365"/>
      <c r="AG12" s="366"/>
      <c r="AH12" s="9"/>
      <c r="AI12" s="35"/>
      <c r="AJ12" s="38"/>
      <c r="AK12" s="266"/>
      <c r="AL12" s="266"/>
      <c r="AM12" s="261"/>
      <c r="AN12" s="261"/>
      <c r="AO12" s="266"/>
      <c r="AP12" s="266"/>
      <c r="AQ12" s="434"/>
      <c r="AR12" s="434"/>
      <c r="AS12" s="307"/>
      <c r="AT12" s="308"/>
      <c r="AU12" s="309"/>
      <c r="AV12" s="266"/>
      <c r="AW12" s="287" t="str">
        <f>P15</f>
        <v>Camadas - Classificação dos solos</v>
      </c>
      <c r="AX12" s="288"/>
      <c r="AY12" s="288"/>
      <c r="AZ12" s="288"/>
      <c r="BA12" s="288"/>
      <c r="BB12" s="288"/>
      <c r="BC12" s="288"/>
      <c r="BD12" s="288"/>
      <c r="BE12" s="288"/>
      <c r="BF12" s="289"/>
      <c r="BG12" s="152"/>
      <c r="BH12" s="153"/>
      <c r="BI12" s="153"/>
      <c r="BJ12" s="153"/>
      <c r="BK12" s="153"/>
      <c r="BL12" s="153"/>
      <c r="BM12" s="153"/>
      <c r="BN12" s="154"/>
      <c r="BO12" s="85"/>
      <c r="CA12" s="74"/>
    </row>
    <row r="13" spans="1:94" ht="16.5" customHeight="1" x14ac:dyDescent="0.2">
      <c r="A13" s="345"/>
      <c r="B13" s="351"/>
      <c r="C13" s="351"/>
      <c r="D13" s="351"/>
      <c r="E13" s="351"/>
      <c r="F13" s="91"/>
      <c r="G13" s="91"/>
      <c r="H13" s="91"/>
      <c r="I13" s="91"/>
      <c r="J13" s="92"/>
      <c r="K13" s="93"/>
      <c r="L13" s="30"/>
      <c r="M13" s="376"/>
      <c r="N13" s="377"/>
      <c r="O13" s="30"/>
      <c r="P13" s="346" t="s">
        <v>48</v>
      </c>
      <c r="Q13" s="347"/>
      <c r="R13" s="347"/>
      <c r="S13" s="347"/>
      <c r="T13" s="347"/>
      <c r="U13" s="347"/>
      <c r="V13" s="347"/>
      <c r="W13" s="347"/>
      <c r="X13" s="347"/>
      <c r="Y13" s="347"/>
      <c r="Z13" s="347"/>
      <c r="AA13" s="36"/>
      <c r="AB13" s="36"/>
      <c r="AC13" s="435" t="s">
        <v>32</v>
      </c>
      <c r="AD13" s="435"/>
      <c r="AE13" s="435"/>
      <c r="AF13" s="435"/>
      <c r="AG13" s="435"/>
      <c r="AH13" s="435"/>
      <c r="AI13" s="436"/>
      <c r="AJ13" s="437"/>
      <c r="AK13" s="5"/>
      <c r="AL13" s="2"/>
      <c r="AM13" s="4"/>
      <c r="AN13" s="157"/>
      <c r="AO13" s="2"/>
      <c r="AP13" s="138"/>
      <c r="AQ13" s="103" t="str">
        <f t="shared" ref="AQ13:AQ42" si="0">IF(D14&gt;0,D14,"")</f>
        <v/>
      </c>
      <c r="AR13" s="104" t="str">
        <f t="shared" ref="AR13:AR42" si="1">IF(E14&gt;0,E14,"")</f>
        <v/>
      </c>
      <c r="AS13" s="3"/>
      <c r="AT13" s="155"/>
      <c r="AU13" s="161">
        <v>1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6"/>
      <c r="BO13" s="85"/>
      <c r="CA13" s="74"/>
    </row>
    <row r="14" spans="1:94" ht="17.100000000000001" customHeight="1" x14ac:dyDescent="0.2">
      <c r="A14" s="8">
        <v>1</v>
      </c>
      <c r="B14" s="19"/>
      <c r="C14" s="20"/>
      <c r="D14" s="99"/>
      <c r="E14" s="97"/>
      <c r="F14" s="100">
        <f>TRUNC(B14,0)</f>
        <v>0</v>
      </c>
      <c r="G14" s="101">
        <f>IF(B14-F14=0,B14,B14*30)</f>
        <v>0</v>
      </c>
      <c r="H14" s="100">
        <f>TRUNC(C14,0)</f>
        <v>0</v>
      </c>
      <c r="I14" s="101">
        <f>IF(C14-H14=0,C14,C14*30)</f>
        <v>0</v>
      </c>
      <c r="J14" s="92">
        <f t="shared" ref="J14:J43" si="2">IF(C14&gt;0,1,0)</f>
        <v>0</v>
      </c>
      <c r="K14" s="93"/>
      <c r="L14" s="30"/>
      <c r="M14" s="376"/>
      <c r="N14" s="377"/>
      <c r="O14" s="34"/>
      <c r="P14" s="207" t="s">
        <v>13</v>
      </c>
      <c r="Q14" s="209"/>
      <c r="R14" s="382" t="s">
        <v>66</v>
      </c>
      <c r="S14" s="383"/>
      <c r="T14" s="383"/>
      <c r="U14" s="383"/>
      <c r="V14" s="383"/>
      <c r="W14" s="383"/>
      <c r="X14" s="421"/>
      <c r="Y14" s="380" t="s">
        <v>15</v>
      </c>
      <c r="Z14" s="381"/>
      <c r="AA14" s="382" t="s">
        <v>64</v>
      </c>
      <c r="AB14" s="383"/>
      <c r="AC14" s="438" t="s">
        <v>71</v>
      </c>
      <c r="AD14" s="439"/>
      <c r="AE14" s="380" t="s">
        <v>14</v>
      </c>
      <c r="AF14" s="381"/>
      <c r="AG14" s="382">
        <v>568</v>
      </c>
      <c r="AH14" s="383"/>
      <c r="AI14" s="35"/>
      <c r="AJ14" s="38"/>
      <c r="AK14" s="431" t="str">
        <f>S3</f>
        <v>ENGENHARIA AMBIENTAL E CIVIL</v>
      </c>
      <c r="AL14" s="2"/>
      <c r="AM14" s="2"/>
      <c r="AN14" s="158"/>
      <c r="AO14" s="2"/>
      <c r="AP14" s="138"/>
      <c r="AQ14" s="103" t="str">
        <f t="shared" si="0"/>
        <v/>
      </c>
      <c r="AR14" s="104" t="str">
        <f t="shared" si="1"/>
        <v/>
      </c>
      <c r="AS14" s="3"/>
      <c r="AT14" s="137"/>
      <c r="AU14" s="161">
        <v>2</v>
      </c>
      <c r="AV14" s="427" t="str">
        <f>S3</f>
        <v>ENGENHARIA AMBIENTAL E CIVIL</v>
      </c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184" t="str">
        <f>S3</f>
        <v>ENGENHARIA AMBIENTAL E CIVIL</v>
      </c>
      <c r="BL14" s="2"/>
      <c r="BM14" s="2"/>
      <c r="BN14" s="6"/>
      <c r="BO14" s="85"/>
      <c r="CA14" s="75"/>
    </row>
    <row r="15" spans="1:94" ht="17.100000000000001" customHeight="1" x14ac:dyDescent="0.2">
      <c r="A15" s="8">
        <v>2</v>
      </c>
      <c r="B15" s="20"/>
      <c r="C15" s="20"/>
      <c r="D15" s="97"/>
      <c r="E15" s="97"/>
      <c r="F15" s="100">
        <f t="shared" ref="F15:F22" si="3">TRUNC(B15,0)</f>
        <v>0</v>
      </c>
      <c r="G15" s="101">
        <f t="shared" ref="G15:G22" si="4">IF(B15-F15=0,B15,B15*30)</f>
        <v>0</v>
      </c>
      <c r="H15" s="100">
        <f t="shared" ref="H15:H22" si="5">TRUNC(C15,0)</f>
        <v>0</v>
      </c>
      <c r="I15" s="101">
        <f t="shared" ref="I15:I22" si="6">IF(C15-H15=0,C15,C15*30)</f>
        <v>0</v>
      </c>
      <c r="J15" s="92">
        <f t="shared" si="2"/>
        <v>0</v>
      </c>
      <c r="K15" s="93"/>
      <c r="L15" s="39">
        <v>0</v>
      </c>
      <c r="M15" s="378"/>
      <c r="N15" s="379"/>
      <c r="O15" s="40"/>
      <c r="P15" s="422" t="s">
        <v>22</v>
      </c>
      <c r="Q15" s="423"/>
      <c r="R15" s="423"/>
      <c r="S15" s="423"/>
      <c r="T15" s="423"/>
      <c r="U15" s="423"/>
      <c r="V15" s="423"/>
      <c r="W15" s="423"/>
      <c r="X15" s="423"/>
      <c r="Y15" s="423"/>
      <c r="Z15" s="423"/>
      <c r="AA15" s="423"/>
      <c r="AB15" s="423"/>
      <c r="AC15" s="17"/>
      <c r="AD15" s="17"/>
      <c r="AE15" s="17"/>
      <c r="AF15" s="17"/>
      <c r="AG15" s="17"/>
      <c r="AH15" s="17"/>
      <c r="AI15" s="17"/>
      <c r="AJ15" s="38"/>
      <c r="AK15" s="431"/>
      <c r="AL15" s="2"/>
      <c r="AM15" s="2"/>
      <c r="AN15" s="158"/>
      <c r="AO15" s="2"/>
      <c r="AP15" s="138"/>
      <c r="AQ15" s="103" t="str">
        <f t="shared" si="0"/>
        <v/>
      </c>
      <c r="AR15" s="104" t="str">
        <f t="shared" si="1"/>
        <v/>
      </c>
      <c r="AS15" s="1"/>
      <c r="AT15" s="136"/>
      <c r="AU15" s="161">
        <v>3</v>
      </c>
      <c r="AV15" s="427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184"/>
      <c r="BL15" s="7"/>
      <c r="BM15" s="2"/>
      <c r="BN15" s="6"/>
      <c r="BO15" s="85"/>
      <c r="CA15" s="75"/>
    </row>
    <row r="16" spans="1:94" ht="17.100000000000001" customHeight="1" x14ac:dyDescent="0.2">
      <c r="A16" s="8">
        <v>3</v>
      </c>
      <c r="B16" s="20"/>
      <c r="C16" s="20"/>
      <c r="D16" s="97"/>
      <c r="E16" s="97"/>
      <c r="F16" s="100">
        <f t="shared" si="3"/>
        <v>0</v>
      </c>
      <c r="G16" s="101">
        <f t="shared" si="4"/>
        <v>0</v>
      </c>
      <c r="H16" s="100">
        <f t="shared" si="5"/>
        <v>0</v>
      </c>
      <c r="I16" s="101">
        <f t="shared" si="6"/>
        <v>0</v>
      </c>
      <c r="J16" s="92">
        <f t="shared" si="2"/>
        <v>0</v>
      </c>
      <c r="K16" s="93"/>
      <c r="L16" s="41">
        <v>1</v>
      </c>
      <c r="M16" s="210">
        <v>1</v>
      </c>
      <c r="N16" s="211"/>
      <c r="O16" s="141">
        <f>M16-L15</f>
        <v>1</v>
      </c>
      <c r="P16" s="384" t="s">
        <v>69</v>
      </c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5"/>
      <c r="AJ16" s="43">
        <f>IF(K35=L16,M16,0)</f>
        <v>0</v>
      </c>
      <c r="AK16" s="431"/>
      <c r="AL16" s="2"/>
      <c r="AM16" s="2"/>
      <c r="AN16" s="158"/>
      <c r="AO16" s="2"/>
      <c r="AP16" s="138"/>
      <c r="AQ16" s="103" t="str">
        <f t="shared" si="0"/>
        <v/>
      </c>
      <c r="AR16" s="104" t="str">
        <f t="shared" si="1"/>
        <v/>
      </c>
      <c r="AS16" s="1"/>
      <c r="AT16" s="137"/>
      <c r="AU16" s="161">
        <v>4</v>
      </c>
      <c r="AV16" s="427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184"/>
      <c r="BL16" s="7"/>
      <c r="BM16" s="7"/>
      <c r="BN16" s="55"/>
      <c r="BO16" s="85"/>
      <c r="CA16" s="75"/>
    </row>
    <row r="17" spans="1:82" ht="17.100000000000001" customHeight="1" x14ac:dyDescent="0.2">
      <c r="A17" s="8">
        <v>4</v>
      </c>
      <c r="B17" s="20"/>
      <c r="C17" s="20"/>
      <c r="D17" s="97"/>
      <c r="E17" s="97"/>
      <c r="F17" s="100">
        <f t="shared" si="3"/>
        <v>0</v>
      </c>
      <c r="G17" s="101">
        <f t="shared" si="4"/>
        <v>0</v>
      </c>
      <c r="H17" s="100">
        <f t="shared" si="5"/>
        <v>0</v>
      </c>
      <c r="I17" s="101">
        <f t="shared" si="6"/>
        <v>0</v>
      </c>
      <c r="J17" s="92">
        <f t="shared" si="2"/>
        <v>0</v>
      </c>
      <c r="K17" s="93"/>
      <c r="L17" s="41">
        <v>2</v>
      </c>
      <c r="M17" s="210">
        <v>5</v>
      </c>
      <c r="N17" s="211"/>
      <c r="O17" s="42">
        <f t="shared" ref="O17:O30" si="7">IF(M17*M16&gt;0,M17-M16,0)</f>
        <v>4</v>
      </c>
      <c r="P17" s="203" t="s">
        <v>70</v>
      </c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204"/>
      <c r="AH17" s="204"/>
      <c r="AI17" s="205"/>
      <c r="AJ17" s="43">
        <f>IF(K35=L17,M17,0)</f>
        <v>5</v>
      </c>
      <c r="AK17" s="431"/>
      <c r="AL17" s="2"/>
      <c r="AM17" s="2"/>
      <c r="AN17" s="158"/>
      <c r="AO17" s="2"/>
      <c r="AP17" s="138"/>
      <c r="AQ17" s="103" t="str">
        <f t="shared" si="0"/>
        <v/>
      </c>
      <c r="AR17" s="104" t="str">
        <f t="shared" si="1"/>
        <v/>
      </c>
      <c r="AS17" s="4"/>
      <c r="AT17" s="136"/>
      <c r="AU17" s="161">
        <v>5</v>
      </c>
      <c r="AV17" s="427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184"/>
      <c r="BL17" s="7"/>
      <c r="BM17" s="7"/>
      <c r="BN17" s="55"/>
      <c r="BO17" s="85"/>
      <c r="CA17" s="75"/>
    </row>
    <row r="18" spans="1:82" ht="17.100000000000001" customHeight="1" x14ac:dyDescent="0.2">
      <c r="A18" s="8">
        <v>5</v>
      </c>
      <c r="B18" s="20"/>
      <c r="C18" s="20"/>
      <c r="D18" s="97"/>
      <c r="E18" s="97"/>
      <c r="F18" s="100">
        <f t="shared" si="3"/>
        <v>0</v>
      </c>
      <c r="G18" s="101">
        <f t="shared" si="4"/>
        <v>0</v>
      </c>
      <c r="H18" s="100">
        <f t="shared" si="5"/>
        <v>0</v>
      </c>
      <c r="I18" s="101">
        <f t="shared" si="6"/>
        <v>0</v>
      </c>
      <c r="J18" s="92">
        <f t="shared" si="2"/>
        <v>0</v>
      </c>
      <c r="K18" s="93"/>
      <c r="L18" s="41">
        <v>3</v>
      </c>
      <c r="M18" s="210"/>
      <c r="N18" s="211"/>
      <c r="O18" s="42">
        <f t="shared" si="7"/>
        <v>0</v>
      </c>
      <c r="P18" s="203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5"/>
      <c r="AJ18" s="43">
        <f>IF(K35=L18,M18,0)</f>
        <v>0</v>
      </c>
      <c r="AK18" s="431"/>
      <c r="AL18" s="2"/>
      <c r="AM18" s="2"/>
      <c r="AN18" s="158"/>
      <c r="AO18" s="2"/>
      <c r="AP18" s="138"/>
      <c r="AQ18" s="103" t="str">
        <f t="shared" si="0"/>
        <v/>
      </c>
      <c r="AR18" s="104" t="str">
        <f t="shared" si="1"/>
        <v/>
      </c>
      <c r="AS18" s="1"/>
      <c r="AT18" s="137"/>
      <c r="AU18" s="161">
        <v>6</v>
      </c>
      <c r="AV18" s="427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184"/>
      <c r="BL18" s="7"/>
      <c r="BM18" s="7"/>
      <c r="BN18" s="55"/>
      <c r="BO18" s="85"/>
      <c r="CA18" s="75"/>
    </row>
    <row r="19" spans="1:82" ht="17.100000000000001" customHeight="1" x14ac:dyDescent="0.2">
      <c r="A19" s="8">
        <v>6</v>
      </c>
      <c r="B19" s="20"/>
      <c r="C19" s="20"/>
      <c r="D19" s="97"/>
      <c r="E19" s="97"/>
      <c r="F19" s="100">
        <f t="shared" si="3"/>
        <v>0</v>
      </c>
      <c r="G19" s="101">
        <f t="shared" si="4"/>
        <v>0</v>
      </c>
      <c r="H19" s="100">
        <f t="shared" si="5"/>
        <v>0</v>
      </c>
      <c r="I19" s="101">
        <f t="shared" si="6"/>
        <v>0</v>
      </c>
      <c r="J19" s="92">
        <f t="shared" si="2"/>
        <v>0</v>
      </c>
      <c r="K19" s="93"/>
      <c r="L19" s="41">
        <v>4</v>
      </c>
      <c r="M19" s="210"/>
      <c r="N19" s="211"/>
      <c r="O19" s="42">
        <f t="shared" si="7"/>
        <v>0</v>
      </c>
      <c r="P19" s="203"/>
      <c r="Q19" s="204"/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4"/>
      <c r="AF19" s="204"/>
      <c r="AG19" s="204"/>
      <c r="AH19" s="204"/>
      <c r="AI19" s="205"/>
      <c r="AJ19" s="43">
        <f>IF(K35=L19,M19,0)</f>
        <v>0</v>
      </c>
      <c r="AK19" s="431"/>
      <c r="AL19" s="2"/>
      <c r="AM19" s="2"/>
      <c r="AN19" s="158"/>
      <c r="AO19" s="2"/>
      <c r="AP19" s="138"/>
      <c r="AQ19" s="103" t="str">
        <f t="shared" si="0"/>
        <v/>
      </c>
      <c r="AR19" s="104" t="str">
        <f t="shared" si="1"/>
        <v/>
      </c>
      <c r="AS19" s="1"/>
      <c r="AT19" s="136"/>
      <c r="AU19" s="161">
        <v>7</v>
      </c>
      <c r="AV19" s="427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184"/>
      <c r="BL19" s="7"/>
      <c r="BM19" s="7"/>
      <c r="BN19" s="55"/>
      <c r="BO19" s="85"/>
      <c r="CA19" s="75"/>
    </row>
    <row r="20" spans="1:82" ht="17.100000000000001" customHeight="1" x14ac:dyDescent="0.2">
      <c r="A20" s="8">
        <v>7</v>
      </c>
      <c r="B20" s="20"/>
      <c r="C20" s="20"/>
      <c r="D20" s="97"/>
      <c r="E20" s="97"/>
      <c r="F20" s="100">
        <f t="shared" si="3"/>
        <v>0</v>
      </c>
      <c r="G20" s="101">
        <f t="shared" si="4"/>
        <v>0</v>
      </c>
      <c r="H20" s="100">
        <f t="shared" si="5"/>
        <v>0</v>
      </c>
      <c r="I20" s="101">
        <f t="shared" si="6"/>
        <v>0</v>
      </c>
      <c r="J20" s="92">
        <f t="shared" si="2"/>
        <v>0</v>
      </c>
      <c r="K20" s="93">
        <f t="shared" ref="K20:K33" si="8">IF(M16&gt;0,1,0)</f>
        <v>1</v>
      </c>
      <c r="L20" s="41">
        <v>5</v>
      </c>
      <c r="M20" s="210"/>
      <c r="N20" s="211"/>
      <c r="O20" s="42">
        <f t="shared" si="7"/>
        <v>0</v>
      </c>
      <c r="P20" s="203"/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5"/>
      <c r="AJ20" s="43">
        <f>IF(K35=L20,M20,0)</f>
        <v>0</v>
      </c>
      <c r="AK20" s="431"/>
      <c r="AL20" s="2"/>
      <c r="AM20" s="2"/>
      <c r="AN20" s="158"/>
      <c r="AO20" s="2"/>
      <c r="AP20" s="138"/>
      <c r="AQ20" s="103" t="str">
        <f t="shared" si="0"/>
        <v/>
      </c>
      <c r="AR20" s="104" t="str">
        <f t="shared" si="1"/>
        <v/>
      </c>
      <c r="AS20" s="1"/>
      <c r="AT20" s="137"/>
      <c r="AU20" s="161">
        <v>8</v>
      </c>
      <c r="AV20" s="427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184"/>
      <c r="BL20" s="7"/>
      <c r="BM20" s="7"/>
      <c r="BN20" s="55"/>
      <c r="BO20" s="85"/>
      <c r="CA20" s="75"/>
    </row>
    <row r="21" spans="1:82" ht="17.100000000000001" customHeight="1" x14ac:dyDescent="0.2">
      <c r="A21" s="8">
        <v>8</v>
      </c>
      <c r="B21" s="20"/>
      <c r="C21" s="20"/>
      <c r="D21" s="97"/>
      <c r="E21" s="97"/>
      <c r="F21" s="100">
        <f t="shared" si="3"/>
        <v>0</v>
      </c>
      <c r="G21" s="101">
        <f t="shared" si="4"/>
        <v>0</v>
      </c>
      <c r="H21" s="100">
        <f t="shared" si="5"/>
        <v>0</v>
      </c>
      <c r="I21" s="101">
        <f t="shared" si="6"/>
        <v>0</v>
      </c>
      <c r="J21" s="92">
        <f t="shared" si="2"/>
        <v>0</v>
      </c>
      <c r="K21" s="93">
        <f t="shared" si="8"/>
        <v>1</v>
      </c>
      <c r="L21" s="41">
        <v>6</v>
      </c>
      <c r="M21" s="210"/>
      <c r="N21" s="211"/>
      <c r="O21" s="42">
        <f t="shared" si="7"/>
        <v>0</v>
      </c>
      <c r="P21" s="203"/>
      <c r="Q21" s="204"/>
      <c r="R21" s="204"/>
      <c r="S21" s="204"/>
      <c r="T21" s="204"/>
      <c r="U21" s="204"/>
      <c r="V21" s="204"/>
      <c r="W21" s="204"/>
      <c r="X21" s="204"/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5"/>
      <c r="AJ21" s="43">
        <f>IF(K35=L21,M21,0)</f>
        <v>0</v>
      </c>
      <c r="AK21" s="431"/>
      <c r="AL21" s="2"/>
      <c r="AM21" s="2"/>
      <c r="AN21" s="158"/>
      <c r="AO21" s="2"/>
      <c r="AP21" s="138"/>
      <c r="AQ21" s="103" t="str">
        <f t="shared" si="0"/>
        <v/>
      </c>
      <c r="AR21" s="104" t="str">
        <f t="shared" si="1"/>
        <v/>
      </c>
      <c r="AS21" s="1"/>
      <c r="AT21" s="136"/>
      <c r="AU21" s="161">
        <v>9</v>
      </c>
      <c r="AV21" s="427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184"/>
      <c r="BL21" s="7"/>
      <c r="BM21" s="7"/>
      <c r="BN21" s="55"/>
      <c r="BO21" s="85"/>
      <c r="CA21" s="75"/>
    </row>
    <row r="22" spans="1:82" ht="17.100000000000001" customHeight="1" x14ac:dyDescent="0.2">
      <c r="A22" s="8">
        <v>9</v>
      </c>
      <c r="B22" s="20"/>
      <c r="C22" s="20"/>
      <c r="D22" s="97"/>
      <c r="E22" s="97"/>
      <c r="F22" s="100">
        <f t="shared" si="3"/>
        <v>0</v>
      </c>
      <c r="G22" s="101">
        <f t="shared" si="4"/>
        <v>0</v>
      </c>
      <c r="H22" s="100">
        <f t="shared" si="5"/>
        <v>0</v>
      </c>
      <c r="I22" s="101">
        <f t="shared" si="6"/>
        <v>0</v>
      </c>
      <c r="J22" s="92">
        <f t="shared" si="2"/>
        <v>0</v>
      </c>
      <c r="K22" s="93">
        <f t="shared" si="8"/>
        <v>0</v>
      </c>
      <c r="L22" s="41">
        <v>7</v>
      </c>
      <c r="M22" s="210"/>
      <c r="N22" s="211"/>
      <c r="O22" s="42">
        <f t="shared" si="7"/>
        <v>0</v>
      </c>
      <c r="P22" s="203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5"/>
      <c r="AJ22" s="43">
        <f>IF(K35=L22,M22,0)</f>
        <v>0</v>
      </c>
      <c r="AK22" s="431"/>
      <c r="AL22" s="2"/>
      <c r="AM22" s="2"/>
      <c r="AN22" s="158"/>
      <c r="AO22" s="2"/>
      <c r="AP22" s="138"/>
      <c r="AQ22" s="103" t="str">
        <f t="shared" si="0"/>
        <v/>
      </c>
      <c r="AR22" s="104" t="str">
        <f t="shared" si="1"/>
        <v/>
      </c>
      <c r="AS22" s="1"/>
      <c r="AT22" s="137"/>
      <c r="AU22" s="161">
        <v>10</v>
      </c>
      <c r="AV22" s="427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184"/>
      <c r="BL22" s="7"/>
      <c r="BM22" s="7"/>
      <c r="BN22" s="55"/>
      <c r="BO22" s="85"/>
      <c r="CA22" s="75"/>
    </row>
    <row r="23" spans="1:82" ht="17.100000000000001" customHeight="1" x14ac:dyDescent="0.2">
      <c r="A23" s="8">
        <v>10</v>
      </c>
      <c r="B23" s="20"/>
      <c r="C23" s="20"/>
      <c r="D23" s="97"/>
      <c r="E23" s="97"/>
      <c r="F23" s="100"/>
      <c r="G23" s="101"/>
      <c r="H23" s="100"/>
      <c r="I23" s="101"/>
      <c r="J23" s="92">
        <f t="shared" si="2"/>
        <v>0</v>
      </c>
      <c r="K23" s="93">
        <f t="shared" si="8"/>
        <v>0</v>
      </c>
      <c r="L23" s="41">
        <v>8</v>
      </c>
      <c r="M23" s="210"/>
      <c r="N23" s="211"/>
      <c r="O23" s="42">
        <f t="shared" si="7"/>
        <v>0</v>
      </c>
      <c r="P23" s="203"/>
      <c r="Q23" s="204"/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5"/>
      <c r="AJ23" s="43">
        <f>IF(K35=L23,M23,0)</f>
        <v>0</v>
      </c>
      <c r="AK23" s="431"/>
      <c r="AL23" s="2"/>
      <c r="AM23" s="2"/>
      <c r="AN23" s="158"/>
      <c r="AO23" s="2"/>
      <c r="AP23" s="138"/>
      <c r="AQ23" s="103" t="str">
        <f t="shared" si="0"/>
        <v/>
      </c>
      <c r="AR23" s="104" t="str">
        <f t="shared" si="1"/>
        <v/>
      </c>
      <c r="AS23" s="1"/>
      <c r="AT23" s="136"/>
      <c r="AU23" s="161">
        <v>11</v>
      </c>
      <c r="AV23" s="427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184"/>
      <c r="BL23" s="2"/>
      <c r="BM23" s="7"/>
      <c r="BN23" s="55"/>
      <c r="BO23" s="85"/>
      <c r="CA23" s="75"/>
    </row>
    <row r="24" spans="1:82" ht="17.100000000000001" customHeight="1" x14ac:dyDescent="0.2">
      <c r="A24" s="8">
        <v>11</v>
      </c>
      <c r="B24" s="20"/>
      <c r="C24" s="20"/>
      <c r="D24" s="97"/>
      <c r="E24" s="97"/>
      <c r="F24" s="100"/>
      <c r="G24" s="101"/>
      <c r="H24" s="100"/>
      <c r="I24" s="101"/>
      <c r="J24" s="92">
        <f t="shared" si="2"/>
        <v>0</v>
      </c>
      <c r="K24" s="93">
        <f t="shared" si="8"/>
        <v>0</v>
      </c>
      <c r="L24" s="41">
        <v>9</v>
      </c>
      <c r="M24" s="210"/>
      <c r="N24" s="211"/>
      <c r="O24" s="42">
        <f t="shared" si="7"/>
        <v>0</v>
      </c>
      <c r="P24" s="20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05"/>
      <c r="AJ24" s="43">
        <f>IF(K35=L24,M24,0)</f>
        <v>0</v>
      </c>
      <c r="AK24" s="431"/>
      <c r="AL24" s="2"/>
      <c r="AM24" s="2"/>
      <c r="AN24" s="158"/>
      <c r="AO24" s="2"/>
      <c r="AP24" s="138"/>
      <c r="AQ24" s="103" t="str">
        <f t="shared" si="0"/>
        <v/>
      </c>
      <c r="AR24" s="104" t="str">
        <f t="shared" si="1"/>
        <v/>
      </c>
      <c r="AS24" s="1"/>
      <c r="AT24" s="137"/>
      <c r="AU24" s="161">
        <v>12</v>
      </c>
      <c r="AV24" s="427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184"/>
      <c r="BL24" s="2"/>
      <c r="BM24" s="7"/>
      <c r="BN24" s="55"/>
      <c r="BO24" s="85"/>
      <c r="CA24" s="75"/>
    </row>
    <row r="25" spans="1:82" ht="17.100000000000001" customHeight="1" x14ac:dyDescent="0.2">
      <c r="A25" s="8">
        <v>12</v>
      </c>
      <c r="B25" s="20"/>
      <c r="C25" s="20"/>
      <c r="D25" s="97"/>
      <c r="E25" s="97"/>
      <c r="F25" s="100"/>
      <c r="G25" s="101"/>
      <c r="H25" s="100"/>
      <c r="I25" s="101"/>
      <c r="J25" s="92">
        <f t="shared" si="2"/>
        <v>0</v>
      </c>
      <c r="K25" s="93">
        <f t="shared" si="8"/>
        <v>0</v>
      </c>
      <c r="L25" s="41">
        <v>10</v>
      </c>
      <c r="M25" s="210"/>
      <c r="N25" s="211"/>
      <c r="O25" s="42">
        <f t="shared" si="7"/>
        <v>0</v>
      </c>
      <c r="P25" s="203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  <c r="AH25" s="204"/>
      <c r="AI25" s="205"/>
      <c r="AJ25" s="43">
        <f>IF(K35=L25,M25,0)</f>
        <v>0</v>
      </c>
      <c r="AK25" s="432" t="str">
        <f>S1</f>
        <v>Araucária</v>
      </c>
      <c r="AL25" s="2"/>
      <c r="AM25" s="2"/>
      <c r="AN25" s="158"/>
      <c r="AO25" s="2"/>
      <c r="AP25" s="138"/>
      <c r="AQ25" s="103" t="str">
        <f t="shared" si="0"/>
        <v/>
      </c>
      <c r="AR25" s="104" t="str">
        <f t="shared" si="1"/>
        <v/>
      </c>
      <c r="AS25" s="1"/>
      <c r="AT25" s="136"/>
      <c r="AU25" s="161">
        <v>13</v>
      </c>
      <c r="AV25" s="428" t="str">
        <f>S1</f>
        <v>Araucária</v>
      </c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183" t="str">
        <f>S1</f>
        <v>Araucária</v>
      </c>
      <c r="BL25" s="2"/>
      <c r="BM25" s="7"/>
      <c r="BN25" s="55"/>
      <c r="BO25" s="85"/>
      <c r="CA25" s="75"/>
    </row>
    <row r="26" spans="1:82" ht="17.100000000000001" customHeight="1" x14ac:dyDescent="0.2">
      <c r="A26" s="8">
        <v>13</v>
      </c>
      <c r="B26" s="20"/>
      <c r="C26" s="20"/>
      <c r="D26" s="97"/>
      <c r="E26" s="97"/>
      <c r="F26" s="100"/>
      <c r="G26" s="101"/>
      <c r="H26" s="100"/>
      <c r="I26" s="101"/>
      <c r="J26" s="92">
        <f t="shared" si="2"/>
        <v>0</v>
      </c>
      <c r="K26" s="93">
        <f t="shared" si="8"/>
        <v>0</v>
      </c>
      <c r="L26" s="41">
        <v>11</v>
      </c>
      <c r="M26" s="210"/>
      <c r="N26" s="211"/>
      <c r="O26" s="42">
        <f t="shared" si="7"/>
        <v>0</v>
      </c>
      <c r="P26" s="20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  <c r="AH26" s="204"/>
      <c r="AI26" s="205"/>
      <c r="AJ26" s="43">
        <f>IF(K35=L26,M26,0)</f>
        <v>0</v>
      </c>
      <c r="AK26" s="432"/>
      <c r="AL26" s="2"/>
      <c r="AM26" s="2"/>
      <c r="AN26" s="158"/>
      <c r="AO26" s="2"/>
      <c r="AP26" s="138"/>
      <c r="AQ26" s="103" t="str">
        <f t="shared" si="0"/>
        <v/>
      </c>
      <c r="AR26" s="104" t="str">
        <f t="shared" si="1"/>
        <v/>
      </c>
      <c r="AS26" s="1"/>
      <c r="AT26" s="137"/>
      <c r="AU26" s="161">
        <v>14</v>
      </c>
      <c r="AV26" s="428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183"/>
      <c r="BL26" s="2"/>
      <c r="BM26" s="7"/>
      <c r="BN26" s="55"/>
      <c r="BO26" s="85"/>
      <c r="CA26" s="75"/>
    </row>
    <row r="27" spans="1:82" ht="17.100000000000001" customHeight="1" x14ac:dyDescent="0.2">
      <c r="A27" s="8">
        <v>14</v>
      </c>
      <c r="B27" s="20"/>
      <c r="C27" s="20"/>
      <c r="D27" s="97"/>
      <c r="E27" s="97"/>
      <c r="F27" s="100"/>
      <c r="G27" s="101"/>
      <c r="H27" s="100"/>
      <c r="I27" s="101"/>
      <c r="J27" s="92">
        <f t="shared" si="2"/>
        <v>0</v>
      </c>
      <c r="K27" s="93">
        <f t="shared" si="8"/>
        <v>0</v>
      </c>
      <c r="L27" s="41">
        <v>12</v>
      </c>
      <c r="M27" s="210"/>
      <c r="N27" s="211"/>
      <c r="O27" s="42">
        <f t="shared" si="7"/>
        <v>0</v>
      </c>
      <c r="P27" s="203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  <c r="AH27" s="204"/>
      <c r="AI27" s="205"/>
      <c r="AJ27" s="43">
        <f>IF(K35=L27,M27,0)</f>
        <v>0</v>
      </c>
      <c r="AK27" s="432"/>
      <c r="AL27" s="2"/>
      <c r="AM27" s="2"/>
      <c r="AN27" s="158"/>
      <c r="AO27" s="2"/>
      <c r="AP27" s="138"/>
      <c r="AQ27" s="103" t="str">
        <f t="shared" si="0"/>
        <v/>
      </c>
      <c r="AR27" s="104" t="str">
        <f t="shared" si="1"/>
        <v/>
      </c>
      <c r="AS27" s="1"/>
      <c r="AT27" s="136"/>
      <c r="AU27" s="161">
        <v>15</v>
      </c>
      <c r="AV27" s="428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183"/>
      <c r="BL27" s="2"/>
      <c r="BM27" s="7"/>
      <c r="BN27" s="55"/>
      <c r="BO27" s="85"/>
      <c r="CA27" s="75"/>
    </row>
    <row r="28" spans="1:82" ht="17.100000000000001" customHeight="1" x14ac:dyDescent="0.2">
      <c r="A28" s="8">
        <v>15</v>
      </c>
      <c r="B28" s="20"/>
      <c r="C28" s="20"/>
      <c r="D28" s="97"/>
      <c r="E28" s="97"/>
      <c r="F28" s="100"/>
      <c r="G28" s="101"/>
      <c r="H28" s="100"/>
      <c r="I28" s="101"/>
      <c r="J28" s="92">
        <f t="shared" si="2"/>
        <v>0</v>
      </c>
      <c r="K28" s="93">
        <f t="shared" si="8"/>
        <v>0</v>
      </c>
      <c r="L28" s="41">
        <v>13</v>
      </c>
      <c r="M28" s="210"/>
      <c r="N28" s="211"/>
      <c r="O28" s="42">
        <f t="shared" si="7"/>
        <v>0</v>
      </c>
      <c r="P28" s="203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5"/>
      <c r="AJ28" s="43">
        <f>IF(K35=L28,M28,0)</f>
        <v>0</v>
      </c>
      <c r="AK28" s="432"/>
      <c r="AL28" s="2"/>
      <c r="AM28" s="2"/>
      <c r="AN28" s="158"/>
      <c r="AO28" s="2"/>
      <c r="AP28" s="138"/>
      <c r="AQ28" s="103" t="str">
        <f t="shared" si="0"/>
        <v/>
      </c>
      <c r="AR28" s="104" t="str">
        <f t="shared" si="1"/>
        <v/>
      </c>
      <c r="AS28" s="3"/>
      <c r="AT28" s="137"/>
      <c r="AU28" s="161">
        <v>16</v>
      </c>
      <c r="AV28" s="428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183"/>
      <c r="BL28" s="2"/>
      <c r="BM28" s="7"/>
      <c r="BN28" s="55"/>
      <c r="BO28" s="85"/>
      <c r="CA28" s="75"/>
    </row>
    <row r="29" spans="1:82" ht="17.100000000000001" customHeight="1" x14ac:dyDescent="0.2">
      <c r="A29" s="8">
        <v>16</v>
      </c>
      <c r="B29" s="20"/>
      <c r="C29" s="20"/>
      <c r="D29" s="97"/>
      <c r="E29" s="97"/>
      <c r="F29" s="100"/>
      <c r="G29" s="101"/>
      <c r="H29" s="100"/>
      <c r="I29" s="101"/>
      <c r="J29" s="92">
        <f t="shared" si="2"/>
        <v>0</v>
      </c>
      <c r="K29" s="93">
        <f t="shared" si="8"/>
        <v>0</v>
      </c>
      <c r="L29" s="41">
        <v>14</v>
      </c>
      <c r="M29" s="210"/>
      <c r="N29" s="211"/>
      <c r="O29" s="42">
        <f t="shared" si="7"/>
        <v>0</v>
      </c>
      <c r="P29" s="20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5"/>
      <c r="AJ29" s="43">
        <f>IF(K35=L29,M29,0)</f>
        <v>0</v>
      </c>
      <c r="AK29" s="432"/>
      <c r="AL29" s="2"/>
      <c r="AM29" s="2"/>
      <c r="AN29" s="158"/>
      <c r="AO29" s="2"/>
      <c r="AP29" s="138"/>
      <c r="AQ29" s="103" t="str">
        <f t="shared" si="0"/>
        <v/>
      </c>
      <c r="AR29" s="104" t="str">
        <f t="shared" si="1"/>
        <v/>
      </c>
      <c r="AS29" s="1"/>
      <c r="AT29" s="136"/>
      <c r="AU29" s="161">
        <v>17</v>
      </c>
      <c r="AV29" s="428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183"/>
      <c r="BL29" s="2"/>
      <c r="BM29" s="7"/>
      <c r="BN29" s="55"/>
      <c r="BO29" s="85"/>
      <c r="CA29" s="75"/>
      <c r="CC29" s="74"/>
      <c r="CD29" s="74"/>
    </row>
    <row r="30" spans="1:82" ht="17.100000000000001" customHeight="1" x14ac:dyDescent="0.2">
      <c r="A30" s="8">
        <v>17</v>
      </c>
      <c r="B30" s="20"/>
      <c r="C30" s="20"/>
      <c r="D30" s="97"/>
      <c r="E30" s="97"/>
      <c r="F30" s="100"/>
      <c r="G30" s="101"/>
      <c r="H30" s="100"/>
      <c r="I30" s="101"/>
      <c r="J30" s="92">
        <f t="shared" si="2"/>
        <v>0</v>
      </c>
      <c r="K30" s="93">
        <f t="shared" si="8"/>
        <v>0</v>
      </c>
      <c r="L30" s="41">
        <v>15</v>
      </c>
      <c r="M30" s="404"/>
      <c r="N30" s="405"/>
      <c r="O30" s="42">
        <f t="shared" si="7"/>
        <v>0</v>
      </c>
      <c r="P30" s="203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  <c r="AH30" s="204"/>
      <c r="AI30" s="205"/>
      <c r="AJ30" s="43">
        <f>IF(K35=L30,M30,0)</f>
        <v>0</v>
      </c>
      <c r="AK30" s="432"/>
      <c r="AL30" s="2"/>
      <c r="AM30" s="2"/>
      <c r="AN30" s="158"/>
      <c r="AO30" s="2"/>
      <c r="AP30" s="138"/>
      <c r="AQ30" s="103" t="str">
        <f t="shared" si="0"/>
        <v/>
      </c>
      <c r="AR30" s="104" t="str">
        <f t="shared" si="1"/>
        <v/>
      </c>
      <c r="AS30" s="1"/>
      <c r="AT30" s="137"/>
      <c r="AU30" s="161">
        <v>18</v>
      </c>
      <c r="AV30" s="428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183"/>
      <c r="BL30" s="2"/>
      <c r="BM30" s="7"/>
      <c r="BN30" s="55"/>
      <c r="BO30" s="85"/>
      <c r="CA30" s="75"/>
      <c r="CC30" s="74"/>
      <c r="CD30" s="74"/>
    </row>
    <row r="31" spans="1:82" ht="17.100000000000001" customHeight="1" x14ac:dyDescent="0.2">
      <c r="A31" s="8">
        <v>18</v>
      </c>
      <c r="B31" s="20"/>
      <c r="C31" s="20"/>
      <c r="D31" s="97"/>
      <c r="E31" s="97"/>
      <c r="F31" s="100"/>
      <c r="G31" s="101"/>
      <c r="H31" s="100"/>
      <c r="I31" s="101"/>
      <c r="J31" s="92">
        <f t="shared" si="2"/>
        <v>0</v>
      </c>
      <c r="K31" s="93">
        <f t="shared" si="8"/>
        <v>0</v>
      </c>
      <c r="L31" s="36"/>
      <c r="M31" s="36"/>
      <c r="N31" s="36"/>
      <c r="O31" s="34"/>
      <c r="P31" s="34"/>
      <c r="Q31" s="34"/>
      <c r="R31" s="34"/>
      <c r="S31" s="44"/>
      <c r="T31" s="44"/>
      <c r="U31" s="44"/>
      <c r="V31" s="44"/>
      <c r="W31" s="44"/>
      <c r="X31" s="44"/>
      <c r="Y31" s="34"/>
      <c r="Z31" s="34"/>
      <c r="AA31" s="34"/>
      <c r="AB31" s="34"/>
      <c r="AC31" s="34"/>
      <c r="AD31" s="34"/>
      <c r="AE31" s="34"/>
      <c r="AF31" s="44"/>
      <c r="AG31" s="44"/>
      <c r="AH31" s="44"/>
      <c r="AI31" s="44"/>
      <c r="AJ31" s="43">
        <f>SUM(AJ16:AJ30)</f>
        <v>5</v>
      </c>
      <c r="AK31" s="432"/>
      <c r="AL31" s="2"/>
      <c r="AM31" s="2"/>
      <c r="AN31" s="158"/>
      <c r="AO31" s="2"/>
      <c r="AP31" s="138"/>
      <c r="AQ31" s="103" t="str">
        <f t="shared" si="0"/>
        <v/>
      </c>
      <c r="AR31" s="104" t="str">
        <f t="shared" si="1"/>
        <v/>
      </c>
      <c r="AS31" s="1"/>
      <c r="AT31" s="136"/>
      <c r="AU31" s="161">
        <v>19</v>
      </c>
      <c r="AV31" s="428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183"/>
      <c r="BL31" s="2"/>
      <c r="BM31" s="7"/>
      <c r="BN31" s="55"/>
      <c r="BO31" s="85"/>
      <c r="CA31" s="75"/>
      <c r="CC31" s="74"/>
      <c r="CD31" s="74"/>
    </row>
    <row r="32" spans="1:82" ht="17.100000000000001" customHeight="1" x14ac:dyDescent="0.25">
      <c r="A32" s="8">
        <v>19</v>
      </c>
      <c r="B32" s="20"/>
      <c r="C32" s="20"/>
      <c r="D32" s="97"/>
      <c r="E32" s="97"/>
      <c r="F32" s="100"/>
      <c r="G32" s="101"/>
      <c r="H32" s="100"/>
      <c r="I32" s="101"/>
      <c r="J32" s="92">
        <f t="shared" si="2"/>
        <v>0</v>
      </c>
      <c r="K32" s="93">
        <f t="shared" si="8"/>
        <v>0</v>
      </c>
      <c r="L32" s="45"/>
      <c r="M32" s="249" t="s">
        <v>63</v>
      </c>
      <c r="N32" s="204"/>
      <c r="O32" s="204"/>
      <c r="P32" s="204"/>
      <c r="Q32" s="204"/>
      <c r="R32" s="204"/>
      <c r="S32" s="204"/>
      <c r="T32" s="204"/>
      <c r="U32" s="205"/>
      <c r="V32" s="420">
        <f>IF(AJ31&gt;0,AJ31,0)</f>
        <v>5</v>
      </c>
      <c r="W32" s="420"/>
      <c r="X32" s="10" t="s">
        <v>10</v>
      </c>
      <c r="Y32" s="34"/>
      <c r="Z32" s="34"/>
      <c r="AA32" s="34"/>
      <c r="AB32" s="36"/>
      <c r="AC32" s="36"/>
      <c r="AD32" s="212" t="s">
        <v>34</v>
      </c>
      <c r="AE32" s="212"/>
      <c r="AF32" s="212"/>
      <c r="AG32" s="212"/>
      <c r="AH32" s="212"/>
      <c r="AI32" s="212"/>
      <c r="AJ32" s="145"/>
      <c r="AK32" s="432"/>
      <c r="AL32" s="2"/>
      <c r="AM32" s="2"/>
      <c r="AN32" s="158"/>
      <c r="AO32" s="2"/>
      <c r="AP32" s="138"/>
      <c r="AQ32" s="103" t="str">
        <f t="shared" si="0"/>
        <v/>
      </c>
      <c r="AR32" s="104" t="str">
        <f t="shared" si="1"/>
        <v/>
      </c>
      <c r="AS32" s="1"/>
      <c r="AT32" s="137"/>
      <c r="AU32" s="161">
        <v>20</v>
      </c>
      <c r="AV32" s="428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183"/>
      <c r="BL32" s="2"/>
      <c r="BM32" s="7"/>
      <c r="BN32" s="55"/>
      <c r="BO32" s="85"/>
      <c r="CA32" s="75"/>
      <c r="CC32" s="74"/>
      <c r="CD32" s="74"/>
    </row>
    <row r="33" spans="1:82" ht="17.100000000000001" customHeight="1" x14ac:dyDescent="0.2">
      <c r="A33" s="8">
        <v>20</v>
      </c>
      <c r="B33" s="20"/>
      <c r="C33" s="20"/>
      <c r="D33" s="97"/>
      <c r="E33" s="97"/>
      <c r="F33" s="100"/>
      <c r="G33" s="101"/>
      <c r="H33" s="100"/>
      <c r="I33" s="101"/>
      <c r="J33" s="92">
        <f t="shared" si="2"/>
        <v>0</v>
      </c>
      <c r="K33" s="93">
        <f t="shared" si="8"/>
        <v>0</v>
      </c>
      <c r="L33" s="45"/>
      <c r="M33" s="249"/>
      <c r="N33" s="204"/>
      <c r="O33" s="204"/>
      <c r="P33" s="204"/>
      <c r="Q33" s="204"/>
      <c r="R33" s="204"/>
      <c r="S33" s="204"/>
      <c r="T33" s="204"/>
      <c r="U33" s="205"/>
      <c r="V33" s="197">
        <f>V32</f>
        <v>5</v>
      </c>
      <c r="W33" s="198"/>
      <c r="X33" s="44"/>
      <c r="Y33" s="44"/>
      <c r="Z33" s="36"/>
      <c r="AA33" s="36"/>
      <c r="AB33" s="36"/>
      <c r="AC33" s="36"/>
      <c r="AD33" s="31" t="str">
        <f t="shared" ref="AD33:AD41" si="9">IF(AE33&gt;0,AI33,"")</f>
        <v>Trado Helicoidal</v>
      </c>
      <c r="AE33" s="46">
        <f>IF(AF33&gt;0,AF33,0)</f>
        <v>5</v>
      </c>
      <c r="AF33" s="201">
        <v>5</v>
      </c>
      <c r="AG33" s="202"/>
      <c r="AH33" s="47" t="s">
        <v>10</v>
      </c>
      <c r="AI33" s="48" t="s">
        <v>40</v>
      </c>
      <c r="AJ33" s="49" t="s">
        <v>35</v>
      </c>
      <c r="AK33" s="432"/>
      <c r="AL33" s="2"/>
      <c r="AM33" s="2"/>
      <c r="AN33" s="158"/>
      <c r="AO33" s="2"/>
      <c r="AP33" s="138"/>
      <c r="AQ33" s="103" t="str">
        <f t="shared" si="0"/>
        <v/>
      </c>
      <c r="AR33" s="104" t="str">
        <f t="shared" si="1"/>
        <v/>
      </c>
      <c r="AS33" s="1"/>
      <c r="AT33" s="136"/>
      <c r="AU33" s="161">
        <v>21</v>
      </c>
      <c r="AV33" s="428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183"/>
      <c r="BL33" s="2"/>
      <c r="BM33" s="7"/>
      <c r="BN33" s="55"/>
      <c r="BO33" s="85"/>
      <c r="CA33" s="75"/>
      <c r="CC33" s="74"/>
      <c r="CD33" s="74"/>
    </row>
    <row r="34" spans="1:82" ht="17.100000000000001" customHeight="1" x14ac:dyDescent="0.2">
      <c r="A34" s="8">
        <v>21</v>
      </c>
      <c r="B34" s="20"/>
      <c r="C34" s="20"/>
      <c r="D34" s="97"/>
      <c r="E34" s="97"/>
      <c r="F34" s="100"/>
      <c r="G34" s="101"/>
      <c r="H34" s="100"/>
      <c r="I34" s="101"/>
      <c r="J34" s="92">
        <f t="shared" si="2"/>
        <v>0</v>
      </c>
      <c r="K34" s="93">
        <f>IF(M30&gt;0,1,0)</f>
        <v>0</v>
      </c>
      <c r="L34" s="45"/>
      <c r="M34" s="249"/>
      <c r="N34" s="204"/>
      <c r="O34" s="204"/>
      <c r="P34" s="204"/>
      <c r="Q34" s="204"/>
      <c r="R34" s="204"/>
      <c r="S34" s="204"/>
      <c r="T34" s="204"/>
      <c r="U34" s="205"/>
      <c r="V34" s="197">
        <f>V33</f>
        <v>5</v>
      </c>
      <c r="W34" s="198"/>
      <c r="X34" s="44"/>
      <c r="Y34" s="44"/>
      <c r="Z34" s="34"/>
      <c r="AA34" s="34"/>
      <c r="AB34" s="34"/>
      <c r="AC34" s="34"/>
      <c r="AD34" s="31" t="str">
        <f t="shared" si="9"/>
        <v/>
      </c>
      <c r="AE34" s="46">
        <f t="shared" ref="AE34:AE41" si="10">IF(AF34-AF33&gt;0,AF34-AF33,0)</f>
        <v>0</v>
      </c>
      <c r="AF34" s="201"/>
      <c r="AG34" s="202"/>
      <c r="AH34" s="47" t="s">
        <v>10</v>
      </c>
      <c r="AI34" s="48" t="s">
        <v>56</v>
      </c>
      <c r="AJ34" s="49" t="s">
        <v>35</v>
      </c>
      <c r="AK34" s="432"/>
      <c r="AL34" s="2"/>
      <c r="AM34" s="2"/>
      <c r="AN34" s="158"/>
      <c r="AO34" s="2"/>
      <c r="AP34" s="138"/>
      <c r="AQ34" s="103" t="str">
        <f t="shared" si="0"/>
        <v/>
      </c>
      <c r="AR34" s="104" t="str">
        <f t="shared" si="1"/>
        <v/>
      </c>
      <c r="AS34" s="1"/>
      <c r="AT34" s="137"/>
      <c r="AU34" s="161">
        <v>22</v>
      </c>
      <c r="AV34" s="428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183"/>
      <c r="BL34" s="2"/>
      <c r="BM34" s="7"/>
      <c r="BN34" s="55"/>
      <c r="BO34" s="85"/>
      <c r="CA34" s="74"/>
      <c r="CC34" s="74"/>
      <c r="CD34" s="74"/>
    </row>
    <row r="35" spans="1:82" ht="17.100000000000001" customHeight="1" x14ac:dyDescent="0.2">
      <c r="A35" s="8">
        <v>22</v>
      </c>
      <c r="B35" s="20"/>
      <c r="C35" s="20"/>
      <c r="D35" s="97"/>
      <c r="E35" s="97"/>
      <c r="F35" s="100"/>
      <c r="G35" s="101"/>
      <c r="H35" s="100"/>
      <c r="I35" s="101"/>
      <c r="J35" s="92">
        <f t="shared" si="2"/>
        <v>0</v>
      </c>
      <c r="K35" s="93">
        <f>SUM(K20:K34)</f>
        <v>2</v>
      </c>
      <c r="L35" s="32"/>
      <c r="M35" s="408"/>
      <c r="N35" s="409"/>
      <c r="O35" s="409"/>
      <c r="P35" s="409"/>
      <c r="Q35" s="409"/>
      <c r="R35" s="409"/>
      <c r="S35" s="409"/>
      <c r="T35" s="409"/>
      <c r="U35" s="410"/>
      <c r="V35" s="197">
        <f>V34</f>
        <v>5</v>
      </c>
      <c r="W35" s="198"/>
      <c r="X35" s="44"/>
      <c r="Y35" s="44"/>
      <c r="Z35" s="34"/>
      <c r="AA35" s="34"/>
      <c r="AB35" s="34"/>
      <c r="AC35" s="34"/>
      <c r="AD35" s="31" t="str">
        <f t="shared" si="9"/>
        <v/>
      </c>
      <c r="AE35" s="46">
        <f t="shared" si="10"/>
        <v>0</v>
      </c>
      <c r="AF35" s="201"/>
      <c r="AG35" s="202"/>
      <c r="AH35" s="47" t="s">
        <v>10</v>
      </c>
      <c r="AI35" s="48"/>
      <c r="AJ35" s="49" t="s">
        <v>35</v>
      </c>
      <c r="AK35" s="432"/>
      <c r="AL35" s="2"/>
      <c r="AM35" s="2"/>
      <c r="AN35" s="158"/>
      <c r="AO35" s="2"/>
      <c r="AP35" s="138"/>
      <c r="AQ35" s="103" t="str">
        <f t="shared" si="0"/>
        <v/>
      </c>
      <c r="AR35" s="104" t="str">
        <f t="shared" si="1"/>
        <v/>
      </c>
      <c r="AS35" s="1"/>
      <c r="AT35" s="136"/>
      <c r="AU35" s="161">
        <v>23</v>
      </c>
      <c r="AV35" s="428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183"/>
      <c r="BL35" s="2"/>
      <c r="BM35" s="7"/>
      <c r="BN35" s="55"/>
      <c r="BO35" s="85"/>
      <c r="CA35" s="74"/>
      <c r="CC35" s="74"/>
      <c r="CD35" s="74"/>
    </row>
    <row r="36" spans="1:82" ht="17.100000000000001" customHeight="1" x14ac:dyDescent="0.2">
      <c r="A36" s="8">
        <v>23</v>
      </c>
      <c r="B36" s="20"/>
      <c r="C36" s="20"/>
      <c r="D36" s="97"/>
      <c r="E36" s="97"/>
      <c r="F36" s="100"/>
      <c r="G36" s="101"/>
      <c r="H36" s="100"/>
      <c r="I36" s="101"/>
      <c r="J36" s="92">
        <f t="shared" si="2"/>
        <v>0</v>
      </c>
      <c r="K36" s="93"/>
      <c r="L36" s="32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47" t="str">
        <f t="shared" si="9"/>
        <v/>
      </c>
      <c r="AE36" s="46">
        <f t="shared" si="10"/>
        <v>0</v>
      </c>
      <c r="AF36" s="201"/>
      <c r="AG36" s="202"/>
      <c r="AH36" s="47" t="s">
        <v>10</v>
      </c>
      <c r="AI36" s="48"/>
      <c r="AJ36" s="50" t="s">
        <v>35</v>
      </c>
      <c r="AK36" s="432"/>
      <c r="AL36" s="2"/>
      <c r="AM36" s="2"/>
      <c r="AN36" s="158"/>
      <c r="AO36" s="2"/>
      <c r="AP36" s="138"/>
      <c r="AQ36" s="103" t="str">
        <f t="shared" si="0"/>
        <v/>
      </c>
      <c r="AR36" s="104" t="str">
        <f t="shared" si="1"/>
        <v/>
      </c>
      <c r="AS36" s="1"/>
      <c r="AT36" s="137"/>
      <c r="AU36" s="161">
        <v>24</v>
      </c>
      <c r="AV36" s="428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183"/>
      <c r="BL36" s="2"/>
      <c r="BM36" s="2"/>
      <c r="BN36" s="6"/>
      <c r="BO36" s="85"/>
      <c r="CA36" s="74"/>
      <c r="CC36" s="74"/>
      <c r="CD36" s="74"/>
    </row>
    <row r="37" spans="1:82" ht="17.100000000000001" customHeight="1" x14ac:dyDescent="0.2">
      <c r="A37" s="8">
        <v>24</v>
      </c>
      <c r="B37" s="20"/>
      <c r="C37" s="20"/>
      <c r="D37" s="97"/>
      <c r="E37" s="97"/>
      <c r="F37" s="100"/>
      <c r="G37" s="101"/>
      <c r="H37" s="100"/>
      <c r="I37" s="101"/>
      <c r="J37" s="92">
        <f t="shared" si="2"/>
        <v>0</v>
      </c>
      <c r="K37" s="93"/>
      <c r="L37" s="32"/>
      <c r="M37" s="411" t="s">
        <v>43</v>
      </c>
      <c r="N37" s="411"/>
      <c r="O37" s="411"/>
      <c r="P37" s="411"/>
      <c r="Q37" s="411"/>
      <c r="R37" s="411"/>
      <c r="S37" s="411"/>
      <c r="T37" s="411"/>
      <c r="U37" s="411"/>
      <c r="V37" s="411"/>
      <c r="W37" s="144"/>
      <c r="X37" s="144"/>
      <c r="Y37" s="144"/>
      <c r="Z37" s="144"/>
      <c r="AA37" s="144"/>
      <c r="AB37" s="144"/>
      <c r="AC37" s="144"/>
      <c r="AD37" s="31" t="str">
        <f t="shared" si="9"/>
        <v/>
      </c>
      <c r="AE37" s="46">
        <f t="shared" si="10"/>
        <v>0</v>
      </c>
      <c r="AF37" s="201"/>
      <c r="AG37" s="202"/>
      <c r="AH37" s="47" t="s">
        <v>10</v>
      </c>
      <c r="AI37" s="48"/>
      <c r="AJ37" s="50" t="s">
        <v>35</v>
      </c>
      <c r="AK37" s="432"/>
      <c r="AL37" s="2"/>
      <c r="AM37" s="2"/>
      <c r="AN37" s="158"/>
      <c r="AO37" s="2"/>
      <c r="AP37" s="138"/>
      <c r="AQ37" s="103" t="str">
        <f t="shared" si="0"/>
        <v/>
      </c>
      <c r="AR37" s="104" t="str">
        <f t="shared" si="1"/>
        <v/>
      </c>
      <c r="AS37" s="1"/>
      <c r="AT37" s="136"/>
      <c r="AU37" s="161">
        <v>25</v>
      </c>
      <c r="AV37" s="428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183"/>
      <c r="BL37" s="2"/>
      <c r="BM37" s="2"/>
      <c r="BN37" s="6"/>
      <c r="BO37" s="85"/>
      <c r="CA37" s="74"/>
      <c r="CC37" s="74"/>
      <c r="CD37" s="74"/>
    </row>
    <row r="38" spans="1:82" ht="17.100000000000001" customHeight="1" x14ac:dyDescent="0.2">
      <c r="A38" s="8">
        <v>25</v>
      </c>
      <c r="B38" s="20"/>
      <c r="C38" s="20"/>
      <c r="D38" s="97"/>
      <c r="E38" s="97"/>
      <c r="F38" s="100"/>
      <c r="G38" s="101"/>
      <c r="H38" s="100"/>
      <c r="I38" s="101"/>
      <c r="J38" s="92">
        <f t="shared" si="2"/>
        <v>0</v>
      </c>
      <c r="K38" s="93"/>
      <c r="L38" s="32"/>
      <c r="M38" s="218" t="s">
        <v>25</v>
      </c>
      <c r="N38" s="218"/>
      <c r="O38" s="219"/>
      <c r="P38" s="393">
        <v>44579</v>
      </c>
      <c r="Q38" s="394"/>
      <c r="R38" s="394"/>
      <c r="S38" s="394"/>
      <c r="T38" s="394"/>
      <c r="U38" s="394"/>
      <c r="V38" s="395"/>
      <c r="W38" s="139"/>
      <c r="X38" s="139"/>
      <c r="Y38" s="139"/>
      <c r="Z38" s="139"/>
      <c r="AA38" s="139"/>
      <c r="AB38" s="139"/>
      <c r="AC38" s="139"/>
      <c r="AD38" s="31" t="str">
        <f t="shared" si="9"/>
        <v/>
      </c>
      <c r="AE38" s="46">
        <f t="shared" si="10"/>
        <v>0</v>
      </c>
      <c r="AF38" s="201"/>
      <c r="AG38" s="202"/>
      <c r="AH38" s="47" t="s">
        <v>10</v>
      </c>
      <c r="AI38" s="48"/>
      <c r="AJ38" s="50" t="s">
        <v>35</v>
      </c>
      <c r="AK38" s="432"/>
      <c r="AL38" s="2"/>
      <c r="AM38" s="2"/>
      <c r="AN38" s="158"/>
      <c r="AO38" s="2"/>
      <c r="AP38" s="138"/>
      <c r="AQ38" s="103" t="str">
        <f t="shared" si="0"/>
        <v/>
      </c>
      <c r="AR38" s="104" t="str">
        <f t="shared" si="1"/>
        <v/>
      </c>
      <c r="AS38" s="1"/>
      <c r="AT38" s="137"/>
      <c r="AU38" s="161">
        <v>26</v>
      </c>
      <c r="AV38" s="428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183"/>
      <c r="BL38" s="2"/>
      <c r="BM38" s="2"/>
      <c r="BN38" s="6"/>
      <c r="BO38" s="85"/>
      <c r="CA38" s="74"/>
      <c r="CC38" s="74"/>
      <c r="CD38" s="74"/>
    </row>
    <row r="39" spans="1:82" ht="17.100000000000001" customHeight="1" x14ac:dyDescent="0.2">
      <c r="A39" s="8">
        <v>26</v>
      </c>
      <c r="B39" s="20"/>
      <c r="C39" s="20"/>
      <c r="D39" s="97"/>
      <c r="E39" s="97"/>
      <c r="F39" s="100"/>
      <c r="G39" s="101"/>
      <c r="H39" s="100"/>
      <c r="I39" s="101"/>
      <c r="J39" s="92">
        <f t="shared" si="2"/>
        <v>0</v>
      </c>
      <c r="K39" s="93"/>
      <c r="L39" s="32"/>
      <c r="M39" s="217" t="s">
        <v>26</v>
      </c>
      <c r="N39" s="217"/>
      <c r="O39" s="217"/>
      <c r="P39" s="220">
        <v>44579</v>
      </c>
      <c r="Q39" s="221"/>
      <c r="R39" s="221"/>
      <c r="S39" s="221"/>
      <c r="T39" s="221"/>
      <c r="U39" s="221"/>
      <c r="V39" s="222"/>
      <c r="W39" s="139"/>
      <c r="X39" s="139"/>
      <c r="Y39" s="139"/>
      <c r="Z39" s="139"/>
      <c r="AA39" s="139"/>
      <c r="AB39" s="139"/>
      <c r="AC39" s="139"/>
      <c r="AD39" s="31" t="str">
        <f t="shared" si="9"/>
        <v/>
      </c>
      <c r="AE39" s="46">
        <f t="shared" si="10"/>
        <v>0</v>
      </c>
      <c r="AF39" s="201"/>
      <c r="AG39" s="202"/>
      <c r="AH39" s="47" t="s">
        <v>10</v>
      </c>
      <c r="AI39" s="48"/>
      <c r="AJ39" s="50" t="s">
        <v>35</v>
      </c>
      <c r="AK39" s="432"/>
      <c r="AL39" s="2"/>
      <c r="AM39" s="2"/>
      <c r="AN39" s="158"/>
      <c r="AO39" s="2"/>
      <c r="AP39" s="138"/>
      <c r="AQ39" s="103" t="str">
        <f t="shared" si="0"/>
        <v/>
      </c>
      <c r="AR39" s="104" t="str">
        <f t="shared" si="1"/>
        <v/>
      </c>
      <c r="AS39" s="1"/>
      <c r="AT39" s="136"/>
      <c r="AU39" s="161">
        <v>27</v>
      </c>
      <c r="AV39" s="428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183"/>
      <c r="BL39" s="2"/>
      <c r="BM39" s="2"/>
      <c r="BN39" s="6"/>
      <c r="BO39" s="85"/>
      <c r="CA39" s="74"/>
      <c r="CC39" s="74"/>
      <c r="CD39" s="74"/>
    </row>
    <row r="40" spans="1:82" ht="17.100000000000001" customHeight="1" x14ac:dyDescent="0.2">
      <c r="A40" s="8">
        <v>27</v>
      </c>
      <c r="B40" s="20"/>
      <c r="C40" s="20"/>
      <c r="D40" s="97"/>
      <c r="E40" s="97"/>
      <c r="F40" s="100"/>
      <c r="G40" s="101"/>
      <c r="H40" s="100"/>
      <c r="I40" s="101"/>
      <c r="J40" s="92">
        <f t="shared" si="2"/>
        <v>0</v>
      </c>
      <c r="K40" s="93"/>
      <c r="L40" s="32"/>
      <c r="M40" s="217" t="s">
        <v>27</v>
      </c>
      <c r="N40" s="217"/>
      <c r="O40" s="217"/>
      <c r="P40" s="220">
        <v>44579</v>
      </c>
      <c r="Q40" s="221"/>
      <c r="R40" s="221"/>
      <c r="S40" s="221"/>
      <c r="T40" s="221"/>
      <c r="U40" s="221"/>
      <c r="V40" s="222"/>
      <c r="W40" s="139"/>
      <c r="X40" s="139"/>
      <c r="Y40" s="139"/>
      <c r="Z40" s="139"/>
      <c r="AA40" s="139"/>
      <c r="AB40" s="139"/>
      <c r="AC40" s="139"/>
      <c r="AD40" s="31" t="str">
        <f t="shared" si="9"/>
        <v/>
      </c>
      <c r="AE40" s="46">
        <f t="shared" si="10"/>
        <v>0</v>
      </c>
      <c r="AF40" s="406"/>
      <c r="AG40" s="407"/>
      <c r="AH40" s="47" t="s">
        <v>10</v>
      </c>
      <c r="AI40" s="48"/>
      <c r="AJ40" s="50" t="s">
        <v>35</v>
      </c>
      <c r="AK40" s="429"/>
      <c r="AL40" s="2"/>
      <c r="AM40" s="2"/>
      <c r="AN40" s="158"/>
      <c r="AO40" s="2"/>
      <c r="AP40" s="138"/>
      <c r="AQ40" s="103" t="str">
        <f t="shared" si="0"/>
        <v/>
      </c>
      <c r="AR40" s="104" t="str">
        <f t="shared" si="1"/>
        <v/>
      </c>
      <c r="AS40" s="1"/>
      <c r="AT40" s="137"/>
      <c r="AU40" s="161">
        <v>28</v>
      </c>
      <c r="AV40" s="428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183"/>
      <c r="BL40" s="2"/>
      <c r="BM40" s="2"/>
      <c r="BN40" s="6"/>
      <c r="BO40" s="85"/>
      <c r="CA40" s="74"/>
      <c r="CD40" s="74"/>
    </row>
    <row r="41" spans="1:82" ht="17.100000000000001" customHeight="1" x14ac:dyDescent="0.2">
      <c r="A41" s="8">
        <v>28</v>
      </c>
      <c r="B41" s="20"/>
      <c r="C41" s="20"/>
      <c r="D41" s="97"/>
      <c r="E41" s="97"/>
      <c r="F41" s="100"/>
      <c r="G41" s="101"/>
      <c r="H41" s="100"/>
      <c r="I41" s="101"/>
      <c r="J41" s="92">
        <f t="shared" si="2"/>
        <v>0</v>
      </c>
      <c r="K41" s="93"/>
      <c r="L41" s="32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31" t="str">
        <f t="shared" si="9"/>
        <v/>
      </c>
      <c r="AE41" s="46">
        <f t="shared" si="10"/>
        <v>0</v>
      </c>
      <c r="AF41" s="440"/>
      <c r="AG41" s="441"/>
      <c r="AH41" s="47" t="s">
        <v>10</v>
      </c>
      <c r="AI41" s="48"/>
      <c r="AJ41" s="50" t="s">
        <v>35</v>
      </c>
      <c r="AK41" s="429"/>
      <c r="AL41" s="2"/>
      <c r="AM41" s="2"/>
      <c r="AN41" s="158"/>
      <c r="AO41" s="2"/>
      <c r="AP41" s="138"/>
      <c r="AQ41" s="103" t="str">
        <f t="shared" si="0"/>
        <v/>
      </c>
      <c r="AR41" s="104" t="str">
        <f t="shared" si="1"/>
        <v/>
      </c>
      <c r="AS41" s="1"/>
      <c r="AT41" s="136"/>
      <c r="AU41" s="161">
        <v>29</v>
      </c>
      <c r="AV41" s="428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183"/>
      <c r="BL41" s="2"/>
      <c r="BM41" s="2"/>
      <c r="BN41" s="6"/>
      <c r="BO41" s="85"/>
      <c r="CA41" s="74"/>
      <c r="CD41" s="74"/>
    </row>
    <row r="42" spans="1:82" ht="17.100000000000001" customHeight="1" x14ac:dyDescent="0.2">
      <c r="A42" s="8">
        <v>29</v>
      </c>
      <c r="B42" s="20"/>
      <c r="C42" s="20"/>
      <c r="D42" s="97"/>
      <c r="E42" s="97"/>
      <c r="F42" s="100"/>
      <c r="G42" s="101"/>
      <c r="H42" s="100"/>
      <c r="I42" s="101"/>
      <c r="J42" s="92">
        <f t="shared" si="2"/>
        <v>0</v>
      </c>
      <c r="K42" s="93"/>
      <c r="L42" s="32"/>
      <c r="M42" s="206" t="s">
        <v>42</v>
      </c>
      <c r="N42" s="206"/>
      <c r="O42" s="206"/>
      <c r="P42" s="206"/>
      <c r="Q42" s="206"/>
      <c r="R42" s="206"/>
      <c r="S42" s="206"/>
      <c r="T42" s="206"/>
      <c r="U42" s="206"/>
      <c r="V42" s="206" t="s">
        <v>0</v>
      </c>
      <c r="W42" s="412"/>
      <c r="X42" s="412"/>
      <c r="Y42" s="412"/>
      <c r="Z42" s="412"/>
      <c r="AA42" s="143"/>
      <c r="AB42" s="143"/>
      <c r="AC42" s="143"/>
      <c r="AD42" s="77"/>
      <c r="AE42" s="79"/>
      <c r="AF42" s="79"/>
      <c r="AG42" s="79"/>
      <c r="AH42" s="146" t="s">
        <v>41</v>
      </c>
      <c r="AI42" s="79"/>
      <c r="AJ42" s="80"/>
      <c r="AK42" s="429"/>
      <c r="AL42" s="2"/>
      <c r="AM42" s="2"/>
      <c r="AN42" s="158"/>
      <c r="AO42" s="2"/>
      <c r="AP42" s="138"/>
      <c r="AQ42" s="105" t="str">
        <f t="shared" si="0"/>
        <v/>
      </c>
      <c r="AR42" s="106" t="str">
        <f t="shared" si="1"/>
        <v/>
      </c>
      <c r="AS42" s="1"/>
      <c r="AT42" s="137"/>
      <c r="AU42" s="161">
        <v>30</v>
      </c>
      <c r="AV42" s="428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183"/>
      <c r="BL42" s="2"/>
      <c r="BM42" s="2"/>
      <c r="BN42" s="6"/>
      <c r="BO42" s="85"/>
      <c r="CA42" s="74"/>
      <c r="CD42" s="74"/>
    </row>
    <row r="43" spans="1:82" ht="17.100000000000001" customHeight="1" x14ac:dyDescent="0.2">
      <c r="A43" s="8">
        <v>30</v>
      </c>
      <c r="B43" s="20"/>
      <c r="C43" s="20"/>
      <c r="D43" s="97"/>
      <c r="E43" s="97"/>
      <c r="F43" s="100"/>
      <c r="G43" s="101"/>
      <c r="H43" s="100"/>
      <c r="I43" s="101"/>
      <c r="J43" s="92">
        <f t="shared" si="2"/>
        <v>0</v>
      </c>
      <c r="K43" s="93"/>
      <c r="L43" s="32"/>
      <c r="M43" s="207" t="s">
        <v>46</v>
      </c>
      <c r="N43" s="208"/>
      <c r="O43" s="208"/>
      <c r="P43" s="367">
        <v>38</v>
      </c>
      <c r="Q43" s="368"/>
      <c r="R43" s="18" t="s">
        <v>10</v>
      </c>
      <c r="S43" s="215" t="s">
        <v>23</v>
      </c>
      <c r="T43" s="216"/>
      <c r="U43" s="444">
        <v>44579</v>
      </c>
      <c r="V43" s="445"/>
      <c r="W43" s="445"/>
      <c r="X43" s="446"/>
      <c r="Y43" s="35"/>
      <c r="Z43" s="35"/>
      <c r="AA43" s="34"/>
      <c r="AB43" s="34"/>
      <c r="AC43" s="34"/>
      <c r="AD43" s="77"/>
      <c r="AE43" s="29"/>
      <c r="AF43" s="81"/>
      <c r="AG43" s="29"/>
      <c r="AH43" s="146" t="s">
        <v>40</v>
      </c>
      <c r="AI43" s="29"/>
      <c r="AJ43" s="78"/>
      <c r="AK43" s="429"/>
      <c r="AL43" s="2"/>
      <c r="AM43" s="2"/>
      <c r="AN43" s="158"/>
      <c r="AO43" s="2"/>
      <c r="AP43" s="138"/>
      <c r="AQ43" s="105" t="str">
        <f t="shared" ref="AQ43:AQ50" si="11">IF(D44&gt;0,D44,"")</f>
        <v/>
      </c>
      <c r="AR43" s="106" t="str">
        <f t="shared" ref="AR43:AR50" si="12">IF(E44&gt;0,E44,"")</f>
        <v/>
      </c>
      <c r="AS43" s="1"/>
      <c r="AT43" s="136"/>
      <c r="AU43" s="161">
        <v>31</v>
      </c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6"/>
      <c r="BO43" s="85"/>
      <c r="CA43" s="74"/>
      <c r="CD43" s="74"/>
    </row>
    <row r="44" spans="1:82" ht="17.100000000000001" customHeight="1" x14ac:dyDescent="0.2">
      <c r="A44" s="8">
        <v>31</v>
      </c>
      <c r="B44" s="20"/>
      <c r="C44" s="20"/>
      <c r="D44" s="97"/>
      <c r="E44" s="97"/>
      <c r="F44" s="100"/>
      <c r="G44" s="101"/>
      <c r="H44" s="100"/>
      <c r="I44" s="101"/>
      <c r="J44" s="93">
        <f>SUM(J14:J43)</f>
        <v>0</v>
      </c>
      <c r="K44" s="93"/>
      <c r="L44" s="32"/>
      <c r="M44" s="207" t="s">
        <v>47</v>
      </c>
      <c r="N44" s="208"/>
      <c r="O44" s="208"/>
      <c r="P44" s="250">
        <v>38</v>
      </c>
      <c r="Q44" s="251"/>
      <c r="R44" s="18" t="s">
        <v>10</v>
      </c>
      <c r="S44" s="215" t="s">
        <v>23</v>
      </c>
      <c r="T44" s="216"/>
      <c r="U44" s="252">
        <v>44580</v>
      </c>
      <c r="V44" s="253"/>
      <c r="W44" s="253"/>
      <c r="X44" s="254"/>
      <c r="Y44" s="35"/>
      <c r="Z44" s="36"/>
      <c r="AA44" s="34"/>
      <c r="AB44" s="36"/>
      <c r="AC44" s="36"/>
      <c r="AD44" s="77"/>
      <c r="AE44" s="29"/>
      <c r="AF44" s="81"/>
      <c r="AG44" s="29"/>
      <c r="AH44" s="146" t="s">
        <v>56</v>
      </c>
      <c r="AI44" s="29"/>
      <c r="AJ44" s="78"/>
      <c r="AK44" s="429"/>
      <c r="AL44" s="2"/>
      <c r="AM44" s="2"/>
      <c r="AN44" s="158"/>
      <c r="AO44" s="2"/>
      <c r="AP44" s="138"/>
      <c r="AQ44" s="105" t="str">
        <f t="shared" si="11"/>
        <v/>
      </c>
      <c r="AR44" s="106" t="str">
        <f t="shared" si="12"/>
        <v/>
      </c>
      <c r="AS44" s="1"/>
      <c r="AT44" s="137"/>
      <c r="AU44" s="161">
        <v>32</v>
      </c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6"/>
      <c r="BO44" s="85"/>
      <c r="CA44" s="74"/>
      <c r="CD44" s="74"/>
    </row>
    <row r="45" spans="1:82" ht="17.100000000000001" customHeight="1" x14ac:dyDescent="0.2">
      <c r="A45" s="8">
        <v>32</v>
      </c>
      <c r="B45" s="20"/>
      <c r="C45" s="20"/>
      <c r="D45" s="97"/>
      <c r="E45" s="97"/>
      <c r="F45" s="100"/>
      <c r="G45" s="101"/>
      <c r="H45" s="100"/>
      <c r="I45" s="101"/>
      <c r="J45" s="93"/>
      <c r="K45" s="93"/>
      <c r="L45" s="32"/>
      <c r="M45" s="34"/>
      <c r="N45" s="34"/>
      <c r="O45" s="45"/>
      <c r="P45" s="46">
        <f>IF(P44=38,38,0)</f>
        <v>38</v>
      </c>
      <c r="Q45" s="46" t="s">
        <v>30</v>
      </c>
      <c r="R45" s="46"/>
      <c r="S45" s="46"/>
      <c r="T45" s="46"/>
      <c r="U45" s="46"/>
      <c r="V45" s="46"/>
      <c r="W45" s="46"/>
      <c r="X45" s="442">
        <f>38-P44</f>
        <v>0</v>
      </c>
      <c r="Y45" s="443"/>
      <c r="Z45" s="442">
        <f>IF(P44=38,0,38-P43)</f>
        <v>0</v>
      </c>
      <c r="AA45" s="443"/>
      <c r="AB45" s="36"/>
      <c r="AC45" s="36"/>
      <c r="AD45" s="77"/>
      <c r="AE45" s="29"/>
      <c r="AF45" s="81"/>
      <c r="AG45" s="29"/>
      <c r="AH45" s="146"/>
      <c r="AI45" s="29"/>
      <c r="AJ45" s="78"/>
      <c r="AK45" s="429"/>
      <c r="AL45" s="2"/>
      <c r="AM45" s="2"/>
      <c r="AN45" s="158"/>
      <c r="AO45" s="2"/>
      <c r="AP45" s="138"/>
      <c r="AQ45" s="105" t="str">
        <f t="shared" si="11"/>
        <v/>
      </c>
      <c r="AR45" s="106" t="str">
        <f t="shared" si="12"/>
        <v/>
      </c>
      <c r="AS45" s="1"/>
      <c r="AT45" s="137"/>
      <c r="AU45" s="161">
        <v>33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6"/>
      <c r="BO45" s="85"/>
      <c r="CA45" s="74"/>
      <c r="CD45" s="74"/>
    </row>
    <row r="46" spans="1:82" ht="17.100000000000001" customHeight="1" x14ac:dyDescent="0.2">
      <c r="A46" s="8">
        <v>33</v>
      </c>
      <c r="B46" s="20"/>
      <c r="C46" s="20"/>
      <c r="D46" s="97"/>
      <c r="E46" s="97"/>
      <c r="F46" s="100"/>
      <c r="G46" s="101"/>
      <c r="H46" s="100"/>
      <c r="I46" s="101"/>
      <c r="J46" s="93"/>
      <c r="K46" s="93"/>
      <c r="L46" s="32"/>
      <c r="M46" s="206" t="s">
        <v>4</v>
      </c>
      <c r="N46" s="206"/>
      <c r="O46" s="206"/>
      <c r="P46" s="206"/>
      <c r="Q46" s="206"/>
      <c r="R46" s="206"/>
      <c r="S46" s="206"/>
      <c r="T46" s="206"/>
      <c r="U46" s="139"/>
      <c r="V46" s="206" t="s">
        <v>3</v>
      </c>
      <c r="W46" s="206"/>
      <c r="X46" s="206"/>
      <c r="Y46" s="206"/>
      <c r="Z46" s="206"/>
      <c r="AA46" s="206"/>
      <c r="AB46" s="206"/>
      <c r="AC46" s="142"/>
      <c r="AD46" s="77"/>
      <c r="AE46" s="29"/>
      <c r="AF46" s="81"/>
      <c r="AG46" s="29"/>
      <c r="AH46" s="146"/>
      <c r="AI46" s="29"/>
      <c r="AJ46" s="78"/>
      <c r="AK46" s="429"/>
      <c r="AL46" s="2"/>
      <c r="AM46" s="2"/>
      <c r="AN46" s="158"/>
      <c r="AO46" s="2"/>
      <c r="AP46" s="138"/>
      <c r="AQ46" s="105" t="str">
        <f t="shared" si="11"/>
        <v/>
      </c>
      <c r="AR46" s="106" t="str">
        <f t="shared" si="12"/>
        <v/>
      </c>
      <c r="AS46" s="1"/>
      <c r="AT46" s="137"/>
      <c r="AU46" s="161">
        <v>34</v>
      </c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6"/>
      <c r="BO46" s="85"/>
      <c r="CA46" s="74"/>
      <c r="CD46" s="74"/>
    </row>
    <row r="47" spans="1:82" ht="17.100000000000001" customHeight="1" x14ac:dyDescent="0.2">
      <c r="A47" s="8">
        <v>34</v>
      </c>
      <c r="B47" s="20"/>
      <c r="C47" s="20"/>
      <c r="D47" s="97"/>
      <c r="E47" s="97"/>
      <c r="F47" s="100"/>
      <c r="G47" s="101"/>
      <c r="H47" s="100"/>
      <c r="I47" s="101"/>
      <c r="J47" s="93"/>
      <c r="K47" s="93"/>
      <c r="L47" s="32"/>
      <c r="M47" s="207" t="s">
        <v>12</v>
      </c>
      <c r="N47" s="208"/>
      <c r="O47" s="208"/>
      <c r="P47" s="209"/>
      <c r="Q47" s="11"/>
      <c r="R47" s="14"/>
      <c r="S47" s="33" t="s">
        <v>5</v>
      </c>
      <c r="T47" s="34"/>
      <c r="U47" s="139"/>
      <c r="V47" s="207" t="s">
        <v>29</v>
      </c>
      <c r="W47" s="208"/>
      <c r="X47" s="208"/>
      <c r="Y47" s="348"/>
      <c r="Z47" s="209"/>
      <c r="AA47" s="11"/>
      <c r="AB47" s="14"/>
      <c r="AC47" s="36" t="s">
        <v>5</v>
      </c>
      <c r="AD47" s="77"/>
      <c r="AE47" s="29"/>
      <c r="AF47" s="81"/>
      <c r="AG47" s="29"/>
      <c r="AH47" s="146"/>
      <c r="AI47" s="29"/>
      <c r="AJ47" s="78"/>
      <c r="AK47" s="429"/>
      <c r="AL47" s="2"/>
      <c r="AM47" s="2"/>
      <c r="AN47" s="158"/>
      <c r="AO47" s="2"/>
      <c r="AP47" s="138"/>
      <c r="AQ47" s="105" t="str">
        <f t="shared" si="11"/>
        <v/>
      </c>
      <c r="AR47" s="106" t="str">
        <f t="shared" si="12"/>
        <v/>
      </c>
      <c r="AS47" s="1"/>
      <c r="AT47" s="137"/>
      <c r="AU47" s="161">
        <v>35</v>
      </c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6"/>
      <c r="BO47" s="85"/>
      <c r="CA47" s="74"/>
      <c r="CD47" s="74"/>
    </row>
    <row r="48" spans="1:82" ht="17.100000000000001" customHeight="1" x14ac:dyDescent="0.2">
      <c r="A48" s="8">
        <v>35</v>
      </c>
      <c r="B48" s="20"/>
      <c r="C48" s="20"/>
      <c r="D48" s="97"/>
      <c r="E48" s="97"/>
      <c r="F48" s="100"/>
      <c r="G48" s="101"/>
      <c r="H48" s="100"/>
      <c r="I48" s="101"/>
      <c r="J48" s="139"/>
      <c r="K48" s="139"/>
      <c r="L48" s="139"/>
      <c r="M48" s="207" t="s">
        <v>11</v>
      </c>
      <c r="N48" s="208"/>
      <c r="O48" s="208"/>
      <c r="P48" s="209"/>
      <c r="Q48" s="12"/>
      <c r="R48" s="13"/>
      <c r="S48" s="33" t="s">
        <v>5</v>
      </c>
      <c r="T48" s="34"/>
      <c r="U48" s="139"/>
      <c r="V48" s="207" t="s">
        <v>24</v>
      </c>
      <c r="W48" s="208"/>
      <c r="X48" s="208"/>
      <c r="Y48" s="348"/>
      <c r="Z48" s="209"/>
      <c r="AA48" s="367"/>
      <c r="AB48" s="403"/>
      <c r="AC48" s="33" t="s">
        <v>10</v>
      </c>
      <c r="AD48" s="35"/>
      <c r="AE48" s="35"/>
      <c r="AF48" s="34"/>
      <c r="AG48" s="34"/>
      <c r="AH48" s="34"/>
      <c r="AI48" s="34"/>
      <c r="AJ48" s="38"/>
      <c r="AK48" s="429"/>
      <c r="AL48" s="2"/>
      <c r="AM48" s="2"/>
      <c r="AN48" s="158"/>
      <c r="AO48" s="2"/>
      <c r="AP48" s="138"/>
      <c r="AQ48" s="105" t="str">
        <f t="shared" si="11"/>
        <v/>
      </c>
      <c r="AR48" s="106" t="str">
        <f t="shared" si="12"/>
        <v/>
      </c>
      <c r="AS48" s="1"/>
      <c r="AT48" s="136"/>
      <c r="AU48" s="161">
        <v>36</v>
      </c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6"/>
      <c r="BO48" s="85"/>
      <c r="CA48" s="74"/>
      <c r="CD48" s="74"/>
    </row>
    <row r="49" spans="1:82" ht="17.100000000000001" customHeight="1" x14ac:dyDescent="0.2">
      <c r="A49" s="8">
        <v>36</v>
      </c>
      <c r="B49" s="20"/>
      <c r="C49" s="20"/>
      <c r="D49" s="97"/>
      <c r="E49" s="97"/>
      <c r="F49" s="100"/>
      <c r="G49" s="101"/>
      <c r="H49" s="100"/>
      <c r="I49" s="101"/>
      <c r="J49" s="139"/>
      <c r="K49" s="139"/>
      <c r="L49" s="139"/>
      <c r="M49" s="207" t="s">
        <v>6</v>
      </c>
      <c r="N49" s="360"/>
      <c r="O49" s="360"/>
      <c r="P49" s="360"/>
      <c r="Q49" s="213"/>
      <c r="R49" s="214"/>
      <c r="S49" s="33" t="s">
        <v>9</v>
      </c>
      <c r="T49" s="34"/>
      <c r="U49" s="139"/>
      <c r="V49" s="139"/>
      <c r="W49" s="139"/>
      <c r="X49" s="139"/>
      <c r="Y49" s="392"/>
      <c r="Z49" s="392"/>
      <c r="AA49" s="392"/>
      <c r="AB49" s="139"/>
      <c r="AC49" s="139"/>
      <c r="AD49" s="139"/>
      <c r="AE49" s="139"/>
      <c r="AF49" s="140"/>
      <c r="AG49" s="140"/>
      <c r="AH49" s="140"/>
      <c r="AI49" s="140"/>
      <c r="AJ49" s="38"/>
      <c r="AK49" s="429"/>
      <c r="AL49" s="2"/>
      <c r="AM49" s="2"/>
      <c r="AN49" s="158"/>
      <c r="AO49" s="2"/>
      <c r="AP49" s="138"/>
      <c r="AQ49" s="105" t="str">
        <f t="shared" si="11"/>
        <v/>
      </c>
      <c r="AR49" s="106" t="str">
        <f t="shared" si="12"/>
        <v/>
      </c>
      <c r="AS49" s="1"/>
      <c r="AT49" s="137"/>
      <c r="AU49" s="161">
        <v>37</v>
      </c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6"/>
      <c r="BO49" s="85"/>
      <c r="CA49" s="74"/>
      <c r="CD49" s="74"/>
    </row>
    <row r="50" spans="1:82" ht="17.100000000000001" customHeight="1" x14ac:dyDescent="0.2">
      <c r="A50" s="8">
        <v>37</v>
      </c>
      <c r="B50" s="20"/>
      <c r="C50" s="20"/>
      <c r="D50" s="97"/>
      <c r="E50" s="97"/>
      <c r="F50" s="100"/>
      <c r="G50" s="101"/>
      <c r="H50" s="100"/>
      <c r="I50" s="101"/>
      <c r="J50" s="139"/>
      <c r="K50" s="139"/>
      <c r="L50" s="139"/>
      <c r="M50" s="207" t="s">
        <v>7</v>
      </c>
      <c r="N50" s="360"/>
      <c r="O50" s="360"/>
      <c r="P50" s="360"/>
      <c r="Q50" s="250"/>
      <c r="R50" s="339"/>
      <c r="S50" s="33" t="s">
        <v>8</v>
      </c>
      <c r="T50" s="139"/>
      <c r="U50" s="140"/>
      <c r="V50" s="180"/>
      <c r="W50" s="178" t="s">
        <v>50</v>
      </c>
      <c r="X50" s="346" t="s">
        <v>49</v>
      </c>
      <c r="Y50" s="346"/>
      <c r="Z50" s="346"/>
      <c r="AA50" s="346"/>
      <c r="AB50" s="346"/>
      <c r="AC50" s="346"/>
      <c r="AD50" s="346"/>
      <c r="AE50" s="346"/>
      <c r="AF50" s="179" t="s">
        <v>51</v>
      </c>
      <c r="AG50" s="181"/>
      <c r="AH50" s="139"/>
      <c r="AI50" s="139"/>
      <c r="AJ50" s="86"/>
      <c r="AK50" s="430"/>
      <c r="AL50" s="2"/>
      <c r="AM50" s="2"/>
      <c r="AN50" s="158"/>
      <c r="AO50" s="2"/>
      <c r="AP50" s="138"/>
      <c r="AQ50" s="105" t="str">
        <f t="shared" si="11"/>
        <v/>
      </c>
      <c r="AR50" s="106" t="str">
        <f t="shared" si="12"/>
        <v/>
      </c>
      <c r="AS50" s="1"/>
      <c r="AT50" s="136"/>
      <c r="AU50" s="161">
        <v>38</v>
      </c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6"/>
      <c r="BO50" s="85"/>
      <c r="CA50" s="74"/>
      <c r="CD50" s="74"/>
    </row>
    <row r="51" spans="1:82" ht="15" customHeight="1" x14ac:dyDescent="0.2">
      <c r="A51" s="8">
        <v>38</v>
      </c>
      <c r="B51" s="20"/>
      <c r="C51" s="20"/>
      <c r="D51" s="97"/>
      <c r="E51" s="97"/>
      <c r="F51" s="100"/>
      <c r="G51" s="101"/>
      <c r="H51" s="100"/>
      <c r="I51" s="101"/>
      <c r="J51" s="98"/>
      <c r="K51" s="93"/>
      <c r="L51" s="35"/>
      <c r="M51" s="139"/>
      <c r="N51" s="139"/>
      <c r="O51" s="139"/>
      <c r="P51" s="139"/>
      <c r="Q51" s="139"/>
      <c r="R51" s="139"/>
      <c r="S51" s="139"/>
      <c r="T51" s="139"/>
      <c r="U51" s="139"/>
      <c r="V51" s="413">
        <v>417426</v>
      </c>
      <c r="W51" s="414"/>
      <c r="X51" s="414"/>
      <c r="Y51" s="414"/>
      <c r="Z51" s="414"/>
      <c r="AA51" s="415"/>
      <c r="AB51" s="413">
        <v>7402391</v>
      </c>
      <c r="AC51" s="414"/>
      <c r="AD51" s="414"/>
      <c r="AE51" s="414"/>
      <c r="AF51" s="414"/>
      <c r="AG51" s="415"/>
      <c r="AH51" s="140"/>
      <c r="AI51" s="140"/>
      <c r="AJ51" s="38"/>
      <c r="AK51" s="320" t="str">
        <f>M42</f>
        <v>Nível d'agua</v>
      </c>
      <c r="AL51" s="321"/>
      <c r="AM51" s="321"/>
      <c r="AN51" s="321"/>
      <c r="AO51" s="321"/>
      <c r="AP51" s="321"/>
      <c r="AQ51" s="322"/>
      <c r="AR51" s="224" t="str">
        <f>M46</f>
        <v>Amostrador</v>
      </c>
      <c r="AS51" s="193"/>
      <c r="AT51" s="193"/>
      <c r="AU51" s="193"/>
      <c r="AV51" s="193"/>
      <c r="AW51" s="108"/>
      <c r="AX51" s="193" t="str">
        <f>V46</f>
        <v>Revestimento</v>
      </c>
      <c r="AY51" s="194"/>
      <c r="AZ51" s="194"/>
      <c r="BA51" s="194"/>
      <c r="BB51" s="194"/>
      <c r="BC51" s="108" t="s">
        <v>33</v>
      </c>
      <c r="BD51" s="109">
        <f>AA47</f>
        <v>0</v>
      </c>
      <c r="BE51" s="109">
        <f>AB47</f>
        <v>0</v>
      </c>
      <c r="BF51" s="110" t="s">
        <v>5</v>
      </c>
      <c r="BG51" s="111"/>
      <c r="BH51" s="190" t="str">
        <f>M37</f>
        <v>Data de execução</v>
      </c>
      <c r="BI51" s="191"/>
      <c r="BJ51" s="191"/>
      <c r="BK51" s="191"/>
      <c r="BL51" s="191"/>
      <c r="BM51" s="191"/>
      <c r="BN51" s="192"/>
      <c r="BO51" s="85"/>
    </row>
    <row r="52" spans="1:82" ht="15" customHeight="1" x14ac:dyDescent="0.2">
      <c r="A52" s="37"/>
      <c r="B52" s="35"/>
      <c r="C52" s="35"/>
      <c r="D52" s="35"/>
      <c r="E52" s="35"/>
      <c r="F52" s="139"/>
      <c r="G52" s="139"/>
      <c r="H52" s="139"/>
      <c r="I52" s="139"/>
      <c r="J52" s="139"/>
      <c r="K52" s="139"/>
      <c r="L52" s="139"/>
      <c r="M52" s="139"/>
      <c r="N52" s="139"/>
      <c r="O52" s="342"/>
      <c r="P52" s="342"/>
      <c r="Q52" s="342"/>
      <c r="R52" s="342"/>
      <c r="S52" s="342"/>
      <c r="T52" s="342"/>
      <c r="U52" s="342"/>
      <c r="V52" s="342"/>
      <c r="W52" s="342"/>
      <c r="X52" s="342"/>
      <c r="Y52" s="342"/>
      <c r="Z52" s="342"/>
      <c r="AA52" s="342"/>
      <c r="AB52" s="342"/>
      <c r="AC52" s="342"/>
      <c r="AD52" s="342"/>
      <c r="AE52" s="342"/>
      <c r="AF52" s="342"/>
      <c r="AG52" s="342"/>
      <c r="AH52" s="342"/>
      <c r="AI52" s="342"/>
      <c r="AJ52" s="38"/>
      <c r="AK52" s="323" t="str">
        <f>M43</f>
        <v>NA Inic.</v>
      </c>
      <c r="AL52" s="324"/>
      <c r="AM52" s="240" t="str">
        <f>IF(P43=38,"",P43)</f>
        <v/>
      </c>
      <c r="AN52" s="241"/>
      <c r="AO52" s="159" t="str">
        <f>R43</f>
        <v>m</v>
      </c>
      <c r="AP52" s="244">
        <f>U43</f>
        <v>44579</v>
      </c>
      <c r="AQ52" s="245"/>
      <c r="AR52" s="228" t="str">
        <f>M47</f>
        <v>Ø interno</v>
      </c>
      <c r="AS52" s="229"/>
      <c r="AT52" s="229"/>
      <c r="AU52" s="229"/>
      <c r="AV52" s="229"/>
      <c r="AW52" s="113" t="str">
        <f>IF(Q47&gt;0,Q47,"")</f>
        <v/>
      </c>
      <c r="AX52" s="114">
        <f>R47</f>
        <v>0</v>
      </c>
      <c r="AY52" s="115" t="str">
        <f>S47</f>
        <v>"</v>
      </c>
      <c r="AZ52" s="239" t="str">
        <f>M49</f>
        <v>Peso</v>
      </c>
      <c r="BA52" s="239"/>
      <c r="BB52" s="239"/>
      <c r="BC52" s="239"/>
      <c r="BD52" s="248">
        <f>Q49</f>
        <v>0</v>
      </c>
      <c r="BE52" s="248"/>
      <c r="BF52" s="112" t="str">
        <f>S49</f>
        <v>kg</v>
      </c>
      <c r="BG52" s="116"/>
      <c r="BH52" s="228" t="str">
        <f>M39</f>
        <v>Inicio</v>
      </c>
      <c r="BI52" s="239"/>
      <c r="BJ52" s="239"/>
      <c r="BK52" s="233">
        <f>P39</f>
        <v>44579</v>
      </c>
      <c r="BL52" s="234"/>
      <c r="BM52" s="234"/>
      <c r="BN52" s="235"/>
      <c r="BO52" s="85"/>
    </row>
    <row r="53" spans="1:82" ht="15" customHeight="1" x14ac:dyDescent="0.2">
      <c r="A53" s="398" t="s">
        <v>59</v>
      </c>
      <c r="B53" s="206"/>
      <c r="C53" s="206"/>
      <c r="D53" s="206"/>
      <c r="E53" s="206"/>
      <c r="F53" s="206"/>
      <c r="G53" s="206"/>
      <c r="H53" s="206"/>
      <c r="I53" s="206"/>
      <c r="J53" s="93"/>
      <c r="K53" s="93"/>
      <c r="L53" s="35"/>
      <c r="M53" s="34"/>
      <c r="N53" s="206" t="s">
        <v>57</v>
      </c>
      <c r="O53" s="206"/>
      <c r="P53" s="206"/>
      <c r="Q53" s="206"/>
      <c r="R53" s="206"/>
      <c r="S53" s="206"/>
      <c r="T53" s="206"/>
      <c r="U53" s="142"/>
      <c r="V53" s="142"/>
      <c r="W53" s="142"/>
      <c r="X53" s="142"/>
      <c r="Y53" s="35"/>
      <c r="Z53" s="35"/>
      <c r="AA53" s="35"/>
      <c r="AB53" s="35"/>
      <c r="AC53" s="35"/>
      <c r="AD53" s="35"/>
      <c r="AE53" s="35"/>
      <c r="AF53" s="35"/>
      <c r="AG53" s="77"/>
      <c r="AH53" s="77"/>
      <c r="AI53" s="35"/>
      <c r="AJ53" s="38"/>
      <c r="AK53" s="325" t="str">
        <f>M44</f>
        <v>NA Final</v>
      </c>
      <c r="AL53" s="326"/>
      <c r="AM53" s="242" t="str">
        <f>IF(P44=38,"",P44)</f>
        <v/>
      </c>
      <c r="AN53" s="243"/>
      <c r="AO53" s="160" t="str">
        <f>R44</f>
        <v>m</v>
      </c>
      <c r="AP53" s="246">
        <f>U44</f>
        <v>44580</v>
      </c>
      <c r="AQ53" s="247"/>
      <c r="AR53" s="226" t="str">
        <f>M48</f>
        <v>Ø externo</v>
      </c>
      <c r="AS53" s="227"/>
      <c r="AT53" s="227"/>
      <c r="AU53" s="227"/>
      <c r="AV53" s="227"/>
      <c r="AW53" s="118" t="str">
        <f>IF(Q48&gt;0,Q48,"")</f>
        <v/>
      </c>
      <c r="AX53" s="119">
        <f>R48</f>
        <v>0</v>
      </c>
      <c r="AY53" s="117" t="str">
        <f>S48</f>
        <v>"</v>
      </c>
      <c r="AZ53" s="189" t="str">
        <f>M50</f>
        <v>Altura de queda</v>
      </c>
      <c r="BA53" s="189"/>
      <c r="BB53" s="189"/>
      <c r="BC53" s="189"/>
      <c r="BD53" s="185">
        <f>Q50</f>
        <v>0</v>
      </c>
      <c r="BE53" s="185"/>
      <c r="BF53" s="117" t="str">
        <f>S50</f>
        <v>cm</v>
      </c>
      <c r="BG53" s="120"/>
      <c r="BH53" s="226" t="str">
        <f>M40</f>
        <v>término</v>
      </c>
      <c r="BI53" s="189"/>
      <c r="BJ53" s="189"/>
      <c r="BK53" s="236">
        <f>P40</f>
        <v>44579</v>
      </c>
      <c r="BL53" s="237"/>
      <c r="BM53" s="237"/>
      <c r="BN53" s="238"/>
      <c r="BO53" s="85"/>
    </row>
    <row r="54" spans="1:82" ht="15" customHeight="1" x14ac:dyDescent="0.2">
      <c r="A54" s="331" t="s">
        <v>60</v>
      </c>
      <c r="B54" s="332"/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1" t="s">
        <v>58</v>
      </c>
      <c r="O54" s="332"/>
      <c r="P54" s="332"/>
      <c r="Q54" s="332"/>
      <c r="R54" s="332"/>
      <c r="S54" s="332"/>
      <c r="T54" s="332"/>
      <c r="U54" s="332"/>
      <c r="V54" s="332"/>
      <c r="W54" s="332"/>
      <c r="X54" s="332"/>
      <c r="Y54" s="35"/>
      <c r="Z54" s="35"/>
      <c r="AA54" s="35"/>
      <c r="AB54" s="35"/>
      <c r="AC54" s="207" t="s">
        <v>28</v>
      </c>
      <c r="AD54" s="208"/>
      <c r="AE54" s="225"/>
      <c r="AF54" s="396" t="s">
        <v>2</v>
      </c>
      <c r="AG54" s="397"/>
      <c r="AH54" s="77"/>
      <c r="AI54" s="35"/>
      <c r="AJ54" s="38"/>
      <c r="AK54" s="318" t="str">
        <f>E55</f>
        <v>Obs:</v>
      </c>
      <c r="AL54" s="319"/>
      <c r="AM54" s="319"/>
      <c r="AN54" s="230" t="str">
        <f>F55</f>
        <v>-</v>
      </c>
      <c r="AO54" s="231"/>
      <c r="AP54" s="231"/>
      <c r="AQ54" s="231"/>
      <c r="AR54" s="231"/>
      <c r="AS54" s="231"/>
      <c r="AT54" s="231"/>
      <c r="AU54" s="231"/>
      <c r="AV54" s="231"/>
      <c r="AW54" s="231"/>
      <c r="AX54" s="231"/>
      <c r="AY54" s="231"/>
      <c r="AZ54" s="231"/>
      <c r="BA54" s="231"/>
      <c r="BB54" s="231"/>
      <c r="BC54" s="231"/>
      <c r="BD54" s="231"/>
      <c r="BE54" s="231"/>
      <c r="BF54" s="231"/>
      <c r="BG54" s="231"/>
      <c r="BH54" s="231"/>
      <c r="BI54" s="231"/>
      <c r="BJ54" s="231"/>
      <c r="BK54" s="231"/>
      <c r="BL54" s="231"/>
      <c r="BM54" s="231"/>
      <c r="BN54" s="232"/>
      <c r="BO54" s="85"/>
    </row>
    <row r="55" spans="1:82" ht="15" customHeight="1" x14ac:dyDescent="0.2">
      <c r="A55" s="335"/>
      <c r="B55" s="336"/>
      <c r="C55" s="156"/>
      <c r="D55" s="156"/>
      <c r="E55" s="156" t="s">
        <v>39</v>
      </c>
      <c r="F55" s="337" t="s">
        <v>61</v>
      </c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21"/>
      <c r="AK55" s="186" t="str">
        <f>N53</f>
        <v>Eng.ª Civil</v>
      </c>
      <c r="AL55" s="187"/>
      <c r="AM55" s="188"/>
      <c r="AN55" s="186" t="str">
        <f>N54</f>
        <v>Rosemary Tuzi Domiciliano</v>
      </c>
      <c r="AO55" s="187"/>
      <c r="AP55" s="187"/>
      <c r="AQ55" s="187"/>
      <c r="AR55" s="187"/>
      <c r="AS55" s="187"/>
      <c r="AT55" s="187"/>
      <c r="AU55" s="188"/>
      <c r="AV55" s="186" t="str">
        <f>A53</f>
        <v>CREA-PR</v>
      </c>
      <c r="AW55" s="188"/>
      <c r="AX55" s="186" t="str">
        <f>A54</f>
        <v>117336/D</v>
      </c>
      <c r="AY55" s="187"/>
      <c r="AZ55" s="187"/>
      <c r="BA55" s="187"/>
      <c r="BB55" s="187"/>
      <c r="BC55" s="187"/>
      <c r="BD55" s="187"/>
      <c r="BE55" s="188"/>
      <c r="BF55" s="107"/>
      <c r="BG55" s="199">
        <f>P38</f>
        <v>44579</v>
      </c>
      <c r="BH55" s="200"/>
      <c r="BI55" s="200"/>
      <c r="BJ55" s="200"/>
      <c r="BK55" s="187" t="str">
        <f>AC54</f>
        <v>Folha</v>
      </c>
      <c r="BL55" s="187"/>
      <c r="BM55" s="195" t="str">
        <f>AF54</f>
        <v>01</v>
      </c>
      <c r="BN55" s="196"/>
      <c r="BO55" s="85"/>
    </row>
    <row r="56" spans="1:82" ht="15" customHeight="1" x14ac:dyDescent="0.2">
      <c r="A56" s="16"/>
      <c r="B56" s="16"/>
      <c r="C56" s="16"/>
      <c r="D56" s="16"/>
      <c r="E56" s="16"/>
      <c r="F56" s="95"/>
      <c r="G56" s="95"/>
      <c r="H56" s="95"/>
      <c r="I56" s="95"/>
      <c r="J56" s="95"/>
      <c r="K56" s="95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25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/>
      <c r="CC56" s="76"/>
      <c r="CD56" s="76"/>
    </row>
    <row r="57" spans="1:82" ht="15" customHeight="1" x14ac:dyDescent="0.2">
      <c r="A57" s="16"/>
      <c r="B57" s="16"/>
      <c r="C57" s="16"/>
      <c r="D57" s="16"/>
      <c r="E57" s="16"/>
      <c r="F57" s="95"/>
      <c r="G57" s="95"/>
      <c r="H57" s="95"/>
      <c r="I57" s="95"/>
      <c r="J57" s="327" t="str">
        <f t="shared" ref="J57:J71" si="13">IF(M16&gt;0,P16,"")</f>
        <v>argila  marrom avermelhada, friável com presença de matéria orgânica</v>
      </c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8"/>
      <c r="V57" s="328"/>
      <c r="W57" s="328"/>
      <c r="X57" s="328"/>
      <c r="Y57" s="328"/>
      <c r="Z57" s="328"/>
      <c r="AA57" s="328"/>
      <c r="AB57" s="328"/>
      <c r="AC57" s="328"/>
      <c r="AD57" s="24"/>
      <c r="AE57" s="24"/>
      <c r="AF57" s="16"/>
      <c r="AG57" s="16"/>
      <c r="AH57" s="16"/>
      <c r="AI57" s="16"/>
      <c r="AJ57" s="25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76"/>
      <c r="CB57" s="76"/>
      <c r="CC57" s="76"/>
      <c r="CD57" s="76"/>
    </row>
    <row r="58" spans="1:82" ht="15" customHeight="1" x14ac:dyDescent="0.2">
      <c r="A58" s="16"/>
      <c r="B58" s="16"/>
      <c r="C58" s="16"/>
      <c r="D58" s="16"/>
      <c r="E58" s="16"/>
      <c r="F58" s="95"/>
      <c r="G58" s="95"/>
      <c r="H58" s="95"/>
      <c r="I58" s="95"/>
      <c r="J58" s="327" t="str">
        <f t="shared" si="13"/>
        <v>argila  marrom avermelhada, friável</v>
      </c>
      <c r="K58" s="328"/>
      <c r="L58" s="328"/>
      <c r="M58" s="328"/>
      <c r="N58" s="328"/>
      <c r="O58" s="328"/>
      <c r="P58" s="328"/>
      <c r="Q58" s="328"/>
      <c r="R58" s="328"/>
      <c r="S58" s="328"/>
      <c r="T58" s="328"/>
      <c r="U58" s="328"/>
      <c r="V58" s="328"/>
      <c r="W58" s="328"/>
      <c r="X58" s="328"/>
      <c r="Y58" s="328"/>
      <c r="Z58" s="328"/>
      <c r="AA58" s="328"/>
      <c r="AB58" s="328"/>
      <c r="AC58" s="328"/>
      <c r="AD58" s="24"/>
      <c r="AE58" s="24"/>
      <c r="AF58" s="16"/>
      <c r="AG58" s="16"/>
      <c r="AH58" s="16"/>
      <c r="AI58" s="16"/>
      <c r="AJ58" s="25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76"/>
      <c r="BZ58" s="76"/>
      <c r="CA58" s="76"/>
      <c r="CB58" s="76"/>
      <c r="CC58" s="76"/>
      <c r="CD58" s="76"/>
    </row>
    <row r="59" spans="1:82" ht="15" customHeight="1" x14ac:dyDescent="0.2">
      <c r="A59" s="16"/>
      <c r="B59" s="16"/>
      <c r="C59" s="16"/>
      <c r="D59" s="16"/>
      <c r="E59" s="16"/>
      <c r="F59" s="95"/>
      <c r="G59" s="95"/>
      <c r="H59" s="95"/>
      <c r="I59" s="95"/>
      <c r="J59" s="327" t="str">
        <f t="shared" si="13"/>
        <v/>
      </c>
      <c r="K59" s="328"/>
      <c r="L59" s="328"/>
      <c r="M59" s="328"/>
      <c r="N59" s="328"/>
      <c r="O59" s="328"/>
      <c r="P59" s="328"/>
      <c r="Q59" s="328"/>
      <c r="R59" s="328"/>
      <c r="S59" s="328"/>
      <c r="T59" s="328"/>
      <c r="U59" s="328"/>
      <c r="V59" s="328"/>
      <c r="W59" s="328"/>
      <c r="X59" s="328"/>
      <c r="Y59" s="328"/>
      <c r="Z59" s="328"/>
      <c r="AA59" s="328"/>
      <c r="AB59" s="328"/>
      <c r="AC59" s="328"/>
      <c r="AD59" s="23"/>
      <c r="AE59" s="24"/>
      <c r="AF59" s="16"/>
      <c r="AG59" s="16"/>
      <c r="AH59" s="16"/>
      <c r="AI59" s="16"/>
      <c r="AJ59" s="25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6"/>
      <c r="CC59" s="76"/>
      <c r="CD59" s="76"/>
    </row>
    <row r="60" spans="1:82" x14ac:dyDescent="0.2">
      <c r="A60" s="16"/>
      <c r="B60" s="16"/>
      <c r="C60" s="16"/>
      <c r="D60" s="16"/>
      <c r="E60" s="16"/>
      <c r="F60" s="95"/>
      <c r="G60" s="95"/>
      <c r="H60" s="95"/>
      <c r="I60" s="95"/>
      <c r="J60" s="327" t="str">
        <f t="shared" si="13"/>
        <v/>
      </c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8"/>
      <c r="W60" s="328"/>
      <c r="X60" s="328"/>
      <c r="Y60" s="328"/>
      <c r="Z60" s="328"/>
      <c r="AA60" s="328"/>
      <c r="AB60" s="328"/>
      <c r="AC60" s="328"/>
      <c r="AD60" s="23"/>
      <c r="AE60" s="24"/>
      <c r="AF60" s="16"/>
      <c r="AG60" s="16"/>
      <c r="AH60" s="16"/>
      <c r="AI60" s="16"/>
      <c r="AJ60" s="25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76"/>
      <c r="BZ60" s="76"/>
      <c r="CA60" s="76"/>
      <c r="CB60" s="76"/>
      <c r="CC60" s="76"/>
      <c r="CD60" s="76"/>
    </row>
    <row r="61" spans="1:82" x14ac:dyDescent="0.2">
      <c r="A61" s="16"/>
      <c r="B61" s="16"/>
      <c r="C61" s="16"/>
      <c r="D61" s="16"/>
      <c r="E61" s="16"/>
      <c r="F61" s="95"/>
      <c r="G61" s="95"/>
      <c r="H61" s="95"/>
      <c r="I61" s="95"/>
      <c r="J61" s="327" t="str">
        <f t="shared" si="13"/>
        <v/>
      </c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328"/>
      <c r="Z61" s="328"/>
      <c r="AA61" s="328"/>
      <c r="AB61" s="328"/>
      <c r="AC61" s="328"/>
      <c r="AD61" s="16"/>
      <c r="AE61" s="24"/>
      <c r="AF61" s="16"/>
      <c r="AG61" s="16"/>
      <c r="AH61" s="16"/>
      <c r="AI61" s="16"/>
      <c r="AJ61" s="25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25"/>
      <c r="BL61" s="16"/>
      <c r="BM61" s="16"/>
      <c r="BN61" s="1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6"/>
      <c r="CC61" s="76"/>
      <c r="CD61" s="76"/>
    </row>
    <row r="62" spans="1:82" x14ac:dyDescent="0.2">
      <c r="A62" s="16"/>
      <c r="B62" s="16"/>
      <c r="C62" s="16"/>
      <c r="D62" s="16"/>
      <c r="E62" s="16"/>
      <c r="F62" s="95"/>
      <c r="G62" s="95"/>
      <c r="H62" s="95"/>
      <c r="I62" s="95"/>
      <c r="J62" s="327" t="str">
        <f t="shared" si="13"/>
        <v/>
      </c>
      <c r="K62" s="328"/>
      <c r="L62" s="328"/>
      <c r="M62" s="328"/>
      <c r="N62" s="328"/>
      <c r="O62" s="328"/>
      <c r="P62" s="328"/>
      <c r="Q62" s="328"/>
      <c r="R62" s="328"/>
      <c r="S62" s="328"/>
      <c r="T62" s="328"/>
      <c r="U62" s="328"/>
      <c r="V62" s="328"/>
      <c r="W62" s="328"/>
      <c r="X62" s="328"/>
      <c r="Y62" s="328"/>
      <c r="Z62" s="328"/>
      <c r="AA62" s="328"/>
      <c r="AB62" s="328"/>
      <c r="AC62" s="328"/>
      <c r="AD62" s="16"/>
      <c r="AE62" s="24"/>
      <c r="AF62" s="16"/>
      <c r="AG62" s="16"/>
      <c r="AH62" s="16"/>
      <c r="AI62" s="16"/>
      <c r="AJ62" s="25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25"/>
      <c r="BL62" s="16"/>
      <c r="BM62" s="16"/>
      <c r="BN62" s="1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6"/>
    </row>
    <row r="63" spans="1:82" x14ac:dyDescent="0.2">
      <c r="A63" s="16"/>
      <c r="B63" s="16"/>
      <c r="C63" s="16"/>
      <c r="D63" s="16"/>
      <c r="E63" s="16"/>
      <c r="F63" s="95"/>
      <c r="G63" s="95"/>
      <c r="H63" s="95"/>
      <c r="I63" s="95"/>
      <c r="J63" s="327" t="str">
        <f t="shared" si="13"/>
        <v/>
      </c>
      <c r="K63" s="328"/>
      <c r="L63" s="328"/>
      <c r="M63" s="328"/>
      <c r="N63" s="328"/>
      <c r="O63" s="328"/>
      <c r="P63" s="328"/>
      <c r="Q63" s="328"/>
      <c r="R63" s="328"/>
      <c r="S63" s="328"/>
      <c r="T63" s="328"/>
      <c r="U63" s="328"/>
      <c r="V63" s="328"/>
      <c r="W63" s="328"/>
      <c r="X63" s="328"/>
      <c r="Y63" s="328"/>
      <c r="Z63" s="328"/>
      <c r="AA63" s="328"/>
      <c r="AB63" s="328"/>
      <c r="AC63" s="328"/>
      <c r="AD63" s="16"/>
      <c r="AE63" s="24"/>
      <c r="AF63" s="16"/>
      <c r="AG63" s="16"/>
      <c r="AH63" s="16"/>
      <c r="AI63" s="16"/>
      <c r="AJ63" s="25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25"/>
      <c r="BL63" s="16"/>
      <c r="BM63" s="16"/>
      <c r="BN63" s="1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6"/>
    </row>
    <row r="64" spans="1:82" x14ac:dyDescent="0.2">
      <c r="A64" s="16"/>
      <c r="B64" s="16"/>
      <c r="C64" s="16"/>
      <c r="D64" s="16"/>
      <c r="E64" s="16"/>
      <c r="F64" s="95"/>
      <c r="G64" s="95"/>
      <c r="H64" s="95"/>
      <c r="I64" s="95"/>
      <c r="J64" s="327" t="str">
        <f t="shared" si="13"/>
        <v/>
      </c>
      <c r="K64" s="328"/>
      <c r="L64" s="328"/>
      <c r="M64" s="328"/>
      <c r="N64" s="328"/>
      <c r="O64" s="328"/>
      <c r="P64" s="328"/>
      <c r="Q64" s="328"/>
      <c r="R64" s="328"/>
      <c r="S64" s="328"/>
      <c r="T64" s="328"/>
      <c r="U64" s="328"/>
      <c r="V64" s="328"/>
      <c r="W64" s="328"/>
      <c r="X64" s="328"/>
      <c r="Y64" s="328"/>
      <c r="Z64" s="328"/>
      <c r="AA64" s="328"/>
      <c r="AB64" s="328"/>
      <c r="AC64" s="328"/>
      <c r="AD64" s="16"/>
      <c r="AE64" s="24"/>
      <c r="AF64" s="16"/>
      <c r="AG64" s="16"/>
      <c r="AH64" s="16"/>
      <c r="AI64" s="16"/>
      <c r="AJ64" s="25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28"/>
      <c r="AZ64" s="28"/>
      <c r="BA64" s="28"/>
      <c r="BB64" s="16"/>
      <c r="BC64" s="16"/>
      <c r="BD64" s="16"/>
      <c r="BE64" s="16"/>
      <c r="BF64" s="16"/>
      <c r="BG64" s="16"/>
      <c r="BH64" s="16"/>
      <c r="BI64" s="16"/>
      <c r="BJ64" s="16"/>
      <c r="BK64" s="25"/>
      <c r="BL64" s="16"/>
      <c r="BM64" s="16"/>
      <c r="BN64" s="1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76"/>
    </row>
    <row r="65" spans="1:82" x14ac:dyDescent="0.2">
      <c r="A65" s="16"/>
      <c r="B65" s="16"/>
      <c r="C65" s="16"/>
      <c r="D65" s="16"/>
      <c r="E65" s="16"/>
      <c r="F65" s="95"/>
      <c r="G65" s="95"/>
      <c r="H65" s="95"/>
      <c r="I65" s="95"/>
      <c r="J65" s="327" t="str">
        <f t="shared" si="13"/>
        <v/>
      </c>
      <c r="K65" s="328"/>
      <c r="L65" s="328"/>
      <c r="M65" s="328"/>
      <c r="N65" s="328"/>
      <c r="O65" s="328"/>
      <c r="P65" s="328"/>
      <c r="Q65" s="328"/>
      <c r="R65" s="328"/>
      <c r="S65" s="328"/>
      <c r="T65" s="328"/>
      <c r="U65" s="328"/>
      <c r="V65" s="328"/>
      <c r="W65" s="328"/>
      <c r="X65" s="328"/>
      <c r="Y65" s="328"/>
      <c r="Z65" s="328"/>
      <c r="AA65" s="328"/>
      <c r="AB65" s="328"/>
      <c r="AC65" s="328"/>
      <c r="AD65" s="16"/>
      <c r="AE65" s="24"/>
      <c r="AF65" s="16"/>
      <c r="AG65" s="16"/>
      <c r="AH65" s="16"/>
      <c r="AI65" s="16"/>
      <c r="AJ65" s="25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76"/>
    </row>
    <row r="66" spans="1:82" x14ac:dyDescent="0.2">
      <c r="A66" s="16"/>
      <c r="B66" s="16"/>
      <c r="C66" s="16"/>
      <c r="D66" s="16"/>
      <c r="E66" s="16"/>
      <c r="F66" s="95"/>
      <c r="G66" s="95"/>
      <c r="H66" s="95"/>
      <c r="I66" s="95"/>
      <c r="J66" s="327" t="str">
        <f t="shared" si="13"/>
        <v/>
      </c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8"/>
      <c r="W66" s="328"/>
      <c r="X66" s="328"/>
      <c r="Y66" s="328"/>
      <c r="Z66" s="328"/>
      <c r="AA66" s="328"/>
      <c r="AB66" s="328"/>
      <c r="AC66" s="328"/>
      <c r="AD66" s="26"/>
      <c r="AE66" s="26"/>
      <c r="AF66" s="16"/>
      <c r="AG66" s="16"/>
      <c r="AH66" s="16"/>
      <c r="AI66" s="16"/>
      <c r="AJ66" s="25"/>
      <c r="AK66" s="144"/>
      <c r="AL66" s="144"/>
      <c r="AM66" s="144"/>
      <c r="AN66" s="144"/>
      <c r="AO66" s="144"/>
      <c r="AP66" s="144"/>
      <c r="AQ66" s="144"/>
      <c r="AR66" s="144"/>
      <c r="AS66" s="144"/>
      <c r="AT66" s="144"/>
      <c r="AU66" s="144"/>
      <c r="AV66" s="144"/>
      <c r="AW66" s="144"/>
      <c r="AX66" s="144"/>
      <c r="AY66" s="144"/>
      <c r="AZ66" s="144"/>
      <c r="BA66" s="144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76"/>
      <c r="BZ66" s="76"/>
      <c r="CA66" s="76"/>
      <c r="CB66" s="76"/>
      <c r="CC66" s="76"/>
      <c r="CD66" s="76"/>
    </row>
    <row r="67" spans="1:82" x14ac:dyDescent="0.2">
      <c r="A67" s="16"/>
      <c r="B67" s="16"/>
      <c r="C67" s="16"/>
      <c r="D67" s="16"/>
      <c r="E67" s="16"/>
      <c r="F67" s="95"/>
      <c r="G67" s="95"/>
      <c r="H67" s="95"/>
      <c r="I67" s="95"/>
      <c r="J67" s="327" t="str">
        <f t="shared" si="13"/>
        <v/>
      </c>
      <c r="K67" s="328"/>
      <c r="L67" s="328"/>
      <c r="M67" s="328"/>
      <c r="N67" s="328"/>
      <c r="O67" s="328"/>
      <c r="P67" s="328"/>
      <c r="Q67" s="328"/>
      <c r="R67" s="328"/>
      <c r="S67" s="328"/>
      <c r="T67" s="328"/>
      <c r="U67" s="328"/>
      <c r="V67" s="328"/>
      <c r="W67" s="328"/>
      <c r="X67" s="328"/>
      <c r="Y67" s="328"/>
      <c r="Z67" s="328"/>
      <c r="AA67" s="328"/>
      <c r="AB67" s="328"/>
      <c r="AC67" s="328"/>
      <c r="AD67" s="26"/>
      <c r="AE67" s="26"/>
      <c r="AF67" s="16"/>
      <c r="AG67" s="16"/>
      <c r="AH67" s="16"/>
      <c r="AI67" s="16"/>
      <c r="AJ67" s="25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AZ67" s="144"/>
      <c r="BA67" s="144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6"/>
      <c r="CC67" s="76"/>
      <c r="CD67" s="76"/>
    </row>
    <row r="68" spans="1:82" x14ac:dyDescent="0.2">
      <c r="A68" s="16"/>
      <c r="B68" s="16"/>
      <c r="C68" s="16"/>
      <c r="D68" s="16"/>
      <c r="E68" s="16"/>
      <c r="F68" s="95"/>
      <c r="G68" s="95"/>
      <c r="H68" s="95"/>
      <c r="I68" s="95"/>
      <c r="J68" s="329" t="str">
        <f t="shared" si="13"/>
        <v/>
      </c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30"/>
      <c r="AB68" s="330"/>
      <c r="AC68" s="330"/>
      <c r="AD68" s="95"/>
      <c r="AE68" s="95"/>
      <c r="AF68" s="95"/>
      <c r="AG68" s="95"/>
      <c r="AH68" s="95"/>
      <c r="AI68" s="95"/>
      <c r="AJ68" s="102"/>
      <c r="AK68" s="144"/>
      <c r="AL68" s="144"/>
      <c r="AM68" s="144"/>
      <c r="AN68" s="144"/>
      <c r="AO68" s="144"/>
      <c r="AP68" s="144"/>
      <c r="AQ68" s="144"/>
      <c r="AR68" s="144"/>
      <c r="AS68" s="144"/>
      <c r="AT68" s="144"/>
      <c r="AU68" s="144"/>
      <c r="AV68" s="144"/>
      <c r="AW68" s="144"/>
      <c r="AX68" s="144"/>
      <c r="AY68" s="144"/>
      <c r="AZ68" s="144"/>
      <c r="BA68" s="144"/>
      <c r="BB68" s="95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6"/>
      <c r="CC68" s="76"/>
      <c r="CD68" s="76"/>
    </row>
    <row r="69" spans="1:82" x14ac:dyDescent="0.2">
      <c r="A69" s="16"/>
      <c r="B69" s="16"/>
      <c r="C69" s="16"/>
      <c r="D69" s="16"/>
      <c r="E69" s="16"/>
      <c r="F69" s="95"/>
      <c r="G69" s="95"/>
      <c r="H69" s="95"/>
      <c r="I69" s="95"/>
      <c r="J69" s="329" t="str">
        <f t="shared" si="13"/>
        <v/>
      </c>
      <c r="K69" s="330"/>
      <c r="L69" s="330"/>
      <c r="M69" s="330"/>
      <c r="N69" s="330"/>
      <c r="O69" s="330"/>
      <c r="P69" s="330"/>
      <c r="Q69" s="330"/>
      <c r="R69" s="330"/>
      <c r="S69" s="330"/>
      <c r="T69" s="330"/>
      <c r="U69" s="330"/>
      <c r="V69" s="330"/>
      <c r="W69" s="330"/>
      <c r="X69" s="330"/>
      <c r="Y69" s="330"/>
      <c r="Z69" s="330"/>
      <c r="AA69" s="330"/>
      <c r="AB69" s="330"/>
      <c r="AC69" s="330"/>
      <c r="AD69" s="95"/>
      <c r="AE69" s="95"/>
      <c r="AF69" s="95"/>
      <c r="AG69" s="95"/>
      <c r="AH69" s="182"/>
      <c r="AI69" s="95"/>
      <c r="AJ69" s="102"/>
      <c r="AK69" s="144"/>
      <c r="AL69" s="144"/>
      <c r="AM69" s="144"/>
      <c r="AN69" s="144"/>
      <c r="AO69" s="144"/>
      <c r="AP69" s="144"/>
      <c r="AQ69" s="144"/>
      <c r="AR69" s="144"/>
      <c r="AS69" s="144"/>
      <c r="AT69" s="144"/>
      <c r="AU69" s="144"/>
      <c r="AV69" s="144"/>
      <c r="AW69" s="144"/>
      <c r="AX69" s="144"/>
      <c r="AY69" s="144"/>
      <c r="AZ69" s="144"/>
      <c r="BA69" s="144"/>
      <c r="BB69" s="144"/>
      <c r="BC69" s="144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6"/>
      <c r="CC69" s="76"/>
      <c r="CD69" s="76"/>
    </row>
    <row r="70" spans="1:82" x14ac:dyDescent="0.2">
      <c r="A70" s="16"/>
      <c r="B70" s="16"/>
      <c r="C70" s="16"/>
      <c r="D70" s="16"/>
      <c r="E70" s="16"/>
      <c r="F70" s="95"/>
      <c r="G70" s="95"/>
      <c r="H70" s="95"/>
      <c r="I70" s="121"/>
      <c r="J70" s="340" t="str">
        <f t="shared" si="13"/>
        <v/>
      </c>
      <c r="K70" s="341"/>
      <c r="L70" s="341"/>
      <c r="M70" s="341"/>
      <c r="N70" s="341"/>
      <c r="O70" s="341"/>
      <c r="P70" s="341"/>
      <c r="Q70" s="341"/>
      <c r="R70" s="341"/>
      <c r="S70" s="341"/>
      <c r="T70" s="341"/>
      <c r="U70" s="341"/>
      <c r="V70" s="341"/>
      <c r="W70" s="341"/>
      <c r="X70" s="341"/>
      <c r="Y70" s="341"/>
      <c r="Z70" s="341"/>
      <c r="AA70" s="341"/>
      <c r="AB70" s="341"/>
      <c r="AC70" s="341"/>
      <c r="AD70" s="123"/>
      <c r="AE70" s="123"/>
      <c r="AF70" s="123"/>
      <c r="AG70" s="123"/>
      <c r="AH70" s="123"/>
      <c r="AI70" s="123"/>
      <c r="AJ70" s="124"/>
      <c r="AK70" s="144"/>
      <c r="AL70" s="144"/>
      <c r="AM70" s="144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  <c r="BD70" s="58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76"/>
      <c r="BZ70" s="76"/>
      <c r="CA70" s="76"/>
      <c r="CB70" s="76"/>
      <c r="CC70" s="76"/>
      <c r="CD70" s="76"/>
    </row>
    <row r="71" spans="1:82" x14ac:dyDescent="0.2">
      <c r="A71" s="16"/>
      <c r="B71" s="16"/>
      <c r="C71" s="16"/>
      <c r="D71" s="16"/>
      <c r="E71" s="16"/>
      <c r="F71" s="95"/>
      <c r="G71" s="95"/>
      <c r="H71" s="95"/>
      <c r="I71" s="121"/>
      <c r="J71" s="340" t="str">
        <f t="shared" si="13"/>
        <v/>
      </c>
      <c r="K71" s="341"/>
      <c r="L71" s="341"/>
      <c r="M71" s="341"/>
      <c r="N71" s="341"/>
      <c r="O71" s="341"/>
      <c r="P71" s="341"/>
      <c r="Q71" s="341"/>
      <c r="R71" s="341"/>
      <c r="S71" s="341"/>
      <c r="T71" s="341"/>
      <c r="U71" s="341"/>
      <c r="V71" s="341"/>
      <c r="W71" s="341"/>
      <c r="X71" s="341"/>
      <c r="Y71" s="341"/>
      <c r="Z71" s="341"/>
      <c r="AA71" s="341"/>
      <c r="AB71" s="341"/>
      <c r="AC71" s="341"/>
      <c r="AD71" s="125"/>
      <c r="AE71" s="125"/>
      <c r="AF71" s="123"/>
      <c r="AG71" s="123"/>
      <c r="AH71" s="123"/>
      <c r="AI71" s="123"/>
      <c r="AJ71" s="124"/>
      <c r="AK71" s="123"/>
      <c r="AL71" s="123"/>
      <c r="AM71" s="144"/>
      <c r="AN71" s="144"/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4"/>
      <c r="AZ71" s="144"/>
      <c r="BA71" s="144"/>
      <c r="BB71" s="144"/>
      <c r="BC71" s="144"/>
      <c r="BD71" s="58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6"/>
      <c r="CC71" s="76"/>
      <c r="CD71" s="76"/>
    </row>
    <row r="72" spans="1:82" x14ac:dyDescent="0.2">
      <c r="A72" s="16"/>
      <c r="B72" s="16"/>
      <c r="C72" s="16"/>
      <c r="D72" s="16"/>
      <c r="E72" s="16"/>
      <c r="F72" s="95"/>
      <c r="G72" s="95"/>
      <c r="H72" s="95"/>
      <c r="I72" s="121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416">
        <f>100-AG14</f>
        <v>-468</v>
      </c>
      <c r="AC72" s="333"/>
      <c r="AD72" s="125"/>
      <c r="AE72" s="125"/>
      <c r="AF72" s="123"/>
      <c r="AG72" s="123"/>
      <c r="AH72" s="123"/>
      <c r="AI72" s="123"/>
      <c r="AJ72" s="124"/>
      <c r="AK72" s="123"/>
      <c r="AL72" s="123"/>
      <c r="AM72" s="144"/>
      <c r="AN72" s="144"/>
      <c r="AO72" s="144"/>
      <c r="AP72" s="144"/>
      <c r="AQ72" s="144"/>
      <c r="AR72" s="144"/>
      <c r="AS72" s="144"/>
      <c r="AT72" s="144"/>
      <c r="AU72" s="144"/>
      <c r="AV72" s="144"/>
      <c r="AW72" s="144"/>
      <c r="AX72" s="144"/>
      <c r="AY72" s="144"/>
      <c r="AZ72" s="144"/>
      <c r="BA72" s="144"/>
      <c r="BB72" s="144"/>
      <c r="BC72" s="144"/>
      <c r="BD72" s="58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6"/>
      <c r="CC72" s="76"/>
      <c r="CD72" s="76"/>
    </row>
    <row r="73" spans="1:82" x14ac:dyDescent="0.2">
      <c r="A73" s="16"/>
      <c r="B73" s="16"/>
      <c r="C73" s="16"/>
      <c r="D73" s="16"/>
      <c r="E73" s="16"/>
      <c r="F73" s="95"/>
      <c r="G73" s="95"/>
      <c r="H73" s="95"/>
      <c r="I73" s="121"/>
      <c r="J73" s="333">
        <f>130-AG14</f>
        <v>-438</v>
      </c>
      <c r="K73" s="333"/>
      <c r="L73" s="123"/>
      <c r="M73" s="334">
        <f>5-J73</f>
        <v>443</v>
      </c>
      <c r="N73" s="334"/>
      <c r="O73" s="127"/>
      <c r="P73" s="128">
        <f>130-M73-J73</f>
        <v>125</v>
      </c>
      <c r="Q73" s="127"/>
      <c r="R73" s="316">
        <f t="shared" ref="R73:R87" si="14">IF(M73&gt;0,P73,0)</f>
        <v>125</v>
      </c>
      <c r="S73" s="316"/>
      <c r="T73" s="129">
        <f t="shared" ref="T73:T87" si="15">IF(M73&gt;0,M73,0)</f>
        <v>443</v>
      </c>
      <c r="U73" s="129">
        <f t="shared" ref="U73:U87" si="16">IF(T73&lt;5,T73,0)</f>
        <v>0</v>
      </c>
      <c r="V73" s="130"/>
      <c r="W73" s="129">
        <f t="shared" ref="W73:W87" si="17">IF(R73&gt;0,5,0)</f>
        <v>5</v>
      </c>
      <c r="X73" s="130"/>
      <c r="Y73" s="130"/>
      <c r="Z73" s="130"/>
      <c r="AA73" s="130"/>
      <c r="AB73" s="129">
        <f t="shared" ref="AB73:AB87" si="18">IF(U73&gt;0,U73,W73)</f>
        <v>5</v>
      </c>
      <c r="AC73" s="130"/>
      <c r="AD73" s="125"/>
      <c r="AE73" s="125"/>
      <c r="AF73" s="126"/>
      <c r="AG73" s="131"/>
      <c r="AH73" s="131"/>
      <c r="AI73" s="123"/>
      <c r="AJ73" s="124"/>
      <c r="AK73" s="123">
        <f>AG14-5</f>
        <v>563</v>
      </c>
      <c r="AL73" s="123">
        <v>5</v>
      </c>
      <c r="AM73" s="144"/>
      <c r="AN73" s="144"/>
      <c r="AO73" s="144"/>
      <c r="AP73" s="144"/>
      <c r="AQ73" s="144"/>
      <c r="AR73" s="144"/>
      <c r="AS73" s="144"/>
      <c r="AT73" s="144"/>
      <c r="AU73" s="144"/>
      <c r="AV73" s="144"/>
      <c r="AW73" s="144"/>
      <c r="AX73" s="144"/>
      <c r="AY73" s="144"/>
      <c r="AZ73" s="144"/>
      <c r="BA73" s="144"/>
      <c r="BB73" s="144"/>
      <c r="BC73" s="144"/>
      <c r="BD73" s="58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  <c r="CC73" s="76"/>
      <c r="CD73" s="76"/>
    </row>
    <row r="74" spans="1:82" x14ac:dyDescent="0.2">
      <c r="A74" s="16"/>
      <c r="B74" s="16"/>
      <c r="C74" s="16"/>
      <c r="D74" s="16"/>
      <c r="E74" s="16"/>
      <c r="F74" s="95"/>
      <c r="G74" s="95"/>
      <c r="H74" s="95"/>
      <c r="I74" s="121"/>
      <c r="J74" s="123"/>
      <c r="K74" s="123"/>
      <c r="L74" s="123"/>
      <c r="M74" s="334">
        <f>10-J73</f>
        <v>448</v>
      </c>
      <c r="N74" s="334"/>
      <c r="O74" s="127"/>
      <c r="P74" s="128">
        <f>130-M74-J73</f>
        <v>120</v>
      </c>
      <c r="Q74" s="127"/>
      <c r="R74" s="316">
        <f t="shared" si="14"/>
        <v>120</v>
      </c>
      <c r="S74" s="316"/>
      <c r="T74" s="129">
        <f t="shared" si="15"/>
        <v>448</v>
      </c>
      <c r="U74" s="129">
        <f t="shared" si="16"/>
        <v>0</v>
      </c>
      <c r="V74" s="130"/>
      <c r="W74" s="129">
        <f t="shared" si="17"/>
        <v>5</v>
      </c>
      <c r="X74" s="132"/>
      <c r="Y74" s="132"/>
      <c r="Z74" s="132"/>
      <c r="AA74" s="132"/>
      <c r="AB74" s="129">
        <f t="shared" si="18"/>
        <v>5</v>
      </c>
      <c r="AC74" s="132"/>
      <c r="AD74" s="125"/>
      <c r="AE74" s="125"/>
      <c r="AF74" s="126"/>
      <c r="AG74" s="126"/>
      <c r="AH74" s="126"/>
      <c r="AI74" s="123"/>
      <c r="AJ74" s="124"/>
      <c r="AK74" s="123">
        <f>AK73-5</f>
        <v>558</v>
      </c>
      <c r="AL74" s="123">
        <v>5</v>
      </c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58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6"/>
      <c r="CC74" s="76"/>
      <c r="CD74" s="76"/>
    </row>
    <row r="75" spans="1:82" x14ac:dyDescent="0.2">
      <c r="A75" s="16"/>
      <c r="B75" s="16"/>
      <c r="C75" s="16"/>
      <c r="D75" s="16"/>
      <c r="E75" s="16"/>
      <c r="F75" s="95"/>
      <c r="G75" s="95"/>
      <c r="H75" s="95"/>
      <c r="I75" s="121"/>
      <c r="J75" s="123"/>
      <c r="K75" s="123"/>
      <c r="L75" s="123"/>
      <c r="M75" s="334">
        <f>15-J73</f>
        <v>453</v>
      </c>
      <c r="N75" s="334"/>
      <c r="O75" s="127"/>
      <c r="P75" s="128">
        <f>130-M75-J73</f>
        <v>115</v>
      </c>
      <c r="Q75" s="127"/>
      <c r="R75" s="316">
        <f t="shared" si="14"/>
        <v>115</v>
      </c>
      <c r="S75" s="316"/>
      <c r="T75" s="129">
        <f t="shared" si="15"/>
        <v>453</v>
      </c>
      <c r="U75" s="129">
        <f t="shared" si="16"/>
        <v>0</v>
      </c>
      <c r="V75" s="130"/>
      <c r="W75" s="129">
        <f t="shared" si="17"/>
        <v>5</v>
      </c>
      <c r="X75" s="133"/>
      <c r="Y75" s="133"/>
      <c r="Z75" s="133"/>
      <c r="AA75" s="133"/>
      <c r="AB75" s="129">
        <f t="shared" si="18"/>
        <v>5</v>
      </c>
      <c r="AC75" s="134"/>
      <c r="AD75" s="125"/>
      <c r="AE75" s="125"/>
      <c r="AF75" s="125"/>
      <c r="AG75" s="123"/>
      <c r="AH75" s="123"/>
      <c r="AI75" s="123"/>
      <c r="AJ75" s="124"/>
      <c r="AK75" s="123">
        <f t="shared" ref="AK75:AK87" si="19">AK74-5</f>
        <v>553</v>
      </c>
      <c r="AL75" s="123">
        <v>5</v>
      </c>
      <c r="AM75" s="123"/>
      <c r="AN75" s="123"/>
      <c r="AO75" s="123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58"/>
      <c r="BD75" s="58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6"/>
      <c r="CC75" s="76"/>
      <c r="CD75" s="76"/>
    </row>
    <row r="76" spans="1:82" x14ac:dyDescent="0.2">
      <c r="A76" s="16"/>
      <c r="B76" s="16"/>
      <c r="C76" s="16"/>
      <c r="D76" s="16"/>
      <c r="E76" s="16"/>
      <c r="F76" s="95"/>
      <c r="G76" s="95"/>
      <c r="H76" s="95"/>
      <c r="I76" s="121"/>
      <c r="J76" s="123"/>
      <c r="K76" s="123"/>
      <c r="L76" s="123"/>
      <c r="M76" s="334">
        <f>20-J73</f>
        <v>458</v>
      </c>
      <c r="N76" s="334"/>
      <c r="O76" s="127"/>
      <c r="P76" s="128">
        <f>130-M76-J73</f>
        <v>110</v>
      </c>
      <c r="Q76" s="127"/>
      <c r="R76" s="316">
        <f t="shared" si="14"/>
        <v>110</v>
      </c>
      <c r="S76" s="316"/>
      <c r="T76" s="129">
        <f t="shared" si="15"/>
        <v>458</v>
      </c>
      <c r="U76" s="129">
        <f t="shared" si="16"/>
        <v>0</v>
      </c>
      <c r="V76" s="130"/>
      <c r="W76" s="129">
        <f t="shared" si="17"/>
        <v>5</v>
      </c>
      <c r="X76" s="130"/>
      <c r="Y76" s="130"/>
      <c r="Z76" s="130"/>
      <c r="AA76" s="130"/>
      <c r="AB76" s="129">
        <f t="shared" si="18"/>
        <v>5</v>
      </c>
      <c r="AC76" s="130"/>
      <c r="AD76" s="125"/>
      <c r="AE76" s="125"/>
      <c r="AF76" s="123"/>
      <c r="AG76" s="123"/>
      <c r="AH76" s="123"/>
      <c r="AI76" s="123"/>
      <c r="AJ76" s="135"/>
      <c r="AK76" s="123">
        <f t="shared" si="19"/>
        <v>548</v>
      </c>
      <c r="AL76" s="123">
        <v>5</v>
      </c>
      <c r="AM76" s="123"/>
      <c r="AN76" s="123"/>
      <c r="AO76" s="123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5"/>
      <c r="BA76" s="95"/>
      <c r="BB76" s="95"/>
      <c r="BC76" s="58"/>
      <c r="BD76" s="58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  <c r="CD76" s="76"/>
    </row>
    <row r="77" spans="1:82" x14ac:dyDescent="0.2">
      <c r="A77" s="16"/>
      <c r="B77" s="16"/>
      <c r="C77" s="16"/>
      <c r="D77" s="16"/>
      <c r="E77" s="16"/>
      <c r="F77" s="95"/>
      <c r="G77" s="95"/>
      <c r="H77" s="95"/>
      <c r="I77" s="121"/>
      <c r="J77" s="123"/>
      <c r="K77" s="123"/>
      <c r="L77" s="123"/>
      <c r="M77" s="334">
        <f>25-J73</f>
        <v>463</v>
      </c>
      <c r="N77" s="334"/>
      <c r="O77" s="127"/>
      <c r="P77" s="128">
        <f>130-M77-J73</f>
        <v>105</v>
      </c>
      <c r="Q77" s="127"/>
      <c r="R77" s="316">
        <f t="shared" si="14"/>
        <v>105</v>
      </c>
      <c r="S77" s="316"/>
      <c r="T77" s="129">
        <f t="shared" si="15"/>
        <v>463</v>
      </c>
      <c r="U77" s="129">
        <f t="shared" si="16"/>
        <v>0</v>
      </c>
      <c r="V77" s="129"/>
      <c r="W77" s="129">
        <f t="shared" si="17"/>
        <v>5</v>
      </c>
      <c r="X77" s="129"/>
      <c r="Y77" s="129"/>
      <c r="Z77" s="129"/>
      <c r="AA77" s="129"/>
      <c r="AB77" s="129">
        <f t="shared" si="18"/>
        <v>5</v>
      </c>
      <c r="AC77" s="129"/>
      <c r="AD77" s="333">
        <f>5-AB72</f>
        <v>473</v>
      </c>
      <c r="AE77" s="333"/>
      <c r="AF77" s="122">
        <f>100-AD77-AB72</f>
        <v>95</v>
      </c>
      <c r="AG77" s="123"/>
      <c r="AH77" s="123"/>
      <c r="AI77" s="123"/>
      <c r="AJ77" s="123"/>
      <c r="AK77" s="123">
        <f t="shared" si="19"/>
        <v>543</v>
      </c>
      <c r="AL77" s="123">
        <v>5</v>
      </c>
      <c r="AM77" s="123"/>
      <c r="AN77" s="123"/>
      <c r="AO77" s="123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58"/>
      <c r="BD77" s="58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6"/>
      <c r="CC77" s="76"/>
      <c r="CD77" s="76"/>
    </row>
    <row r="78" spans="1:82" x14ac:dyDescent="0.2">
      <c r="A78" s="16"/>
      <c r="B78" s="16"/>
      <c r="C78" s="16"/>
      <c r="D78" s="16"/>
      <c r="E78" s="16"/>
      <c r="F78" s="95"/>
      <c r="G78" s="95"/>
      <c r="H78" s="95"/>
      <c r="I78" s="121"/>
      <c r="J78" s="123"/>
      <c r="K78" s="123"/>
      <c r="L78" s="123"/>
      <c r="M78" s="334">
        <f>30-J73</f>
        <v>468</v>
      </c>
      <c r="N78" s="334"/>
      <c r="O78" s="127"/>
      <c r="P78" s="128">
        <f>130-M78-J73</f>
        <v>100</v>
      </c>
      <c r="Q78" s="127"/>
      <c r="R78" s="316">
        <f t="shared" si="14"/>
        <v>100</v>
      </c>
      <c r="S78" s="316"/>
      <c r="T78" s="129">
        <f t="shared" si="15"/>
        <v>468</v>
      </c>
      <c r="U78" s="129">
        <f t="shared" si="16"/>
        <v>0</v>
      </c>
      <c r="V78" s="129"/>
      <c r="W78" s="129">
        <f t="shared" si="17"/>
        <v>5</v>
      </c>
      <c r="X78" s="129"/>
      <c r="Y78" s="129"/>
      <c r="Z78" s="129"/>
      <c r="AA78" s="129"/>
      <c r="AB78" s="129">
        <f t="shared" si="18"/>
        <v>5</v>
      </c>
      <c r="AC78" s="129"/>
      <c r="AD78" s="333">
        <f>10-AB72</f>
        <v>478</v>
      </c>
      <c r="AE78" s="333"/>
      <c r="AF78" s="122">
        <f>100-AD78-AB72</f>
        <v>90</v>
      </c>
      <c r="AG78" s="123"/>
      <c r="AH78" s="123"/>
      <c r="AI78" s="123"/>
      <c r="AJ78" s="123"/>
      <c r="AK78" s="123">
        <f t="shared" si="19"/>
        <v>538</v>
      </c>
      <c r="AL78" s="123">
        <v>5</v>
      </c>
      <c r="AM78" s="123"/>
      <c r="AN78" s="123"/>
      <c r="AO78" s="123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58"/>
      <c r="BD78" s="58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  <c r="CC78" s="76"/>
      <c r="CD78" s="76"/>
    </row>
    <row r="79" spans="1:82" x14ac:dyDescent="0.2">
      <c r="A79" s="16"/>
      <c r="B79" s="16"/>
      <c r="C79" s="16"/>
      <c r="D79" s="16"/>
      <c r="E79" s="16"/>
      <c r="F79" s="95"/>
      <c r="G79" s="95"/>
      <c r="H79" s="95"/>
      <c r="I79" s="121"/>
      <c r="J79" s="123"/>
      <c r="K79" s="123"/>
      <c r="L79" s="123"/>
      <c r="M79" s="334">
        <f>35-J73</f>
        <v>473</v>
      </c>
      <c r="N79" s="334"/>
      <c r="O79" s="127"/>
      <c r="P79" s="128">
        <f>130-M79-J73</f>
        <v>95</v>
      </c>
      <c r="Q79" s="127"/>
      <c r="R79" s="317">
        <f t="shared" si="14"/>
        <v>95</v>
      </c>
      <c r="S79" s="317"/>
      <c r="T79" s="129">
        <f t="shared" si="15"/>
        <v>473</v>
      </c>
      <c r="U79" s="129">
        <f t="shared" si="16"/>
        <v>0</v>
      </c>
      <c r="V79" s="129"/>
      <c r="W79" s="129">
        <f t="shared" si="17"/>
        <v>5</v>
      </c>
      <c r="X79" s="129"/>
      <c r="Y79" s="129"/>
      <c r="Z79" s="129"/>
      <c r="AA79" s="129"/>
      <c r="AB79" s="129">
        <f t="shared" si="18"/>
        <v>5</v>
      </c>
      <c r="AC79" s="129"/>
      <c r="AD79" s="333">
        <f>15-AB72</f>
        <v>483</v>
      </c>
      <c r="AE79" s="333"/>
      <c r="AF79" s="122">
        <f>100-AD79-AB72</f>
        <v>85</v>
      </c>
      <c r="AG79" s="123"/>
      <c r="AH79" s="123"/>
      <c r="AI79" s="123"/>
      <c r="AJ79" s="123"/>
      <c r="AK79" s="123">
        <f t="shared" si="19"/>
        <v>533</v>
      </c>
      <c r="AL79" s="123">
        <v>5</v>
      </c>
      <c r="AM79" s="123"/>
      <c r="AN79" s="123"/>
      <c r="AO79" s="123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58"/>
      <c r="BD79" s="58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6"/>
      <c r="CC79" s="76"/>
      <c r="CD79" s="76"/>
    </row>
    <row r="80" spans="1:82" x14ac:dyDescent="0.2">
      <c r="A80" s="16"/>
      <c r="B80" s="16"/>
      <c r="C80" s="16"/>
      <c r="D80" s="16"/>
      <c r="E80" s="16"/>
      <c r="F80" s="95"/>
      <c r="G80" s="95"/>
      <c r="H80" s="95"/>
      <c r="I80" s="121"/>
      <c r="J80" s="123"/>
      <c r="K80" s="123"/>
      <c r="L80" s="123"/>
      <c r="M80" s="334">
        <f>40-J73</f>
        <v>478</v>
      </c>
      <c r="N80" s="334"/>
      <c r="O80" s="127"/>
      <c r="P80" s="128">
        <f>130-M80-J73</f>
        <v>90</v>
      </c>
      <c r="Q80" s="127"/>
      <c r="R80" s="316">
        <f t="shared" si="14"/>
        <v>90</v>
      </c>
      <c r="S80" s="316"/>
      <c r="T80" s="129">
        <f t="shared" si="15"/>
        <v>478</v>
      </c>
      <c r="U80" s="129">
        <f t="shared" si="16"/>
        <v>0</v>
      </c>
      <c r="V80" s="129"/>
      <c r="W80" s="129">
        <f t="shared" si="17"/>
        <v>5</v>
      </c>
      <c r="X80" s="129"/>
      <c r="Y80" s="129"/>
      <c r="Z80" s="129"/>
      <c r="AA80" s="129"/>
      <c r="AB80" s="129">
        <f t="shared" si="18"/>
        <v>5</v>
      </c>
      <c r="AC80" s="129"/>
      <c r="AD80" s="333">
        <f>20-AB72</f>
        <v>488</v>
      </c>
      <c r="AE80" s="333"/>
      <c r="AF80" s="122">
        <f>100-AD80-AB72</f>
        <v>80</v>
      </c>
      <c r="AG80" s="123"/>
      <c r="AH80" s="123"/>
      <c r="AI80" s="123"/>
      <c r="AJ80" s="123"/>
      <c r="AK80" s="123">
        <f t="shared" si="19"/>
        <v>528</v>
      </c>
      <c r="AL80" s="123">
        <v>5</v>
      </c>
      <c r="AM80" s="123"/>
      <c r="AN80" s="123"/>
      <c r="AO80" s="123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58"/>
      <c r="BD80" s="58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  <c r="CD80" s="76"/>
    </row>
    <row r="81" spans="1:82" x14ac:dyDescent="0.2">
      <c r="A81" s="16"/>
      <c r="B81" s="16"/>
      <c r="C81" s="16"/>
      <c r="D81" s="16"/>
      <c r="E81" s="16"/>
      <c r="F81" s="95"/>
      <c r="G81" s="95"/>
      <c r="H81" s="95"/>
      <c r="I81" s="121"/>
      <c r="J81" s="333"/>
      <c r="K81" s="333"/>
      <c r="L81" s="123"/>
      <c r="M81" s="334">
        <f>45-J73</f>
        <v>483</v>
      </c>
      <c r="N81" s="334"/>
      <c r="O81" s="127"/>
      <c r="P81" s="128">
        <f>130-M81-J73</f>
        <v>85</v>
      </c>
      <c r="Q81" s="127"/>
      <c r="R81" s="316">
        <f t="shared" si="14"/>
        <v>85</v>
      </c>
      <c r="S81" s="316"/>
      <c r="T81" s="129">
        <f t="shared" si="15"/>
        <v>483</v>
      </c>
      <c r="U81" s="129">
        <f t="shared" si="16"/>
        <v>0</v>
      </c>
      <c r="V81" s="129"/>
      <c r="W81" s="129">
        <f t="shared" si="17"/>
        <v>5</v>
      </c>
      <c r="X81" s="129"/>
      <c r="Y81" s="129"/>
      <c r="Z81" s="129"/>
      <c r="AA81" s="129"/>
      <c r="AB81" s="129">
        <f t="shared" si="18"/>
        <v>5</v>
      </c>
      <c r="AC81" s="129"/>
      <c r="AD81" s="333">
        <f>25-AB72</f>
        <v>493</v>
      </c>
      <c r="AE81" s="333"/>
      <c r="AF81" s="122">
        <f>100-AD81-AB72</f>
        <v>75</v>
      </c>
      <c r="AG81" s="123"/>
      <c r="AH81" s="123"/>
      <c r="AI81" s="123"/>
      <c r="AJ81" s="123"/>
      <c r="AK81" s="123">
        <f t="shared" si="19"/>
        <v>523</v>
      </c>
      <c r="AL81" s="123">
        <v>5</v>
      </c>
      <c r="AM81" s="123"/>
      <c r="AN81" s="123"/>
      <c r="AO81" s="123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58"/>
      <c r="BD81" s="58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  <c r="CD81" s="76"/>
    </row>
    <row r="82" spans="1:82" x14ac:dyDescent="0.2">
      <c r="A82" s="16"/>
      <c r="B82" s="16"/>
      <c r="C82" s="16"/>
      <c r="D82" s="16"/>
      <c r="E82" s="16"/>
      <c r="F82" s="95"/>
      <c r="G82" s="95"/>
      <c r="H82" s="95"/>
      <c r="I82" s="121"/>
      <c r="J82" s="123"/>
      <c r="K82" s="123"/>
      <c r="L82" s="123"/>
      <c r="M82" s="334">
        <f>50-J73</f>
        <v>488</v>
      </c>
      <c r="N82" s="334"/>
      <c r="O82" s="127"/>
      <c r="P82" s="128">
        <f>130-M82-J73</f>
        <v>80</v>
      </c>
      <c r="Q82" s="127"/>
      <c r="R82" s="316">
        <f t="shared" si="14"/>
        <v>80</v>
      </c>
      <c r="S82" s="316"/>
      <c r="T82" s="129">
        <f t="shared" si="15"/>
        <v>488</v>
      </c>
      <c r="U82" s="129">
        <f t="shared" si="16"/>
        <v>0</v>
      </c>
      <c r="V82" s="129"/>
      <c r="W82" s="129">
        <f t="shared" si="17"/>
        <v>5</v>
      </c>
      <c r="X82" s="129"/>
      <c r="Y82" s="129"/>
      <c r="Z82" s="129"/>
      <c r="AA82" s="129"/>
      <c r="AB82" s="129">
        <f t="shared" si="18"/>
        <v>5</v>
      </c>
      <c r="AC82" s="129"/>
      <c r="AD82" s="333">
        <f>30-AB72</f>
        <v>498</v>
      </c>
      <c r="AE82" s="333"/>
      <c r="AF82" s="122">
        <f>100-AD82-AB72</f>
        <v>70</v>
      </c>
      <c r="AG82" s="123"/>
      <c r="AH82" s="123"/>
      <c r="AI82" s="123"/>
      <c r="AJ82" s="123"/>
      <c r="AK82" s="123">
        <f t="shared" si="19"/>
        <v>518</v>
      </c>
      <c r="AL82" s="123">
        <v>5</v>
      </c>
      <c r="AM82" s="123"/>
      <c r="AN82" s="123"/>
      <c r="AO82" s="123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58"/>
      <c r="BD82" s="58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6"/>
      <c r="CC82" s="76"/>
      <c r="CD82" s="76"/>
    </row>
    <row r="83" spans="1:82" x14ac:dyDescent="0.2">
      <c r="A83" s="16"/>
      <c r="B83" s="16"/>
      <c r="C83" s="16"/>
      <c r="D83" s="16"/>
      <c r="E83" s="16"/>
      <c r="F83" s="95"/>
      <c r="G83" s="95"/>
      <c r="H83" s="95"/>
      <c r="I83" s="121"/>
      <c r="J83" s="123"/>
      <c r="K83" s="123"/>
      <c r="L83" s="123"/>
      <c r="M83" s="334">
        <f>55-J73</f>
        <v>493</v>
      </c>
      <c r="N83" s="334"/>
      <c r="O83" s="127"/>
      <c r="P83" s="128">
        <f>130-M83-J73</f>
        <v>75</v>
      </c>
      <c r="Q83" s="127"/>
      <c r="R83" s="316">
        <f t="shared" si="14"/>
        <v>75</v>
      </c>
      <c r="S83" s="316"/>
      <c r="T83" s="129">
        <f t="shared" si="15"/>
        <v>493</v>
      </c>
      <c r="U83" s="129">
        <f t="shared" si="16"/>
        <v>0</v>
      </c>
      <c r="V83" s="129"/>
      <c r="W83" s="129">
        <f t="shared" si="17"/>
        <v>5</v>
      </c>
      <c r="X83" s="129"/>
      <c r="Y83" s="129"/>
      <c r="Z83" s="129"/>
      <c r="AA83" s="129"/>
      <c r="AB83" s="129">
        <f t="shared" si="18"/>
        <v>5</v>
      </c>
      <c r="AC83" s="129"/>
      <c r="AD83" s="333">
        <f>35-AB72</f>
        <v>503</v>
      </c>
      <c r="AE83" s="333"/>
      <c r="AF83" s="122">
        <f>100-AD83-AB72</f>
        <v>65</v>
      </c>
      <c r="AG83" s="123"/>
      <c r="AH83" s="123"/>
      <c r="AI83" s="123"/>
      <c r="AJ83" s="123"/>
      <c r="AK83" s="123">
        <f t="shared" si="19"/>
        <v>513</v>
      </c>
      <c r="AL83" s="123">
        <v>5</v>
      </c>
      <c r="AM83" s="123"/>
      <c r="AN83" s="123"/>
      <c r="AO83" s="123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58"/>
      <c r="BD83" s="58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6"/>
      <c r="CC83" s="76"/>
      <c r="CD83" s="76"/>
    </row>
    <row r="84" spans="1:82" x14ac:dyDescent="0.2">
      <c r="A84" s="16"/>
      <c r="B84" s="16"/>
      <c r="C84" s="16"/>
      <c r="D84" s="16"/>
      <c r="E84" s="16"/>
      <c r="F84" s="95"/>
      <c r="G84" s="95"/>
      <c r="H84" s="95"/>
      <c r="I84" s="121"/>
      <c r="J84" s="126"/>
      <c r="K84" s="126"/>
      <c r="L84" s="126"/>
      <c r="M84" s="334">
        <f>60-J73</f>
        <v>498</v>
      </c>
      <c r="N84" s="334"/>
      <c r="O84" s="127"/>
      <c r="P84" s="128">
        <f>130-M84-J73</f>
        <v>70</v>
      </c>
      <c r="Q84" s="127"/>
      <c r="R84" s="316">
        <f t="shared" si="14"/>
        <v>70</v>
      </c>
      <c r="S84" s="316"/>
      <c r="T84" s="129">
        <f t="shared" si="15"/>
        <v>498</v>
      </c>
      <c r="U84" s="129">
        <f t="shared" si="16"/>
        <v>0</v>
      </c>
      <c r="V84" s="129"/>
      <c r="W84" s="129">
        <f t="shared" si="17"/>
        <v>5</v>
      </c>
      <c r="X84" s="129"/>
      <c r="Y84" s="129"/>
      <c r="Z84" s="129"/>
      <c r="AA84" s="129"/>
      <c r="AB84" s="129">
        <f t="shared" si="18"/>
        <v>5</v>
      </c>
      <c r="AC84" s="129"/>
      <c r="AD84" s="333">
        <f>40-AB72</f>
        <v>508</v>
      </c>
      <c r="AE84" s="333"/>
      <c r="AF84" s="122">
        <f>100-AD84-AB72</f>
        <v>60</v>
      </c>
      <c r="AG84" s="123"/>
      <c r="AH84" s="123"/>
      <c r="AI84" s="123"/>
      <c r="AJ84" s="123"/>
      <c r="AK84" s="123">
        <f t="shared" si="19"/>
        <v>508</v>
      </c>
      <c r="AL84" s="123">
        <v>5</v>
      </c>
      <c r="AM84" s="123"/>
      <c r="AN84" s="123"/>
      <c r="AO84" s="123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58"/>
      <c r="BD84" s="58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6"/>
      <c r="CC84" s="76"/>
      <c r="CD84" s="76"/>
    </row>
    <row r="85" spans="1:82" x14ac:dyDescent="0.2">
      <c r="A85" s="16"/>
      <c r="B85" s="16"/>
      <c r="C85" s="16"/>
      <c r="D85" s="16"/>
      <c r="E85" s="16"/>
      <c r="F85" s="95"/>
      <c r="G85" s="95"/>
      <c r="H85" s="95"/>
      <c r="I85" s="121"/>
      <c r="J85" s="126"/>
      <c r="K85" s="126"/>
      <c r="L85" s="126"/>
      <c r="M85" s="334">
        <f>65-J73</f>
        <v>503</v>
      </c>
      <c r="N85" s="334"/>
      <c r="O85" s="127"/>
      <c r="P85" s="128">
        <f>130-M85-J73</f>
        <v>65</v>
      </c>
      <c r="Q85" s="127"/>
      <c r="R85" s="316">
        <f t="shared" si="14"/>
        <v>65</v>
      </c>
      <c r="S85" s="316"/>
      <c r="T85" s="129">
        <f t="shared" si="15"/>
        <v>503</v>
      </c>
      <c r="U85" s="129">
        <f t="shared" si="16"/>
        <v>0</v>
      </c>
      <c r="V85" s="129"/>
      <c r="W85" s="129">
        <f t="shared" si="17"/>
        <v>5</v>
      </c>
      <c r="X85" s="129"/>
      <c r="Y85" s="129"/>
      <c r="Z85" s="129"/>
      <c r="AA85" s="129"/>
      <c r="AB85" s="129">
        <f t="shared" si="18"/>
        <v>5</v>
      </c>
      <c r="AC85" s="129"/>
      <c r="AD85" s="333">
        <f>45-AB72</f>
        <v>513</v>
      </c>
      <c r="AE85" s="333"/>
      <c r="AF85" s="122">
        <f>100-AD85-AB72</f>
        <v>55</v>
      </c>
      <c r="AG85" s="123"/>
      <c r="AH85" s="123"/>
      <c r="AI85" s="123"/>
      <c r="AJ85" s="123"/>
      <c r="AK85" s="123">
        <f t="shared" si="19"/>
        <v>503</v>
      </c>
      <c r="AL85" s="123">
        <v>5</v>
      </c>
      <c r="AM85" s="123"/>
      <c r="AN85" s="123"/>
      <c r="AO85" s="123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58"/>
      <c r="BD85" s="58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</row>
    <row r="86" spans="1:82" x14ac:dyDescent="0.2">
      <c r="A86" s="16"/>
      <c r="B86" s="16"/>
      <c r="C86" s="16"/>
      <c r="D86" s="16"/>
      <c r="E86" s="16"/>
      <c r="F86" s="95"/>
      <c r="G86" s="95"/>
      <c r="H86" s="95"/>
      <c r="I86" s="121"/>
      <c r="J86" s="123"/>
      <c r="K86" s="131"/>
      <c r="L86" s="131"/>
      <c r="M86" s="334">
        <f>70-J73</f>
        <v>508</v>
      </c>
      <c r="N86" s="334"/>
      <c r="O86" s="127"/>
      <c r="P86" s="128">
        <f>130-M86-J73</f>
        <v>60</v>
      </c>
      <c r="Q86" s="127"/>
      <c r="R86" s="316">
        <f t="shared" si="14"/>
        <v>60</v>
      </c>
      <c r="S86" s="316"/>
      <c r="T86" s="129">
        <f t="shared" si="15"/>
        <v>508</v>
      </c>
      <c r="U86" s="129">
        <f t="shared" si="16"/>
        <v>0</v>
      </c>
      <c r="V86" s="129"/>
      <c r="W86" s="129">
        <f t="shared" si="17"/>
        <v>5</v>
      </c>
      <c r="X86" s="129"/>
      <c r="Y86" s="129"/>
      <c r="Z86" s="129"/>
      <c r="AA86" s="129"/>
      <c r="AB86" s="129">
        <f t="shared" si="18"/>
        <v>5</v>
      </c>
      <c r="AC86" s="129"/>
      <c r="AD86" s="125"/>
      <c r="AE86" s="125"/>
      <c r="AF86" s="125"/>
      <c r="AG86" s="123"/>
      <c r="AH86" s="123"/>
      <c r="AI86" s="123"/>
      <c r="AJ86" s="124"/>
      <c r="AK86" s="123">
        <f t="shared" si="19"/>
        <v>498</v>
      </c>
      <c r="AL86" s="123">
        <v>5</v>
      </c>
      <c r="AM86" s="123"/>
      <c r="AN86" s="123"/>
      <c r="AO86" s="123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58"/>
      <c r="BD86" s="58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76"/>
      <c r="BP86" s="76"/>
      <c r="BQ86" s="76"/>
      <c r="BR86" s="76"/>
      <c r="BS86" s="76"/>
      <c r="BT86" s="76"/>
      <c r="BU86" s="76"/>
      <c r="BV86" s="76"/>
      <c r="BW86" s="76"/>
      <c r="BX86" s="76"/>
      <c r="BY86" s="76"/>
      <c r="BZ86" s="76"/>
      <c r="CA86" s="76"/>
      <c r="CB86" s="76"/>
      <c r="CC86" s="76"/>
      <c r="CD86" s="76"/>
    </row>
    <row r="87" spans="1:82" x14ac:dyDescent="0.2">
      <c r="A87" s="16"/>
      <c r="B87" s="16"/>
      <c r="C87" s="16"/>
      <c r="D87" s="16"/>
      <c r="E87" s="16"/>
      <c r="F87" s="95"/>
      <c r="G87" s="95"/>
      <c r="H87" s="95"/>
      <c r="I87" s="121"/>
      <c r="J87" s="126"/>
      <c r="K87" s="131"/>
      <c r="L87" s="131"/>
      <c r="M87" s="334">
        <f>75-J73</f>
        <v>513</v>
      </c>
      <c r="N87" s="334"/>
      <c r="O87" s="127"/>
      <c r="P87" s="128">
        <f>130-M87-J73</f>
        <v>55</v>
      </c>
      <c r="Q87" s="127"/>
      <c r="R87" s="316">
        <f t="shared" si="14"/>
        <v>55</v>
      </c>
      <c r="S87" s="316"/>
      <c r="T87" s="129">
        <f t="shared" si="15"/>
        <v>513</v>
      </c>
      <c r="U87" s="129">
        <f t="shared" si="16"/>
        <v>0</v>
      </c>
      <c r="V87" s="129"/>
      <c r="W87" s="129">
        <f t="shared" si="17"/>
        <v>5</v>
      </c>
      <c r="X87" s="129"/>
      <c r="Y87" s="129"/>
      <c r="Z87" s="129"/>
      <c r="AA87" s="129"/>
      <c r="AB87" s="129">
        <f t="shared" si="18"/>
        <v>5</v>
      </c>
      <c r="AC87" s="129"/>
      <c r="AD87" s="125"/>
      <c r="AE87" s="125"/>
      <c r="AF87" s="125"/>
      <c r="AG87" s="123"/>
      <c r="AH87" s="123"/>
      <c r="AI87" s="123"/>
      <c r="AJ87" s="124"/>
      <c r="AK87" s="123">
        <f t="shared" si="19"/>
        <v>493</v>
      </c>
      <c r="AL87" s="123">
        <v>5</v>
      </c>
      <c r="AM87" s="123"/>
      <c r="AN87" s="123"/>
      <c r="AO87" s="123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58"/>
      <c r="BD87" s="58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</row>
    <row r="88" spans="1:82" x14ac:dyDescent="0.2">
      <c r="A88" s="16"/>
      <c r="B88" s="16"/>
      <c r="C88" s="16"/>
      <c r="D88" s="16"/>
      <c r="E88" s="16"/>
      <c r="F88" s="95"/>
      <c r="G88" s="95"/>
      <c r="H88" s="95"/>
      <c r="I88" s="121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4"/>
      <c r="AK88" s="123"/>
      <c r="AL88" s="123"/>
      <c r="AM88" s="123"/>
      <c r="AN88" s="123"/>
      <c r="AO88" s="123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58"/>
      <c r="BD88" s="58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76"/>
      <c r="CC88" s="76"/>
      <c r="CD88" s="76"/>
    </row>
    <row r="89" spans="1:82" x14ac:dyDescent="0.2">
      <c r="A89" s="16"/>
      <c r="B89" s="16"/>
      <c r="C89" s="16"/>
      <c r="D89" s="16"/>
      <c r="E89" s="16"/>
      <c r="F89" s="95"/>
      <c r="G89" s="95"/>
      <c r="H89" s="95"/>
      <c r="I89" s="121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4"/>
      <c r="AK89" s="123"/>
      <c r="AL89" s="123"/>
      <c r="AM89" s="123"/>
      <c r="AN89" s="123"/>
      <c r="AO89" s="123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58"/>
      <c r="BD89" s="58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6"/>
      <c r="CC89" s="76"/>
      <c r="CD89" s="76"/>
    </row>
    <row r="90" spans="1:82" x14ac:dyDescent="0.2">
      <c r="A90" s="16"/>
      <c r="B90" s="16"/>
      <c r="C90" s="16"/>
      <c r="D90" s="16"/>
      <c r="E90" s="16"/>
      <c r="F90" s="95"/>
      <c r="G90" s="95"/>
      <c r="H90" s="95"/>
      <c r="I90" s="95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4"/>
      <c r="AK90" s="123"/>
      <c r="AL90" s="123"/>
      <c r="AM90" s="123"/>
      <c r="AN90" s="123"/>
      <c r="AO90" s="123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58"/>
      <c r="BD90" s="58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6"/>
      <c r="CC90" s="76"/>
      <c r="CD90" s="76"/>
    </row>
    <row r="91" spans="1:82" x14ac:dyDescent="0.2">
      <c r="A91" s="16"/>
      <c r="B91" s="16"/>
      <c r="C91" s="16"/>
      <c r="D91" s="16"/>
      <c r="E91" s="16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102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58"/>
      <c r="BD91" s="58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6"/>
      <c r="CC91" s="76"/>
      <c r="CD91" s="76"/>
    </row>
    <row r="92" spans="1:82" x14ac:dyDescent="0.2">
      <c r="A92" s="16"/>
      <c r="B92" s="16"/>
      <c r="C92" s="16"/>
      <c r="D92" s="16"/>
      <c r="E92" s="16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102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58"/>
      <c r="BD92" s="58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6"/>
      <c r="CC92" s="76"/>
      <c r="CD92" s="76"/>
    </row>
    <row r="93" spans="1:82" x14ac:dyDescent="0.2">
      <c r="A93" s="16"/>
      <c r="B93" s="16"/>
      <c r="C93" s="16"/>
      <c r="D93" s="16"/>
      <c r="E93" s="16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102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58"/>
      <c r="BD93" s="58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6"/>
      <c r="CC93" s="76"/>
      <c r="CD93" s="76"/>
    </row>
    <row r="94" spans="1:82" x14ac:dyDescent="0.2">
      <c r="A94" s="16"/>
      <c r="B94" s="16"/>
      <c r="C94" s="16"/>
      <c r="D94" s="16"/>
      <c r="E94" s="16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102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58"/>
      <c r="BD94" s="58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  <c r="CC94" s="76"/>
      <c r="CD94" s="76"/>
    </row>
    <row r="95" spans="1:82" x14ac:dyDescent="0.2">
      <c r="A95" s="16"/>
      <c r="B95" s="16"/>
      <c r="C95" s="16"/>
      <c r="D95" s="16"/>
      <c r="E95" s="16"/>
      <c r="F95" s="95"/>
      <c r="G95" s="95"/>
      <c r="H95" s="95"/>
      <c r="I95" s="95"/>
      <c r="J95" s="95"/>
      <c r="K95" s="95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9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  <c r="CC95" s="76"/>
      <c r="CD95" s="76"/>
    </row>
    <row r="96" spans="1:82" x14ac:dyDescent="0.2">
      <c r="A96" s="16"/>
      <c r="B96" s="16"/>
      <c r="C96" s="16"/>
      <c r="D96" s="16"/>
      <c r="E96" s="16"/>
      <c r="F96" s="95"/>
      <c r="G96" s="95"/>
      <c r="H96" s="95"/>
      <c r="I96" s="95"/>
      <c r="J96" s="95"/>
      <c r="K96" s="95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9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6"/>
      <c r="CC96" s="76"/>
      <c r="CD96" s="76"/>
    </row>
    <row r="97" spans="1:82" x14ac:dyDescent="0.2">
      <c r="A97" s="16"/>
      <c r="B97" s="16"/>
      <c r="C97" s="16"/>
      <c r="D97" s="16"/>
      <c r="E97" s="16"/>
      <c r="F97" s="95"/>
      <c r="G97" s="95"/>
      <c r="H97" s="95"/>
      <c r="I97" s="95"/>
      <c r="J97" s="95"/>
      <c r="K97" s="95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25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6"/>
      <c r="CC97" s="76"/>
      <c r="CD97" s="76"/>
    </row>
  </sheetData>
  <sheetProtection password="CE10" sheet="1" objects="1" scenarios="1"/>
  <dataConsolidate/>
  <customSheetViews>
    <customSheetView guid="{6DBD48F2-5501-4283-84E8-2ADA5A5A2B73}" scale="130" showPageBreaks="1" printArea="1" hiddenRows="1" hiddenColumns="1" showRuler="0" topLeftCell="A8">
      <selection activeCell="AG15" sqref="AG15"/>
      <pageMargins left="0.39370078740157483" right="0.19685039370078741" top="0.59055118110236227" bottom="0.39370078740157483" header="0.59055118110236227" footer="0.51181102362204722"/>
      <pageSetup paperSize="9" scale="90" orientation="portrait" r:id="rId1"/>
      <headerFooter alignWithMargins="0"/>
    </customSheetView>
    <customSheetView guid="{FA4171DE-5FDA-4FCC-8DD9-EE27F07F1F8A}" scale="120" showPageBreaks="1" printArea="1" hiddenRows="1" hiddenColumns="1" showRuler="0">
      <selection activeCell="P16" sqref="P16:AI16"/>
      <pageMargins left="0.39370078740157483" right="0.19685039370078741" top="0.19685039370078741" bottom="0.19685039370078741" header="0.59055118110236227" footer="0.51181102362204722"/>
      <pageSetup paperSize="9" orientation="portrait" r:id="rId2"/>
      <headerFooter alignWithMargins="0"/>
    </customSheetView>
    <customSheetView guid="{9AD4D41E-1DA8-4761-B4EA-D1FDEC235935}" scale="120" showPageBreaks="1" printArea="1" hiddenRows="1" hiddenColumns="1" showRuler="0" topLeftCell="M1">
      <selection activeCell="AG4" sqref="AG4"/>
      <pageMargins left="0.39370078740157483" right="0.19685039370078741" top="0.19685039370078741" bottom="0.19685039370078741" header="0.59055118110236227" footer="0.51181102362204722"/>
      <pageSetup paperSize="9" orientation="portrait" r:id="rId3"/>
      <headerFooter alignWithMargins="0"/>
    </customSheetView>
    <customSheetView guid="{46FA8AE4-A950-4850-8083-FC760E3C6A1A}" showPageBreaks="1" printArea="1" hiddenRows="1" hiddenColumns="1" showRuler="0" topLeftCell="I1">
      <selection activeCell="AH3" sqref="AH3"/>
      <pageMargins left="0.39370078740157483" right="0.19685039370078741" top="0.59055118110236227" bottom="0.39370078740157483" header="0.59055118110236227" footer="0.51181102362204722"/>
      <pageSetup paperSize="9" orientation="portrait" r:id="rId4"/>
      <headerFooter alignWithMargins="0"/>
    </customSheetView>
    <customSheetView guid="{3C8144E6-7CEA-4688-87B9-D14B4AB6519C}" hiddenRows="1" hiddenColumns="1" showRuler="0">
      <selection activeCell="AF3" sqref="AF3"/>
      <pageMargins left="0.39370078740157483" right="0.19685039370078741" top="0.59055118110236227" bottom="0.39370078740157483" header="0.59055118110236227" footer="0.51181102362204722"/>
      <pageSetup paperSize="9" orientation="portrait" r:id="rId5"/>
      <headerFooter alignWithMargins="0"/>
    </customSheetView>
    <customSheetView guid="{9698F7AA-F927-4E96-ACEA-4EC6DBEF27F2}" scale="120" hiddenRows="1" hiddenColumns="1" showRuler="0" topLeftCell="AF52">
      <selection activeCell="M21" sqref="M21:N21"/>
      <pageMargins left="0.39370078740157483" right="0.19685039370078741" top="0.19685039370078741" bottom="0.19685039370078741" header="0.59055118110236227" footer="0.51181102362204722"/>
      <pageSetup paperSize="9" orientation="portrait" r:id="rId6"/>
      <headerFooter alignWithMargins="0"/>
    </customSheetView>
    <customSheetView guid="{32201620-89A9-4506-AEA0-182AE7351A12}" scale="130" hiddenRows="1" hiddenColumns="1" showRuler="0" topLeftCell="B46">
      <selection activeCell="AG15" sqref="AG15"/>
      <pageMargins left="0.39370078740157483" right="0.19685039370078741" top="0.59055118110236227" bottom="0.39370078740157483" header="0.59055118110236227" footer="0.51181102362204722"/>
      <pageSetup paperSize="9" scale="90" orientation="portrait" r:id="rId7"/>
      <headerFooter alignWithMargins="0"/>
    </customSheetView>
  </customSheetViews>
  <mergeCells count="247">
    <mergeCell ref="AK6:AL12"/>
    <mergeCell ref="AM6:AM12"/>
    <mergeCell ref="P19:AI19"/>
    <mergeCell ref="AC14:AD14"/>
    <mergeCell ref="P18:AI18"/>
    <mergeCell ref="AQ6:AQ12"/>
    <mergeCell ref="P22:AI22"/>
    <mergeCell ref="V47:Z47"/>
    <mergeCell ref="V46:AB46"/>
    <mergeCell ref="AF41:AG41"/>
    <mergeCell ref="M47:P47"/>
    <mergeCell ref="X45:Y45"/>
    <mergeCell ref="Z45:AA45"/>
    <mergeCell ref="S43:T43"/>
    <mergeCell ref="U43:X43"/>
    <mergeCell ref="M17:N17"/>
    <mergeCell ref="M25:N25"/>
    <mergeCell ref="P40:V40"/>
    <mergeCell ref="M19:N19"/>
    <mergeCell ref="M22:N22"/>
    <mergeCell ref="M24:N24"/>
    <mergeCell ref="AW6:BF6"/>
    <mergeCell ref="BA7:BC7"/>
    <mergeCell ref="AF38:AG38"/>
    <mergeCell ref="AF39:AG39"/>
    <mergeCell ref="V32:W32"/>
    <mergeCell ref="P30:AI30"/>
    <mergeCell ref="AF36:AG36"/>
    <mergeCell ref="M21:N21"/>
    <mergeCell ref="O11:Q12"/>
    <mergeCell ref="P14:Q14"/>
    <mergeCell ref="R14:X14"/>
    <mergeCell ref="P15:AB15"/>
    <mergeCell ref="AO6:AO12"/>
    <mergeCell ref="AP6:AP12"/>
    <mergeCell ref="AW10:BF11"/>
    <mergeCell ref="P26:AI26"/>
    <mergeCell ref="AV14:AV24"/>
    <mergeCell ref="AV25:AV42"/>
    <mergeCell ref="AK40:AK50"/>
    <mergeCell ref="AK14:AK24"/>
    <mergeCell ref="AK25:AK39"/>
    <mergeCell ref="AA14:AB14"/>
    <mergeCell ref="AR6:AR12"/>
    <mergeCell ref="AC13:AJ13"/>
    <mergeCell ref="R76:S76"/>
    <mergeCell ref="R78:S78"/>
    <mergeCell ref="M44:O44"/>
    <mergeCell ref="M33:U33"/>
    <mergeCell ref="M34:U34"/>
    <mergeCell ref="P28:AI28"/>
    <mergeCell ref="M30:N30"/>
    <mergeCell ref="M28:N28"/>
    <mergeCell ref="V33:W33"/>
    <mergeCell ref="AF34:AG34"/>
    <mergeCell ref="AF40:AG40"/>
    <mergeCell ref="M35:U35"/>
    <mergeCell ref="M37:V37"/>
    <mergeCell ref="AF35:AG35"/>
    <mergeCell ref="AF37:AG37"/>
    <mergeCell ref="V42:Z42"/>
    <mergeCell ref="X50:AE50"/>
    <mergeCell ref="V51:AA51"/>
    <mergeCell ref="AB51:AG51"/>
    <mergeCell ref="AB72:AC72"/>
    <mergeCell ref="J65:AC65"/>
    <mergeCell ref="J66:AC66"/>
    <mergeCell ref="J62:AC62"/>
    <mergeCell ref="J68:AC68"/>
    <mergeCell ref="S1:AH2"/>
    <mergeCell ref="S3:AG3"/>
    <mergeCell ref="C2:Q2"/>
    <mergeCell ref="E4:E13"/>
    <mergeCell ref="M18:N18"/>
    <mergeCell ref="D4:D13"/>
    <mergeCell ref="M20:N20"/>
    <mergeCell ref="J63:AC63"/>
    <mergeCell ref="J64:AC64"/>
    <mergeCell ref="Y49:AA49"/>
    <mergeCell ref="P38:V38"/>
    <mergeCell ref="AF54:AG54"/>
    <mergeCell ref="A53:I53"/>
    <mergeCell ref="V48:Z48"/>
    <mergeCell ref="M49:P49"/>
    <mergeCell ref="M50:P50"/>
    <mergeCell ref="D3:E3"/>
    <mergeCell ref="B3:C3"/>
    <mergeCell ref="J58:AC58"/>
    <mergeCell ref="AA48:AB48"/>
    <mergeCell ref="Y14:Z14"/>
    <mergeCell ref="M16:N16"/>
    <mergeCell ref="P20:AI20"/>
    <mergeCell ref="P21:AI21"/>
    <mergeCell ref="A4:A13"/>
    <mergeCell ref="P13:Z13"/>
    <mergeCell ref="O7:Q8"/>
    <mergeCell ref="C4:C13"/>
    <mergeCell ref="R7:AG8"/>
    <mergeCell ref="O9:Q10"/>
    <mergeCell ref="R9:AG10"/>
    <mergeCell ref="P43:Q43"/>
    <mergeCell ref="B4:B13"/>
    <mergeCell ref="K5:Q6"/>
    <mergeCell ref="R5:AG6"/>
    <mergeCell ref="M9:N15"/>
    <mergeCell ref="AE14:AF14"/>
    <mergeCell ref="AG14:AH14"/>
    <mergeCell ref="M26:N26"/>
    <mergeCell ref="P27:AI27"/>
    <mergeCell ref="R11:AG12"/>
    <mergeCell ref="M43:O43"/>
    <mergeCell ref="M42:U42"/>
    <mergeCell ref="P17:AI17"/>
    <mergeCell ref="P16:AI16"/>
    <mergeCell ref="M23:N23"/>
    <mergeCell ref="P24:AI24"/>
    <mergeCell ref="P25:AI25"/>
    <mergeCell ref="J67:AC67"/>
    <mergeCell ref="J59:AC59"/>
    <mergeCell ref="J60:AC60"/>
    <mergeCell ref="J61:AC61"/>
    <mergeCell ref="F55:X55"/>
    <mergeCell ref="Q50:R50"/>
    <mergeCell ref="J71:AC71"/>
    <mergeCell ref="J70:AC70"/>
    <mergeCell ref="N53:T53"/>
    <mergeCell ref="O52:AI52"/>
    <mergeCell ref="M87:N87"/>
    <mergeCell ref="AD77:AE77"/>
    <mergeCell ref="AD78:AE78"/>
    <mergeCell ref="M82:N82"/>
    <mergeCell ref="M83:N83"/>
    <mergeCell ref="AD79:AE79"/>
    <mergeCell ref="AD85:AE85"/>
    <mergeCell ref="M84:N84"/>
    <mergeCell ref="M85:N85"/>
    <mergeCell ref="M86:N86"/>
    <mergeCell ref="R86:S86"/>
    <mergeCell ref="R85:S85"/>
    <mergeCell ref="M81:N81"/>
    <mergeCell ref="R82:S82"/>
    <mergeCell ref="R83:S83"/>
    <mergeCell ref="R84:S84"/>
    <mergeCell ref="R87:S87"/>
    <mergeCell ref="AD84:AE84"/>
    <mergeCell ref="R77:S77"/>
    <mergeCell ref="AD81:AE81"/>
    <mergeCell ref="AD82:AE82"/>
    <mergeCell ref="AD83:AE83"/>
    <mergeCell ref="AD80:AE80"/>
    <mergeCell ref="R80:S80"/>
    <mergeCell ref="R81:S81"/>
    <mergeCell ref="R79:S79"/>
    <mergeCell ref="AK54:AM54"/>
    <mergeCell ref="AK51:AQ51"/>
    <mergeCell ref="AK52:AL52"/>
    <mergeCell ref="AK53:AL53"/>
    <mergeCell ref="J57:AC57"/>
    <mergeCell ref="J69:AC69"/>
    <mergeCell ref="A54:M54"/>
    <mergeCell ref="N54:X54"/>
    <mergeCell ref="J81:K81"/>
    <mergeCell ref="J73:K73"/>
    <mergeCell ref="M73:N73"/>
    <mergeCell ref="M74:N74"/>
    <mergeCell ref="M75:N75"/>
    <mergeCell ref="M76:N76"/>
    <mergeCell ref="M77:N77"/>
    <mergeCell ref="R75:S75"/>
    <mergeCell ref="A55:B55"/>
    <mergeCell ref="M79:N79"/>
    <mergeCell ref="R73:S73"/>
    <mergeCell ref="R74:S74"/>
    <mergeCell ref="M80:N80"/>
    <mergeCell ref="M78:N78"/>
    <mergeCell ref="BB2:BN2"/>
    <mergeCell ref="BB3:BN3"/>
    <mergeCell ref="AZ2:BA2"/>
    <mergeCell ref="AZ3:BA3"/>
    <mergeCell ref="AZ4:BA4"/>
    <mergeCell ref="AN6:AN12"/>
    <mergeCell ref="AY8:AY9"/>
    <mergeCell ref="AV6:AV12"/>
    <mergeCell ref="BI6:BL6"/>
    <mergeCell ref="AK1:AY2"/>
    <mergeCell ref="AK3:AY3"/>
    <mergeCell ref="AK4:AY5"/>
    <mergeCell ref="BB4:BN4"/>
    <mergeCell ref="BG10:BN11"/>
    <mergeCell ref="AW12:BF12"/>
    <mergeCell ref="BK7:BN7"/>
    <mergeCell ref="BH8:BN8"/>
    <mergeCell ref="BH9:BN9"/>
    <mergeCell ref="BG7:BJ7"/>
    <mergeCell ref="BB8:BC9"/>
    <mergeCell ref="BD8:BF9"/>
    <mergeCell ref="AS6:AU12"/>
    <mergeCell ref="AZ8:AZ9"/>
    <mergeCell ref="AW8:AX9"/>
    <mergeCell ref="R4:AG4"/>
    <mergeCell ref="AR51:AV51"/>
    <mergeCell ref="AC54:AE54"/>
    <mergeCell ref="AR53:AV53"/>
    <mergeCell ref="AR52:AV52"/>
    <mergeCell ref="AX55:BE55"/>
    <mergeCell ref="AV55:AW55"/>
    <mergeCell ref="AN55:AU55"/>
    <mergeCell ref="AN54:BN54"/>
    <mergeCell ref="BK52:BN52"/>
    <mergeCell ref="BK53:BN53"/>
    <mergeCell ref="BH52:BJ52"/>
    <mergeCell ref="AM52:AN52"/>
    <mergeCell ref="AM53:AN53"/>
    <mergeCell ref="AP52:AQ52"/>
    <mergeCell ref="AP53:AQ53"/>
    <mergeCell ref="AZ52:BC52"/>
    <mergeCell ref="BD52:BE52"/>
    <mergeCell ref="BH53:BJ53"/>
    <mergeCell ref="BK55:BL55"/>
    <mergeCell ref="P29:AI29"/>
    <mergeCell ref="M32:U32"/>
    <mergeCell ref="P44:Q44"/>
    <mergeCell ref="U44:X44"/>
    <mergeCell ref="BK25:BK42"/>
    <mergeCell ref="BK14:BK24"/>
    <mergeCell ref="BD53:BE53"/>
    <mergeCell ref="AK55:AM55"/>
    <mergeCell ref="AZ53:BC53"/>
    <mergeCell ref="BH51:BN51"/>
    <mergeCell ref="AX51:BB51"/>
    <mergeCell ref="BM55:BN55"/>
    <mergeCell ref="V34:W34"/>
    <mergeCell ref="BG55:BJ55"/>
    <mergeCell ref="AF33:AG33"/>
    <mergeCell ref="P23:AI23"/>
    <mergeCell ref="M46:T46"/>
    <mergeCell ref="M48:P48"/>
    <mergeCell ref="M29:N29"/>
    <mergeCell ref="M27:N27"/>
    <mergeCell ref="AD32:AI32"/>
    <mergeCell ref="Q49:R49"/>
    <mergeCell ref="V35:W35"/>
    <mergeCell ref="S44:T44"/>
    <mergeCell ref="M39:O39"/>
    <mergeCell ref="M40:O40"/>
    <mergeCell ref="M38:O38"/>
    <mergeCell ref="P39:V39"/>
  </mergeCells>
  <phoneticPr fontId="3" type="noConversion"/>
  <dataValidations count="22">
    <dataValidation type="whole" allowBlank="1" showInputMessage="1" showErrorMessage="1" sqref="Q47:Q48 AA47" xr:uid="{00000000-0002-0000-0000-000000000000}">
      <formula1>0</formula1>
      <formula2>10</formula2>
    </dataValidation>
    <dataValidation type="decimal" allowBlank="1" showInputMessage="1" showErrorMessage="1" error="Utilize valores em metros entre 0 e 45." sqref="AA48:AB48" xr:uid="{00000000-0002-0000-0000-000001000000}">
      <formula1>0</formula1>
      <formula2>45</formula2>
    </dataValidation>
    <dataValidation type="decimal" allowBlank="1" showInputMessage="1" showErrorMessage="1" sqref="AG33:AG39 AF33:AF41" xr:uid="{00000000-0002-0000-0000-000002000000}">
      <formula1>0</formula1>
      <formula2>45</formula2>
    </dataValidation>
    <dataValidation type="list" allowBlank="1" showInputMessage="1" showErrorMessage="1" sqref="AI34:AI41" xr:uid="{00000000-0002-0000-0000-000003000000}">
      <formula1>$AH$42:$AH$44</formula1>
    </dataValidation>
    <dataValidation type="decimal" allowBlank="1" showInputMessage="1" showErrorMessage="1" error="Utilize valores decimais em cm entre 0,6 e 38. Utilize a vírgula e não ponto para separar os decimais." sqref="M28:N28" xr:uid="{00000000-0002-0000-0000-000004000000}">
      <formula1>0.6</formula1>
      <formula2>38</formula2>
    </dataValidation>
    <dataValidation allowBlank="1" showInputMessage="1" showErrorMessage="1" error="Utilize valores decimais entre 60 e 130" prompt="Utilize vígula e não ponto para separar as decimais. ex: 100,13" sqref="AG14:AH14" xr:uid="{00000000-0002-0000-0000-000005000000}"/>
    <dataValidation type="decimal" allowBlank="1" showInputMessage="1" showErrorMessage="1" sqref="C3 F3:I51 B15:C51" xr:uid="{00000000-0002-0000-0000-000006000000}">
      <formula1>0</formula1>
      <formula2>100</formula2>
    </dataValidation>
    <dataValidation type="decimal" allowBlank="1" showInputMessage="1" showErrorMessage="1" error="Utilize valores em metros entre 0 e 38." prompt="Para N.A. não encontrado, insira o valor 38" sqref="P43:Q44" xr:uid="{00000000-0002-0000-0000-000007000000}">
      <formula1>0</formula1>
      <formula2>38</formula2>
    </dataValidation>
    <dataValidation allowBlank="1" showInputMessage="1" showErrorMessage="1" prompt="Utilize este espaço para especificar as lavagens ou outros que achar necessário. As descrições aparecerão na última linha." sqref="M33:U35" xr:uid="{00000000-0002-0000-0000-000008000000}"/>
    <dataValidation allowBlank="1" showInputMessage="1" showErrorMessage="1" prompt="Utilize este espaço para determinar o limite da sondagem. Escreva e insira símbolos necessários." sqref="M32:U32" xr:uid="{00000000-0002-0000-0000-000009000000}"/>
    <dataValidation type="decimal" allowBlank="1" showInputMessage="1" showErrorMessage="1" error="Utilize valores decimais em cm entre 0,2 e 38. Utilize a vírgula e não ponto para separar os decimais." prompt="Neste campo insira valores da profunidade das camadas sempre em sequência. Ex: Suponhamos que para a primeira camada a prof foi de 3,4 m e para a camada seguinte 6,0 m. Significa que a segunda camada termina em 6,0 metros e a primeira em 3,4m." sqref="M16:N16" xr:uid="{00000000-0002-0000-0000-00000A000000}">
      <formula1>0.2</formula1>
      <formula2>38</formula2>
    </dataValidation>
    <dataValidation allowBlank="1" showInputMessage="1" showErrorMessage="1" prompt="Antes de inserir os dados do solo observe se o espaço vertical e horizontal são compatíveis. Ex: para uma camada de 1,0 metro, provavelmente o espaço será de apenas 1 linha." sqref="P16:AI16" xr:uid="{00000000-0002-0000-0000-00000B000000}"/>
    <dataValidation allowBlank="1" showInputMessage="1" showErrorMessage="1" sqref="D15:D21 D22:E51 E15:E20" xr:uid="{00000000-0002-0000-0000-00000C000000}"/>
    <dataValidation type="decimal" allowBlank="1" showInputMessage="1" showErrorMessage="1" error="Utilize valores decimais em cm entre 0,2 e 38. Utilize a vírgula e não ponto para separar os decimais." sqref="M17:N27 M29:N30" xr:uid="{00000000-0002-0000-0000-00000D000000}">
      <formula1>0.2</formula1>
      <formula2>38</formula2>
    </dataValidation>
    <dataValidation allowBlank="1" showInputMessage="1" showErrorMessage="1" prompt="Utilize este espaço para inserir o número da sondagem." sqref="R14:X14" xr:uid="{00000000-0002-0000-0000-00000E000000}"/>
    <dataValidation type="decimal" allowBlank="1" showInputMessage="1" showErrorMessage="1" prompt="Insira aqui os índices de SPT dos 30 cm iniciais. Os 30cm iniciais equivale a soma dos dois primeiros trechos de 15cm, ex: Para a cota 1, os valores de SPT foram: 4/15, 5/15, 6/15. Os 30 cm iniciais equivale a 4+5=9. Os 30cm finais equivale a 5+6=11." sqref="B14" xr:uid="{00000000-0002-0000-0000-00000F000000}">
      <formula1>0</formula1>
      <formula2>100</formula2>
    </dataValidation>
    <dataValidation type="decimal" allowBlank="1" showInputMessage="1" showErrorMessage="1" prompt="Insira aqui os índices de SPT dos 30 cm finais." sqref="C14" xr:uid="{00000000-0002-0000-0000-000010000000}">
      <formula1>0</formula1>
      <formula2>100</formula2>
    </dataValidation>
    <dataValidation allowBlank="1" showInputMessage="1" showErrorMessage="1" prompt="Atenção: nesta célula escreva novamente (não copie) o mesmo valor de SPT dos 30 cm iniciais. Para que o gráfico não retorne a zero no final da sondagem apague a última linha das colunas FGHI conforme o exemplo da linha 32. " sqref="D14" xr:uid="{00000000-0002-0000-0000-000011000000}"/>
    <dataValidation allowBlank="1" showInputMessage="1" showErrorMessage="1" prompt="Atenção: nesta célula escreva novamente (não copie) o mesmo valor de SPT dos 30 cm finais. Para que o gráfico não retorne a zero no final da sondagem apague a última linha das colunas FGHI conforme o exemplo da linha 32." sqref="E14" xr:uid="{00000000-0002-0000-0000-000012000000}"/>
    <dataValidation allowBlank="1" showInputMessage="1" showErrorMessage="1" promptTitle="Método de cravação" prompt="Escreva aqui os métodos de cravação. O que estiver escrito aqui aparecerá na células acima. Para modificar, basta mudar o que está escrito aqui para aparecer em Método de cravação._x000a_ " sqref="AH42" xr:uid="{00000000-0002-0000-0000-000013000000}"/>
    <dataValidation type="list" allowBlank="1" showInputMessage="1" showErrorMessage="1" promptTitle="Método de cavação" prompt="Escolha o método de cravação e insira a profundidade que foi executado neste método. Para modificar a descrição deste campo utilize as células logo abaixo e insira o texto que desejar." sqref="AI33" xr:uid="{00000000-0002-0000-0000-000014000000}">
      <formula1>$AH$42:$AH$44</formula1>
    </dataValidation>
    <dataValidation allowBlank="1" showInputMessage="1" showErrorMessage="1" prompt="Clique aqui para modificar o texto." sqref="A53:I53 N53:T53 M46:T46" xr:uid="{00000000-0002-0000-0000-000015000000}"/>
  </dataValidations>
  <pageMargins left="0.39370078740157483" right="0.19685039370078741" top="0.59055118110236227" bottom="0.39370078740157483" header="0.59055118110236227" footer="0.51181102362204722"/>
  <pageSetup paperSize="9" scale="90" orientation="portrait" r:id="rId8"/>
  <headerFooter alignWithMargins="0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FURO</vt:lpstr>
      <vt:lpstr>FURO!Area_de_impressao</vt:lpstr>
    </vt:vector>
  </TitlesOfParts>
  <Company>Site Engenharia</Company>
  <LinksUpToDate>false</LinksUpToDate>
  <SharedDoc>false</SharedDoc>
  <HyperlinkBase>www.sitengenharia.com.br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sondagens</dc:title>
  <dc:creator>Célio Márcio Magalhães</dc:creator>
  <cp:lastModifiedBy>Administrador</cp:lastModifiedBy>
  <cp:lastPrinted>2022-01-05T16:14:34Z</cp:lastPrinted>
  <dcterms:created xsi:type="dcterms:W3CDTF">2009-03-18T17:22:20Z</dcterms:created>
  <dcterms:modified xsi:type="dcterms:W3CDTF">2022-02-02T21:24:10Z</dcterms:modified>
</cp:coreProperties>
</file>