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7910" yWindow="105" windowWidth="14805" windowHeight="8010" activeTab="1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Лист1!$AS$99:$AT$99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Лист1!$AP$99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U2" i="2" l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63" i="1"/>
  <c r="AJ64" i="1" a="1"/>
  <c r="AJ65" i="1" a="1"/>
  <c r="AJ66" i="1" a="1"/>
  <c r="AJ67" i="1" a="1"/>
  <c r="AJ68" i="1" a="1"/>
  <c r="AJ69" i="1" a="1"/>
  <c r="AJ70" i="1" a="1"/>
  <c r="AJ71" i="1" a="1"/>
  <c r="AJ72" i="1" a="1"/>
  <c r="AJ73" i="1" a="1"/>
  <c r="AJ74" i="1" a="1"/>
  <c r="AJ75" i="1" a="1"/>
  <c r="AJ76" i="1" a="1"/>
  <c r="AJ77" i="1" a="1"/>
  <c r="AJ78" i="1" a="1"/>
  <c r="AJ79" i="1" a="1"/>
  <c r="AJ80" i="1" a="1"/>
  <c r="AJ81" i="1" a="1"/>
  <c r="AJ82" i="1" a="1"/>
  <c r="AJ83" i="1" a="1"/>
  <c r="AJ84" i="1" a="1"/>
  <c r="AJ85" i="1" a="1"/>
  <c r="AJ86" i="1" a="1"/>
  <c r="AJ87" i="1" a="1"/>
  <c r="AJ88" i="1" a="1"/>
  <c r="AJ89" i="1" a="1"/>
  <c r="AJ90" i="1" a="1"/>
  <c r="AJ91" i="1" a="1"/>
  <c r="AJ92" i="1" a="1"/>
  <c r="AJ93" i="1" a="1"/>
  <c r="AJ94" i="1" a="1"/>
  <c r="AJ95" i="1" a="1"/>
  <c r="AJ96" i="1" a="1"/>
  <c r="AJ97" i="1" a="1"/>
  <c r="AJ98" i="1" a="1"/>
  <c r="AJ99" i="1" a="1"/>
  <c r="AJ100" i="1" a="1"/>
  <c r="AJ101" i="1" a="1"/>
  <c r="AJ102" i="1" a="1"/>
  <c r="AJ103" i="1" a="1"/>
  <c r="AJ104" i="1" a="1"/>
  <c r="AJ105" i="1" a="1"/>
  <c r="AJ106" i="1" a="1"/>
  <c r="AJ63" i="1" a="1"/>
  <c r="AC56" i="1" a="1"/>
  <c r="AC56" i="1" s="1"/>
  <c r="AC55" i="1" a="1"/>
  <c r="AC55" i="1" s="1"/>
  <c r="E63" i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/>
  <c r="Q106" i="1" a="1"/>
  <c r="Q106" i="1" s="1"/>
  <c r="Q63" i="1" a="1"/>
  <c r="Q63" i="1" s="1"/>
  <c r="AC54" i="1" a="1"/>
  <c r="AC54" i="1" s="1"/>
  <c r="R74" i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M63" i="1"/>
  <c r="K15" i="1"/>
  <c r="N63" i="1" a="1"/>
  <c r="J1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H14" i="1"/>
  <c r="D2" i="2"/>
  <c r="AH56" i="1" l="1"/>
  <c r="AG56" i="1"/>
  <c r="AF56" i="1"/>
  <c r="AE56" i="1"/>
  <c r="AD56" i="1"/>
  <c r="AH55" i="1"/>
  <c r="AG55" i="1"/>
  <c r="AF55" i="1"/>
  <c r="AE55" i="1"/>
  <c r="AD55" i="1"/>
  <c r="AH54" i="1"/>
  <c r="AG54" i="1"/>
  <c r="AF54" i="1"/>
  <c r="AE54" i="1"/>
  <c r="AD54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2" i="2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2" i="2"/>
  <c r="A11" i="2"/>
  <c r="A45" i="2"/>
  <c r="A36" i="2"/>
  <c r="A37" i="2"/>
  <c r="A38" i="2"/>
  <c r="A39" i="2"/>
  <c r="A40" i="2"/>
  <c r="A41" i="2"/>
  <c r="A42" i="2"/>
  <c r="A43" i="2"/>
  <c r="A44" i="2"/>
  <c r="A8" i="2"/>
  <c r="A9" i="2"/>
  <c r="A10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" i="2"/>
  <c r="A4" i="2"/>
  <c r="A5" i="2"/>
  <c r="A6" i="2"/>
  <c r="A7" i="2"/>
  <c r="A2" i="2"/>
  <c r="AM64" i="1" l="1"/>
  <c r="AD64" i="1" s="1"/>
  <c r="AM65" i="1"/>
  <c r="AD65" i="1" s="1"/>
  <c r="AM66" i="1"/>
  <c r="AD66" i="1" s="1"/>
  <c r="AM67" i="1"/>
  <c r="AD67" i="1" s="1"/>
  <c r="AM68" i="1"/>
  <c r="AD68" i="1" s="1"/>
  <c r="AM69" i="1"/>
  <c r="AD69" i="1" s="1"/>
  <c r="AM70" i="1"/>
  <c r="AD70" i="1" s="1"/>
  <c r="AM71" i="1"/>
  <c r="AD71" i="1" s="1"/>
  <c r="AM72" i="1"/>
  <c r="AD72" i="1" s="1"/>
  <c r="AM73" i="1"/>
  <c r="AD73" i="1" s="1"/>
  <c r="AM74" i="1"/>
  <c r="AD74" i="1" s="1"/>
  <c r="AM75" i="1"/>
  <c r="AD75" i="1" s="1"/>
  <c r="AM76" i="1"/>
  <c r="AD76" i="1" s="1"/>
  <c r="AM77" i="1"/>
  <c r="AD77" i="1" s="1"/>
  <c r="AM78" i="1"/>
  <c r="AM79" i="1"/>
  <c r="AD79" i="1" s="1"/>
  <c r="AM80" i="1"/>
  <c r="AD80" i="1" s="1"/>
  <c r="AM81" i="1"/>
  <c r="AD81" i="1" s="1"/>
  <c r="AM82" i="1"/>
  <c r="AD82" i="1" s="1"/>
  <c r="AM83" i="1"/>
  <c r="AD83" i="1" s="1"/>
  <c r="AM84" i="1"/>
  <c r="AD84" i="1" s="1"/>
  <c r="AM85" i="1"/>
  <c r="AD85" i="1" s="1"/>
  <c r="AM86" i="1"/>
  <c r="AD86" i="1" s="1"/>
  <c r="AM87" i="1"/>
  <c r="AD87" i="1" s="1"/>
  <c r="AM88" i="1"/>
  <c r="AD88" i="1" s="1"/>
  <c r="AM89" i="1"/>
  <c r="AD89" i="1" s="1"/>
  <c r="AM90" i="1"/>
  <c r="AD90" i="1" s="1"/>
  <c r="AM91" i="1"/>
  <c r="AD91" i="1" s="1"/>
  <c r="AM92" i="1"/>
  <c r="AD92" i="1" s="1"/>
  <c r="AM93" i="1"/>
  <c r="AD93" i="1" s="1"/>
  <c r="AM94" i="1"/>
  <c r="AD94" i="1" s="1"/>
  <c r="AM95" i="1"/>
  <c r="AD95" i="1" s="1"/>
  <c r="AM96" i="1"/>
  <c r="AD96" i="1" s="1"/>
  <c r="AM97" i="1"/>
  <c r="AD97" i="1" s="1"/>
  <c r="AM98" i="1"/>
  <c r="AD98" i="1" s="1"/>
  <c r="AM99" i="1"/>
  <c r="AD99" i="1" s="1"/>
  <c r="AM100" i="1"/>
  <c r="AD100" i="1" s="1"/>
  <c r="AM101" i="1"/>
  <c r="AD101" i="1" s="1"/>
  <c r="AM102" i="1"/>
  <c r="AD102" i="1" s="1"/>
  <c r="AM103" i="1"/>
  <c r="AD103" i="1" s="1"/>
  <c r="AM104" i="1"/>
  <c r="AD104" i="1" s="1"/>
  <c r="AM105" i="1"/>
  <c r="AD105" i="1" s="1"/>
  <c r="AM106" i="1"/>
  <c r="AD106" i="1" s="1"/>
  <c r="AM63" i="1"/>
  <c r="T64" i="1"/>
  <c r="K64" i="1" s="1"/>
  <c r="T65" i="1"/>
  <c r="K65" i="1" s="1"/>
  <c r="T66" i="1"/>
  <c r="K66" i="1" s="1"/>
  <c r="T67" i="1"/>
  <c r="K67" i="1" s="1"/>
  <c r="T68" i="1"/>
  <c r="K68" i="1" s="1"/>
  <c r="T69" i="1"/>
  <c r="K69" i="1" s="1"/>
  <c r="T70" i="1"/>
  <c r="K70" i="1" s="1"/>
  <c r="T71" i="1"/>
  <c r="K71" i="1" s="1"/>
  <c r="T72" i="1"/>
  <c r="K72" i="1" s="1"/>
  <c r="T73" i="1"/>
  <c r="K73" i="1" s="1"/>
  <c r="T74" i="1"/>
  <c r="K74" i="1" s="1"/>
  <c r="T75" i="1"/>
  <c r="K75" i="1" s="1"/>
  <c r="T76" i="1"/>
  <c r="K76" i="1" s="1"/>
  <c r="T77" i="1"/>
  <c r="K77" i="1" s="1"/>
  <c r="T78" i="1"/>
  <c r="K78" i="1" s="1"/>
  <c r="T79" i="1"/>
  <c r="K79" i="1" s="1"/>
  <c r="T80" i="1"/>
  <c r="K80" i="1" s="1"/>
  <c r="T81" i="1"/>
  <c r="K81" i="1" s="1"/>
  <c r="T82" i="1"/>
  <c r="K82" i="1" s="1"/>
  <c r="T83" i="1"/>
  <c r="K83" i="1" s="1"/>
  <c r="T84" i="1"/>
  <c r="K84" i="1" s="1"/>
  <c r="T85" i="1"/>
  <c r="K85" i="1" s="1"/>
  <c r="T86" i="1"/>
  <c r="K86" i="1" s="1"/>
  <c r="T87" i="1"/>
  <c r="K87" i="1" s="1"/>
  <c r="T88" i="1"/>
  <c r="K88" i="1" s="1"/>
  <c r="T89" i="1"/>
  <c r="K89" i="1" s="1"/>
  <c r="T90" i="1"/>
  <c r="K90" i="1" s="1"/>
  <c r="T91" i="1"/>
  <c r="K91" i="1" s="1"/>
  <c r="T92" i="1"/>
  <c r="K92" i="1" s="1"/>
  <c r="T93" i="1"/>
  <c r="K93" i="1" s="1"/>
  <c r="T94" i="1"/>
  <c r="K94" i="1" s="1"/>
  <c r="T95" i="1"/>
  <c r="K95" i="1" s="1"/>
  <c r="T96" i="1"/>
  <c r="K96" i="1" s="1"/>
  <c r="T97" i="1"/>
  <c r="K97" i="1" s="1"/>
  <c r="T98" i="1"/>
  <c r="K98" i="1" s="1"/>
  <c r="T99" i="1"/>
  <c r="K99" i="1" s="1"/>
  <c r="T100" i="1"/>
  <c r="K100" i="1" s="1"/>
  <c r="T101" i="1"/>
  <c r="K101" i="1" s="1"/>
  <c r="T102" i="1"/>
  <c r="K102" i="1" s="1"/>
  <c r="T103" i="1"/>
  <c r="K103" i="1" s="1"/>
  <c r="T104" i="1"/>
  <c r="K104" i="1" s="1"/>
  <c r="T105" i="1"/>
  <c r="K105" i="1" s="1"/>
  <c r="T106" i="1"/>
  <c r="K106" i="1" s="1"/>
  <c r="T63" i="1"/>
  <c r="K63" i="1" s="1"/>
  <c r="E64" i="1"/>
  <c r="R64" i="1" s="1"/>
  <c r="I64" i="1"/>
  <c r="J64" i="1" s="1"/>
  <c r="X64" i="1"/>
  <c r="AK64" i="1" s="1"/>
  <c r="E65" i="1"/>
  <c r="R65" i="1" s="1"/>
  <c r="I65" i="1"/>
  <c r="J65" i="1" s="1"/>
  <c r="X65" i="1"/>
  <c r="E66" i="1"/>
  <c r="R66" i="1" s="1"/>
  <c r="I66" i="1"/>
  <c r="J66" i="1" s="1"/>
  <c r="X66" i="1"/>
  <c r="AK66" i="1" s="1"/>
  <c r="E67" i="1"/>
  <c r="R67" i="1" s="1"/>
  <c r="I67" i="1"/>
  <c r="J67" i="1" s="1"/>
  <c r="L67" i="1" s="1"/>
  <c r="X67" i="1"/>
  <c r="AK67" i="1" s="1"/>
  <c r="E68" i="1"/>
  <c r="R68" i="1" s="1"/>
  <c r="I68" i="1"/>
  <c r="J68" i="1" s="1"/>
  <c r="X68" i="1"/>
  <c r="E69" i="1"/>
  <c r="I69" i="1"/>
  <c r="J69" i="1" s="1"/>
  <c r="L69" i="1" s="1"/>
  <c r="R69" i="1"/>
  <c r="X69" i="1"/>
  <c r="AK69" i="1" s="1"/>
  <c r="E70" i="1"/>
  <c r="R70" i="1" s="1"/>
  <c r="I70" i="1"/>
  <c r="J70" i="1" s="1"/>
  <c r="X70" i="1"/>
  <c r="AK70" i="1" s="1"/>
  <c r="E71" i="1"/>
  <c r="R71" i="1" s="1"/>
  <c r="I71" i="1"/>
  <c r="J71" i="1" s="1"/>
  <c r="X71" i="1"/>
  <c r="E72" i="1"/>
  <c r="R72" i="1" s="1"/>
  <c r="I72" i="1"/>
  <c r="J72" i="1" s="1"/>
  <c r="X72" i="1"/>
  <c r="AK72" i="1" s="1"/>
  <c r="E73" i="1"/>
  <c r="R73" i="1" s="1"/>
  <c r="I73" i="1"/>
  <c r="J73" i="1" s="1"/>
  <c r="L73" i="1" s="1"/>
  <c r="X73" i="1"/>
  <c r="AK73" i="1" s="1"/>
  <c r="E74" i="1"/>
  <c r="I74" i="1"/>
  <c r="J74" i="1" s="1"/>
  <c r="X74" i="1"/>
  <c r="E75" i="1"/>
  <c r="R75" i="1" s="1"/>
  <c r="I75" i="1"/>
  <c r="J75" i="1" s="1"/>
  <c r="L75" i="1" s="1"/>
  <c r="X75" i="1"/>
  <c r="AK75" i="1" s="1"/>
  <c r="E76" i="1"/>
  <c r="R76" i="1" s="1"/>
  <c r="I76" i="1"/>
  <c r="J76" i="1" s="1"/>
  <c r="X76" i="1"/>
  <c r="AK76" i="1" s="1"/>
  <c r="E77" i="1"/>
  <c r="R77" i="1" s="1"/>
  <c r="I77" i="1"/>
  <c r="J77" i="1" s="1"/>
  <c r="X77" i="1"/>
  <c r="E78" i="1"/>
  <c r="R78" i="1" s="1"/>
  <c r="I78" i="1"/>
  <c r="J78" i="1" s="1"/>
  <c r="X78" i="1"/>
  <c r="AK78" i="1" s="1"/>
  <c r="AD78" i="1"/>
  <c r="E79" i="1"/>
  <c r="R79" i="1" s="1"/>
  <c r="I79" i="1"/>
  <c r="J79" i="1" s="1"/>
  <c r="X79" i="1"/>
  <c r="AK79" i="1" s="1"/>
  <c r="E80" i="1"/>
  <c r="R80" i="1" s="1"/>
  <c r="I80" i="1"/>
  <c r="J80" i="1" s="1"/>
  <c r="X80" i="1"/>
  <c r="E81" i="1"/>
  <c r="R81" i="1" s="1"/>
  <c r="I81" i="1"/>
  <c r="J81" i="1" s="1"/>
  <c r="X81" i="1"/>
  <c r="AK81" i="1" s="1"/>
  <c r="E82" i="1"/>
  <c r="R82" i="1" s="1"/>
  <c r="I82" i="1"/>
  <c r="J82" i="1" s="1"/>
  <c r="X82" i="1"/>
  <c r="AK82" i="1" s="1"/>
  <c r="E83" i="1"/>
  <c r="R83" i="1" s="1"/>
  <c r="I83" i="1"/>
  <c r="J83" i="1" s="1"/>
  <c r="X83" i="1"/>
  <c r="E84" i="1"/>
  <c r="R84" i="1" s="1"/>
  <c r="I84" i="1"/>
  <c r="J84" i="1" s="1"/>
  <c r="L84" i="1" s="1"/>
  <c r="X84" i="1"/>
  <c r="AK84" i="1" s="1"/>
  <c r="E85" i="1"/>
  <c r="R85" i="1" s="1"/>
  <c r="I85" i="1"/>
  <c r="J85" i="1" s="1"/>
  <c r="X85" i="1"/>
  <c r="AK85" i="1" s="1"/>
  <c r="E86" i="1"/>
  <c r="R86" i="1" s="1"/>
  <c r="I86" i="1"/>
  <c r="J86" i="1" s="1"/>
  <c r="X86" i="1"/>
  <c r="E87" i="1"/>
  <c r="R87" i="1" s="1"/>
  <c r="I87" i="1"/>
  <c r="J87" i="1"/>
  <c r="L87" i="1" s="1"/>
  <c r="X87" i="1"/>
  <c r="AK87" i="1" s="1"/>
  <c r="E88" i="1"/>
  <c r="I88" i="1"/>
  <c r="J88" i="1" s="1"/>
  <c r="R88" i="1"/>
  <c r="X88" i="1"/>
  <c r="AK88" i="1" s="1"/>
  <c r="E89" i="1"/>
  <c r="R89" i="1" s="1"/>
  <c r="I89" i="1"/>
  <c r="J89" i="1" s="1"/>
  <c r="X89" i="1"/>
  <c r="E90" i="1"/>
  <c r="R90" i="1" s="1"/>
  <c r="I90" i="1"/>
  <c r="J90" i="1" s="1"/>
  <c r="L90" i="1" s="1"/>
  <c r="X90" i="1"/>
  <c r="AK90" i="1" s="1"/>
  <c r="E91" i="1"/>
  <c r="R91" i="1" s="1"/>
  <c r="I91" i="1"/>
  <c r="J91" i="1" s="1"/>
  <c r="X91" i="1"/>
  <c r="AK91" i="1" s="1"/>
  <c r="E92" i="1"/>
  <c r="R92" i="1" s="1"/>
  <c r="I92" i="1"/>
  <c r="J92" i="1" s="1"/>
  <c r="X92" i="1"/>
  <c r="E93" i="1"/>
  <c r="R93" i="1" s="1"/>
  <c r="I93" i="1"/>
  <c r="J93" i="1" s="1"/>
  <c r="X93" i="1"/>
  <c r="AK93" i="1" s="1"/>
  <c r="E94" i="1"/>
  <c r="R94" i="1" s="1"/>
  <c r="I94" i="1"/>
  <c r="J94" i="1" s="1"/>
  <c r="X94" i="1"/>
  <c r="E95" i="1"/>
  <c r="I95" i="1"/>
  <c r="J95" i="1"/>
  <c r="R95" i="1"/>
  <c r="X95" i="1"/>
  <c r="AK95" i="1" s="1"/>
  <c r="E96" i="1"/>
  <c r="R96" i="1" s="1"/>
  <c r="I96" i="1"/>
  <c r="J96" i="1" s="1"/>
  <c r="X96" i="1"/>
  <c r="AK96" i="1" s="1"/>
  <c r="E97" i="1"/>
  <c r="R97" i="1" s="1"/>
  <c r="I97" i="1"/>
  <c r="J97" i="1" s="1"/>
  <c r="X97" i="1"/>
  <c r="E98" i="1"/>
  <c r="R98" i="1" s="1"/>
  <c r="I98" i="1"/>
  <c r="J98" i="1" s="1"/>
  <c r="X98" i="1"/>
  <c r="AK98" i="1" s="1"/>
  <c r="E99" i="1"/>
  <c r="R99" i="1" s="1"/>
  <c r="I99" i="1"/>
  <c r="J99" i="1" s="1"/>
  <c r="X99" i="1"/>
  <c r="E100" i="1"/>
  <c r="R100" i="1" s="1"/>
  <c r="I100" i="1"/>
  <c r="J100" i="1" s="1"/>
  <c r="X100" i="1"/>
  <c r="AK100" i="1" s="1"/>
  <c r="E101" i="1"/>
  <c r="R101" i="1" s="1"/>
  <c r="I101" i="1"/>
  <c r="J101" i="1" s="1"/>
  <c r="X101" i="1"/>
  <c r="E102" i="1"/>
  <c r="R102" i="1" s="1"/>
  <c r="I102" i="1"/>
  <c r="J102" i="1" s="1"/>
  <c r="X102" i="1"/>
  <c r="AK102" i="1" s="1"/>
  <c r="E103" i="1"/>
  <c r="R103" i="1" s="1"/>
  <c r="I103" i="1"/>
  <c r="J103" i="1" s="1"/>
  <c r="X103" i="1"/>
  <c r="E104" i="1"/>
  <c r="I104" i="1"/>
  <c r="J104" i="1" s="1"/>
  <c r="X104" i="1"/>
  <c r="E105" i="1"/>
  <c r="R105" i="1" s="1"/>
  <c r="I105" i="1"/>
  <c r="J105" i="1" s="1"/>
  <c r="X105" i="1"/>
  <c r="AK105" i="1" s="1"/>
  <c r="E106" i="1"/>
  <c r="R106" i="1" s="1"/>
  <c r="I106" i="1"/>
  <c r="J106" i="1" s="1"/>
  <c r="X106" i="1"/>
  <c r="L72" i="1" l="1"/>
  <c r="L93" i="1"/>
  <c r="L81" i="1"/>
  <c r="L88" i="1"/>
  <c r="L70" i="1"/>
  <c r="L91" i="1"/>
  <c r="L82" i="1"/>
  <c r="H12" i="2"/>
  <c r="L71" i="1"/>
  <c r="L105" i="1"/>
  <c r="L104" i="1"/>
  <c r="L100" i="1"/>
  <c r="L102" i="1"/>
  <c r="L94" i="1"/>
  <c r="H33" i="2" s="1"/>
  <c r="L86" i="1"/>
  <c r="H30" i="2"/>
  <c r="H29" i="2"/>
  <c r="L66" i="1"/>
  <c r="L99" i="1"/>
  <c r="L103" i="1"/>
  <c r="L96" i="1"/>
  <c r="L78" i="1"/>
  <c r="L76" i="1"/>
  <c r="L79" i="1"/>
  <c r="H18" i="2" s="1"/>
  <c r="L106" i="1"/>
  <c r="L85" i="1"/>
  <c r="L64" i="1"/>
  <c r="AK77" i="1"/>
  <c r="L68" i="1"/>
  <c r="AK104" i="1"/>
  <c r="L97" i="1"/>
  <c r="L95" i="1"/>
  <c r="AK92" i="1"/>
  <c r="AK99" i="1"/>
  <c r="L83" i="1"/>
  <c r="L65" i="1"/>
  <c r="AK89" i="1"/>
  <c r="L98" i="1"/>
  <c r="AK106" i="1"/>
  <c r="AK71" i="1"/>
  <c r="AK97" i="1"/>
  <c r="AK94" i="1"/>
  <c r="L92" i="1"/>
  <c r="AK74" i="1"/>
  <c r="L80" i="1"/>
  <c r="AK86" i="1"/>
  <c r="L77" i="1"/>
  <c r="AK68" i="1"/>
  <c r="R104" i="1"/>
  <c r="AK103" i="1"/>
  <c r="AK101" i="1"/>
  <c r="L89" i="1"/>
  <c r="AK83" i="1"/>
  <c r="L74" i="1"/>
  <c r="AK65" i="1"/>
  <c r="AK80" i="1"/>
  <c r="L101" i="1"/>
  <c r="T13" i="1"/>
  <c r="U13" i="1" s="1"/>
  <c r="S19" i="1"/>
  <c r="T19" i="1"/>
  <c r="S49" i="1"/>
  <c r="S31" i="1"/>
  <c r="S13" i="1"/>
  <c r="V13" i="1" s="1"/>
  <c r="X13" i="1" s="1"/>
  <c r="H41" i="2" l="1"/>
  <c r="H44" i="2"/>
  <c r="H25" i="2"/>
  <c r="H39" i="2"/>
  <c r="H45" i="2"/>
  <c r="H42" i="2"/>
  <c r="H38" i="2"/>
  <c r="H26" i="2"/>
  <c r="H31" i="2"/>
  <c r="H27" i="2"/>
  <c r="H16" i="2"/>
  <c r="H28" i="2"/>
  <c r="H3" i="2"/>
  <c r="H20" i="2"/>
  <c r="H34" i="2"/>
  <c r="H4" i="2"/>
  <c r="H36" i="2"/>
  <c r="H23" i="2"/>
  <c r="H24" i="2"/>
  <c r="H37" i="2"/>
  <c r="H7" i="2"/>
  <c r="H6" i="2"/>
  <c r="H13" i="2"/>
  <c r="H32" i="2"/>
  <c r="H11" i="2"/>
  <c r="H17" i="2"/>
  <c r="H15" i="2"/>
  <c r="H43" i="2"/>
  <c r="H40" i="2"/>
  <c r="H21" i="2"/>
  <c r="H9" i="2"/>
  <c r="H19" i="2"/>
  <c r="H22" i="2"/>
  <c r="X63" i="1"/>
  <c r="AK63" i="1" s="1"/>
  <c r="H8" i="2" l="1"/>
  <c r="H14" i="2"/>
  <c r="H35" i="2"/>
  <c r="H5" i="2"/>
  <c r="H10" i="2"/>
  <c r="AD63" i="1"/>
  <c r="T14" i="1"/>
  <c r="U14" i="1" s="1"/>
  <c r="T60" i="1"/>
  <c r="U60" i="1" s="1"/>
  <c r="S60" i="1"/>
  <c r="V60" i="1" s="1"/>
  <c r="X60" i="1" s="1"/>
  <c r="T59" i="1"/>
  <c r="U59" i="1" s="1"/>
  <c r="S59" i="1"/>
  <c r="V59" i="1" s="1"/>
  <c r="X59" i="1" s="1"/>
  <c r="T58" i="1"/>
  <c r="U58" i="1" s="1"/>
  <c r="S58" i="1"/>
  <c r="V58" i="1" s="1"/>
  <c r="X58" i="1" s="1"/>
  <c r="T57" i="1"/>
  <c r="U57" i="1" s="1"/>
  <c r="S57" i="1"/>
  <c r="V57" i="1" s="1"/>
  <c r="X57" i="1" s="1"/>
  <c r="T56" i="1"/>
  <c r="U56" i="1" s="1"/>
  <c r="S56" i="1"/>
  <c r="V56" i="1" s="1"/>
  <c r="X56" i="1" s="1"/>
  <c r="T55" i="1"/>
  <c r="U55" i="1" s="1"/>
  <c r="S55" i="1"/>
  <c r="V55" i="1" s="1"/>
  <c r="X55" i="1" s="1"/>
  <c r="T54" i="1"/>
  <c r="U54" i="1" s="1"/>
  <c r="S54" i="1"/>
  <c r="V54" i="1" s="1"/>
  <c r="X54" i="1" s="1"/>
  <c r="T53" i="1"/>
  <c r="U53" i="1" s="1"/>
  <c r="S53" i="1"/>
  <c r="V53" i="1" s="1"/>
  <c r="X53" i="1" s="1"/>
  <c r="T52" i="1"/>
  <c r="U52" i="1" s="1"/>
  <c r="S52" i="1"/>
  <c r="V52" i="1" s="1"/>
  <c r="X52" i="1" s="1"/>
  <c r="T51" i="1"/>
  <c r="U51" i="1" s="1"/>
  <c r="S51" i="1"/>
  <c r="V51" i="1" s="1"/>
  <c r="X51" i="1" s="1"/>
  <c r="T50" i="1"/>
  <c r="U50" i="1" s="1"/>
  <c r="S50" i="1"/>
  <c r="V50" i="1" s="1"/>
  <c r="X50" i="1" s="1"/>
  <c r="T49" i="1"/>
  <c r="U49" i="1" s="1"/>
  <c r="V49" i="1"/>
  <c r="X49" i="1" s="1"/>
  <c r="T48" i="1"/>
  <c r="U48" i="1" s="1"/>
  <c r="S48" i="1"/>
  <c r="V48" i="1" s="1"/>
  <c r="X48" i="1" s="1"/>
  <c r="T47" i="1"/>
  <c r="U47" i="1" s="1"/>
  <c r="S47" i="1"/>
  <c r="V47" i="1" s="1"/>
  <c r="X47" i="1" s="1"/>
  <c r="T46" i="1"/>
  <c r="U46" i="1" s="1"/>
  <c r="S46" i="1"/>
  <c r="V46" i="1" s="1"/>
  <c r="X46" i="1" s="1"/>
  <c r="T45" i="1"/>
  <c r="U45" i="1" s="1"/>
  <c r="S45" i="1"/>
  <c r="V45" i="1" s="1"/>
  <c r="X45" i="1" s="1"/>
  <c r="T44" i="1"/>
  <c r="U44" i="1" s="1"/>
  <c r="S44" i="1"/>
  <c r="V44" i="1" s="1"/>
  <c r="X44" i="1" s="1"/>
  <c r="T43" i="1"/>
  <c r="U43" i="1" s="1"/>
  <c r="S43" i="1"/>
  <c r="V43" i="1" s="1"/>
  <c r="X43" i="1" s="1"/>
  <c r="T42" i="1"/>
  <c r="U42" i="1" s="1"/>
  <c r="S42" i="1"/>
  <c r="V42" i="1" s="1"/>
  <c r="X42" i="1" s="1"/>
  <c r="T41" i="1"/>
  <c r="U41" i="1" s="1"/>
  <c r="S41" i="1"/>
  <c r="V41" i="1" s="1"/>
  <c r="X41" i="1" s="1"/>
  <c r="T40" i="1"/>
  <c r="U40" i="1" s="1"/>
  <c r="S40" i="1"/>
  <c r="V40" i="1" s="1"/>
  <c r="X40" i="1" s="1"/>
  <c r="T39" i="1"/>
  <c r="U39" i="1" s="1"/>
  <c r="S39" i="1"/>
  <c r="V39" i="1" s="1"/>
  <c r="X39" i="1" s="1"/>
  <c r="T38" i="1"/>
  <c r="U38" i="1" s="1"/>
  <c r="S38" i="1"/>
  <c r="V38" i="1" s="1"/>
  <c r="X38" i="1" s="1"/>
  <c r="T37" i="1"/>
  <c r="U37" i="1" s="1"/>
  <c r="S37" i="1"/>
  <c r="V37" i="1" s="1"/>
  <c r="X37" i="1" s="1"/>
  <c r="T36" i="1"/>
  <c r="U36" i="1" s="1"/>
  <c r="S36" i="1"/>
  <c r="V36" i="1" s="1"/>
  <c r="X36" i="1" s="1"/>
  <c r="T35" i="1"/>
  <c r="U35" i="1" s="1"/>
  <c r="S35" i="1"/>
  <c r="V35" i="1" s="1"/>
  <c r="X35" i="1" s="1"/>
  <c r="T34" i="1"/>
  <c r="U34" i="1" s="1"/>
  <c r="S34" i="1"/>
  <c r="V34" i="1" s="1"/>
  <c r="X34" i="1" s="1"/>
  <c r="T33" i="1"/>
  <c r="U33" i="1" s="1"/>
  <c r="S33" i="1"/>
  <c r="V33" i="1" s="1"/>
  <c r="X33" i="1" s="1"/>
  <c r="T32" i="1"/>
  <c r="U32" i="1" s="1"/>
  <c r="S32" i="1"/>
  <c r="V32" i="1" s="1"/>
  <c r="X32" i="1" s="1"/>
  <c r="V31" i="1"/>
  <c r="X31" i="1" s="1"/>
  <c r="T31" i="1"/>
  <c r="U31" i="1" s="1"/>
  <c r="T30" i="1"/>
  <c r="U30" i="1" s="1"/>
  <c r="S30" i="1"/>
  <c r="V30" i="1" s="1"/>
  <c r="X30" i="1" s="1"/>
  <c r="T29" i="1"/>
  <c r="U29" i="1" s="1"/>
  <c r="S29" i="1"/>
  <c r="V29" i="1" s="1"/>
  <c r="X29" i="1" s="1"/>
  <c r="T28" i="1"/>
  <c r="U28" i="1" s="1"/>
  <c r="S28" i="1"/>
  <c r="V28" i="1" s="1"/>
  <c r="X28" i="1" s="1"/>
  <c r="T27" i="1"/>
  <c r="U27" i="1" s="1"/>
  <c r="S27" i="1"/>
  <c r="V27" i="1" s="1"/>
  <c r="X27" i="1" s="1"/>
  <c r="T26" i="1"/>
  <c r="U26" i="1" s="1"/>
  <c r="S26" i="1"/>
  <c r="V26" i="1" s="1"/>
  <c r="X26" i="1" s="1"/>
  <c r="T25" i="1"/>
  <c r="U25" i="1" s="1"/>
  <c r="S25" i="1"/>
  <c r="V25" i="1" s="1"/>
  <c r="X25" i="1" s="1"/>
  <c r="T24" i="1"/>
  <c r="U24" i="1" s="1"/>
  <c r="S24" i="1"/>
  <c r="V24" i="1" s="1"/>
  <c r="X24" i="1" s="1"/>
  <c r="T23" i="1"/>
  <c r="U23" i="1" s="1"/>
  <c r="S23" i="1"/>
  <c r="V23" i="1" s="1"/>
  <c r="X23" i="1" s="1"/>
  <c r="T22" i="1"/>
  <c r="U22" i="1" s="1"/>
  <c r="S22" i="1"/>
  <c r="V22" i="1" s="1"/>
  <c r="X22" i="1" s="1"/>
  <c r="T21" i="1"/>
  <c r="U21" i="1" s="1"/>
  <c r="S21" i="1"/>
  <c r="V21" i="1" s="1"/>
  <c r="X21" i="1" s="1"/>
  <c r="T20" i="1"/>
  <c r="U20" i="1" s="1"/>
  <c r="S20" i="1"/>
  <c r="V20" i="1" s="1"/>
  <c r="X20" i="1" s="1"/>
  <c r="U19" i="1"/>
  <c r="V19" i="1"/>
  <c r="X19" i="1" s="1"/>
  <c r="T18" i="1"/>
  <c r="U18" i="1" s="1"/>
  <c r="S18" i="1"/>
  <c r="V18" i="1" s="1"/>
  <c r="X18" i="1" s="1"/>
  <c r="T17" i="1"/>
  <c r="U17" i="1" s="1"/>
  <c r="S17" i="1"/>
  <c r="V17" i="1" s="1"/>
  <c r="X17" i="1" s="1"/>
  <c r="T16" i="1"/>
  <c r="U16" i="1" s="1"/>
  <c r="S16" i="1"/>
  <c r="V16" i="1" s="1"/>
  <c r="X16" i="1" s="1"/>
  <c r="T15" i="1"/>
  <c r="U15" i="1" s="1"/>
  <c r="S15" i="1"/>
  <c r="V15" i="1" s="1"/>
  <c r="X15" i="1" s="1"/>
  <c r="S14" i="1"/>
  <c r="V14" i="1" s="1"/>
  <c r="X14" i="1" s="1"/>
  <c r="R63" i="1" l="1"/>
  <c r="I63" i="1" l="1"/>
  <c r="J63" i="1" s="1"/>
  <c r="L63" i="1" s="1"/>
  <c r="G13" i="1"/>
  <c r="H13" i="1" s="1"/>
  <c r="Y13" i="1" s="1"/>
  <c r="F13" i="1"/>
  <c r="I13" i="1" s="1"/>
  <c r="K13" i="1" s="1"/>
  <c r="G14" i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F14" i="1"/>
  <c r="I14" i="1" s="1"/>
  <c r="K14" i="1" s="1"/>
  <c r="F20" i="1"/>
  <c r="I20" i="1" s="1"/>
  <c r="K20" i="1" s="1"/>
  <c r="F21" i="1"/>
  <c r="I21" i="1" s="1"/>
  <c r="K21" i="1" s="1"/>
  <c r="F22" i="1"/>
  <c r="I22" i="1" s="1"/>
  <c r="K22" i="1" s="1"/>
  <c r="F23" i="1"/>
  <c r="I23" i="1" s="1"/>
  <c r="K23" i="1" s="1"/>
  <c r="F24" i="1"/>
  <c r="I24" i="1" s="1"/>
  <c r="K24" i="1" s="1"/>
  <c r="F15" i="1"/>
  <c r="I15" i="1" s="1"/>
  <c r="F16" i="1"/>
  <c r="I16" i="1" s="1"/>
  <c r="K16" i="1" s="1"/>
  <c r="F17" i="1"/>
  <c r="I17" i="1" s="1"/>
  <c r="K17" i="1" s="1"/>
  <c r="F18" i="1"/>
  <c r="I18" i="1" s="1"/>
  <c r="K18" i="1" s="1"/>
  <c r="F19" i="1"/>
  <c r="I19" i="1" s="1"/>
  <c r="K19" i="1" s="1"/>
  <c r="F25" i="1"/>
  <c r="I25" i="1" s="1"/>
  <c r="K25" i="1" s="1"/>
  <c r="F26" i="1"/>
  <c r="I26" i="1" s="1"/>
  <c r="K26" i="1" s="1"/>
  <c r="F27" i="1"/>
  <c r="I27" i="1" s="1"/>
  <c r="K27" i="1" s="1"/>
  <c r="F28" i="1"/>
  <c r="I28" i="1" s="1"/>
  <c r="K28" i="1" s="1"/>
  <c r="F29" i="1"/>
  <c r="I29" i="1" s="1"/>
  <c r="K29" i="1" s="1"/>
  <c r="F30" i="1"/>
  <c r="I30" i="1" s="1"/>
  <c r="K30" i="1" s="1"/>
  <c r="F31" i="1"/>
  <c r="I31" i="1" s="1"/>
  <c r="K31" i="1" s="1"/>
  <c r="F32" i="1"/>
  <c r="I32" i="1" s="1"/>
  <c r="K32" i="1" s="1"/>
  <c r="F33" i="1"/>
  <c r="I33" i="1" s="1"/>
  <c r="K33" i="1" s="1"/>
  <c r="F34" i="1"/>
  <c r="I34" i="1" s="1"/>
  <c r="K34" i="1" s="1"/>
  <c r="F35" i="1"/>
  <c r="I35" i="1" s="1"/>
  <c r="K35" i="1" s="1"/>
  <c r="F36" i="1"/>
  <c r="I36" i="1" s="1"/>
  <c r="K36" i="1" s="1"/>
  <c r="F37" i="1"/>
  <c r="I37" i="1" s="1"/>
  <c r="K37" i="1" s="1"/>
  <c r="F38" i="1"/>
  <c r="I38" i="1" s="1"/>
  <c r="K38" i="1" s="1"/>
  <c r="F39" i="1"/>
  <c r="I39" i="1" s="1"/>
  <c r="K39" i="1" s="1"/>
  <c r="F40" i="1"/>
  <c r="I40" i="1" s="1"/>
  <c r="K40" i="1" s="1"/>
  <c r="F41" i="1"/>
  <c r="I41" i="1" s="1"/>
  <c r="K41" i="1" s="1"/>
  <c r="F42" i="1"/>
  <c r="I42" i="1" s="1"/>
  <c r="K42" i="1" s="1"/>
  <c r="F43" i="1"/>
  <c r="I43" i="1" s="1"/>
  <c r="K43" i="1" s="1"/>
  <c r="F44" i="1"/>
  <c r="I44" i="1" s="1"/>
  <c r="K44" i="1" s="1"/>
  <c r="F45" i="1"/>
  <c r="I45" i="1" s="1"/>
  <c r="K45" i="1" s="1"/>
  <c r="F46" i="1"/>
  <c r="I46" i="1" s="1"/>
  <c r="K46" i="1" s="1"/>
  <c r="F47" i="1"/>
  <c r="I47" i="1" s="1"/>
  <c r="K47" i="1" s="1"/>
  <c r="F48" i="1"/>
  <c r="I48" i="1" s="1"/>
  <c r="K48" i="1" s="1"/>
  <c r="F49" i="1"/>
  <c r="I49" i="1" s="1"/>
  <c r="K49" i="1" s="1"/>
  <c r="F50" i="1"/>
  <c r="I50" i="1" s="1"/>
  <c r="K50" i="1" s="1"/>
  <c r="F51" i="1"/>
  <c r="I51" i="1" s="1"/>
  <c r="K51" i="1" s="1"/>
  <c r="F52" i="1"/>
  <c r="I52" i="1" s="1"/>
  <c r="K52" i="1" s="1"/>
  <c r="F53" i="1"/>
  <c r="I53" i="1" s="1"/>
  <c r="K53" i="1" s="1"/>
  <c r="F54" i="1"/>
  <c r="I54" i="1" s="1"/>
  <c r="K54" i="1" s="1"/>
  <c r="F55" i="1"/>
  <c r="I55" i="1" s="1"/>
  <c r="K55" i="1" s="1"/>
  <c r="F56" i="1"/>
  <c r="I56" i="1" s="1"/>
  <c r="K56" i="1" s="1"/>
  <c r="F57" i="1"/>
  <c r="I57" i="1" s="1"/>
  <c r="K57" i="1" s="1"/>
  <c r="F58" i="1"/>
  <c r="I58" i="1" s="1"/>
  <c r="K58" i="1" s="1"/>
  <c r="F59" i="1"/>
  <c r="I59" i="1" s="1"/>
  <c r="K59" i="1" s="1"/>
  <c r="F60" i="1"/>
  <c r="I60" i="1" s="1"/>
  <c r="K60" i="1" s="1"/>
  <c r="Y54" i="1" l="1"/>
  <c r="Y47" i="1"/>
  <c r="Y34" i="1"/>
  <c r="Y24" i="1"/>
  <c r="Y57" i="1"/>
  <c r="Y37" i="1"/>
  <c r="Y27" i="1"/>
  <c r="Y14" i="1"/>
  <c r="Y60" i="1"/>
  <c r="Y50" i="1"/>
  <c r="Y40" i="1"/>
  <c r="Y30" i="1"/>
  <c r="Y20" i="1"/>
  <c r="Y17" i="1"/>
  <c r="Y43" i="1"/>
  <c r="Y33" i="1"/>
  <c r="Y23" i="1"/>
  <c r="Y15" i="1"/>
  <c r="Y56" i="1"/>
  <c r="Y53" i="1"/>
  <c r="Y36" i="1"/>
  <c r="Y18" i="1"/>
  <c r="Y59" i="1"/>
  <c r="Y46" i="1"/>
  <c r="Y26" i="1"/>
  <c r="Y16" i="1"/>
  <c r="Y31" i="1"/>
  <c r="Y49" i="1"/>
  <c r="Y39" i="1"/>
  <c r="Y32" i="1"/>
  <c r="Y29" i="1"/>
  <c r="Y19" i="1"/>
  <c r="Y58" i="1"/>
  <c r="Y52" i="1"/>
  <c r="Y42" i="1"/>
  <c r="Y35" i="1"/>
  <c r="Y25" i="1"/>
  <c r="Y55" i="1"/>
  <c r="Y45" i="1"/>
  <c r="Y22" i="1"/>
  <c r="Y48" i="1"/>
  <c r="Y38" i="1"/>
  <c r="Y28" i="1"/>
  <c r="Y51" i="1"/>
  <c r="Y44" i="1"/>
  <c r="Y41" i="1"/>
  <c r="Y21" i="1"/>
  <c r="L16" i="1"/>
  <c r="L42" i="1"/>
  <c r="L17" i="1"/>
  <c r="L43" i="1"/>
  <c r="L18" i="1"/>
  <c r="L50" i="1"/>
  <c r="L39" i="1"/>
  <c r="L19" i="1"/>
  <c r="L51" i="1"/>
  <c r="L27" i="1"/>
  <c r="L28" i="1"/>
  <c r="L29" i="1"/>
  <c r="L54" i="1"/>
  <c r="L55" i="1"/>
  <c r="L31" i="1"/>
  <c r="L40" i="1"/>
  <c r="L20" i="1"/>
  <c r="L30" i="1"/>
  <c r="L15" i="1"/>
  <c r="L38" i="1"/>
  <c r="L26" i="1"/>
  <c r="L37" i="1"/>
  <c r="L25" i="1"/>
  <c r="L48" i="1"/>
  <c r="L24" i="1"/>
  <c r="L52" i="1"/>
  <c r="L60" i="1"/>
  <c r="L36" i="1"/>
  <c r="L59" i="1"/>
  <c r="L47" i="1"/>
  <c r="L35" i="1"/>
  <c r="L23" i="1"/>
  <c r="L13" i="1"/>
  <c r="L58" i="1"/>
  <c r="L46" i="1"/>
  <c r="L34" i="1"/>
  <c r="L22" i="1"/>
  <c r="L14" i="1"/>
  <c r="L57" i="1"/>
  <c r="L45" i="1"/>
  <c r="L33" i="1"/>
  <c r="L21" i="1"/>
  <c r="L56" i="1"/>
  <c r="L44" i="1"/>
  <c r="L32" i="1"/>
  <c r="L49" i="1"/>
  <c r="L53" i="1"/>
  <c r="L41" i="1"/>
  <c r="AS58" i="1" l="1"/>
  <c r="AS59" i="1"/>
  <c r="H2" i="2"/>
  <c r="AS99" i="1" l="1"/>
  <c r="I38" i="2" s="1"/>
  <c r="AS100" i="1"/>
  <c r="I39" i="2" s="1"/>
  <c r="AS94" i="1"/>
  <c r="I33" i="2" s="1"/>
  <c r="AS83" i="1"/>
  <c r="I22" i="2" s="1"/>
  <c r="AS93" i="1"/>
  <c r="I32" i="2" s="1"/>
  <c r="AS65" i="1"/>
  <c r="I4" i="2" s="1"/>
  <c r="AS101" i="1"/>
  <c r="I40" i="2" s="1"/>
  <c r="AS72" i="1"/>
  <c r="I11" i="2" s="1"/>
  <c r="AS96" i="1"/>
  <c r="I35" i="2" s="1"/>
  <c r="AS84" i="1"/>
  <c r="I23" i="2" s="1"/>
  <c r="AS85" i="1"/>
  <c r="I24" i="2" s="1"/>
  <c r="AS73" i="1"/>
  <c r="I12" i="2" s="1"/>
  <c r="AS95" i="1"/>
  <c r="I34" i="2" s="1"/>
  <c r="AS106" i="1"/>
  <c r="I45" i="2" s="1"/>
  <c r="AS64" i="1"/>
  <c r="I3" i="2" s="1"/>
  <c r="AS97" i="1"/>
  <c r="I36" i="2" s="1"/>
  <c r="AS71" i="1"/>
  <c r="I10" i="2" s="1"/>
  <c r="AS69" i="1"/>
  <c r="I8" i="2" s="1"/>
  <c r="AS74" i="1"/>
  <c r="I13" i="2" s="1"/>
  <c r="AS75" i="1"/>
  <c r="I14" i="2" s="1"/>
  <c r="AS76" i="1"/>
  <c r="I15" i="2" s="1"/>
  <c r="AS104" i="1"/>
  <c r="I43" i="2" s="1"/>
  <c r="AS68" i="1"/>
  <c r="I7" i="2" s="1"/>
  <c r="AS86" i="1"/>
  <c r="I25" i="2" s="1"/>
  <c r="AS87" i="1"/>
  <c r="I26" i="2" s="1"/>
  <c r="AS89" i="1"/>
  <c r="I28" i="2" s="1"/>
  <c r="AS103" i="1"/>
  <c r="I42" i="2" s="1"/>
  <c r="AS98" i="1"/>
  <c r="I37" i="2" s="1"/>
  <c r="AS88" i="1"/>
  <c r="I27" i="2" s="1"/>
  <c r="AS78" i="1"/>
  <c r="I17" i="2" s="1"/>
  <c r="AS105" i="1"/>
  <c r="I44" i="2" s="1"/>
  <c r="AS77" i="1"/>
  <c r="I16" i="2" s="1"/>
  <c r="AS66" i="1"/>
  <c r="I5" i="2" s="1"/>
  <c r="AS92" i="1"/>
  <c r="I31" i="2" s="1"/>
  <c r="AS79" i="1"/>
  <c r="I18" i="2" s="1"/>
  <c r="AS90" i="1"/>
  <c r="I29" i="2" s="1"/>
  <c r="AS67" i="1"/>
  <c r="I6" i="2" s="1"/>
  <c r="AS70" i="1"/>
  <c r="I9" i="2" s="1"/>
  <c r="AS102" i="1"/>
  <c r="I41" i="2" s="1"/>
  <c r="AS81" i="1"/>
  <c r="I20" i="2" s="1"/>
  <c r="AS82" i="1"/>
  <c r="I21" i="2" s="1"/>
  <c r="AS91" i="1"/>
  <c r="I30" i="2" s="1"/>
  <c r="AS80" i="1"/>
  <c r="I19" i="2" s="1"/>
  <c r="AS63" i="1"/>
  <c r="I2" i="2" s="1"/>
  <c r="AC53" i="1" l="1" a="1"/>
  <c r="AG53" i="1" s="1"/>
  <c r="AD53" i="1" l="1"/>
  <c r="AH53" i="1"/>
  <c r="AC53" i="1"/>
  <c r="AF53" i="1"/>
  <c r="AE53" i="1"/>
  <c r="O72" i="1" l="1"/>
  <c r="O84" i="1"/>
  <c r="O96" i="1"/>
  <c r="O94" i="1"/>
  <c r="O73" i="1"/>
  <c r="O85" i="1"/>
  <c r="O97" i="1"/>
  <c r="O70" i="1"/>
  <c r="O74" i="1"/>
  <c r="O86" i="1"/>
  <c r="O98" i="1"/>
  <c r="O75" i="1"/>
  <c r="O87" i="1"/>
  <c r="O99" i="1"/>
  <c r="O100" i="1"/>
  <c r="O64" i="1"/>
  <c r="O76" i="1"/>
  <c r="O88" i="1"/>
  <c r="O65" i="1"/>
  <c r="O77" i="1"/>
  <c r="O89" i="1"/>
  <c r="O101" i="1"/>
  <c r="O106" i="1"/>
  <c r="O66" i="1"/>
  <c r="O78" i="1"/>
  <c r="O90" i="1"/>
  <c r="O102" i="1"/>
  <c r="O95" i="1"/>
  <c r="O67" i="1"/>
  <c r="O79" i="1"/>
  <c r="O91" i="1"/>
  <c r="O103" i="1"/>
  <c r="O82" i="1"/>
  <c r="O68" i="1"/>
  <c r="O80" i="1"/>
  <c r="O92" i="1"/>
  <c r="O104" i="1"/>
  <c r="O69" i="1"/>
  <c r="O81" i="1"/>
  <c r="O93" i="1"/>
  <c r="O105" i="1"/>
  <c r="O71" i="1"/>
  <c r="O83" i="1"/>
  <c r="N63" i="1"/>
  <c r="O63" i="1" s="1"/>
  <c r="S80" i="1" l="1"/>
  <c r="G19" i="2" s="1"/>
  <c r="P80" i="1"/>
  <c r="P106" i="1"/>
  <c r="S106" i="1"/>
  <c r="G45" i="2" s="1"/>
  <c r="P98" i="1"/>
  <c r="S98" i="1"/>
  <c r="G37" i="2" s="1"/>
  <c r="P86" i="1"/>
  <c r="S86" i="1"/>
  <c r="G25" i="2" s="1"/>
  <c r="P82" i="1"/>
  <c r="S82" i="1"/>
  <c r="G21" i="2" s="1"/>
  <c r="S89" i="1"/>
  <c r="G28" i="2" s="1"/>
  <c r="P89" i="1"/>
  <c r="S74" i="1"/>
  <c r="G13" i="2" s="1"/>
  <c r="P74" i="1"/>
  <c r="P63" i="1"/>
  <c r="S63" i="1"/>
  <c r="G2" i="2" s="1"/>
  <c r="P88" i="1"/>
  <c r="S88" i="1"/>
  <c r="G27" i="2" s="1"/>
  <c r="P85" i="1"/>
  <c r="S85" i="1"/>
  <c r="G24" i="2" s="1"/>
  <c r="P68" i="1"/>
  <c r="S68" i="1"/>
  <c r="G7" i="2" s="1"/>
  <c r="P65" i="1"/>
  <c r="S65" i="1"/>
  <c r="G4" i="2" s="1"/>
  <c r="P105" i="1"/>
  <c r="S105" i="1"/>
  <c r="G44" i="2" s="1"/>
  <c r="P67" i="1"/>
  <c r="S67" i="1"/>
  <c r="G6" i="2" s="1"/>
  <c r="P76" i="1"/>
  <c r="S76" i="1"/>
  <c r="G15" i="2" s="1"/>
  <c r="P73" i="1"/>
  <c r="S73" i="1"/>
  <c r="G12" i="2" s="1"/>
  <c r="P77" i="1"/>
  <c r="S77" i="1"/>
  <c r="G16" i="2" s="1"/>
  <c r="P79" i="1"/>
  <c r="S79" i="1"/>
  <c r="G18" i="2" s="1"/>
  <c r="S95" i="1"/>
  <c r="G34" i="2" s="1"/>
  <c r="P95" i="1"/>
  <c r="S64" i="1"/>
  <c r="G3" i="2" s="1"/>
  <c r="P64" i="1"/>
  <c r="S101" i="1"/>
  <c r="G40" i="2" s="1"/>
  <c r="P101" i="1"/>
  <c r="P97" i="1"/>
  <c r="S97" i="1"/>
  <c r="G36" i="2" s="1"/>
  <c r="P81" i="1"/>
  <c r="S81" i="1"/>
  <c r="G20" i="2" s="1"/>
  <c r="S102" i="1"/>
  <c r="G41" i="2" s="1"/>
  <c r="P102" i="1"/>
  <c r="S100" i="1"/>
  <c r="G39" i="2" s="1"/>
  <c r="P100" i="1"/>
  <c r="P94" i="1"/>
  <c r="S94" i="1"/>
  <c r="G33" i="2" s="1"/>
  <c r="P103" i="1"/>
  <c r="S103" i="1"/>
  <c r="G42" i="2" s="1"/>
  <c r="P83" i="1"/>
  <c r="S83" i="1"/>
  <c r="G22" i="2" s="1"/>
  <c r="P69" i="1"/>
  <c r="S69" i="1"/>
  <c r="G8" i="2" s="1"/>
  <c r="S90" i="1"/>
  <c r="G29" i="2" s="1"/>
  <c r="P90" i="1"/>
  <c r="P99" i="1"/>
  <c r="S99" i="1"/>
  <c r="G38" i="2" s="1"/>
  <c r="P96" i="1"/>
  <c r="S96" i="1"/>
  <c r="G35" i="2" s="1"/>
  <c r="P70" i="1"/>
  <c r="S70" i="1"/>
  <c r="G9" i="2" s="1"/>
  <c r="P71" i="1"/>
  <c r="S71" i="1"/>
  <c r="G10" i="2" s="1"/>
  <c r="P104" i="1"/>
  <c r="S104" i="1"/>
  <c r="G43" i="2" s="1"/>
  <c r="S78" i="1"/>
  <c r="G17" i="2" s="1"/>
  <c r="P78" i="1"/>
  <c r="P87" i="1"/>
  <c r="S87" i="1"/>
  <c r="G26" i="2" s="1"/>
  <c r="P84" i="1"/>
  <c r="S84" i="1"/>
  <c r="G23" i="2" s="1"/>
  <c r="P91" i="1"/>
  <c r="S91" i="1"/>
  <c r="G30" i="2" s="1"/>
  <c r="P93" i="1"/>
  <c r="S93" i="1"/>
  <c r="G32" i="2" s="1"/>
  <c r="S92" i="1"/>
  <c r="G31" i="2" s="1"/>
  <c r="P92" i="1"/>
  <c r="P66" i="1"/>
  <c r="S66" i="1"/>
  <c r="G5" i="2" s="1"/>
  <c r="P75" i="1"/>
  <c r="S75" i="1"/>
  <c r="G14" i="2" s="1"/>
  <c r="S72" i="1"/>
  <c r="G11" i="2" s="1"/>
  <c r="P72" i="1"/>
  <c r="F28" i="2" l="1"/>
  <c r="W89" i="1"/>
  <c r="Y89" i="1" s="1"/>
  <c r="W92" i="1"/>
  <c r="Y92" i="1" s="1"/>
  <c r="F31" i="2"/>
  <c r="F5" i="2"/>
  <c r="W66" i="1"/>
  <c r="Y66" i="1" s="1"/>
  <c r="W82" i="1"/>
  <c r="Y82" i="1" s="1"/>
  <c r="F21" i="2"/>
  <c r="F32" i="2"/>
  <c r="W93" i="1"/>
  <c r="Y93" i="1" s="1"/>
  <c r="W97" i="1"/>
  <c r="Y97" i="1" s="1"/>
  <c r="F36" i="2"/>
  <c r="W73" i="1"/>
  <c r="Y73" i="1" s="1"/>
  <c r="F12" i="2"/>
  <c r="F24" i="2"/>
  <c r="W85" i="1"/>
  <c r="Y85" i="1" s="1"/>
  <c r="W86" i="1"/>
  <c r="Y86" i="1" s="1"/>
  <c r="F25" i="2"/>
  <c r="W78" i="1"/>
  <c r="Y78" i="1" s="1"/>
  <c r="F17" i="2"/>
  <c r="W69" i="1"/>
  <c r="Y69" i="1" s="1"/>
  <c r="F8" i="2"/>
  <c r="W71" i="1"/>
  <c r="Y71" i="1" s="1"/>
  <c r="F10" i="2"/>
  <c r="W101" i="1"/>
  <c r="Y101" i="1" s="1"/>
  <c r="F40" i="2"/>
  <c r="W65" i="1"/>
  <c r="Y65" i="1" s="1"/>
  <c r="F4" i="2"/>
  <c r="F16" i="2"/>
  <c r="W77" i="1"/>
  <c r="Y77" i="1" s="1"/>
  <c r="W83" i="1"/>
  <c r="Y83" i="1" s="1"/>
  <c r="F22" i="2"/>
  <c r="W91" i="1"/>
  <c r="Y91" i="1" s="1"/>
  <c r="F30" i="2"/>
  <c r="W70" i="1"/>
  <c r="Y70" i="1" s="1"/>
  <c r="F9" i="2"/>
  <c r="W103" i="1"/>
  <c r="Y103" i="1" s="1"/>
  <c r="F42" i="2"/>
  <c r="F15" i="2"/>
  <c r="W76" i="1"/>
  <c r="Y76" i="1" s="1"/>
  <c r="F27" i="2"/>
  <c r="W88" i="1"/>
  <c r="Y88" i="1" s="1"/>
  <c r="F37" i="2"/>
  <c r="W98" i="1"/>
  <c r="Y98" i="1" s="1"/>
  <c r="W90" i="1"/>
  <c r="Y90" i="1" s="1"/>
  <c r="F29" i="2"/>
  <c r="W104" i="1"/>
  <c r="Y104" i="1" s="1"/>
  <c r="F43" i="2"/>
  <c r="W72" i="1"/>
  <c r="Y72" i="1" s="1"/>
  <c r="F11" i="2"/>
  <c r="W64" i="1"/>
  <c r="Y64" i="1" s="1"/>
  <c r="F3" i="2"/>
  <c r="F23" i="2"/>
  <c r="W84" i="1"/>
  <c r="Y84" i="1" s="1"/>
  <c r="W96" i="1"/>
  <c r="Y96" i="1" s="1"/>
  <c r="F35" i="2"/>
  <c r="W94" i="1"/>
  <c r="Y94" i="1" s="1"/>
  <c r="F33" i="2"/>
  <c r="W67" i="1"/>
  <c r="Y67" i="1" s="1"/>
  <c r="F6" i="2"/>
  <c r="F2" i="2"/>
  <c r="W63" i="1"/>
  <c r="Y63" i="1" s="1"/>
  <c r="W106" i="1"/>
  <c r="Y106" i="1" s="1"/>
  <c r="F45" i="2"/>
  <c r="W102" i="1"/>
  <c r="Y102" i="1" s="1"/>
  <c r="F41" i="2"/>
  <c r="F18" i="2"/>
  <c r="W79" i="1"/>
  <c r="Y79" i="1" s="1"/>
  <c r="W68" i="1"/>
  <c r="Y68" i="1" s="1"/>
  <c r="F7" i="2"/>
  <c r="W100" i="1"/>
  <c r="Y100" i="1" s="1"/>
  <c r="F39" i="2"/>
  <c r="W95" i="1"/>
  <c r="Y95" i="1" s="1"/>
  <c r="F34" i="2"/>
  <c r="F13" i="2"/>
  <c r="W74" i="1"/>
  <c r="Y74" i="1" s="1"/>
  <c r="W80" i="1"/>
  <c r="Y80" i="1" s="1"/>
  <c r="F19" i="2"/>
  <c r="F20" i="2"/>
  <c r="W81" i="1"/>
  <c r="Y81" i="1" s="1"/>
  <c r="W75" i="1"/>
  <c r="Y75" i="1" s="1"/>
  <c r="F14" i="2"/>
  <c r="W87" i="1"/>
  <c r="Y87" i="1" s="1"/>
  <c r="F26" i="2"/>
  <c r="W99" i="1"/>
  <c r="Y99" i="1" s="1"/>
  <c r="F38" i="2"/>
  <c r="F44" i="2"/>
  <c r="W105" i="1"/>
  <c r="Y105" i="1" s="1"/>
  <c r="K43" i="2" l="1"/>
  <c r="AC104" i="1"/>
  <c r="AE104" i="1" s="1"/>
  <c r="AF104" i="1" s="1"/>
  <c r="K7" i="2"/>
  <c r="AC68" i="1"/>
  <c r="AE68" i="1" s="1"/>
  <c r="AF68" i="1" s="1"/>
  <c r="K9" i="2"/>
  <c r="AC70" i="1"/>
  <c r="AE70" i="1" s="1"/>
  <c r="AF70" i="1" s="1"/>
  <c r="K22" i="2"/>
  <c r="AC83" i="1"/>
  <c r="AE83" i="1" s="1"/>
  <c r="AF83" i="1" s="1"/>
  <c r="K17" i="2"/>
  <c r="AC78" i="1"/>
  <c r="AE78" i="1" s="1"/>
  <c r="AF78" i="1" s="1"/>
  <c r="K21" i="2"/>
  <c r="AC82" i="1"/>
  <c r="AE82" i="1" s="1"/>
  <c r="AF82" i="1" s="1"/>
  <c r="K10" i="2"/>
  <c r="AC71" i="1"/>
  <c r="AE71" i="1" s="1"/>
  <c r="AF71" i="1" s="1"/>
  <c r="K14" i="2"/>
  <c r="AC75" i="1"/>
  <c r="AE75" i="1" s="1"/>
  <c r="AF75" i="1" s="1"/>
  <c r="K23" i="2"/>
  <c r="AC84" i="1"/>
  <c r="AE84" i="1" s="1"/>
  <c r="AF84" i="1" s="1"/>
  <c r="K27" i="2"/>
  <c r="AC88" i="1"/>
  <c r="AE88" i="1" s="1"/>
  <c r="AF88" i="1" s="1"/>
  <c r="K16" i="2"/>
  <c r="AC77" i="1"/>
  <c r="AE77" i="1" s="1"/>
  <c r="AF77" i="1" s="1"/>
  <c r="K5" i="2"/>
  <c r="AC66" i="1"/>
  <c r="AE66" i="1" s="1"/>
  <c r="AF66" i="1" s="1"/>
  <c r="K32" i="2"/>
  <c r="AC93" i="1"/>
  <c r="AE93" i="1" s="1"/>
  <c r="AF93" i="1" s="1"/>
  <c r="K37" i="2"/>
  <c r="AC98" i="1"/>
  <c r="AE98" i="1" s="1"/>
  <c r="AF98" i="1" s="1"/>
  <c r="AC86" i="1"/>
  <c r="AE86" i="1" s="1"/>
  <c r="AF86" i="1" s="1"/>
  <c r="K25" i="2"/>
  <c r="K6" i="2"/>
  <c r="AC67" i="1"/>
  <c r="AE67" i="1" s="1"/>
  <c r="AF67" i="1" s="1"/>
  <c r="K33" i="2"/>
  <c r="AC94" i="1"/>
  <c r="AE94" i="1" s="1"/>
  <c r="AF94" i="1" s="1"/>
  <c r="K20" i="2"/>
  <c r="AC81" i="1"/>
  <c r="AE81" i="1" s="1"/>
  <c r="AF81" i="1" s="1"/>
  <c r="K19" i="2"/>
  <c r="AC80" i="1"/>
  <c r="AE80" i="1" s="1"/>
  <c r="AF80" i="1" s="1"/>
  <c r="K15" i="2"/>
  <c r="AC76" i="1"/>
  <c r="AE76" i="1" s="1"/>
  <c r="AF76" i="1" s="1"/>
  <c r="K24" i="2"/>
  <c r="AC85" i="1"/>
  <c r="AE85" i="1" s="1"/>
  <c r="AF85" i="1" s="1"/>
  <c r="K36" i="2"/>
  <c r="AC97" i="1"/>
  <c r="AE97" i="1" s="1"/>
  <c r="AF97" i="1" s="1"/>
  <c r="K30" i="2"/>
  <c r="AC91" i="1"/>
  <c r="AE91" i="1" s="1"/>
  <c r="AF91" i="1" s="1"/>
  <c r="K18" i="2"/>
  <c r="AC79" i="1"/>
  <c r="AE79" i="1" s="1"/>
  <c r="AF79" i="1" s="1"/>
  <c r="K35" i="2"/>
  <c r="AC96" i="1"/>
  <c r="AE96" i="1" s="1"/>
  <c r="AF96" i="1" s="1"/>
  <c r="K41" i="2"/>
  <c r="AC102" i="1"/>
  <c r="AE102" i="1" s="1"/>
  <c r="AF102" i="1" s="1"/>
  <c r="AC105" i="1"/>
  <c r="AE105" i="1" s="1"/>
  <c r="AF105" i="1" s="1"/>
  <c r="K44" i="2"/>
  <c r="K13" i="2"/>
  <c r="AC74" i="1"/>
  <c r="AE74" i="1" s="1"/>
  <c r="AF74" i="1" s="1"/>
  <c r="K45" i="2"/>
  <c r="AC106" i="1"/>
  <c r="AE106" i="1" s="1"/>
  <c r="AF106" i="1" s="1"/>
  <c r="K3" i="2"/>
  <c r="AC64" i="1"/>
  <c r="AE64" i="1" s="1"/>
  <c r="AF64" i="1" s="1"/>
  <c r="K4" i="2"/>
  <c r="AC65" i="1"/>
  <c r="AE65" i="1" s="1"/>
  <c r="AF65" i="1" s="1"/>
  <c r="K31" i="2"/>
  <c r="AC92" i="1"/>
  <c r="AE92" i="1" s="1"/>
  <c r="AF92" i="1" s="1"/>
  <c r="K26" i="2"/>
  <c r="AC87" i="1"/>
  <c r="AE87" i="1" s="1"/>
  <c r="AF87" i="1" s="1"/>
  <c r="K29" i="2"/>
  <c r="AC90" i="1"/>
  <c r="AE90" i="1" s="1"/>
  <c r="AF90" i="1" s="1"/>
  <c r="AC63" i="1"/>
  <c r="AE63" i="1" s="1"/>
  <c r="AF63" i="1" s="1"/>
  <c r="K2" i="2"/>
  <c r="K28" i="2"/>
  <c r="AC89" i="1"/>
  <c r="AE89" i="1" s="1"/>
  <c r="AF89" i="1" s="1"/>
  <c r="K39" i="2"/>
  <c r="AC100" i="1"/>
  <c r="AE100" i="1" s="1"/>
  <c r="AF100" i="1" s="1"/>
  <c r="K8" i="2"/>
  <c r="AC69" i="1"/>
  <c r="AE69" i="1" s="1"/>
  <c r="AF69" i="1" s="1"/>
  <c r="K38" i="2"/>
  <c r="AC99" i="1"/>
  <c r="AE99" i="1" s="1"/>
  <c r="AF99" i="1" s="1"/>
  <c r="K34" i="2"/>
  <c r="AC95" i="1"/>
  <c r="AE95" i="1" s="1"/>
  <c r="AF95" i="1" s="1"/>
  <c r="K11" i="2"/>
  <c r="AC72" i="1"/>
  <c r="AE72" i="1" s="1"/>
  <c r="AF72" i="1" s="1"/>
  <c r="AC103" i="1"/>
  <c r="AE103" i="1" s="1"/>
  <c r="AF103" i="1" s="1"/>
  <c r="K42" i="2"/>
  <c r="K40" i="2"/>
  <c r="AC101" i="1"/>
  <c r="AE101" i="1" s="1"/>
  <c r="AF101" i="1" s="1"/>
  <c r="K12" i="2"/>
  <c r="AC73" i="1"/>
  <c r="AE73" i="1" s="1"/>
  <c r="AF73" i="1" s="1"/>
  <c r="AG66" i="1" l="1"/>
  <c r="AJ66" i="1"/>
  <c r="AG82" i="1"/>
  <c r="AJ82" i="1"/>
  <c r="AG77" i="1"/>
  <c r="AJ77" i="1"/>
  <c r="AG94" i="1"/>
  <c r="AJ94" i="1"/>
  <c r="AG78" i="1"/>
  <c r="AJ78" i="1"/>
  <c r="AG72" i="1"/>
  <c r="AH72" i="1" s="1"/>
  <c r="AJ72" i="1"/>
  <c r="AG97" i="1"/>
  <c r="AJ97" i="1"/>
  <c r="AG83" i="1"/>
  <c r="AJ83" i="1"/>
  <c r="AG89" i="1"/>
  <c r="AJ89" i="1"/>
  <c r="AG74" i="1"/>
  <c r="AJ74" i="1"/>
  <c r="AG67" i="1"/>
  <c r="AJ67" i="1"/>
  <c r="AG88" i="1"/>
  <c r="AH88" i="1" s="1"/>
  <c r="AJ88" i="1"/>
  <c r="AG95" i="1"/>
  <c r="AJ95" i="1"/>
  <c r="AG85" i="1"/>
  <c r="AJ85" i="1"/>
  <c r="AG84" i="1"/>
  <c r="AJ84" i="1"/>
  <c r="AG70" i="1"/>
  <c r="AJ70" i="1"/>
  <c r="AG103" i="1"/>
  <c r="AJ103" i="1"/>
  <c r="AJ87" i="1"/>
  <c r="AI87" i="1" s="1"/>
  <c r="AG87" i="1"/>
  <c r="AG105" i="1"/>
  <c r="AJ105" i="1"/>
  <c r="AG86" i="1"/>
  <c r="AJ86" i="1"/>
  <c r="AG91" i="1"/>
  <c r="AJ91" i="1"/>
  <c r="AG92" i="1"/>
  <c r="AJ92" i="1"/>
  <c r="AG98" i="1"/>
  <c r="AJ98" i="1"/>
  <c r="AG68" i="1"/>
  <c r="AH68" i="1" s="1"/>
  <c r="AJ68" i="1"/>
  <c r="AG79" i="1"/>
  <c r="AJ79" i="1"/>
  <c r="AG90" i="1"/>
  <c r="AJ90" i="1"/>
  <c r="AJ69" i="1"/>
  <c r="AG69" i="1"/>
  <c r="AG102" i="1"/>
  <c r="AJ102" i="1"/>
  <c r="AG76" i="1"/>
  <c r="AJ76" i="1"/>
  <c r="AG75" i="1"/>
  <c r="AH75" i="1" s="1"/>
  <c r="AJ75" i="1"/>
  <c r="AG81" i="1"/>
  <c r="AJ81" i="1"/>
  <c r="AJ99" i="1"/>
  <c r="AG99" i="1"/>
  <c r="AG101" i="1"/>
  <c r="AJ101" i="1"/>
  <c r="AG65" i="1"/>
  <c r="AJ65" i="1"/>
  <c r="AG80" i="1"/>
  <c r="AJ80" i="1"/>
  <c r="AG104" i="1"/>
  <c r="AH104" i="1" s="1"/>
  <c r="AJ104" i="1"/>
  <c r="AG64" i="1"/>
  <c r="AJ64" i="1"/>
  <c r="AG106" i="1"/>
  <c r="AJ106" i="1"/>
  <c r="AG73" i="1"/>
  <c r="AJ73" i="1"/>
  <c r="AG100" i="1"/>
  <c r="AJ100" i="1"/>
  <c r="AG96" i="1"/>
  <c r="AJ96" i="1"/>
  <c r="AI96" i="1" s="1"/>
  <c r="AG93" i="1"/>
  <c r="AH93" i="1" s="1"/>
  <c r="AJ93" i="1"/>
  <c r="AG71" i="1"/>
  <c r="AJ71" i="1"/>
  <c r="AG63" i="1"/>
  <c r="AH63" i="1" s="1"/>
  <c r="AJ63" i="1"/>
  <c r="AH79" i="1"/>
  <c r="O18" i="2"/>
  <c r="AH94" i="1"/>
  <c r="O33" i="2"/>
  <c r="AH77" i="1"/>
  <c r="O16" i="2"/>
  <c r="AH78" i="1"/>
  <c r="O17" i="2"/>
  <c r="O11" i="2"/>
  <c r="AT58" i="1"/>
  <c r="O2" i="2"/>
  <c r="AT59" i="1"/>
  <c r="AH66" i="1"/>
  <c r="O5" i="2"/>
  <c r="AH90" i="1"/>
  <c r="O29" i="2"/>
  <c r="O36" i="2"/>
  <c r="AH97" i="1"/>
  <c r="O27" i="2"/>
  <c r="O22" i="2"/>
  <c r="AH83" i="1"/>
  <c r="AH106" i="1"/>
  <c r="O45" i="2"/>
  <c r="O6" i="2"/>
  <c r="AH67" i="1"/>
  <c r="O28" i="2"/>
  <c r="AH89" i="1"/>
  <c r="AH99" i="1"/>
  <c r="O38" i="2"/>
  <c r="AH85" i="1"/>
  <c r="O24" i="2"/>
  <c r="AH84" i="1"/>
  <c r="O23" i="2"/>
  <c r="AH70" i="1"/>
  <c r="O9" i="2"/>
  <c r="AH103" i="1"/>
  <c r="O42" i="2"/>
  <c r="AH87" i="1"/>
  <c r="O44" i="2"/>
  <c r="AH105" i="1"/>
  <c r="AH86" i="1"/>
  <c r="O25" i="2"/>
  <c r="O3" i="2"/>
  <c r="AH64" i="1"/>
  <c r="AI64" i="1" s="1"/>
  <c r="M3" i="2" s="1"/>
  <c r="O34" i="2"/>
  <c r="AH95" i="1"/>
  <c r="O8" i="2"/>
  <c r="AH69" i="1"/>
  <c r="O41" i="2"/>
  <c r="AH102" i="1"/>
  <c r="O37" i="2"/>
  <c r="AH98" i="1"/>
  <c r="O7" i="2"/>
  <c r="AH81" i="1"/>
  <c r="O20" i="2"/>
  <c r="AH73" i="1"/>
  <c r="O12" i="2"/>
  <c r="O31" i="2"/>
  <c r="AH92" i="1"/>
  <c r="AH76" i="1"/>
  <c r="O15" i="2"/>
  <c r="O14" i="2"/>
  <c r="O21" i="2"/>
  <c r="AH82" i="1"/>
  <c r="AH74" i="1"/>
  <c r="O13" i="2"/>
  <c r="AH100" i="1"/>
  <c r="O39" i="2"/>
  <c r="AH96" i="1"/>
  <c r="AH80" i="1"/>
  <c r="AH71" i="1"/>
  <c r="O10" i="2"/>
  <c r="O43" i="2"/>
  <c r="O30" i="2"/>
  <c r="AH91" i="1"/>
  <c r="O40" i="2"/>
  <c r="AH101" i="1"/>
  <c r="AH65" i="1"/>
  <c r="O4" i="2"/>
  <c r="O32" i="2"/>
  <c r="AI93" i="1" l="1"/>
  <c r="AI104" i="1"/>
  <c r="AI75" i="1"/>
  <c r="AI68" i="1"/>
  <c r="AI88" i="1"/>
  <c r="AI72" i="1"/>
  <c r="AI80" i="1"/>
  <c r="AI76" i="1"/>
  <c r="AI98" i="1"/>
  <c r="AI103" i="1"/>
  <c r="AI67" i="1"/>
  <c r="AI78" i="1"/>
  <c r="O19" i="2"/>
  <c r="O26" i="2"/>
  <c r="AI100" i="1"/>
  <c r="AI65" i="1"/>
  <c r="AI102" i="1"/>
  <c r="AI92" i="1"/>
  <c r="AI70" i="1"/>
  <c r="AI74" i="1"/>
  <c r="AI94" i="1"/>
  <c r="O35" i="2"/>
  <c r="AI73" i="1"/>
  <c r="AI101" i="1"/>
  <c r="AI91" i="1"/>
  <c r="AI84" i="1"/>
  <c r="AI89" i="1"/>
  <c r="AI77" i="1"/>
  <c r="AI69" i="1"/>
  <c r="AI106" i="1"/>
  <c r="AI90" i="1"/>
  <c r="AI86" i="1"/>
  <c r="AI85" i="1"/>
  <c r="AI83" i="1"/>
  <c r="AI82" i="1"/>
  <c r="AT89" i="1"/>
  <c r="P28" i="2" s="1"/>
  <c r="AI99" i="1"/>
  <c r="AI71" i="1"/>
  <c r="AI81" i="1"/>
  <c r="AI79" i="1"/>
  <c r="AI105" i="1"/>
  <c r="AI95" i="1"/>
  <c r="AI97" i="1"/>
  <c r="AI66" i="1"/>
  <c r="AI63" i="1"/>
  <c r="AT78" i="1"/>
  <c r="P17" i="2" s="1"/>
  <c r="AT70" i="1"/>
  <c r="P9" i="2" s="1"/>
  <c r="AT65" i="1"/>
  <c r="P4" i="2" s="1"/>
  <c r="AT67" i="1"/>
  <c r="P6" i="2" s="1"/>
  <c r="AT82" i="1"/>
  <c r="P21" i="2" s="1"/>
  <c r="AT74" i="1"/>
  <c r="P13" i="2" s="1"/>
  <c r="AT101" i="1"/>
  <c r="P40" i="2" s="1"/>
  <c r="AT69" i="1"/>
  <c r="P8" i="2" s="1"/>
  <c r="AT81" i="1"/>
  <c r="P20" i="2" s="1"/>
  <c r="AT66" i="1"/>
  <c r="P5" i="2" s="1"/>
  <c r="AT71" i="1"/>
  <c r="P10" i="2" s="1"/>
  <c r="AT102" i="1"/>
  <c r="P41" i="2" s="1"/>
  <c r="AT73" i="1"/>
  <c r="P12" i="2" s="1"/>
  <c r="AT80" i="1"/>
  <c r="P19" i="2" s="1"/>
  <c r="AT96" i="1"/>
  <c r="P35" i="2" s="1"/>
  <c r="AT83" i="1"/>
  <c r="P22" i="2" s="1"/>
  <c r="AT92" i="1"/>
  <c r="P31" i="2" s="1"/>
  <c r="AT97" i="1"/>
  <c r="P36" i="2" s="1"/>
  <c r="AT105" i="1"/>
  <c r="P44" i="2" s="1"/>
  <c r="AT91" i="1"/>
  <c r="P30" i="2" s="1"/>
  <c r="AT75" i="1"/>
  <c r="P14" i="2" s="1"/>
  <c r="AT99" i="1"/>
  <c r="P38" i="2" s="1"/>
  <c r="AT86" i="1"/>
  <c r="P25" i="2" s="1"/>
  <c r="AT103" i="1"/>
  <c r="P42" i="2" s="1"/>
  <c r="AT104" i="1"/>
  <c r="P43" i="2" s="1"/>
  <c r="AT64" i="1"/>
  <c r="P3" i="2" s="1"/>
  <c r="AT88" i="1"/>
  <c r="P27" i="2" s="1"/>
  <c r="AT63" i="1"/>
  <c r="P2" i="2" s="1"/>
  <c r="AT84" i="1"/>
  <c r="P23" i="2" s="1"/>
  <c r="AT93" i="1"/>
  <c r="P32" i="2" s="1"/>
  <c r="AT100" i="1"/>
  <c r="P39" i="2" s="1"/>
  <c r="AT98" i="1"/>
  <c r="P37" i="2" s="1"/>
  <c r="AT77" i="1"/>
  <c r="P16" i="2" s="1"/>
  <c r="AT90" i="1"/>
  <c r="P29" i="2" s="1"/>
  <c r="AL68" i="1"/>
  <c r="N7" i="2" s="1"/>
  <c r="AL95" i="1"/>
  <c r="N34" i="2" s="1"/>
  <c r="AL87" i="1"/>
  <c r="N26" i="2" s="1"/>
  <c r="AL92" i="1"/>
  <c r="N31" i="2" s="1"/>
  <c r="AL98" i="1"/>
  <c r="N37" i="2" s="1"/>
  <c r="AL64" i="1"/>
  <c r="N3" i="2" s="1"/>
  <c r="AL83" i="1"/>
  <c r="N22" i="2" s="1"/>
  <c r="AL106" i="1"/>
  <c r="N45" i="2" s="1"/>
  <c r="AL74" i="1"/>
  <c r="N13" i="2" s="1"/>
  <c r="AL103" i="1"/>
  <c r="N42" i="2" s="1"/>
  <c r="AL99" i="1"/>
  <c r="N38" i="2" s="1"/>
  <c r="AL66" i="1"/>
  <c r="N5" i="2" s="1"/>
  <c r="AL100" i="1"/>
  <c r="N39" i="2" s="1"/>
  <c r="AL63" i="1"/>
  <c r="N2" i="2" s="1"/>
  <c r="AL77" i="1"/>
  <c r="N16" i="2" s="1"/>
  <c r="AL102" i="1"/>
  <c r="N41" i="2" s="1"/>
  <c r="AL89" i="1"/>
  <c r="N28" i="2" s="1"/>
  <c r="AT94" i="1"/>
  <c r="P33" i="2" s="1"/>
  <c r="AL76" i="1"/>
  <c r="N15" i="2" s="1"/>
  <c r="AL71" i="1"/>
  <c r="N10" i="2" s="1"/>
  <c r="AL101" i="1"/>
  <c r="N40" i="2" s="1"/>
  <c r="AL86" i="1"/>
  <c r="N25" i="2" s="1"/>
  <c r="AL70" i="1"/>
  <c r="N9" i="2" s="1"/>
  <c r="AL88" i="1"/>
  <c r="N27" i="2" s="1"/>
  <c r="AL65" i="1"/>
  <c r="N4" i="2" s="1"/>
  <c r="AL80" i="1"/>
  <c r="N19" i="2" s="1"/>
  <c r="AL94" i="1"/>
  <c r="N33" i="2" s="1"/>
  <c r="AL104" i="1"/>
  <c r="N43" i="2" s="1"/>
  <c r="AL90" i="1"/>
  <c r="N29" i="2" s="1"/>
  <c r="AL91" i="1"/>
  <c r="N30" i="2" s="1"/>
  <c r="AL69" i="1"/>
  <c r="N8" i="2" s="1"/>
  <c r="AL105" i="1"/>
  <c r="N44" i="2" s="1"/>
  <c r="AL67" i="1"/>
  <c r="N6" i="2" s="1"/>
  <c r="AL97" i="1"/>
  <c r="N36" i="2" s="1"/>
  <c r="AT72" i="1"/>
  <c r="P11" i="2" s="1"/>
  <c r="AT79" i="1"/>
  <c r="P18" i="2" s="1"/>
  <c r="AL78" i="1"/>
  <c r="N17" i="2" s="1"/>
  <c r="AL82" i="1"/>
  <c r="N21" i="2" s="1"/>
  <c r="AL73" i="1"/>
  <c r="N12" i="2" s="1"/>
  <c r="AL75" i="1"/>
  <c r="N14" i="2" s="1"/>
  <c r="AL84" i="1"/>
  <c r="N23" i="2" s="1"/>
  <c r="AL72" i="1"/>
  <c r="N11" i="2" s="1"/>
  <c r="AL93" i="1"/>
  <c r="N32" i="2" s="1"/>
  <c r="AL85" i="1"/>
  <c r="N24" i="2" s="1"/>
  <c r="AL96" i="1"/>
  <c r="N35" i="2" s="1"/>
  <c r="AL81" i="1"/>
  <c r="N20" i="2" s="1"/>
  <c r="AT76" i="1"/>
  <c r="P15" i="2" s="1"/>
  <c r="AT68" i="1"/>
  <c r="P7" i="2" s="1"/>
  <c r="AT95" i="1"/>
  <c r="P34" i="2" s="1"/>
  <c r="AT87" i="1"/>
  <c r="P26" i="2" s="1"/>
  <c r="AT85" i="1"/>
  <c r="P24" i="2" s="1"/>
  <c r="AT106" i="1"/>
  <c r="P45" i="2" s="1"/>
  <c r="AL79" i="1"/>
  <c r="N18" i="2" s="1"/>
  <c r="M4" i="2" l="1"/>
  <c r="T4" i="2" s="1"/>
  <c r="AN65" i="1"/>
  <c r="AP65" i="1" s="1"/>
  <c r="M5" i="2"/>
  <c r="T5" i="2" s="1"/>
  <c r="AN66" i="1"/>
  <c r="AP66" i="1" s="1"/>
  <c r="AN93" i="1"/>
  <c r="AP93" i="1" s="1"/>
  <c r="M32" i="2"/>
  <c r="T32" i="2" s="1"/>
  <c r="AN89" i="1"/>
  <c r="AP89" i="1" s="1"/>
  <c r="M28" i="2"/>
  <c r="T28" i="2" s="1"/>
  <c r="AN99" i="1"/>
  <c r="AP99" i="1" s="1"/>
  <c r="M38" i="2"/>
  <c r="T38" i="2" s="1"/>
  <c r="M37" i="2"/>
  <c r="T37" i="2" s="1"/>
  <c r="AN98" i="1"/>
  <c r="AP98" i="1" s="1"/>
  <c r="M17" i="2"/>
  <c r="T17" i="2" s="1"/>
  <c r="AN78" i="1"/>
  <c r="AP78" i="1" s="1"/>
  <c r="AN70" i="1"/>
  <c r="AP70" i="1" s="1"/>
  <c r="M9" i="2"/>
  <c r="T9" i="2" s="1"/>
  <c r="AN102" i="1"/>
  <c r="AP102" i="1" s="1"/>
  <c r="M41" i="2"/>
  <c r="T41" i="2" s="1"/>
  <c r="AN103" i="1"/>
  <c r="AP103" i="1" s="1"/>
  <c r="M42" i="2"/>
  <c r="T42" i="2" s="1"/>
  <c r="AN69" i="1"/>
  <c r="AP69" i="1" s="1"/>
  <c r="M8" i="2"/>
  <c r="T8" i="2" s="1"/>
  <c r="AN92" i="1"/>
  <c r="AP92" i="1" s="1"/>
  <c r="M31" i="2"/>
  <c r="T31" i="2" s="1"/>
  <c r="AN88" i="1"/>
  <c r="AP88" i="1" s="1"/>
  <c r="M27" i="2"/>
  <c r="T27" i="2" s="1"/>
  <c r="M36" i="2"/>
  <c r="T36" i="2" s="1"/>
  <c r="AN97" i="1"/>
  <c r="AP97" i="1" s="1"/>
  <c r="AN86" i="1"/>
  <c r="AP86" i="1" s="1"/>
  <c r="M25" i="2"/>
  <c r="T25" i="2" s="1"/>
  <c r="AN77" i="1"/>
  <c r="AP77" i="1" s="1"/>
  <c r="M16" i="2"/>
  <c r="T16" i="2" s="1"/>
  <c r="M13" i="2"/>
  <c r="T13" i="2" s="1"/>
  <c r="AN74" i="1"/>
  <c r="AP74" i="1" s="1"/>
  <c r="AN101" i="1"/>
  <c r="AP101" i="1" s="1"/>
  <c r="M40" i="2"/>
  <c r="T40" i="2" s="1"/>
  <c r="AN87" i="1"/>
  <c r="AP87" i="1" s="1"/>
  <c r="M26" i="2"/>
  <c r="T26" i="2" s="1"/>
  <c r="AN72" i="1"/>
  <c r="AP72" i="1" s="1"/>
  <c r="M11" i="2"/>
  <c r="T11" i="2" s="1"/>
  <c r="M23" i="2"/>
  <c r="T23" i="2" s="1"/>
  <c r="AN84" i="1"/>
  <c r="AP84" i="1" s="1"/>
  <c r="M14" i="2"/>
  <c r="T14" i="2" s="1"/>
  <c r="AN75" i="1"/>
  <c r="AP75" i="1" s="1"/>
  <c r="M33" i="2"/>
  <c r="T33" i="2" s="1"/>
  <c r="AN94" i="1"/>
  <c r="AP94" i="1" s="1"/>
  <c r="AN63" i="1"/>
  <c r="AP63" i="1" s="1"/>
  <c r="M2" i="2"/>
  <c r="T2" i="2" s="1"/>
  <c r="AN104" i="1"/>
  <c r="AP104" i="1" s="1"/>
  <c r="M43" i="2"/>
  <c r="T43" i="2" s="1"/>
  <c r="M12" i="2"/>
  <c r="T12" i="2" s="1"/>
  <c r="AN73" i="1"/>
  <c r="AP73" i="1" s="1"/>
  <c r="AN105" i="1"/>
  <c r="AP105" i="1" s="1"/>
  <c r="M44" i="2"/>
  <c r="T44" i="2" s="1"/>
  <c r="AN80" i="1"/>
  <c r="AP80" i="1" s="1"/>
  <c r="M19" i="2"/>
  <c r="T19" i="2" s="1"/>
  <c r="AN71" i="1"/>
  <c r="AP71" i="1" s="1"/>
  <c r="M10" i="2"/>
  <c r="T10" i="2" s="1"/>
  <c r="AN106" i="1"/>
  <c r="AP106" i="1" s="1"/>
  <c r="M45" i="2"/>
  <c r="T45" i="2" s="1"/>
  <c r="AN95" i="1"/>
  <c r="AP95" i="1" s="1"/>
  <c r="M34" i="2"/>
  <c r="T34" i="2" s="1"/>
  <c r="AN64" i="1"/>
  <c r="AP64" i="1" s="1"/>
  <c r="T3" i="2"/>
  <c r="AN90" i="1"/>
  <c r="AP90" i="1" s="1"/>
  <c r="M29" i="2"/>
  <c r="T29" i="2" s="1"/>
  <c r="AN96" i="1"/>
  <c r="AP96" i="1" s="1"/>
  <c r="M35" i="2"/>
  <c r="T35" i="2" s="1"/>
  <c r="AN100" i="1"/>
  <c r="AP100" i="1" s="1"/>
  <c r="M39" i="2"/>
  <c r="T39" i="2" s="1"/>
  <c r="AN83" i="1"/>
  <c r="AP83" i="1" s="1"/>
  <c r="M22" i="2"/>
  <c r="T22" i="2" s="1"/>
  <c r="AN68" i="1"/>
  <c r="AP68" i="1" s="1"/>
  <c r="M7" i="2"/>
  <c r="T7" i="2" s="1"/>
  <c r="AN79" i="1"/>
  <c r="AP79" i="1" s="1"/>
  <c r="M18" i="2"/>
  <c r="T18" i="2" s="1"/>
  <c r="AN91" i="1"/>
  <c r="AP91" i="1" s="1"/>
  <c r="M30" i="2"/>
  <c r="T30" i="2" s="1"/>
  <c r="AN81" i="1"/>
  <c r="AP81" i="1" s="1"/>
  <c r="M20" i="2"/>
  <c r="T20" i="2" s="1"/>
  <c r="AN67" i="1"/>
  <c r="AP67" i="1" s="1"/>
  <c r="M6" i="2"/>
  <c r="T6" i="2" s="1"/>
  <c r="AN85" i="1"/>
  <c r="AP85" i="1" s="1"/>
  <c r="M24" i="2"/>
  <c r="T24" i="2" s="1"/>
  <c r="M21" i="2"/>
  <c r="T21" i="2" s="1"/>
  <c r="AN82" i="1"/>
  <c r="AP82" i="1" s="1"/>
  <c r="AN76" i="1"/>
  <c r="AP76" i="1" s="1"/>
  <c r="M15" i="2"/>
  <c r="T15" i="2" s="1"/>
  <c r="AP107" i="1" l="1"/>
  <c r="AP110" i="1"/>
</calcChain>
</file>

<file path=xl/sharedStrings.xml><?xml version="1.0" encoding="utf-8"?>
<sst xmlns="http://schemas.openxmlformats.org/spreadsheetml/2006/main" count="251" uniqueCount="77">
  <si>
    <t>e</t>
  </si>
  <si>
    <t>f</t>
  </si>
  <si>
    <r>
      <t>h</t>
    </r>
    <r>
      <rPr>
        <vertAlign val="subscript"/>
        <sz val="9"/>
        <color theme="1"/>
        <rFont val="Times New Roman"/>
        <family val="1"/>
        <charset val="204"/>
      </rPr>
      <t>пол</t>
    </r>
  </si>
  <si>
    <t>R</t>
  </si>
  <si>
    <t>n</t>
  </si>
  <si>
    <t>T</t>
  </si>
  <si>
    <t>U</t>
  </si>
  <si>
    <t>dH</t>
  </si>
  <si>
    <t>Φ</t>
  </si>
  <si>
    <t>Ψ</t>
  </si>
  <si>
    <t>Z</t>
  </si>
  <si>
    <t>ρ1</t>
  </si>
  <si>
    <r>
      <t>V, м</t>
    </r>
    <r>
      <rPr>
        <vertAlign val="superscript"/>
        <sz val="9"/>
        <color theme="1"/>
        <rFont val="Times New Roman"/>
        <family val="2"/>
        <charset val="204"/>
      </rPr>
      <t>3</t>
    </r>
    <r>
      <rPr>
        <sz val="9"/>
        <color theme="1"/>
        <rFont val="Times New Roman"/>
        <family val="2"/>
        <charset val="204"/>
      </rPr>
      <t>/мин</t>
    </r>
  </si>
  <si>
    <t>ρ0</t>
  </si>
  <si>
    <t>P2</t>
  </si>
  <si>
    <t>P1</t>
  </si>
  <si>
    <t>d</t>
  </si>
  <si>
    <t>K</t>
  </si>
  <si>
    <t>Pкр</t>
  </si>
  <si>
    <t>Ткр</t>
  </si>
  <si>
    <r>
      <t>V1, м</t>
    </r>
    <r>
      <rPr>
        <vertAlign val="superscript"/>
        <sz val="9"/>
        <color theme="1"/>
        <rFont val="Times New Roman"/>
        <family val="2"/>
        <charset val="204"/>
      </rPr>
      <t>3</t>
    </r>
    <r>
      <rPr>
        <sz val="9"/>
        <color theme="1"/>
        <rFont val="Times New Roman"/>
        <family val="2"/>
        <charset val="204"/>
      </rPr>
      <t>/мин</t>
    </r>
  </si>
  <si>
    <r>
      <t>V2, м</t>
    </r>
    <r>
      <rPr>
        <vertAlign val="superscript"/>
        <sz val="9"/>
        <color theme="1"/>
        <rFont val="Times New Roman"/>
        <family val="2"/>
        <charset val="204"/>
      </rPr>
      <t>3</t>
    </r>
    <r>
      <rPr>
        <sz val="9"/>
        <color theme="1"/>
        <rFont val="Times New Roman"/>
        <family val="2"/>
        <charset val="204"/>
      </rPr>
      <t>/мин</t>
    </r>
  </si>
  <si>
    <t>V0</t>
  </si>
  <si>
    <t>V1</t>
  </si>
  <si>
    <t>V2</t>
  </si>
  <si>
    <t>комерческий расх.</t>
  </si>
  <si>
    <t>объемный расх.</t>
  </si>
  <si>
    <t>массовый расх.</t>
  </si>
  <si>
    <t>N</t>
  </si>
  <si>
    <t>кол-во агр-в</t>
  </si>
  <si>
    <t>кол-во агр-в(рабоч)</t>
  </si>
  <si>
    <r>
      <t>V01, млн. ст. м</t>
    </r>
    <r>
      <rPr>
        <vertAlign val="superscript"/>
        <sz val="9"/>
        <color theme="1"/>
        <rFont val="Times New Roman"/>
        <family val="2"/>
        <charset val="204"/>
      </rPr>
      <t>3</t>
    </r>
    <r>
      <rPr>
        <sz val="9"/>
        <color theme="1"/>
        <rFont val="Times New Roman"/>
        <family val="2"/>
        <charset val="204"/>
      </rPr>
      <t>/сут</t>
    </r>
  </si>
  <si>
    <t>1 ступень</t>
  </si>
  <si>
    <r>
      <t>Vобщ, млн. ст. м</t>
    </r>
    <r>
      <rPr>
        <vertAlign val="superscript"/>
        <sz val="9"/>
        <color theme="1"/>
        <rFont val="Times New Roman"/>
        <family val="2"/>
        <charset val="204"/>
      </rPr>
      <t>3</t>
    </r>
    <r>
      <rPr>
        <sz val="9"/>
        <color theme="1"/>
        <rFont val="Times New Roman"/>
        <family val="2"/>
        <charset val="204"/>
      </rPr>
      <t>/сут</t>
    </r>
  </si>
  <si>
    <t>2 ступень</t>
  </si>
  <si>
    <t>Pвых из 1 ступени</t>
  </si>
  <si>
    <t>Pвх во 2 ступень</t>
  </si>
  <si>
    <t>Pвх в 1 ступень</t>
  </si>
  <si>
    <t>f1</t>
  </si>
  <si>
    <t>f2</t>
  </si>
  <si>
    <t>Рвых расч</t>
  </si>
  <si>
    <t>Рвых ном</t>
  </si>
  <si>
    <t>Рвых ном-Рвых расч</t>
  </si>
  <si>
    <r>
      <t>СПЧ-30-3,0 (n</t>
    </r>
    <r>
      <rPr>
        <vertAlign val="subscript"/>
        <sz val="7"/>
        <color rgb="FF000000"/>
        <rFont val="Times New Roman"/>
        <family val="1"/>
        <charset val="204"/>
      </rPr>
      <t>ном</t>
    </r>
    <r>
      <rPr>
        <sz val="7"/>
        <color rgb="FF000000"/>
        <rFont val="Times New Roman"/>
        <family val="1"/>
        <charset val="204"/>
      </rPr>
      <t xml:space="preserve"> =  5300 об/мин)</t>
    </r>
  </si>
  <si>
    <r>
      <t>СПЧ-76-3,0 (n</t>
    </r>
    <r>
      <rPr>
        <vertAlign val="subscript"/>
        <sz val="7"/>
        <color rgb="FF000000"/>
        <rFont val="Times New Roman"/>
        <family val="1"/>
        <charset val="204"/>
      </rPr>
      <t>ном</t>
    </r>
    <r>
      <rPr>
        <sz val="7"/>
        <color rgb="FF000000"/>
        <rFont val="Times New Roman"/>
        <family val="1"/>
        <charset val="204"/>
      </rPr>
      <t xml:space="preserve"> =  5300 об/мин)</t>
    </r>
  </si>
  <si>
    <t>мин</t>
  </si>
  <si>
    <t>макс</t>
  </si>
  <si>
    <t>Q</t>
  </si>
  <si>
    <t>Рвх</t>
  </si>
  <si>
    <t>ε2</t>
  </si>
  <si>
    <t>N1</t>
  </si>
  <si>
    <t>N2</t>
  </si>
  <si>
    <t>η1</t>
  </si>
  <si>
    <t>η2</t>
  </si>
  <si>
    <t>ε1</t>
  </si>
  <si>
    <t>percent 1</t>
  </si>
  <si>
    <t>percent1</t>
  </si>
  <si>
    <t>w_cnt2</t>
  </si>
  <si>
    <t>СПЧ2</t>
  </si>
  <si>
    <t>СПЧ1</t>
  </si>
  <si>
    <t>w_cnt1</t>
  </si>
  <si>
    <t>P_out</t>
  </si>
  <si>
    <t>Рвх2</t>
  </si>
  <si>
    <t>HEAD</t>
  </si>
  <si>
    <t>mght</t>
  </si>
  <si>
    <t>eps</t>
  </si>
  <si>
    <t>p_title</t>
  </si>
  <si>
    <t>fnom</t>
  </si>
  <si>
    <t>Ppred</t>
  </si>
  <si>
    <t>DATA</t>
  </si>
  <si>
    <t>q</t>
  </si>
  <si>
    <t>comp</t>
  </si>
  <si>
    <t>kpd</t>
  </si>
  <si>
    <t>СПЧ 16-30-3.0 (Юб)</t>
  </si>
  <si>
    <t>СПЧ 16-76-3.0 (Юб)</t>
  </si>
  <si>
    <t>напор</t>
  </si>
  <si>
    <t>кпд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</si>
</sst>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0.000"/>
    <numFmt numFmtId="166" formatCode="0.0000"/>
    <numFmt numFmtId="167" formatCode="0.0"/>
    <numFmt numFmtId="168" formatCode="_-* #,##0.000\ _₽_-;\-* #,##0.000\ _₽_-;_-* &quot;-&quot;??\ _₽_-;_-@_-"/>
    <numFmt numFmtId="169" formatCode="[$-419]mmmm\ yyyy;@"/>
    <numFmt numFmtId="170" formatCode="0.00000"/>
    <numFmt numFmtId="171" formatCode="0.000000"/>
    <numFmt numFmtId="172" formatCode="0.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204"/>
    </font>
    <font>
      <sz val="9"/>
      <color theme="1"/>
      <name val="Times New Roman"/>
      <family val="2"/>
      <charset val="204"/>
    </font>
    <font>
      <vertAlign val="superscript"/>
      <sz val="9"/>
      <color theme="1"/>
      <name val="Times New Roman"/>
      <family val="2"/>
      <charset val="204"/>
    </font>
    <font>
      <sz val="9"/>
      <color theme="1"/>
      <name val="Symbol"/>
      <family val="1"/>
      <charset val="2"/>
    </font>
    <font>
      <sz val="10"/>
      <color theme="1"/>
      <name val="Times New Roman"/>
      <family val="2"/>
      <charset val="204"/>
    </font>
    <font>
      <vertAlign val="subscript"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rgb="FFFF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vertAlign val="subscript"/>
      <sz val="7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0" borderId="2" xfId="1" applyFont="1" applyBorder="1" applyAlignment="1">
      <alignment horizontal="center" vertical="center"/>
    </xf>
    <xf numFmtId="2" fontId="2" fillId="0" borderId="2" xfId="1" applyNumberFormat="1" applyFont="1" applyBorder="1" applyAlignment="1">
      <alignment horizontal="center"/>
    </xf>
    <xf numFmtId="2" fontId="5" fillId="0" borderId="1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/>
    <xf numFmtId="0" fontId="9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readingOrder="1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0" fillId="0" borderId="0" xfId="0" applyBorder="1"/>
    <xf numFmtId="0" fontId="2" fillId="0" borderId="8" xfId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/>
    </xf>
    <xf numFmtId="2" fontId="11" fillId="2" borderId="2" xfId="0" applyNumberFormat="1" applyFont="1" applyFill="1" applyBorder="1" applyAlignment="1">
      <alignment horizontal="center" vertical="center" readingOrder="1"/>
    </xf>
    <xf numFmtId="0" fontId="9" fillId="3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 readingOrder="1"/>
    </xf>
    <xf numFmtId="2" fontId="9" fillId="0" borderId="14" xfId="0" applyNumberFormat="1" applyFont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 readingOrder="1"/>
    </xf>
    <xf numFmtId="2" fontId="8" fillId="0" borderId="14" xfId="0" applyNumberFormat="1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 readingOrder="1"/>
    </xf>
    <xf numFmtId="0" fontId="9" fillId="4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/>
    </xf>
    <xf numFmtId="0" fontId="2" fillId="3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2" xfId="0" applyBorder="1"/>
    <xf numFmtId="0" fontId="2" fillId="3" borderId="19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" fontId="2" fillId="0" borderId="11" xfId="1" applyNumberFormat="1" applyFont="1" applyBorder="1" applyAlignment="1">
      <alignment horizontal="center"/>
    </xf>
    <xf numFmtId="2" fontId="2" fillId="0" borderId="12" xfId="1" applyNumberFormat="1" applyFont="1" applyBorder="1" applyAlignment="1">
      <alignment horizontal="center"/>
    </xf>
    <xf numFmtId="2" fontId="5" fillId="0" borderId="21" xfId="1" applyNumberFormat="1" applyFont="1" applyBorder="1" applyAlignment="1">
      <alignment horizontal="center" vertical="center"/>
    </xf>
    <xf numFmtId="165" fontId="2" fillId="0" borderId="13" xfId="1" applyNumberFormat="1" applyFont="1" applyBorder="1" applyAlignment="1">
      <alignment horizontal="center"/>
    </xf>
    <xf numFmtId="1" fontId="2" fillId="0" borderId="22" xfId="1" applyNumberFormat="1" applyFont="1" applyBorder="1" applyAlignment="1">
      <alignment horizontal="center"/>
    </xf>
    <xf numFmtId="165" fontId="2" fillId="0" borderId="23" xfId="1" applyNumberFormat="1" applyFont="1" applyBorder="1" applyAlignment="1">
      <alignment horizontal="center"/>
    </xf>
    <xf numFmtId="1" fontId="2" fillId="0" borderId="14" xfId="1" applyNumberFormat="1" applyFont="1" applyBorder="1" applyAlignment="1">
      <alignment horizontal="center"/>
    </xf>
    <xf numFmtId="2" fontId="2" fillId="0" borderId="15" xfId="1" applyNumberFormat="1" applyFont="1" applyBorder="1" applyAlignment="1">
      <alignment horizontal="center"/>
    </xf>
    <xf numFmtId="2" fontId="5" fillId="0" borderId="15" xfId="1" applyNumberFormat="1" applyFont="1" applyBorder="1" applyAlignment="1">
      <alignment horizontal="center" vertical="center"/>
    </xf>
    <xf numFmtId="165" fontId="2" fillId="0" borderId="16" xfId="1" applyNumberFormat="1" applyFont="1" applyBorder="1" applyAlignment="1">
      <alignment horizontal="center"/>
    </xf>
    <xf numFmtId="0" fontId="9" fillId="4" borderId="24" xfId="0" applyFont="1" applyFill="1" applyBorder="1" applyAlignment="1">
      <alignment horizontal="center" vertical="center"/>
    </xf>
    <xf numFmtId="2" fontId="8" fillId="0" borderId="25" xfId="0" applyNumberFormat="1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center" vertical="center" readingOrder="1"/>
    </xf>
    <xf numFmtId="0" fontId="4" fillId="4" borderId="26" xfId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3" borderId="4" xfId="0" applyFill="1" applyBorder="1"/>
    <xf numFmtId="0" fontId="9" fillId="0" borderId="5" xfId="0" applyFont="1" applyBorder="1" applyAlignment="1">
      <alignment horizontal="center" vertical="center"/>
    </xf>
    <xf numFmtId="0" fontId="0" fillId="4" borderId="8" xfId="0" applyFill="1" applyBorder="1"/>
    <xf numFmtId="0" fontId="9" fillId="0" borderId="9" xfId="0" applyFont="1" applyBorder="1" applyAlignment="1">
      <alignment horizontal="center" vertical="center"/>
    </xf>
    <xf numFmtId="169" fontId="7" fillId="0" borderId="2" xfId="0" applyNumberFormat="1" applyFont="1" applyFill="1" applyBorder="1" applyAlignment="1">
      <alignment horizontal="center"/>
    </xf>
    <xf numFmtId="167" fontId="8" fillId="0" borderId="2" xfId="0" applyNumberFormat="1" applyFont="1" applyFill="1" applyBorder="1" applyAlignment="1">
      <alignment horizontal="center"/>
    </xf>
    <xf numFmtId="2" fontId="13" fillId="0" borderId="16" xfId="0" applyNumberFormat="1" applyFont="1" applyBorder="1" applyAlignment="1">
      <alignment horizontal="center" vertical="center"/>
    </xf>
    <xf numFmtId="1" fontId="13" fillId="0" borderId="20" xfId="0" applyNumberFormat="1" applyFont="1" applyBorder="1" applyAlignment="1">
      <alignment horizontal="center" vertical="center"/>
    </xf>
    <xf numFmtId="166" fontId="9" fillId="0" borderId="28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4" borderId="24" xfId="1" applyFont="1" applyFill="1" applyBorder="1" applyAlignment="1">
      <alignment horizontal="center" vertical="center"/>
    </xf>
    <xf numFmtId="1" fontId="13" fillId="0" borderId="25" xfId="0" applyNumberFormat="1" applyFont="1" applyBorder="1" applyAlignment="1">
      <alignment horizontal="center" vertical="center"/>
    </xf>
    <xf numFmtId="168" fontId="9" fillId="0" borderId="2" xfId="2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1" fontId="9" fillId="0" borderId="10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 readingOrder="1"/>
    </xf>
    <xf numFmtId="11" fontId="0" fillId="0" borderId="0" xfId="0" applyNumberFormat="1"/>
    <xf numFmtId="11" fontId="9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66" fontId="9" fillId="0" borderId="0" xfId="0" applyNumberFormat="1" applyFont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2" fontId="8" fillId="5" borderId="2" xfId="0" applyNumberFormat="1" applyFont="1" applyFill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2" fontId="8" fillId="5" borderId="6" xfId="0" applyNumberFormat="1" applyFont="1" applyFill="1" applyBorder="1" applyAlignment="1">
      <alignment horizontal="center" vertical="center"/>
    </xf>
    <xf numFmtId="2" fontId="8" fillId="5" borderId="30" xfId="0" applyNumberFormat="1" applyFont="1" applyFill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 vertical="center"/>
    </xf>
    <xf numFmtId="170" fontId="9" fillId="0" borderId="2" xfId="0" applyNumberFormat="1" applyFont="1" applyBorder="1" applyAlignment="1">
      <alignment horizontal="center" vertical="center"/>
    </xf>
    <xf numFmtId="172" fontId="9" fillId="0" borderId="2" xfId="0" applyNumberFormat="1" applyFont="1" applyBorder="1" applyAlignment="1">
      <alignment horizontal="center" vertical="center"/>
    </xf>
    <xf numFmtId="2" fontId="10" fillId="0" borderId="0" xfId="0" applyNumberFormat="1" applyFont="1"/>
    <xf numFmtId="170" fontId="9" fillId="0" borderId="15" xfId="0" applyNumberFormat="1" applyFont="1" applyBorder="1" applyAlignment="1">
      <alignment horizontal="center" vertical="center"/>
    </xf>
    <xf numFmtId="165" fontId="11" fillId="2" borderId="2" xfId="0" applyNumberFormat="1" applyFont="1" applyFill="1" applyBorder="1" applyAlignment="1">
      <alignment horizontal="center" vertical="center" readingOrder="1"/>
    </xf>
  </cellXfs>
  <cellStyles count="3">
    <cellStyle name="Обычный" xfId="0" builtinId="0"/>
    <cellStyle name="Обычный 2 3" xfId="1"/>
    <cellStyle name="Финансовый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ГДХ</a:t>
            </a:r>
            <a:r>
              <a:rPr lang="en-US"/>
              <a:t>(1 c</a:t>
            </a:r>
            <a:r>
              <a:rPr lang="ru-RU"/>
              <a:t>тупень)</a:t>
            </a:r>
          </a:p>
        </c:rich>
      </c:tx>
      <c:layout>
        <c:manualLayout>
          <c:xMode val="edge"/>
          <c:yMode val="edge"/>
          <c:x val="0.37886906148565752"/>
          <c:y val="1.3422814063022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Лист1!$A$13:$A$60</c:f>
              <c:numCache>
                <c:formatCode>0</c:formatCode>
                <c:ptCount val="48"/>
                <c:pt idx="0">
                  <c:v>315</c:v>
                </c:pt>
                <c:pt idx="1">
                  <c:v>359.79998779296875</c:v>
                </c:pt>
                <c:pt idx="2">
                  <c:v>404.60000610351562</c:v>
                </c:pt>
                <c:pt idx="3">
                  <c:v>449.39999389648437</c:v>
                </c:pt>
                <c:pt idx="4">
                  <c:v>494.19998168945312</c:v>
                </c:pt>
                <c:pt idx="5">
                  <c:v>539</c:v>
                </c:pt>
                <c:pt idx="6">
                  <c:v>337.5</c:v>
                </c:pt>
                <c:pt idx="7">
                  <c:v>385.5</c:v>
                </c:pt>
                <c:pt idx="8">
                  <c:v>433.5</c:v>
                </c:pt>
                <c:pt idx="9">
                  <c:v>481.5</c:v>
                </c:pt>
                <c:pt idx="10">
                  <c:v>529.5</c:v>
                </c:pt>
                <c:pt idx="11">
                  <c:v>577.5</c:v>
                </c:pt>
                <c:pt idx="12">
                  <c:v>360</c:v>
                </c:pt>
                <c:pt idx="13">
                  <c:v>411.20001220703125</c:v>
                </c:pt>
                <c:pt idx="14">
                  <c:v>462.39999389648437</c:v>
                </c:pt>
                <c:pt idx="15">
                  <c:v>513.60003662109375</c:v>
                </c:pt>
                <c:pt idx="16">
                  <c:v>564.79998779296875</c:v>
                </c:pt>
                <c:pt idx="17">
                  <c:v>616</c:v>
                </c:pt>
                <c:pt idx="18">
                  <c:v>382.5</c:v>
                </c:pt>
                <c:pt idx="19">
                  <c:v>436.9000244140625</c:v>
                </c:pt>
                <c:pt idx="20">
                  <c:v>491.30001831054687</c:v>
                </c:pt>
                <c:pt idx="21">
                  <c:v>545.70001220703125</c:v>
                </c:pt>
                <c:pt idx="22">
                  <c:v>600.10003662109375</c:v>
                </c:pt>
                <c:pt idx="23">
                  <c:v>654.5</c:v>
                </c:pt>
                <c:pt idx="24">
                  <c:v>405</c:v>
                </c:pt>
                <c:pt idx="25">
                  <c:v>462.5999755859375</c:v>
                </c:pt>
                <c:pt idx="26">
                  <c:v>520.20001220703125</c:v>
                </c:pt>
                <c:pt idx="27">
                  <c:v>577.79998779296875</c:v>
                </c:pt>
                <c:pt idx="28">
                  <c:v>635.39996337890625</c:v>
                </c:pt>
                <c:pt idx="29">
                  <c:v>693</c:v>
                </c:pt>
                <c:pt idx="30">
                  <c:v>427.5</c:v>
                </c:pt>
                <c:pt idx="31">
                  <c:v>488.29998779296875</c:v>
                </c:pt>
                <c:pt idx="32">
                  <c:v>549.0999755859375</c:v>
                </c:pt>
                <c:pt idx="33">
                  <c:v>609.89996337890625</c:v>
                </c:pt>
                <c:pt idx="34">
                  <c:v>670.70001220703125</c:v>
                </c:pt>
                <c:pt idx="35">
                  <c:v>731.5</c:v>
                </c:pt>
                <c:pt idx="36">
                  <c:v>450</c:v>
                </c:pt>
                <c:pt idx="37">
                  <c:v>514</c:v>
                </c:pt>
                <c:pt idx="38">
                  <c:v>578</c:v>
                </c:pt>
                <c:pt idx="39">
                  <c:v>642</c:v>
                </c:pt>
                <c:pt idx="40">
                  <c:v>706</c:v>
                </c:pt>
                <c:pt idx="41">
                  <c:v>770</c:v>
                </c:pt>
                <c:pt idx="42">
                  <c:v>472.49996948242187</c:v>
                </c:pt>
                <c:pt idx="43">
                  <c:v>539.699951171875</c:v>
                </c:pt>
                <c:pt idx="44">
                  <c:v>606.89996337890625</c:v>
                </c:pt>
                <c:pt idx="45">
                  <c:v>674.0999755859375</c:v>
                </c:pt>
                <c:pt idx="46">
                  <c:v>741.29998779296875</c:v>
                </c:pt>
                <c:pt idx="47">
                  <c:v>808.49993896484375</c:v>
                </c:pt>
              </c:numCache>
            </c:numRef>
          </c:xVal>
          <c:yVal>
            <c:numRef>
              <c:f>Лист1!$B$13:$B$60</c:f>
              <c:numCache>
                <c:formatCode>0.00</c:formatCode>
                <c:ptCount val="48"/>
                <c:pt idx="0">
                  <c:v>1.9387279690132198</c:v>
                </c:pt>
                <c:pt idx="1">
                  <c:v>1.8803209570404256</c:v>
                </c:pt>
                <c:pt idx="2">
                  <c:v>1.82563628700672</c:v>
                </c:pt>
                <c:pt idx="3">
                  <c:v>1.7647087086188256</c:v>
                </c:pt>
                <c:pt idx="4">
                  <c:v>1.6560361025008827</c:v>
                </c:pt>
                <c:pt idx="5">
                  <c:v>1.4550271300188133</c:v>
                </c:pt>
                <c:pt idx="6">
                  <c:v>2.1166375594180526</c:v>
                </c:pt>
                <c:pt idx="7">
                  <c:v>2.0456563434347719</c:v>
                </c:pt>
                <c:pt idx="8">
                  <c:v>1.9793974513264352</c:v>
                </c:pt>
                <c:pt idx="9">
                  <c:v>1.9056055396056122</c:v>
                </c:pt>
                <c:pt idx="10">
                  <c:v>1.7737626438615786</c:v>
                </c:pt>
                <c:pt idx="11">
                  <c:v>1.5317790492806287</c:v>
                </c:pt>
                <c:pt idx="12">
                  <c:v>2.319200287934752</c:v>
                </c:pt>
                <c:pt idx="13">
                  <c:v>2.2335034417105173</c:v>
                </c:pt>
                <c:pt idx="14">
                  <c:v>2.1537516980175653</c:v>
                </c:pt>
                <c:pt idx="15">
                  <c:v>2.0649619948003015</c:v>
                </c:pt>
                <c:pt idx="16">
                  <c:v>1.9060184339204906</c:v>
                </c:pt>
                <c:pt idx="17">
                  <c:v>1.616628240879832</c:v>
                </c:pt>
                <c:pt idx="18">
                  <c:v>2.5494262988893559</c:v>
                </c:pt>
                <c:pt idx="19">
                  <c:v>2.4465535199339397</c:v>
                </c:pt>
                <c:pt idx="20">
                  <c:v>2.351113165263031</c:v>
                </c:pt>
                <c:pt idx="21">
                  <c:v>2.2448801065563817</c:v>
                </c:pt>
                <c:pt idx="22">
                  <c:v>2.0543048615226462</c:v>
                </c:pt>
                <c:pt idx="23">
                  <c:v>1.7101832188167772</c:v>
                </c:pt>
                <c:pt idx="24">
                  <c:v>2.8106983488861794</c:v>
                </c:pt>
                <c:pt idx="25">
                  <c:v>2.6878288795089254</c:v>
                </c:pt>
                <c:pt idx="26">
                  <c:v>2.5741918582874321</c:v>
                </c:pt>
                <c:pt idx="27">
                  <c:v>2.4477166760783149</c:v>
                </c:pt>
                <c:pt idx="28">
                  <c:v>2.2202930479336378</c:v>
                </c:pt>
                <c:pt idx="29">
                  <c:v>1.8131067464573796</c:v>
                </c:pt>
                <c:pt idx="30">
                  <c:v>3.1068093720295429</c:v>
                </c:pt>
                <c:pt idx="31">
                  <c:v>2.9607162383989767</c:v>
                </c:pt>
                <c:pt idx="32">
                  <c:v>2.8260236335795978</c:v>
                </c:pt>
                <c:pt idx="33">
                  <c:v>2.6761089356807051</c:v>
                </c:pt>
                <c:pt idx="34">
                  <c:v>2.405839337549446</c:v>
                </c:pt>
                <c:pt idx="35">
                  <c:v>1.926119063285668</c:v>
                </c:pt>
                <c:pt idx="36">
                  <c:v>3.4419998689891114</c:v>
                </c:pt>
                <c:pt idx="37">
                  <c:v>3.2689999009653596</c:v>
                </c:pt>
                <c:pt idx="38">
                  <c:v>3.1099999797937072</c:v>
                </c:pt>
                <c:pt idx="39">
                  <c:v>2.9329999207802833</c:v>
                </c:pt>
                <c:pt idx="40">
                  <c:v>2.6129999592670203</c:v>
                </c:pt>
                <c:pt idx="41">
                  <c:v>2.0500000110083723</c:v>
                </c:pt>
                <c:pt idx="42">
                  <c:v>3.821000960924152</c:v>
                </c:pt>
                <c:pt idx="43">
                  <c:v>3.6169001189116079</c:v>
                </c:pt>
                <c:pt idx="44">
                  <c:v>3.4299026055215713</c:v>
                </c:pt>
                <c:pt idx="45">
                  <c:v>3.2216681120779631</c:v>
                </c:pt>
                <c:pt idx="46">
                  <c:v>2.8440485578952548</c:v>
                </c:pt>
                <c:pt idx="47">
                  <c:v>2.1855923364798424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Лист1!$L$63:$L$106</c:f>
              <c:numCache>
                <c:formatCode>0.00</c:formatCode>
                <c:ptCount val="44"/>
                <c:pt idx="0">
                  <c:v>575.79905443995688</c:v>
                </c:pt>
                <c:pt idx="1">
                  <c:v>529.96307119064886</c:v>
                </c:pt>
                <c:pt idx="2">
                  <c:v>477.85216110298694</c:v>
                </c:pt>
                <c:pt idx="3">
                  <c:v>477.61722439592302</c:v>
                </c:pt>
                <c:pt idx="4">
                  <c:v>489.30580548653063</c:v>
                </c:pt>
                <c:pt idx="5">
                  <c:v>486.05234593209173</c:v>
                </c:pt>
                <c:pt idx="6">
                  <c:v>487.04912330869189</c:v>
                </c:pt>
                <c:pt idx="7">
                  <c:v>510.63769018715823</c:v>
                </c:pt>
                <c:pt idx="8">
                  <c:v>511.72014265591662</c:v>
                </c:pt>
                <c:pt idx="9">
                  <c:v>511.16350082028123</c:v>
                </c:pt>
                <c:pt idx="10">
                  <c:v>509.86683610297445</c:v>
                </c:pt>
                <c:pt idx="11">
                  <c:v>505.98955213151919</c:v>
                </c:pt>
                <c:pt idx="12">
                  <c:v>504.21687578094861</c:v>
                </c:pt>
                <c:pt idx="13">
                  <c:v>504.72645709893118</c:v>
                </c:pt>
                <c:pt idx="14">
                  <c:v>558.92900679276374</c:v>
                </c:pt>
                <c:pt idx="15">
                  <c:v>559.05699179990154</c:v>
                </c:pt>
                <c:pt idx="16">
                  <c:v>561.1210193440553</c:v>
                </c:pt>
                <c:pt idx="17">
                  <c:v>553.92527049289038</c:v>
                </c:pt>
                <c:pt idx="18">
                  <c:v>555.04431144338116</c:v>
                </c:pt>
                <c:pt idx="19">
                  <c:v>553.92527049289038</c:v>
                </c:pt>
                <c:pt idx="20">
                  <c:v>548.87542973789289</c:v>
                </c:pt>
                <c:pt idx="21">
                  <c:v>549.51360052684765</c:v>
                </c:pt>
                <c:pt idx="22">
                  <c:v>548.87542973789289</c:v>
                </c:pt>
                <c:pt idx="23">
                  <c:v>541.9017346749381</c:v>
                </c:pt>
                <c:pt idx="24">
                  <c:v>543.10586848120374</c:v>
                </c:pt>
                <c:pt idx="25">
                  <c:v>543.18891219198065</c:v>
                </c:pt>
                <c:pt idx="26">
                  <c:v>534.76832897011809</c:v>
                </c:pt>
                <c:pt idx="27">
                  <c:v>534.76832897011809</c:v>
                </c:pt>
                <c:pt idx="28">
                  <c:v>534.30477880316209</c:v>
                </c:pt>
                <c:pt idx="29">
                  <c:v>525.9408566888244</c:v>
                </c:pt>
                <c:pt idx="30">
                  <c:v>524.91463062699245</c:v>
                </c:pt>
                <c:pt idx="31">
                  <c:v>524.29313862416404</c:v>
                </c:pt>
                <c:pt idx="32">
                  <c:v>516.88386644390937</c:v>
                </c:pt>
                <c:pt idx="33">
                  <c:v>518.12170541506805</c:v>
                </c:pt>
                <c:pt idx="34">
                  <c:v>518.5709958290596</c:v>
                </c:pt>
                <c:pt idx="35">
                  <c:v>509.44093608404182</c:v>
                </c:pt>
                <c:pt idx="36">
                  <c:v>510.96702825514137</c:v>
                </c:pt>
                <c:pt idx="37">
                  <c:v>512.91356931516088</c:v>
                </c:pt>
                <c:pt idx="38">
                  <c:v>504.41925339741096</c:v>
                </c:pt>
                <c:pt idx="39">
                  <c:v>505.77158383547385</c:v>
                </c:pt>
                <c:pt idx="40">
                  <c:v>504.46433107867983</c:v>
                </c:pt>
                <c:pt idx="41">
                  <c:v>498.99045432839307</c:v>
                </c:pt>
                <c:pt idx="42">
                  <c:v>498.53097877192124</c:v>
                </c:pt>
                <c:pt idx="43">
                  <c:v>497.61202765897758</c:v>
                </c:pt>
              </c:numCache>
            </c:numRef>
          </c:xVal>
          <c:yVal>
            <c:numRef>
              <c:f>Лист1!$P$63:$P$106</c:f>
              <c:numCache>
                <c:formatCode>0.00</c:formatCode>
                <c:ptCount val="44"/>
                <c:pt idx="0">
                  <c:v>2.7169333833313196</c:v>
                </c:pt>
                <c:pt idx="1">
                  <c:v>2.6663715607116121</c:v>
                </c:pt>
                <c:pt idx="2">
                  <c:v>2.5534735369439998</c:v>
                </c:pt>
                <c:pt idx="3">
                  <c:v>2.5521044775663908</c:v>
                </c:pt>
                <c:pt idx="4">
                  <c:v>2.5742869940458708</c:v>
                </c:pt>
                <c:pt idx="5">
                  <c:v>2.5640267491374575</c:v>
                </c:pt>
                <c:pt idx="6">
                  <c:v>2.5644840200514527</c:v>
                </c:pt>
                <c:pt idx="7">
                  <c:v>2.5711356922710964</c:v>
                </c:pt>
                <c:pt idx="8">
                  <c:v>2.5710704652870717</c:v>
                </c:pt>
                <c:pt idx="9">
                  <c:v>2.5706009435835879</c:v>
                </c:pt>
                <c:pt idx="10">
                  <c:v>2.5729734956067927</c:v>
                </c:pt>
                <c:pt idx="11">
                  <c:v>2.553429569960378</c:v>
                </c:pt>
                <c:pt idx="12">
                  <c:v>2.5538801252021455</c:v>
                </c:pt>
                <c:pt idx="13">
                  <c:v>2.5541984519546861</c:v>
                </c:pt>
                <c:pt idx="14">
                  <c:v>2.7108167214035852</c:v>
                </c:pt>
                <c:pt idx="15">
                  <c:v>2.7114505741442199</c:v>
                </c:pt>
                <c:pt idx="16">
                  <c:v>2.7201160213484217</c:v>
                </c:pt>
                <c:pt idx="17">
                  <c:v>2.7324973669722148</c:v>
                </c:pt>
                <c:pt idx="18">
                  <c:v>2.7307690900514721</c:v>
                </c:pt>
                <c:pt idx="19">
                  <c:v>2.7324976653991411</c:v>
                </c:pt>
                <c:pt idx="20">
                  <c:v>2.7621667223930619</c:v>
                </c:pt>
                <c:pt idx="21">
                  <c:v>2.774883533234449</c:v>
                </c:pt>
                <c:pt idx="22">
                  <c:v>2.7621667223930619</c:v>
                </c:pt>
                <c:pt idx="23">
                  <c:v>2.7635591657778593</c:v>
                </c:pt>
                <c:pt idx="24">
                  <c:v>2.7707326799252385</c:v>
                </c:pt>
                <c:pt idx="25">
                  <c:v>2.7766448437246494</c:v>
                </c:pt>
                <c:pt idx="26">
                  <c:v>2.7654294473611367</c:v>
                </c:pt>
                <c:pt idx="27">
                  <c:v>2.7654439083000204</c:v>
                </c:pt>
                <c:pt idx="28">
                  <c:v>2.765504112803169</c:v>
                </c:pt>
                <c:pt idx="29">
                  <c:v>2.7720225842975519</c:v>
                </c:pt>
                <c:pt idx="30">
                  <c:v>2.7710765203188901</c:v>
                </c:pt>
                <c:pt idx="31">
                  <c:v>2.7844434298800769</c:v>
                </c:pt>
                <c:pt idx="32">
                  <c:v>2.7896566529670643</c:v>
                </c:pt>
                <c:pt idx="33">
                  <c:v>2.7837801277273462</c:v>
                </c:pt>
                <c:pt idx="34">
                  <c:v>2.7832859468934039</c:v>
                </c:pt>
                <c:pt idx="35">
                  <c:v>2.7767388467513272</c:v>
                </c:pt>
                <c:pt idx="36">
                  <c:v>2.9569820138464893</c:v>
                </c:pt>
                <c:pt idx="37">
                  <c:v>2.6432383865617601</c:v>
                </c:pt>
                <c:pt idx="38">
                  <c:v>2.6158281492401292</c:v>
                </c:pt>
                <c:pt idx="39">
                  <c:v>2.6197362080330411</c:v>
                </c:pt>
                <c:pt idx="40">
                  <c:v>2.6011598358363046</c:v>
                </c:pt>
                <c:pt idx="41">
                  <c:v>2.5344131876481204</c:v>
                </c:pt>
                <c:pt idx="42">
                  <c:v>2.5688206743356843</c:v>
                </c:pt>
                <c:pt idx="43">
                  <c:v>2.5523649886030575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33520"/>
        <c:axId val="223033912"/>
      </c:scatterChart>
      <c:valAx>
        <c:axId val="22303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V, </a:t>
                </a:r>
                <a:r>
                  <a:rPr lang="ru-RU"/>
                  <a:t>м3/мин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033912"/>
        <c:crosses val="autoZero"/>
        <c:crossBetween val="midCat"/>
      </c:valAx>
      <c:valAx>
        <c:axId val="2230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ε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3.888888888888889E-2"/>
              <c:y val="7.05708661417322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03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для</a:t>
            </a:r>
            <a:r>
              <a:rPr lang="ru-RU" baseline="0"/>
              <a:t> 1 ступени</a:t>
            </a:r>
            <a:endParaRPr lang="ru-RU"/>
          </a:p>
        </c:rich>
      </c:tx>
      <c:layout>
        <c:manualLayout>
          <c:xMode val="edge"/>
          <c:yMode val="edge"/>
          <c:x val="0.41085271317829458"/>
          <c:y val="2.6936026936026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9900262467191595E-2"/>
          <c:y val="0.17171296296296296"/>
          <c:w val="0.80187992125984253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3.5980543790437212E-2"/>
                  <c:y val="6.9180929997259749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Лист1!$K$13:$K$60</c:f>
              <c:numCache>
                <c:formatCode>0.0000000</c:formatCode>
                <c:ptCount val="48"/>
                <c:pt idx="0" formatCode="0.00000">
                  <c:v>7.8468718944686197E-2</c:v>
                </c:pt>
                <c:pt idx="1">
                  <c:v>8.9628711487072979E-2</c:v>
                </c:pt>
                <c:pt idx="2" formatCode="0.000">
                  <c:v>0.10078871163160344</c:v>
                </c:pt>
                <c:pt idx="3" formatCode="0.000">
                  <c:v>0.11194870417399023</c:v>
                </c:pt>
                <c:pt idx="4" formatCode="0.000">
                  <c:v>0.123108696716377</c:v>
                </c:pt>
                <c:pt idx="5" formatCode="0.000">
                  <c:v>0.13426869686090748</c:v>
                </c:pt>
                <c:pt idx="6" formatCode="0.000">
                  <c:v>7.8468718944686183E-2</c:v>
                </c:pt>
                <c:pt idx="7" formatCode="0.000">
                  <c:v>8.9628714527930434E-2</c:v>
                </c:pt>
                <c:pt idx="8" formatCode="0.000">
                  <c:v>0.10078871011117468</c:v>
                </c:pt>
                <c:pt idx="9" formatCode="0.000">
                  <c:v>0.11194870569441896</c:v>
                </c:pt>
                <c:pt idx="10" formatCode="0.000">
                  <c:v>0.1231087012776632</c:v>
                </c:pt>
                <c:pt idx="11" formatCode="0.000">
                  <c:v>0.13426869686090748</c:v>
                </c:pt>
                <c:pt idx="12" formatCode="0.000">
                  <c:v>7.8468718944686183E-2</c:v>
                </c:pt>
                <c:pt idx="13" formatCode="0.000">
                  <c:v>8.9628717188680734E-2</c:v>
                </c:pt>
                <c:pt idx="14" formatCode="0.000">
                  <c:v>0.10078870878079955</c:v>
                </c:pt>
                <c:pt idx="15" formatCode="0.000">
                  <c:v>0.11194871367666982</c:v>
                </c:pt>
                <c:pt idx="16" formatCode="0.000">
                  <c:v>0.12310869861691291</c:v>
                </c:pt>
                <c:pt idx="17" formatCode="0.000">
                  <c:v>0.13426869686090748</c:v>
                </c:pt>
                <c:pt idx="18" formatCode="0.000">
                  <c:v>7.8468718944686197E-2</c:v>
                </c:pt>
                <c:pt idx="19" formatCode="0.000">
                  <c:v>8.9628719536401599E-2</c:v>
                </c:pt>
                <c:pt idx="20" formatCode="0.000">
                  <c:v>0.10078871386752807</c:v>
                </c:pt>
                <c:pt idx="21" formatCode="0.000">
                  <c:v>0.11194870819865456</c:v>
                </c:pt>
                <c:pt idx="22" formatCode="0.000">
                  <c:v>0.12310870879036995</c:v>
                </c:pt>
                <c:pt idx="23" formatCode="0.000">
                  <c:v>0.1342686968609075</c:v>
                </c:pt>
                <c:pt idx="24" formatCode="0.000">
                  <c:v>7.8468718944686197E-2</c:v>
                </c:pt>
                <c:pt idx="25" formatCode="0.000">
                  <c:v>8.962870979770772E-2</c:v>
                </c:pt>
                <c:pt idx="26" formatCode="0.000">
                  <c:v>0.10078871247628607</c:v>
                </c:pt>
                <c:pt idx="27" formatCode="0.000">
                  <c:v>0.11194870332930759</c:v>
                </c:pt>
                <c:pt idx="28" formatCode="0.000">
                  <c:v>0.12310869418232911</c:v>
                </c:pt>
                <c:pt idx="29" formatCode="0.000">
                  <c:v>0.1342686968609075</c:v>
                </c:pt>
                <c:pt idx="30" formatCode="0.000">
                  <c:v>7.8468718944686183E-2</c:v>
                </c:pt>
                <c:pt idx="31" formatCode="0.000">
                  <c:v>8.9628712287298629E-2</c:v>
                </c:pt>
                <c:pt idx="32" formatCode="0.000">
                  <c:v>0.10078870562991105</c:v>
                </c:pt>
                <c:pt idx="33" formatCode="0.000">
                  <c:v>0.11194869897252349</c:v>
                </c:pt>
                <c:pt idx="34" formatCode="0.000">
                  <c:v>0.12310870351829505</c:v>
                </c:pt>
                <c:pt idx="35" formatCode="0.000">
                  <c:v>0.13426869686090748</c:v>
                </c:pt>
                <c:pt idx="36" formatCode="0.000">
                  <c:v>7.8468718944686197E-2</c:v>
                </c:pt>
                <c:pt idx="37" formatCode="0.000">
                  <c:v>8.9628714527930461E-2</c:v>
                </c:pt>
                <c:pt idx="38" formatCode="0.000">
                  <c:v>0.10078871011117471</c:v>
                </c:pt>
                <c:pt idx="39" formatCode="0.000">
                  <c:v>0.11194870569441898</c:v>
                </c:pt>
                <c:pt idx="40" formatCode="0.000">
                  <c:v>0.12310870127766324</c:v>
                </c:pt>
                <c:pt idx="41" formatCode="0.000">
                  <c:v>0.1342686968609075</c:v>
                </c:pt>
                <c:pt idx="42" formatCode="0.000">
                  <c:v>7.8468713876590407E-2</c:v>
                </c:pt>
                <c:pt idx="43" formatCode="0.000">
                  <c:v>8.9628706418977189E-2</c:v>
                </c:pt>
                <c:pt idx="44" formatCode="0.000">
                  <c:v>0.10078870402945976</c:v>
                </c:pt>
                <c:pt idx="45" formatCode="0.000">
                  <c:v>0.11194870163994233</c:v>
                </c:pt>
                <c:pt idx="46" formatCode="0.000">
                  <c:v>0.12310869925042492</c:v>
                </c:pt>
                <c:pt idx="47" formatCode="0.000">
                  <c:v>0.1342686867247159</c:v>
                </c:pt>
              </c:numCache>
            </c:numRef>
          </c:xVal>
          <c:yVal>
            <c:numRef>
              <c:f>Лист1!$L$13:$L$60</c:f>
              <c:numCache>
                <c:formatCode>0.00</c:formatCode>
                <c:ptCount val="48"/>
                <c:pt idx="0">
                  <c:v>4.5812739544936072</c:v>
                </c:pt>
                <c:pt idx="1">
                  <c:v>4.3418008471481944</c:v>
                </c:pt>
                <c:pt idx="2">
                  <c:v>4.1120489181079556</c:v>
                </c:pt>
                <c:pt idx="3">
                  <c:v>3.8546757232192581</c:v>
                </c:pt>
                <c:pt idx="4">
                  <c:v>3.4008837882626892</c:v>
                </c:pt>
                <c:pt idx="5">
                  <c:v>2.5117529602871933</c:v>
                </c:pt>
                <c:pt idx="6">
                  <c:v>4.5846352125188732</c:v>
                </c:pt>
                <c:pt idx="7">
                  <c:v>4.3448030189469042</c:v>
                </c:pt>
                <c:pt idx="8">
                  <c:v>4.1147140703726137</c:v>
                </c:pt>
                <c:pt idx="9">
                  <c:v>3.8570034855681103</c:v>
                </c:pt>
                <c:pt idx="10">
                  <c:v>3.4027862523070995</c:v>
                </c:pt>
                <c:pt idx="11">
                  <c:v>2.5130447554154181</c:v>
                </c:pt>
                <c:pt idx="12">
                  <c:v>4.5881662974579891</c:v>
                </c:pt>
                <c:pt idx="13">
                  <c:v>4.3479598998080631</c:v>
                </c:pt>
                <c:pt idx="14">
                  <c:v>4.1175193356401403</c:v>
                </c:pt>
                <c:pt idx="15">
                  <c:v>3.8594561113922792</c:v>
                </c:pt>
                <c:pt idx="16">
                  <c:v>3.4047928230157161</c:v>
                </c:pt>
                <c:pt idx="17">
                  <c:v>2.51440866535637</c:v>
                </c:pt>
                <c:pt idx="18">
                  <c:v>4.5918576107652429</c:v>
                </c:pt>
                <c:pt idx="19">
                  <c:v>4.3512632617196099</c:v>
                </c:pt>
                <c:pt idx="20">
                  <c:v>4.1204577387110444</c:v>
                </c:pt>
                <c:pt idx="21">
                  <c:v>3.8620278160491299</c:v>
                </c:pt>
                <c:pt idx="22">
                  <c:v>3.4068990371346639</c:v>
                </c:pt>
                <c:pt idx="23">
                  <c:v>2.515841850078683</c:v>
                </c:pt>
                <c:pt idx="24">
                  <c:v>4.5956990062539198</c:v>
                </c:pt>
                <c:pt idx="25">
                  <c:v>4.3547043212938439</c:v>
                </c:pt>
                <c:pt idx="26">
                  <c:v>4.1235217491403073</c:v>
                </c:pt>
                <c:pt idx="27">
                  <c:v>3.8647122721130125</c:v>
                </c:pt>
                <c:pt idx="28">
                  <c:v>3.4090999376589592</c:v>
                </c:pt>
                <c:pt idx="29">
                  <c:v>2.5173410972355241</c:v>
                </c:pt>
                <c:pt idx="30">
                  <c:v>4.5996823343492554</c:v>
                </c:pt>
                <c:pt idx="31">
                  <c:v>4.358276144509821</c:v>
                </c:pt>
                <c:pt idx="32">
                  <c:v>4.1267055522559533</c:v>
                </c:pt>
                <c:pt idx="33">
                  <c:v>3.8675047320079234</c:v>
                </c:pt>
                <c:pt idx="34">
                  <c:v>3.4113919410877553</c:v>
                </c:pt>
                <c:pt idx="35">
                  <c:v>2.5189041972279655</c:v>
                </c:pt>
                <c:pt idx="36">
                  <c:v>4.6037977157127985</c:v>
                </c:pt>
                <c:pt idx="37">
                  <c:v>4.3619701133018767</c:v>
                </c:pt>
                <c:pt idx="38">
                  <c:v>4.1300017006825733</c:v>
                </c:pt>
                <c:pt idx="39">
                  <c:v>3.8703988869872479</c:v>
                </c:pt>
                <c:pt idx="40">
                  <c:v>3.4137700642279771</c:v>
                </c:pt>
                <c:pt idx="41">
                  <c:v>2.5205278935869666</c:v>
                </c:pt>
                <c:pt idx="42">
                  <c:v>4.6080356107773737</c:v>
                </c:pt>
                <c:pt idx="43">
                  <c:v>4.3657778834859391</c:v>
                </c:pt>
                <c:pt idx="44">
                  <c:v>4.1334029649383703</c:v>
                </c:pt>
                <c:pt idx="45">
                  <c:v>3.8733885980398814</c:v>
                </c:pt>
                <c:pt idx="46">
                  <c:v>3.4162294477192989</c:v>
                </c:pt>
                <c:pt idx="47">
                  <c:v>2.5222090054064679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32192"/>
        <c:axId val="229632584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2.8184309126229327E-2"/>
                  <c:y val="0.36805136906894881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Лист1!$K$13:$K$60</c:f>
              <c:numCache>
                <c:formatCode>0.0000000</c:formatCode>
                <c:ptCount val="48"/>
                <c:pt idx="0" formatCode="0.00000">
                  <c:v>7.8468718944686197E-2</c:v>
                </c:pt>
                <c:pt idx="1">
                  <c:v>8.9628711487072979E-2</c:v>
                </c:pt>
                <c:pt idx="2" formatCode="0.000">
                  <c:v>0.10078871163160344</c:v>
                </c:pt>
                <c:pt idx="3" formatCode="0.000">
                  <c:v>0.11194870417399023</c:v>
                </c:pt>
                <c:pt idx="4" formatCode="0.000">
                  <c:v>0.123108696716377</c:v>
                </c:pt>
                <c:pt idx="5" formatCode="0.000">
                  <c:v>0.13426869686090748</c:v>
                </c:pt>
                <c:pt idx="6" formatCode="0.000">
                  <c:v>7.8468718944686183E-2</c:v>
                </c:pt>
                <c:pt idx="7" formatCode="0.000">
                  <c:v>8.9628714527930434E-2</c:v>
                </c:pt>
                <c:pt idx="8" formatCode="0.000">
                  <c:v>0.10078871011117468</c:v>
                </c:pt>
                <c:pt idx="9" formatCode="0.000">
                  <c:v>0.11194870569441896</c:v>
                </c:pt>
                <c:pt idx="10" formatCode="0.000">
                  <c:v>0.1231087012776632</c:v>
                </c:pt>
                <c:pt idx="11" formatCode="0.000">
                  <c:v>0.13426869686090748</c:v>
                </c:pt>
                <c:pt idx="12" formatCode="0.000">
                  <c:v>7.8468718944686183E-2</c:v>
                </c:pt>
                <c:pt idx="13" formatCode="0.000">
                  <c:v>8.9628717188680734E-2</c:v>
                </c:pt>
                <c:pt idx="14" formatCode="0.000">
                  <c:v>0.10078870878079955</c:v>
                </c:pt>
                <c:pt idx="15" formatCode="0.000">
                  <c:v>0.11194871367666982</c:v>
                </c:pt>
                <c:pt idx="16" formatCode="0.000">
                  <c:v>0.12310869861691291</c:v>
                </c:pt>
                <c:pt idx="17" formatCode="0.000">
                  <c:v>0.13426869686090748</c:v>
                </c:pt>
                <c:pt idx="18" formatCode="0.000">
                  <c:v>7.8468718944686197E-2</c:v>
                </c:pt>
                <c:pt idx="19" formatCode="0.000">
                  <c:v>8.9628719536401599E-2</c:v>
                </c:pt>
                <c:pt idx="20" formatCode="0.000">
                  <c:v>0.10078871386752807</c:v>
                </c:pt>
                <c:pt idx="21" formatCode="0.000">
                  <c:v>0.11194870819865456</c:v>
                </c:pt>
                <c:pt idx="22" formatCode="0.000">
                  <c:v>0.12310870879036995</c:v>
                </c:pt>
                <c:pt idx="23" formatCode="0.000">
                  <c:v>0.1342686968609075</c:v>
                </c:pt>
                <c:pt idx="24" formatCode="0.000">
                  <c:v>7.8468718944686197E-2</c:v>
                </c:pt>
                <c:pt idx="25" formatCode="0.000">
                  <c:v>8.962870979770772E-2</c:v>
                </c:pt>
                <c:pt idx="26" formatCode="0.000">
                  <c:v>0.10078871247628607</c:v>
                </c:pt>
                <c:pt idx="27" formatCode="0.000">
                  <c:v>0.11194870332930759</c:v>
                </c:pt>
                <c:pt idx="28" formatCode="0.000">
                  <c:v>0.12310869418232911</c:v>
                </c:pt>
                <c:pt idx="29" formatCode="0.000">
                  <c:v>0.1342686968609075</c:v>
                </c:pt>
                <c:pt idx="30" formatCode="0.000">
                  <c:v>7.8468718944686183E-2</c:v>
                </c:pt>
                <c:pt idx="31" formatCode="0.000">
                  <c:v>8.9628712287298629E-2</c:v>
                </c:pt>
                <c:pt idx="32" formatCode="0.000">
                  <c:v>0.10078870562991105</c:v>
                </c:pt>
                <c:pt idx="33" formatCode="0.000">
                  <c:v>0.11194869897252349</c:v>
                </c:pt>
                <c:pt idx="34" formatCode="0.000">
                  <c:v>0.12310870351829505</c:v>
                </c:pt>
                <c:pt idx="35" formatCode="0.000">
                  <c:v>0.13426869686090748</c:v>
                </c:pt>
                <c:pt idx="36" formatCode="0.000">
                  <c:v>7.8468718944686197E-2</c:v>
                </c:pt>
                <c:pt idx="37" formatCode="0.000">
                  <c:v>8.9628714527930461E-2</c:v>
                </c:pt>
                <c:pt idx="38" formatCode="0.000">
                  <c:v>0.10078871011117471</c:v>
                </c:pt>
                <c:pt idx="39" formatCode="0.000">
                  <c:v>0.11194870569441898</c:v>
                </c:pt>
                <c:pt idx="40" formatCode="0.000">
                  <c:v>0.12310870127766324</c:v>
                </c:pt>
                <c:pt idx="41" formatCode="0.000">
                  <c:v>0.1342686968609075</c:v>
                </c:pt>
                <c:pt idx="42" formatCode="0.000">
                  <c:v>7.8468713876590407E-2</c:v>
                </c:pt>
                <c:pt idx="43" formatCode="0.000">
                  <c:v>8.9628706418977189E-2</c:v>
                </c:pt>
                <c:pt idx="44" formatCode="0.000">
                  <c:v>0.10078870402945976</c:v>
                </c:pt>
                <c:pt idx="45" formatCode="0.000">
                  <c:v>0.11194870163994233</c:v>
                </c:pt>
                <c:pt idx="46" formatCode="0.000">
                  <c:v>0.12310869925042492</c:v>
                </c:pt>
                <c:pt idx="47" formatCode="0.000">
                  <c:v>0.1342686867247159</c:v>
                </c:pt>
              </c:numCache>
            </c:numRef>
          </c:xVal>
          <c:yVal>
            <c:numRef>
              <c:f>Лист1!$D$13:$D$60</c:f>
              <c:numCache>
                <c:formatCode>0.000</c:formatCode>
                <c:ptCount val="48"/>
                <c:pt idx="0">
                  <c:v>0.75900000000000001</c:v>
                </c:pt>
                <c:pt idx="1">
                  <c:v>0.77</c:v>
                </c:pt>
                <c:pt idx="2">
                  <c:v>0.78500000000000003</c:v>
                </c:pt>
                <c:pt idx="3">
                  <c:v>0.79700000000000004</c:v>
                </c:pt>
                <c:pt idx="4">
                  <c:v>0.76600000000000001</c:v>
                </c:pt>
                <c:pt idx="5">
                  <c:v>0.621</c:v>
                </c:pt>
                <c:pt idx="6">
                  <c:v>0.75900000000000001</c:v>
                </c:pt>
                <c:pt idx="7">
                  <c:v>0.77</c:v>
                </c:pt>
                <c:pt idx="8">
                  <c:v>0.78500000000000003</c:v>
                </c:pt>
                <c:pt idx="9">
                  <c:v>0.79700000000000004</c:v>
                </c:pt>
                <c:pt idx="10">
                  <c:v>0.76600000000000001</c:v>
                </c:pt>
                <c:pt idx="11">
                  <c:v>0.621</c:v>
                </c:pt>
                <c:pt idx="12">
                  <c:v>0.75900000000000001</c:v>
                </c:pt>
                <c:pt idx="13">
                  <c:v>0.77</c:v>
                </c:pt>
                <c:pt idx="14">
                  <c:v>0.78500000000000003</c:v>
                </c:pt>
                <c:pt idx="15">
                  <c:v>0.79700000000000004</c:v>
                </c:pt>
                <c:pt idx="16">
                  <c:v>0.76600000000000001</c:v>
                </c:pt>
                <c:pt idx="17">
                  <c:v>0.621</c:v>
                </c:pt>
                <c:pt idx="18">
                  <c:v>0.75900000000000001</c:v>
                </c:pt>
                <c:pt idx="19">
                  <c:v>0.77</c:v>
                </c:pt>
                <c:pt idx="20">
                  <c:v>0.78500000000000003</c:v>
                </c:pt>
                <c:pt idx="21">
                  <c:v>0.79700000000000004</c:v>
                </c:pt>
                <c:pt idx="22">
                  <c:v>0.76600000000000001</c:v>
                </c:pt>
                <c:pt idx="23">
                  <c:v>0.621</c:v>
                </c:pt>
                <c:pt idx="24">
                  <c:v>0.75900000000000001</c:v>
                </c:pt>
                <c:pt idx="25">
                  <c:v>0.77</c:v>
                </c:pt>
                <c:pt idx="26">
                  <c:v>0.78500000000000003</c:v>
                </c:pt>
                <c:pt idx="27">
                  <c:v>0.79700000000000004</c:v>
                </c:pt>
                <c:pt idx="28">
                  <c:v>0.76600000000000001</c:v>
                </c:pt>
                <c:pt idx="29">
                  <c:v>0.621</c:v>
                </c:pt>
                <c:pt idx="30">
                  <c:v>0.75900000000000001</c:v>
                </c:pt>
                <c:pt idx="31">
                  <c:v>0.77</c:v>
                </c:pt>
                <c:pt idx="32">
                  <c:v>0.78500000000000003</c:v>
                </c:pt>
                <c:pt idx="33">
                  <c:v>0.79700000000000004</c:v>
                </c:pt>
                <c:pt idx="34">
                  <c:v>0.76600000000000001</c:v>
                </c:pt>
                <c:pt idx="35">
                  <c:v>0.621</c:v>
                </c:pt>
                <c:pt idx="36">
                  <c:v>0.75900000000000001</c:v>
                </c:pt>
                <c:pt idx="37">
                  <c:v>0.77</c:v>
                </c:pt>
                <c:pt idx="38">
                  <c:v>0.78500000000000003</c:v>
                </c:pt>
                <c:pt idx="39">
                  <c:v>0.79700000000000004</c:v>
                </c:pt>
                <c:pt idx="40">
                  <c:v>0.76600000000000001</c:v>
                </c:pt>
                <c:pt idx="41">
                  <c:v>0.621</c:v>
                </c:pt>
                <c:pt idx="42">
                  <c:v>0.75900000000000001</c:v>
                </c:pt>
                <c:pt idx="43">
                  <c:v>0.77</c:v>
                </c:pt>
                <c:pt idx="44">
                  <c:v>0.78500000000000003</c:v>
                </c:pt>
                <c:pt idx="45">
                  <c:v>0.79700000000000004</c:v>
                </c:pt>
                <c:pt idx="46">
                  <c:v>0.76600000000000001</c:v>
                </c:pt>
                <c:pt idx="47">
                  <c:v>0.621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33368"/>
        <c:axId val="229632976"/>
      </c:scatterChart>
      <c:valAx>
        <c:axId val="2296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Φ</a:t>
                </a:r>
                <a:r>
                  <a:rPr lang="el-GR" sz="1000" b="0" i="0" u="none" strike="noStrike" baseline="0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628956692913386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632584"/>
        <c:crosses val="autoZero"/>
        <c:crossBetween val="midCat"/>
      </c:valAx>
      <c:valAx>
        <c:axId val="22963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Ψ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4.4444444444444446E-2"/>
              <c:y val="4.046660834062410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632192"/>
        <c:crosses val="autoZero"/>
        <c:crossBetween val="midCat"/>
      </c:valAx>
      <c:valAx>
        <c:axId val="229632976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</a:t>
                </a:r>
                <a:r>
                  <a:rPr lang="ru-RU"/>
                  <a:t>пол</a:t>
                </a:r>
              </a:p>
            </c:rich>
          </c:tx>
          <c:layout>
            <c:manualLayout>
              <c:xMode val="edge"/>
              <c:yMode val="edge"/>
              <c:x val="0.89109711286089244"/>
              <c:y val="3.000400991542723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633368"/>
        <c:crosses val="max"/>
        <c:crossBetween val="midCat"/>
      </c:valAx>
      <c:valAx>
        <c:axId val="229633368"/>
        <c:scaling>
          <c:orientation val="minMax"/>
        </c:scaling>
        <c:delete val="1"/>
        <c:axPos val="b"/>
        <c:numFmt formatCode="0.00000" sourceLinked="1"/>
        <c:majorTickMark val="out"/>
        <c:minorTickMark val="none"/>
        <c:tickLblPos val="nextTo"/>
        <c:crossAx val="22963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ГДХ</a:t>
            </a:r>
            <a:r>
              <a:rPr lang="en-US" sz="1400" b="0" i="0" baseline="0">
                <a:effectLst/>
              </a:rPr>
              <a:t>(</a:t>
            </a:r>
            <a:r>
              <a:rPr lang="ru-RU" sz="1400" b="0" i="0" baseline="0">
                <a:effectLst/>
              </a:rPr>
              <a:t>2</a:t>
            </a:r>
            <a:r>
              <a:rPr lang="en-US" sz="1400" b="0" i="0" baseline="0">
                <a:effectLst/>
              </a:rPr>
              <a:t> c</a:t>
            </a:r>
            <a:r>
              <a:rPr lang="ru-RU" sz="1400" b="0" i="0" baseline="0">
                <a:effectLst/>
              </a:rPr>
              <a:t>тупень)</a:t>
            </a:r>
            <a:endParaRPr lang="ru-RU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Лист1!$N$13:$N$60</c:f>
              <c:numCache>
                <c:formatCode>0</c:formatCode>
                <c:ptCount val="48"/>
                <c:pt idx="0">
                  <c:v>121.79999542236328</c:v>
                </c:pt>
                <c:pt idx="1">
                  <c:v>139.44000244140625</c:v>
                </c:pt>
                <c:pt idx="2">
                  <c:v>157.07998657226562</c:v>
                </c:pt>
                <c:pt idx="3">
                  <c:v>174.72000122070312</c:v>
                </c:pt>
                <c:pt idx="4">
                  <c:v>192.3599853515625</c:v>
                </c:pt>
                <c:pt idx="5">
                  <c:v>210</c:v>
                </c:pt>
                <c:pt idx="6">
                  <c:v>130.5</c:v>
                </c:pt>
                <c:pt idx="7">
                  <c:v>149.39999389648437</c:v>
                </c:pt>
                <c:pt idx="8">
                  <c:v>168.29998779296875</c:v>
                </c:pt>
                <c:pt idx="9">
                  <c:v>187.20001220703125</c:v>
                </c:pt>
                <c:pt idx="10">
                  <c:v>206.09999084472656</c:v>
                </c:pt>
                <c:pt idx="11">
                  <c:v>225</c:v>
                </c:pt>
                <c:pt idx="12">
                  <c:v>139.19999694824219</c:v>
                </c:pt>
                <c:pt idx="13">
                  <c:v>159.36000061035156</c:v>
                </c:pt>
                <c:pt idx="14">
                  <c:v>179.52000427246094</c:v>
                </c:pt>
                <c:pt idx="15">
                  <c:v>199.68000793457031</c:v>
                </c:pt>
                <c:pt idx="16">
                  <c:v>219.83999633789062</c:v>
                </c:pt>
                <c:pt idx="17">
                  <c:v>240</c:v>
                </c:pt>
                <c:pt idx="18">
                  <c:v>147.90000915527344</c:v>
                </c:pt>
                <c:pt idx="19">
                  <c:v>169.32000732421875</c:v>
                </c:pt>
                <c:pt idx="20">
                  <c:v>190.74000549316406</c:v>
                </c:pt>
                <c:pt idx="21">
                  <c:v>212.16000366210937</c:v>
                </c:pt>
                <c:pt idx="22">
                  <c:v>233.58000183105469</c:v>
                </c:pt>
                <c:pt idx="23">
                  <c:v>255</c:v>
                </c:pt>
                <c:pt idx="24">
                  <c:v>156.59999084472656</c:v>
                </c:pt>
                <c:pt idx="25">
                  <c:v>179.27999877929687</c:v>
                </c:pt>
                <c:pt idx="26">
                  <c:v>201.95999145507812</c:v>
                </c:pt>
                <c:pt idx="27">
                  <c:v>224.63999938964844</c:v>
                </c:pt>
                <c:pt idx="28">
                  <c:v>247.31997680664062</c:v>
                </c:pt>
                <c:pt idx="29">
                  <c:v>270</c:v>
                </c:pt>
                <c:pt idx="30">
                  <c:v>165.30000305175781</c:v>
                </c:pt>
                <c:pt idx="31">
                  <c:v>189.239990234375</c:v>
                </c:pt>
                <c:pt idx="32">
                  <c:v>213.17999267578125</c:v>
                </c:pt>
                <c:pt idx="33">
                  <c:v>237.12001037597656</c:v>
                </c:pt>
                <c:pt idx="34">
                  <c:v>261.05999755859375</c:v>
                </c:pt>
                <c:pt idx="35">
                  <c:v>285</c:v>
                </c:pt>
                <c:pt idx="36">
                  <c:v>174</c:v>
                </c:pt>
                <c:pt idx="37">
                  <c:v>199.19999694824219</c:v>
                </c:pt>
                <c:pt idx="38">
                  <c:v>224.39999389648437</c:v>
                </c:pt>
                <c:pt idx="39">
                  <c:v>249.60000610351562</c:v>
                </c:pt>
                <c:pt idx="40">
                  <c:v>274.79998779296875</c:v>
                </c:pt>
                <c:pt idx="41">
                  <c:v>300</c:v>
                </c:pt>
                <c:pt idx="42">
                  <c:v>182.69999694824219</c:v>
                </c:pt>
                <c:pt idx="43">
                  <c:v>209.15998840332031</c:v>
                </c:pt>
                <c:pt idx="44">
                  <c:v>235.61997985839844</c:v>
                </c:pt>
                <c:pt idx="45">
                  <c:v>262.07998657226562</c:v>
                </c:pt>
                <c:pt idx="46">
                  <c:v>288.53997802734375</c:v>
                </c:pt>
                <c:pt idx="47">
                  <c:v>315</c:v>
                </c:pt>
              </c:numCache>
            </c:numRef>
          </c:xVal>
          <c:yVal>
            <c:numRef>
              <c:f>Лист1!$O$13:$O$60</c:f>
              <c:numCache>
                <c:formatCode>0.00</c:formatCode>
                <c:ptCount val="48"/>
                <c:pt idx="0">
                  <c:v>1.848510598242689</c:v>
                </c:pt>
                <c:pt idx="1">
                  <c:v>1.7924173337384708</c:v>
                </c:pt>
                <c:pt idx="2">
                  <c:v>1.726600397344257</c:v>
                </c:pt>
                <c:pt idx="3">
                  <c:v>1.6304824836436906</c:v>
                </c:pt>
                <c:pt idx="4">
                  <c:v>1.4908901974683531</c:v>
                </c:pt>
                <c:pt idx="5">
                  <c:v>1.3057748824142079</c:v>
                </c:pt>
                <c:pt idx="6">
                  <c:v>2.0068377724354574</c:v>
                </c:pt>
                <c:pt idx="7">
                  <c:v>1.9387034908535725</c:v>
                </c:pt>
                <c:pt idx="8">
                  <c:v>1.858760330179501</c:v>
                </c:pt>
                <c:pt idx="9">
                  <c:v>1.742199381341653</c:v>
                </c:pt>
                <c:pt idx="10">
                  <c:v>1.5741125918130214</c:v>
                </c:pt>
                <c:pt idx="11">
                  <c:v>1.3541535471254891</c:v>
                </c:pt>
                <c:pt idx="12">
                  <c:v>2.1864295190678598</c:v>
                </c:pt>
                <c:pt idx="13">
                  <c:v>2.1042017219388747</c:v>
                </c:pt>
                <c:pt idx="14">
                  <c:v>2.0077173972691269</c:v>
                </c:pt>
                <c:pt idx="15">
                  <c:v>1.8672670809751943</c:v>
                </c:pt>
                <c:pt idx="16">
                  <c:v>1.6662191445500059</c:v>
                </c:pt>
                <c:pt idx="17">
                  <c:v>1.4067540301355741</c:v>
                </c:pt>
                <c:pt idx="18">
                  <c:v>2.3897780377407591</c:v>
                </c:pt>
                <c:pt idx="19">
                  <c:v>2.291093716660948</c:v>
                </c:pt>
                <c:pt idx="20">
                  <c:v>2.1752837560301908</c:v>
                </c:pt>
                <c:pt idx="21">
                  <c:v>2.006977794036255</c:v>
                </c:pt>
                <c:pt idx="22">
                  <c:v>1.7678897666971547</c:v>
                </c:pt>
                <c:pt idx="23">
                  <c:v>1.4637500146533897</c:v>
                </c:pt>
                <c:pt idx="24">
                  <c:v>2.6196778334470698</c:v>
                </c:pt>
                <c:pt idx="25">
                  <c:v>2.5018211543099516</c:v>
                </c:pt>
                <c:pt idx="26">
                  <c:v>2.3634799049303168</c:v>
                </c:pt>
                <c:pt idx="27">
                  <c:v>2.1627600773087554</c:v>
                </c:pt>
                <c:pt idx="28">
                  <c:v>1.8798640930344874</c:v>
                </c:pt>
                <c:pt idx="29">
                  <c:v>1.5253253188208764</c:v>
                </c:pt>
                <c:pt idx="30">
                  <c:v>2.879255658731823</c:v>
                </c:pt>
                <c:pt idx="31">
                  <c:v>2.7391109602633708</c:v>
                </c:pt>
                <c:pt idx="32">
                  <c:v>2.574553943572313</c:v>
                </c:pt>
                <c:pt idx="33">
                  <c:v>2.3361898121142701</c:v>
                </c:pt>
                <c:pt idx="34">
                  <c:v>2.0029448495432454</c:v>
                </c:pt>
                <c:pt idx="35">
                  <c:v>1.5916740458676768</c:v>
                </c:pt>
                <c:pt idx="36">
                  <c:v>3.1720000604379086</c:v>
                </c:pt>
                <c:pt idx="37">
                  <c:v>3.0060000072242898</c:v>
                </c:pt>
                <c:pt idx="38">
                  <c:v>2.8110000035091209</c:v>
                </c:pt>
                <c:pt idx="39">
                  <c:v>2.5289999976405171</c:v>
                </c:pt>
                <c:pt idx="40">
                  <c:v>2.1380000001617514</c:v>
                </c:pt>
                <c:pt idx="41">
                  <c:v>1.6629999949243477</c:v>
                </c:pt>
                <c:pt idx="42">
                  <c:v>3.5017956717186594</c:v>
                </c:pt>
                <c:pt idx="43">
                  <c:v>3.3058639691845682</c:v>
                </c:pt>
                <c:pt idx="44">
                  <c:v>3.0755800394944472</c:v>
                </c:pt>
                <c:pt idx="45">
                  <c:v>2.7430928050971906</c:v>
                </c:pt>
                <c:pt idx="46">
                  <c:v>2.2859661483802252</c:v>
                </c:pt>
                <c:pt idx="47">
                  <c:v>1.7395167059114758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Лист1!$AE$63:$AE$106</c:f>
              <c:numCache>
                <c:formatCode>0.00</c:formatCode>
                <c:ptCount val="44"/>
                <c:pt idx="0">
                  <c:v>209.98239148989697</c:v>
                </c:pt>
                <c:pt idx="1">
                  <c:v>197.26057928308677</c:v>
                </c:pt>
                <c:pt idx="2">
                  <c:v>185.91424798618633</c:v>
                </c:pt>
                <c:pt idx="3">
                  <c:v>185.96865744839485</c:v>
                </c:pt>
                <c:pt idx="4">
                  <c:v>188.97024119615483</c:v>
                </c:pt>
                <c:pt idx="5">
                  <c:v>188.57292204019583</c:v>
                </c:pt>
                <c:pt idx="6">
                  <c:v>188.96488114610156</c:v>
                </c:pt>
                <c:pt idx="7">
                  <c:v>198.09769397270858</c:v>
                </c:pt>
                <c:pt idx="8">
                  <c:v>198.52439313492883</c:v>
                </c:pt>
                <c:pt idx="9">
                  <c:v>198.35078930773676</c:v>
                </c:pt>
                <c:pt idx="10">
                  <c:v>197.62833607856081</c:v>
                </c:pt>
                <c:pt idx="11">
                  <c:v>197.94857656007827</c:v>
                </c:pt>
                <c:pt idx="12">
                  <c:v>197.19431731590001</c:v>
                </c:pt>
                <c:pt idx="13">
                  <c:v>197.36215386605332</c:v>
                </c:pt>
                <c:pt idx="14">
                  <c:v>206.34258641398782</c:v>
                </c:pt>
                <c:pt idx="15">
                  <c:v>206.34034152019515</c:v>
                </c:pt>
                <c:pt idx="16">
                  <c:v>206.42210182785141</c:v>
                </c:pt>
                <c:pt idx="17">
                  <c:v>203.00783821971925</c:v>
                </c:pt>
                <c:pt idx="18">
                  <c:v>203.55718394682063</c:v>
                </c:pt>
                <c:pt idx="19">
                  <c:v>203.00781424265864</c:v>
                </c:pt>
                <c:pt idx="20">
                  <c:v>199.04328442105037</c:v>
                </c:pt>
                <c:pt idx="21">
                  <c:v>198.2880179004097</c:v>
                </c:pt>
                <c:pt idx="22">
                  <c:v>199.04328442105037</c:v>
                </c:pt>
                <c:pt idx="23">
                  <c:v>196.61975398947132</c:v>
                </c:pt>
                <c:pt idx="24">
                  <c:v>196.5053974849011</c:v>
                </c:pt>
                <c:pt idx="25">
                  <c:v>196.08324398866094</c:v>
                </c:pt>
                <c:pt idx="26">
                  <c:v>194.05433957970411</c:v>
                </c:pt>
                <c:pt idx="27">
                  <c:v>194.05324352598274</c:v>
                </c:pt>
                <c:pt idx="28">
                  <c:v>193.88047440070397</c:v>
                </c:pt>
                <c:pt idx="29">
                  <c:v>190.51979811778645</c:v>
                </c:pt>
                <c:pt idx="30">
                  <c:v>190.21814901427732</c:v>
                </c:pt>
                <c:pt idx="31">
                  <c:v>188.97419854194905</c:v>
                </c:pt>
                <c:pt idx="32">
                  <c:v>186.09286423445221</c:v>
                </c:pt>
                <c:pt idx="33">
                  <c:v>186.99857482044891</c:v>
                </c:pt>
                <c:pt idx="34">
                  <c:v>187.19660213391637</c:v>
                </c:pt>
                <c:pt idx="35">
                  <c:v>184.51985572552837</c:v>
                </c:pt>
                <c:pt idx="36">
                  <c:v>172.96234455637816</c:v>
                </c:pt>
                <c:pt idx="37">
                  <c:v>195.96037772090469</c:v>
                </c:pt>
                <c:pt idx="38">
                  <c:v>195.09563984611864</c:v>
                </c:pt>
                <c:pt idx="39">
                  <c:v>195.30440596972377</c:v>
                </c:pt>
                <c:pt idx="40">
                  <c:v>196.29827112111772</c:v>
                </c:pt>
                <c:pt idx="41">
                  <c:v>199.88992356335675</c:v>
                </c:pt>
                <c:pt idx="42">
                  <c:v>196.82857820991842</c:v>
                </c:pt>
                <c:pt idx="43">
                  <c:v>197.82935651750779</c:v>
                </c:pt>
              </c:numCache>
            </c:numRef>
          </c:xVal>
          <c:yVal>
            <c:numRef>
              <c:f>Лист1!$AI$63:$AI$106</c:f>
              <c:numCache>
                <c:formatCode>0.00</c:formatCode>
                <c:ptCount val="44"/>
                <c:pt idx="0">
                  <c:v>2.1497896735690372</c:v>
                </c:pt>
                <c:pt idx="1">
                  <c:v>2.2406831661517432</c:v>
                </c:pt>
                <c:pt idx="2">
                  <c:v>2.2672161520953305</c:v>
                </c:pt>
                <c:pt idx="3">
                  <c:v>2.2762829796556172</c:v>
                </c:pt>
                <c:pt idx="4">
                  <c:v>2.2975439460508742</c:v>
                </c:pt>
                <c:pt idx="5">
                  <c:v>2.3174661710658406</c:v>
                </c:pt>
                <c:pt idx="6">
                  <c:v>2.3250543594253483</c:v>
                </c:pt>
                <c:pt idx="7">
                  <c:v>2.4123157837460369</c:v>
                </c:pt>
                <c:pt idx="8">
                  <c:v>2.4116692492706928</c:v>
                </c:pt>
                <c:pt idx="9">
                  <c:v>2.4131422528684006</c:v>
                </c:pt>
                <c:pt idx="10">
                  <c:v>2.4076021282790876</c:v>
                </c:pt>
                <c:pt idx="11">
                  <c:v>2.4700470012128104</c:v>
                </c:pt>
                <c:pt idx="12">
                  <c:v>2.4660090367579657</c:v>
                </c:pt>
                <c:pt idx="13">
                  <c:v>2.4643447494621609</c:v>
                </c:pt>
                <c:pt idx="14">
                  <c:v>2.5780425935853519</c:v>
                </c:pt>
                <c:pt idx="15">
                  <c:v>2.5780810480091172</c:v>
                </c:pt>
                <c:pt idx="16">
                  <c:v>2.5756025242851273</c:v>
                </c:pt>
                <c:pt idx="17">
                  <c:v>2.6222085055160207</c:v>
                </c:pt>
                <c:pt idx="18">
                  <c:v>2.6228761084144452</c:v>
                </c:pt>
                <c:pt idx="19">
                  <c:v>2.6222085787983995</c:v>
                </c:pt>
                <c:pt idx="20">
                  <c:v>2.6487836210280999</c:v>
                </c:pt>
                <c:pt idx="21">
                  <c:v>2.6367039925282176</c:v>
                </c:pt>
                <c:pt idx="22">
                  <c:v>2.6487836210280999</c:v>
                </c:pt>
                <c:pt idx="23">
                  <c:v>2.7005152268614747</c:v>
                </c:pt>
                <c:pt idx="24">
                  <c:v>2.6929686270830642</c:v>
                </c:pt>
                <c:pt idx="25">
                  <c:v>2.6872613435518438</c:v>
                </c:pt>
                <c:pt idx="26">
                  <c:v>2.7411182106817931</c:v>
                </c:pt>
                <c:pt idx="27">
                  <c:v>2.7411434730041102</c:v>
                </c:pt>
                <c:pt idx="28">
                  <c:v>2.7411109335283736</c:v>
                </c:pt>
                <c:pt idx="29">
                  <c:v>2.7765159433346516</c:v>
                </c:pt>
                <c:pt idx="30">
                  <c:v>2.7779896871570933</c:v>
                </c:pt>
                <c:pt idx="31">
                  <c:v>2.7565646700089501</c:v>
                </c:pt>
                <c:pt idx="32">
                  <c:v>2.793942947699636</c:v>
                </c:pt>
                <c:pt idx="33">
                  <c:v>2.808106049872245</c:v>
                </c:pt>
                <c:pt idx="34">
                  <c:v>2.808669694935038</c:v>
                </c:pt>
                <c:pt idx="35">
                  <c:v>2.8555585659059615</c:v>
                </c:pt>
                <c:pt idx="36">
                  <c:v>2.686943296369992</c:v>
                </c:pt>
                <c:pt idx="37">
                  <c:v>3.012410939444996</c:v>
                </c:pt>
                <c:pt idx="38">
                  <c:v>3.1011357795644776</c:v>
                </c:pt>
                <c:pt idx="39">
                  <c:v>3.0960646519824722</c:v>
                </c:pt>
                <c:pt idx="40">
                  <c:v>3.1188357956725268</c:v>
                </c:pt>
                <c:pt idx="41">
                  <c:v>3.2612299749241083</c:v>
                </c:pt>
                <c:pt idx="42">
                  <c:v>3.2172483028671635</c:v>
                </c:pt>
                <c:pt idx="43">
                  <c:v>3.2385134934294788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27488"/>
        <c:axId val="229629056"/>
      </c:scatterChart>
      <c:valAx>
        <c:axId val="22962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629056"/>
        <c:crosses val="autoZero"/>
        <c:crossBetween val="midCat"/>
      </c:valAx>
      <c:valAx>
        <c:axId val="2296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62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для 2 ступени</a:t>
            </a:r>
            <a:endParaRPr lang="ru-RU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322411311489289"/>
          <c:y val="0.12551607445008461"/>
          <c:w val="0.82764757044665604"/>
          <c:h val="0.718144610096326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-2.0697346849239153E-2"/>
                  <c:y val="9.8271979961895625E-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Лист1!$X$13:$X$60</c:f>
              <c:numCache>
                <c:formatCode>0.00</c:formatCode>
                <c:ptCount val="48"/>
                <c:pt idx="0">
                  <c:v>3.0341236851623779E-2</c:v>
                </c:pt>
                <c:pt idx="1">
                  <c:v>3.4735486861019245E-2</c:v>
                </c:pt>
                <c:pt idx="2">
                  <c:v>3.9129731168806962E-2</c:v>
                </c:pt>
                <c:pt idx="3">
                  <c:v>4.3523983078738358E-2</c:v>
                </c:pt>
                <c:pt idx="4">
                  <c:v>4.7918227386526062E-2</c:v>
                </c:pt>
                <c:pt idx="5">
                  <c:v>5.2312479296457458E-2</c:v>
                </c:pt>
                <c:pt idx="6">
                  <c:v>3.0341237991945321E-2</c:v>
                </c:pt>
                <c:pt idx="7">
                  <c:v>3.473548483378093E-2</c:v>
                </c:pt>
                <c:pt idx="8">
                  <c:v>3.9129731675616536E-2</c:v>
                </c:pt>
                <c:pt idx="9">
                  <c:v>4.3523985612786247E-2</c:v>
                </c:pt>
                <c:pt idx="10">
                  <c:v>4.7918228906954796E-2</c:v>
                </c:pt>
                <c:pt idx="11">
                  <c:v>5.2312479296457451E-2</c:v>
                </c:pt>
                <c:pt idx="12">
                  <c:v>3.0341237326757753E-2</c:v>
                </c:pt>
                <c:pt idx="13">
                  <c:v>3.4735486385885264E-2</c:v>
                </c:pt>
                <c:pt idx="14">
                  <c:v>3.9129735445012782E-2</c:v>
                </c:pt>
                <c:pt idx="15">
                  <c:v>4.3523984504140294E-2</c:v>
                </c:pt>
                <c:pt idx="16">
                  <c:v>4.791823023732994E-2</c:v>
                </c:pt>
                <c:pt idx="17">
                  <c:v>5.2312479296457458E-2</c:v>
                </c:pt>
                <c:pt idx="18">
                  <c:v>3.0341239870122008E-2</c:v>
                </c:pt>
                <c:pt idx="19">
                  <c:v>3.4735487755389101E-2</c:v>
                </c:pt>
                <c:pt idx="20">
                  <c:v>3.9129735640656194E-2</c:v>
                </c:pt>
                <c:pt idx="21">
                  <c:v>4.3523983525923279E-2</c:v>
                </c:pt>
                <c:pt idx="22">
                  <c:v>4.7918231411190372E-2</c:v>
                </c:pt>
                <c:pt idx="23">
                  <c:v>5.2312479296457472E-2</c:v>
                </c:pt>
                <c:pt idx="24">
                  <c:v>3.0341236218111804E-2</c:v>
                </c:pt>
                <c:pt idx="25">
                  <c:v>3.4735486016336622E-2</c:v>
                </c:pt>
                <c:pt idx="26">
                  <c:v>3.9129732858172221E-2</c:v>
                </c:pt>
                <c:pt idx="27">
                  <c:v>4.3523982656397037E-2</c:v>
                </c:pt>
                <c:pt idx="28">
                  <c:v>4.7918226541843432E-2</c:v>
                </c:pt>
                <c:pt idx="29">
                  <c:v>5.2312479296457465E-2</c:v>
                </c:pt>
                <c:pt idx="30">
                  <c:v>3.0341238552103279E-2</c:v>
                </c:pt>
                <c:pt idx="31">
                  <c:v>3.4735484460342289E-2</c:v>
                </c:pt>
                <c:pt idx="32">
                  <c:v>3.912973316937108E-2</c:v>
                </c:pt>
                <c:pt idx="33">
                  <c:v>4.3523984679189651E-2</c:v>
                </c:pt>
                <c:pt idx="34">
                  <c:v>4.7918230587428667E-2</c:v>
                </c:pt>
                <c:pt idx="35">
                  <c:v>5.2312479296457458E-2</c:v>
                </c:pt>
                <c:pt idx="36">
                  <c:v>3.0341237991945328E-2</c:v>
                </c:pt>
                <c:pt idx="37">
                  <c:v>3.4735485720697699E-2</c:v>
                </c:pt>
                <c:pt idx="38">
                  <c:v>3.9129733449450067E-2</c:v>
                </c:pt>
                <c:pt idx="39">
                  <c:v>4.3523983838952729E-2</c:v>
                </c:pt>
                <c:pt idx="40">
                  <c:v>4.7918228906954803E-2</c:v>
                </c:pt>
                <c:pt idx="41">
                  <c:v>5.2312479296457465E-2</c:v>
                </c:pt>
                <c:pt idx="42">
                  <c:v>3.0341237485135748E-2</c:v>
                </c:pt>
                <c:pt idx="43">
                  <c:v>3.4735484326971357E-2</c:v>
                </c:pt>
                <c:pt idx="44">
                  <c:v>3.9129731168806962E-2</c:v>
                </c:pt>
                <c:pt idx="45">
                  <c:v>4.3523980544690463E-2</c:v>
                </c:pt>
                <c:pt idx="46">
                  <c:v>4.7918227386526062E-2</c:v>
                </c:pt>
                <c:pt idx="47">
                  <c:v>5.2312479296457458E-2</c:v>
                </c:pt>
              </c:numCache>
            </c:numRef>
          </c:xVal>
          <c:yVal>
            <c:numRef>
              <c:f>Лист1!$Y$13:$Y$60</c:f>
              <c:numCache>
                <c:formatCode>0.00</c:formatCode>
                <c:ptCount val="48"/>
                <c:pt idx="0" formatCode="0.0000">
                  <c:v>4.2152101465326215</c:v>
                </c:pt>
                <c:pt idx="1">
                  <c:v>3.98371162229079</c:v>
                </c:pt>
                <c:pt idx="2">
                  <c:v>3.7117912231689201</c:v>
                </c:pt>
                <c:pt idx="3">
                  <c:v>3.3100497672344065</c:v>
                </c:pt>
                <c:pt idx="4">
                  <c:v>2.6952916406236813</c:v>
                </c:pt>
                <c:pt idx="5">
                  <c:v>1.7960310763915956</c:v>
                </c:pt>
                <c:pt idx="6">
                  <c:v>4.2180632024443199</c:v>
                </c:pt>
                <c:pt idx="7">
                  <c:v>3.9862742725808249</c:v>
                </c:pt>
                <c:pt idx="8">
                  <c:v>3.7140682359329138</c:v>
                </c:pt>
                <c:pt idx="9">
                  <c:v>3.3119964733209031</c:v>
                </c:pt>
                <c:pt idx="10">
                  <c:v>2.6968176208576891</c:v>
                </c:pt>
                <c:pt idx="11">
                  <c:v>1.7970172425360571</c:v>
                </c:pt>
                <c:pt idx="12">
                  <c:v>4.221064281502934</c:v>
                </c:pt>
                <c:pt idx="13">
                  <c:v>3.9889719464694964</c:v>
                </c:pt>
                <c:pt idx="14">
                  <c:v>3.7164668621211647</c:v>
                </c:pt>
                <c:pt idx="15">
                  <c:v>3.3140483468146309</c:v>
                </c:pt>
                <c:pt idx="16">
                  <c:v>2.6984268543191652</c:v>
                </c:pt>
                <c:pt idx="17">
                  <c:v>1.7980576220556961</c:v>
                </c:pt>
                <c:pt idx="18">
                  <c:v>4.2242056813730331</c:v>
                </c:pt>
                <c:pt idx="19">
                  <c:v>3.9917979733725923</c:v>
                </c:pt>
                <c:pt idx="20">
                  <c:v>3.7189813769397739</c:v>
                </c:pt>
                <c:pt idx="21">
                  <c:v>3.3162006445173602</c:v>
                </c:pt>
                <c:pt idx="22">
                  <c:v>2.700115728119957</c:v>
                </c:pt>
                <c:pt idx="23">
                  <c:v>1.7991499340824781</c:v>
                </c:pt>
                <c:pt idx="24">
                  <c:v>4.2274791497292252</c:v>
                </c:pt>
                <c:pt idx="25">
                  <c:v>3.9947451419775777</c:v>
                </c:pt>
                <c:pt idx="26">
                  <c:v>3.721605537115571</c:v>
                </c:pt>
                <c:pt idx="27">
                  <c:v>3.3184481514768542</c:v>
                </c:pt>
                <c:pt idx="28">
                  <c:v>2.7018802396101576</c:v>
                </c:pt>
                <c:pt idx="29">
                  <c:v>1.8002916355277307</c:v>
                </c:pt>
                <c:pt idx="30">
                  <c:v>4.2308782166589962</c:v>
                </c:pt>
                <c:pt idx="31">
                  <c:v>3.9978078996768409</c:v>
                </c:pt>
                <c:pt idx="32">
                  <c:v>3.7243346261468702</c:v>
                </c:pt>
                <c:pt idx="33">
                  <c:v>3.3207870018105972</c:v>
                </c:pt>
                <c:pt idx="34">
                  <c:v>2.7037174768845684</c:v>
                </c:pt>
                <c:pt idx="35">
                  <c:v>1.8014809065282502</c:v>
                </c:pt>
                <c:pt idx="36">
                  <c:v>4.2343947635937305</c:v>
                </c:pt>
                <c:pt idx="37">
                  <c:v>4.0009791083636568</c:v>
                </c:pt>
                <c:pt idx="38">
                  <c:v>3.7271624301662625</c:v>
                </c:pt>
                <c:pt idx="39">
                  <c:v>3.3232119808090861</c:v>
                </c:pt>
                <c:pt idx="40">
                  <c:v>2.7056234211862771</c:v>
                </c:pt>
                <c:pt idx="41">
                  <c:v>1.8027151856617838</c:v>
                </c:pt>
                <c:pt idx="42">
                  <c:v>4.2380209229032069</c:v>
                </c:pt>
                <c:pt idx="43">
                  <c:v>4.0042518368479794</c:v>
                </c:pt>
                <c:pt idx="44">
                  <c:v>3.7300829055104692</c:v>
                </c:pt>
                <c:pt idx="45">
                  <c:v>3.3257180100542074</c:v>
                </c:pt>
                <c:pt idx="46">
                  <c:v>2.7075941547829467</c:v>
                </c:pt>
                <c:pt idx="47">
                  <c:v>1.803991974079709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05672"/>
        <c:axId val="230007632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-1.1938793574556846E-2"/>
                  <c:y val="0.1254563864796088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Лист1!$X$13:$X$60</c:f>
              <c:numCache>
                <c:formatCode>0.00</c:formatCode>
                <c:ptCount val="48"/>
                <c:pt idx="0">
                  <c:v>3.0341236851623779E-2</c:v>
                </c:pt>
                <c:pt idx="1">
                  <c:v>3.4735486861019245E-2</c:v>
                </c:pt>
                <c:pt idx="2">
                  <c:v>3.9129731168806962E-2</c:v>
                </c:pt>
                <c:pt idx="3">
                  <c:v>4.3523983078738358E-2</c:v>
                </c:pt>
                <c:pt idx="4">
                  <c:v>4.7918227386526062E-2</c:v>
                </c:pt>
                <c:pt idx="5">
                  <c:v>5.2312479296457458E-2</c:v>
                </c:pt>
                <c:pt idx="6">
                  <c:v>3.0341237991945321E-2</c:v>
                </c:pt>
                <c:pt idx="7">
                  <c:v>3.473548483378093E-2</c:v>
                </c:pt>
                <c:pt idx="8">
                  <c:v>3.9129731675616536E-2</c:v>
                </c:pt>
                <c:pt idx="9">
                  <c:v>4.3523985612786247E-2</c:v>
                </c:pt>
                <c:pt idx="10">
                  <c:v>4.7918228906954796E-2</c:v>
                </c:pt>
                <c:pt idx="11">
                  <c:v>5.2312479296457451E-2</c:v>
                </c:pt>
                <c:pt idx="12">
                  <c:v>3.0341237326757753E-2</c:v>
                </c:pt>
                <c:pt idx="13">
                  <c:v>3.4735486385885264E-2</c:v>
                </c:pt>
                <c:pt idx="14">
                  <c:v>3.9129735445012782E-2</c:v>
                </c:pt>
                <c:pt idx="15">
                  <c:v>4.3523984504140294E-2</c:v>
                </c:pt>
                <c:pt idx="16">
                  <c:v>4.791823023732994E-2</c:v>
                </c:pt>
                <c:pt idx="17">
                  <c:v>5.2312479296457458E-2</c:v>
                </c:pt>
                <c:pt idx="18">
                  <c:v>3.0341239870122008E-2</c:v>
                </c:pt>
                <c:pt idx="19">
                  <c:v>3.4735487755389101E-2</c:v>
                </c:pt>
                <c:pt idx="20">
                  <c:v>3.9129735640656194E-2</c:v>
                </c:pt>
                <c:pt idx="21">
                  <c:v>4.3523983525923279E-2</c:v>
                </c:pt>
                <c:pt idx="22">
                  <c:v>4.7918231411190372E-2</c:v>
                </c:pt>
                <c:pt idx="23">
                  <c:v>5.2312479296457472E-2</c:v>
                </c:pt>
                <c:pt idx="24">
                  <c:v>3.0341236218111804E-2</c:v>
                </c:pt>
                <c:pt idx="25">
                  <c:v>3.4735486016336622E-2</c:v>
                </c:pt>
                <c:pt idx="26">
                  <c:v>3.9129732858172221E-2</c:v>
                </c:pt>
                <c:pt idx="27">
                  <c:v>4.3523982656397037E-2</c:v>
                </c:pt>
                <c:pt idx="28">
                  <c:v>4.7918226541843432E-2</c:v>
                </c:pt>
                <c:pt idx="29">
                  <c:v>5.2312479296457465E-2</c:v>
                </c:pt>
                <c:pt idx="30">
                  <c:v>3.0341238552103279E-2</c:v>
                </c:pt>
                <c:pt idx="31">
                  <c:v>3.4735484460342289E-2</c:v>
                </c:pt>
                <c:pt idx="32">
                  <c:v>3.912973316937108E-2</c:v>
                </c:pt>
                <c:pt idx="33">
                  <c:v>4.3523984679189651E-2</c:v>
                </c:pt>
                <c:pt idx="34">
                  <c:v>4.7918230587428667E-2</c:v>
                </c:pt>
                <c:pt idx="35">
                  <c:v>5.2312479296457458E-2</c:v>
                </c:pt>
                <c:pt idx="36">
                  <c:v>3.0341237991945328E-2</c:v>
                </c:pt>
                <c:pt idx="37">
                  <c:v>3.4735485720697699E-2</c:v>
                </c:pt>
                <c:pt idx="38">
                  <c:v>3.9129733449450067E-2</c:v>
                </c:pt>
                <c:pt idx="39">
                  <c:v>4.3523983838952729E-2</c:v>
                </c:pt>
                <c:pt idx="40">
                  <c:v>4.7918228906954803E-2</c:v>
                </c:pt>
                <c:pt idx="41">
                  <c:v>5.2312479296457465E-2</c:v>
                </c:pt>
                <c:pt idx="42">
                  <c:v>3.0341237485135748E-2</c:v>
                </c:pt>
                <c:pt idx="43">
                  <c:v>3.4735484326971357E-2</c:v>
                </c:pt>
                <c:pt idx="44">
                  <c:v>3.9129731168806962E-2</c:v>
                </c:pt>
                <c:pt idx="45">
                  <c:v>4.3523980544690463E-2</c:v>
                </c:pt>
                <c:pt idx="46">
                  <c:v>4.7918227386526062E-2</c:v>
                </c:pt>
                <c:pt idx="47">
                  <c:v>5.2312479296457458E-2</c:v>
                </c:pt>
              </c:numCache>
            </c:numRef>
          </c:xVal>
          <c:yVal>
            <c:numRef>
              <c:f>Лист1!$Q$13:$Q$60</c:f>
              <c:numCache>
                <c:formatCode>0.000</c:formatCode>
                <c:ptCount val="48"/>
                <c:pt idx="0">
                  <c:v>0.76600000000000001</c:v>
                </c:pt>
                <c:pt idx="1">
                  <c:v>0.76700000000000002</c:v>
                </c:pt>
                <c:pt idx="2">
                  <c:v>0.754</c:v>
                </c:pt>
                <c:pt idx="3">
                  <c:v>0.70499999999999996</c:v>
                </c:pt>
                <c:pt idx="4">
                  <c:v>0.59899999999999998</c:v>
                </c:pt>
                <c:pt idx="5">
                  <c:v>0.41299999999999998</c:v>
                </c:pt>
                <c:pt idx="6">
                  <c:v>0.76600000000000001</c:v>
                </c:pt>
                <c:pt idx="7">
                  <c:v>0.76700000000000002</c:v>
                </c:pt>
                <c:pt idx="8">
                  <c:v>0.754</c:v>
                </c:pt>
                <c:pt idx="9">
                  <c:v>0.70499999999999996</c:v>
                </c:pt>
                <c:pt idx="10">
                  <c:v>0.59899999999999998</c:v>
                </c:pt>
                <c:pt idx="11">
                  <c:v>0.41299999999999998</c:v>
                </c:pt>
                <c:pt idx="12">
                  <c:v>0.76600000000000001</c:v>
                </c:pt>
                <c:pt idx="13">
                  <c:v>0.76700000000000002</c:v>
                </c:pt>
                <c:pt idx="14">
                  <c:v>0.754</c:v>
                </c:pt>
                <c:pt idx="15">
                  <c:v>0.70499999999999996</c:v>
                </c:pt>
                <c:pt idx="16">
                  <c:v>0.59899999999999998</c:v>
                </c:pt>
                <c:pt idx="17">
                  <c:v>0.41299999999999998</c:v>
                </c:pt>
                <c:pt idx="18">
                  <c:v>0.76600000000000001</c:v>
                </c:pt>
                <c:pt idx="19">
                  <c:v>0.76700000000000002</c:v>
                </c:pt>
                <c:pt idx="20">
                  <c:v>0.754</c:v>
                </c:pt>
                <c:pt idx="21">
                  <c:v>0.70499999999999996</c:v>
                </c:pt>
                <c:pt idx="22">
                  <c:v>0.59899999999999998</c:v>
                </c:pt>
                <c:pt idx="23">
                  <c:v>0.41299999999999998</c:v>
                </c:pt>
                <c:pt idx="24">
                  <c:v>0.76600000000000001</c:v>
                </c:pt>
                <c:pt idx="25">
                  <c:v>0.76700000000000002</c:v>
                </c:pt>
                <c:pt idx="26">
                  <c:v>0.754</c:v>
                </c:pt>
                <c:pt idx="27">
                  <c:v>0.70499999999999996</c:v>
                </c:pt>
                <c:pt idx="28">
                  <c:v>0.59899999999999998</c:v>
                </c:pt>
                <c:pt idx="29">
                  <c:v>0.41299999999999998</c:v>
                </c:pt>
                <c:pt idx="30">
                  <c:v>0.76600000000000001</c:v>
                </c:pt>
                <c:pt idx="31">
                  <c:v>0.76700000000000002</c:v>
                </c:pt>
                <c:pt idx="32">
                  <c:v>0.754</c:v>
                </c:pt>
                <c:pt idx="33">
                  <c:v>0.70499999999999996</c:v>
                </c:pt>
                <c:pt idx="34">
                  <c:v>0.59899999999999998</c:v>
                </c:pt>
                <c:pt idx="35">
                  <c:v>0.41299999999999998</c:v>
                </c:pt>
                <c:pt idx="36">
                  <c:v>0.76600000000000001</c:v>
                </c:pt>
                <c:pt idx="37">
                  <c:v>0.76700000000000002</c:v>
                </c:pt>
                <c:pt idx="38">
                  <c:v>0.754</c:v>
                </c:pt>
                <c:pt idx="39">
                  <c:v>0.70499999999999996</c:v>
                </c:pt>
                <c:pt idx="40">
                  <c:v>0.59899999999999998</c:v>
                </c:pt>
                <c:pt idx="41">
                  <c:v>0.41299999999999998</c:v>
                </c:pt>
                <c:pt idx="42">
                  <c:v>0.76600000000000001</c:v>
                </c:pt>
                <c:pt idx="43">
                  <c:v>0.76700000000000002</c:v>
                </c:pt>
                <c:pt idx="44">
                  <c:v>0.754</c:v>
                </c:pt>
                <c:pt idx="45">
                  <c:v>0.70499999999999996</c:v>
                </c:pt>
                <c:pt idx="46">
                  <c:v>0.59899999999999998</c:v>
                </c:pt>
                <c:pt idx="47">
                  <c:v>0.41299999999999998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05280"/>
        <c:axId val="230012336"/>
      </c:scatterChart>
      <c:valAx>
        <c:axId val="23000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0007632"/>
        <c:crosses val="autoZero"/>
        <c:crossBetween val="midCat"/>
      </c:valAx>
      <c:valAx>
        <c:axId val="2300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0005672"/>
        <c:crosses val="autoZero"/>
        <c:crossBetween val="midCat"/>
      </c:valAx>
      <c:valAx>
        <c:axId val="23001233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0005280"/>
        <c:crosses val="max"/>
        <c:crossBetween val="midCat"/>
      </c:valAx>
      <c:valAx>
        <c:axId val="23000528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3001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295275</xdr:colOff>
      <xdr:row>11</xdr:row>
      <xdr:rowOff>9524</xdr:rowOff>
    </xdr:from>
    <xdr:to>
      <xdr:col>32</xdr:col>
      <xdr:colOff>581025</xdr:colOff>
      <xdr:row>25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219075</xdr:colOff>
      <xdr:row>27</xdr:row>
      <xdr:rowOff>66674</xdr:rowOff>
    </xdr:from>
    <xdr:to>
      <xdr:col>35</xdr:col>
      <xdr:colOff>361950</xdr:colOff>
      <xdr:row>46</xdr:row>
      <xdr:rowOff>190499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371474</xdr:colOff>
      <xdr:row>11</xdr:row>
      <xdr:rowOff>19050</xdr:rowOff>
    </xdr:from>
    <xdr:to>
      <xdr:col>40</xdr:col>
      <xdr:colOff>771525</xdr:colOff>
      <xdr:row>25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571500</xdr:colOff>
      <xdr:row>27</xdr:row>
      <xdr:rowOff>76200</xdr:rowOff>
    </xdr:from>
    <xdr:to>
      <xdr:col>45</xdr:col>
      <xdr:colOff>47625</xdr:colOff>
      <xdr:row>46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0"/>
  <sheetViews>
    <sheetView topLeftCell="O60" zoomScale="85" zoomScaleNormal="85" workbookViewId="0">
      <selection activeCell="K4" sqref="K4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5.7109375" bestFit="1" customWidth="1"/>
    <col min="4" max="4" width="16.42578125" bestFit="1" customWidth="1"/>
    <col min="5" max="5" width="14.42578125" customWidth="1"/>
    <col min="6" max="6" width="12.28515625" bestFit="1" customWidth="1"/>
    <col min="7" max="7" width="7.5703125" customWidth="1"/>
    <col min="9" max="10" width="10" bestFit="1" customWidth="1"/>
    <col min="11" max="12" width="9.28515625" bestFit="1" customWidth="1"/>
    <col min="20" max="20" width="9.140625" customWidth="1"/>
    <col min="21" max="21" width="10.140625" bestFit="1" customWidth="1"/>
    <col min="22" max="22" width="15.7109375" bestFit="1" customWidth="1"/>
    <col min="23" max="23" width="14.28515625" bestFit="1" customWidth="1"/>
    <col min="24" max="25" width="15.140625" bestFit="1" customWidth="1"/>
    <col min="26" max="26" width="13.28515625" bestFit="1" customWidth="1"/>
    <col min="29" max="29" width="10" bestFit="1" customWidth="1"/>
    <col min="33" max="33" width="19.42578125" bestFit="1" customWidth="1"/>
    <col min="34" max="34" width="9.7109375" bestFit="1" customWidth="1"/>
    <col min="36" max="36" width="12.28515625" bestFit="1" customWidth="1"/>
    <col min="37" max="37" width="11.85546875" bestFit="1" customWidth="1"/>
    <col min="38" max="38" width="7.28515625" customWidth="1"/>
    <col min="39" max="39" width="10.28515625" customWidth="1"/>
    <col min="40" max="40" width="10" customWidth="1"/>
    <col min="41" max="41" width="9.7109375" bestFit="1" customWidth="1"/>
    <col min="42" max="42" width="16" bestFit="1" customWidth="1"/>
    <col min="45" max="45" width="12.7109375" bestFit="1" customWidth="1"/>
    <col min="46" max="46" width="10.7109375" bestFit="1" customWidth="1"/>
    <col min="47" max="47" width="10.7109375" customWidth="1"/>
    <col min="48" max="48" width="14.28515625" bestFit="1" customWidth="1"/>
    <col min="51" max="51" width="10.42578125" bestFit="1" customWidth="1"/>
    <col min="54" max="54" width="10.7109375" bestFit="1" customWidth="1"/>
    <col min="56" max="56" width="10.140625" bestFit="1" customWidth="1"/>
    <col min="57" max="57" width="15.7109375" bestFit="1" customWidth="1"/>
  </cols>
  <sheetData>
    <row r="1" spans="1:40" x14ac:dyDescent="0.25">
      <c r="A1" s="6" t="s">
        <v>3</v>
      </c>
      <c r="B1" s="6">
        <v>516</v>
      </c>
      <c r="D1" s="14" t="s">
        <v>22</v>
      </c>
      <c r="E1" s="67" t="s">
        <v>25</v>
      </c>
    </row>
    <row r="2" spans="1:40" x14ac:dyDescent="0.25">
      <c r="A2" s="6" t="s">
        <v>5</v>
      </c>
      <c r="B2" s="6">
        <v>273</v>
      </c>
      <c r="D2" s="15" t="s">
        <v>23</v>
      </c>
      <c r="E2" s="68" t="s">
        <v>26</v>
      </c>
      <c r="N2" s="16"/>
      <c r="O2" s="16"/>
      <c r="P2" s="16"/>
      <c r="Q2" s="16"/>
      <c r="AJ2" s="4"/>
      <c r="AK2" s="4"/>
      <c r="AL2" s="4"/>
      <c r="AM2" s="4"/>
      <c r="AN2" s="4"/>
    </row>
    <row r="3" spans="1:40" x14ac:dyDescent="0.25">
      <c r="A3" s="6" t="s">
        <v>4</v>
      </c>
      <c r="B3" s="6">
        <v>5300</v>
      </c>
      <c r="D3" s="17" t="s">
        <v>24</v>
      </c>
      <c r="E3" s="69" t="s">
        <v>27</v>
      </c>
      <c r="N3" s="16"/>
      <c r="O3" s="16"/>
      <c r="P3" s="16"/>
      <c r="Q3" s="16"/>
      <c r="AJ3" s="4"/>
      <c r="AK3" s="4"/>
      <c r="AL3" s="4"/>
      <c r="AM3" s="4"/>
      <c r="AN3" s="4"/>
    </row>
    <row r="4" spans="1:40" ht="21" x14ac:dyDescent="0.25">
      <c r="A4" s="6" t="s">
        <v>14</v>
      </c>
      <c r="B4" s="6">
        <v>2.94</v>
      </c>
      <c r="D4" s="70"/>
      <c r="E4" s="71" t="s">
        <v>32</v>
      </c>
      <c r="F4" s="86" t="s">
        <v>43</v>
      </c>
      <c r="N4" s="16"/>
      <c r="O4" s="16"/>
      <c r="P4" s="16"/>
      <c r="Q4" s="16"/>
      <c r="AJ4" s="4"/>
      <c r="AK4" s="4"/>
      <c r="AL4" s="4"/>
      <c r="AM4" s="4"/>
      <c r="AN4" s="4"/>
    </row>
    <row r="5" spans="1:40" ht="21" x14ac:dyDescent="0.25">
      <c r="A5" s="6" t="s">
        <v>13</v>
      </c>
      <c r="B5" s="6">
        <v>0.69799999999999995</v>
      </c>
      <c r="D5" s="72"/>
      <c r="E5" s="73" t="s">
        <v>34</v>
      </c>
      <c r="F5" s="86" t="s">
        <v>44</v>
      </c>
      <c r="AJ5" s="4"/>
      <c r="AK5" s="4"/>
      <c r="AL5" s="4"/>
      <c r="AM5" s="4"/>
      <c r="AN5" s="4"/>
    </row>
    <row r="6" spans="1:40" x14ac:dyDescent="0.25">
      <c r="A6" s="6" t="s">
        <v>16</v>
      </c>
      <c r="B6" s="6">
        <v>0.76</v>
      </c>
      <c r="AJ6" s="4"/>
      <c r="AK6" s="4"/>
      <c r="AL6" s="4"/>
      <c r="AM6" s="4"/>
      <c r="AN6" s="4"/>
    </row>
    <row r="7" spans="1:40" x14ac:dyDescent="0.25">
      <c r="A7" s="6" t="s">
        <v>17</v>
      </c>
      <c r="B7" s="6">
        <v>1.31</v>
      </c>
      <c r="AJ7" s="4"/>
      <c r="AK7" s="4"/>
      <c r="AL7" s="4"/>
      <c r="AM7" s="4"/>
      <c r="AN7" s="4"/>
    </row>
    <row r="8" spans="1:40" x14ac:dyDescent="0.25">
      <c r="A8" s="6" t="s">
        <v>18</v>
      </c>
      <c r="B8" s="6">
        <v>4.5999999999999996</v>
      </c>
      <c r="AJ8" s="4"/>
      <c r="AK8" s="4"/>
      <c r="AL8" s="4"/>
      <c r="AM8" s="4"/>
      <c r="AN8" s="4"/>
    </row>
    <row r="9" spans="1:40" x14ac:dyDescent="0.25">
      <c r="A9" s="6" t="s">
        <v>19</v>
      </c>
      <c r="B9" s="6">
        <v>190</v>
      </c>
      <c r="AJ9" s="4"/>
      <c r="AK9" s="4"/>
      <c r="AL9" s="4"/>
      <c r="AM9" s="4"/>
      <c r="AN9" s="4"/>
    </row>
    <row r="10" spans="1:40" x14ac:dyDescent="0.25">
      <c r="A10" s="12"/>
      <c r="B10" s="12"/>
      <c r="AJ10" s="4"/>
      <c r="AK10" s="4"/>
      <c r="AL10" s="4"/>
      <c r="AM10" s="4"/>
      <c r="AN10" s="4"/>
    </row>
    <row r="11" spans="1:40" x14ac:dyDescent="0.25">
      <c r="A11" s="99" t="s">
        <v>32</v>
      </c>
      <c r="B11" s="100"/>
      <c r="C11" s="100"/>
      <c r="D11" s="101"/>
      <c r="F11" s="99" t="s">
        <v>32</v>
      </c>
      <c r="G11" s="100"/>
      <c r="H11" s="100"/>
      <c r="I11" s="100"/>
      <c r="J11" s="100"/>
      <c r="K11" s="100"/>
      <c r="L11" s="101"/>
      <c r="N11" s="102" t="s">
        <v>34</v>
      </c>
      <c r="O11" s="103"/>
      <c r="P11" s="103"/>
      <c r="Q11" s="104"/>
      <c r="S11" s="102" t="s">
        <v>34</v>
      </c>
      <c r="T11" s="103"/>
      <c r="U11" s="103"/>
      <c r="V11" s="103"/>
      <c r="W11" s="103"/>
      <c r="X11" s="103"/>
      <c r="Y11" s="104"/>
    </row>
    <row r="12" spans="1:40" ht="15.75" thickBot="1" x14ac:dyDescent="0.3">
      <c r="A12" s="50" t="s">
        <v>12</v>
      </c>
      <c r="B12" s="51" t="s">
        <v>0</v>
      </c>
      <c r="C12" s="50" t="s">
        <v>1</v>
      </c>
      <c r="D12" s="51" t="s">
        <v>2</v>
      </c>
      <c r="F12" s="1" t="s">
        <v>1</v>
      </c>
      <c r="G12" s="6" t="s">
        <v>15</v>
      </c>
      <c r="H12" s="6" t="s">
        <v>10</v>
      </c>
      <c r="I12" s="8" t="s">
        <v>6</v>
      </c>
      <c r="J12" s="6" t="s">
        <v>7</v>
      </c>
      <c r="K12" s="6" t="s">
        <v>8</v>
      </c>
      <c r="L12" s="9" t="s">
        <v>9</v>
      </c>
      <c r="N12" s="50" t="s">
        <v>12</v>
      </c>
      <c r="O12" s="51" t="s">
        <v>0</v>
      </c>
      <c r="P12" s="50" t="s">
        <v>1</v>
      </c>
      <c r="Q12" s="51" t="s">
        <v>2</v>
      </c>
      <c r="S12" s="1" t="s">
        <v>1</v>
      </c>
      <c r="T12" s="6" t="s">
        <v>15</v>
      </c>
      <c r="U12" s="6" t="s">
        <v>10</v>
      </c>
      <c r="V12" s="8" t="s">
        <v>6</v>
      </c>
      <c r="W12" s="6" t="s">
        <v>7</v>
      </c>
      <c r="X12" s="6" t="s">
        <v>8</v>
      </c>
      <c r="Y12" s="9" t="s">
        <v>9</v>
      </c>
    </row>
    <row r="13" spans="1:40" x14ac:dyDescent="0.25">
      <c r="A13" s="52">
        <v>315</v>
      </c>
      <c r="B13" s="53">
        <v>1.9387279690132198</v>
      </c>
      <c r="C13" s="54">
        <v>0.7</v>
      </c>
      <c r="D13" s="55">
        <v>0.75900000000000001</v>
      </c>
      <c r="F13" s="6">
        <f t="shared" ref="F13:F60" si="0">$B$3*C13</f>
        <v>3709.9999999999995</v>
      </c>
      <c r="G13" s="10">
        <f t="shared" ref="G13:G60" si="1">$B$4/B13</f>
        <v>1.5164582380767999</v>
      </c>
      <c r="H13" s="106">
        <f>1-0.427*(G13/$B$8)*($B$2/$B$9)^-3.688</f>
        <v>0.96301923115312427</v>
      </c>
      <c r="I13" s="18">
        <f>3.14*$B$6*F13/60</f>
        <v>147.55906666666667</v>
      </c>
      <c r="J13" s="10">
        <f>$H$13*$B$1*$B$2*(B13^(($B$7-1)/$B$7/D13)-1)*($B$7*D13/($B$7-1))</f>
        <v>99751.184627491632</v>
      </c>
      <c r="K13" s="107">
        <f>4*A13/60/(3.14*$B$6*$B$6*I13)</f>
        <v>7.8468718944686197E-2</v>
      </c>
      <c r="L13" s="10">
        <f>J13/(I13*I13)</f>
        <v>4.5812739544936072</v>
      </c>
      <c r="N13" s="52">
        <v>121.79999542236328</v>
      </c>
      <c r="O13" s="53">
        <v>1.848510598242689</v>
      </c>
      <c r="P13" s="54">
        <v>0.7</v>
      </c>
      <c r="Q13" s="55">
        <v>0.76600000000000001</v>
      </c>
      <c r="S13" s="6">
        <f t="shared" ref="S13:S60" si="2">$B$3*P13</f>
        <v>3709.9999999999995</v>
      </c>
      <c r="T13" s="10">
        <f>$B$4/O13</f>
        <v>1.5904696477233886</v>
      </c>
      <c r="U13" s="11">
        <f>1-0.427*(T13/$B$8)*($B$2/$B$9)^-3.688</f>
        <v>0.96121436850445485</v>
      </c>
      <c r="V13" s="18">
        <f>3.14*$B$6*S13/60</f>
        <v>147.55906666666667</v>
      </c>
      <c r="W13" s="10">
        <f>$H$13*$B$1*$B$2*(O13^(($B$7-1)/$B$7/Q13)-1)*(Q13*$B$7/($B$7-1))</f>
        <v>91780.629088558533</v>
      </c>
      <c r="X13" s="10">
        <f>4*N13/60/(3.14*$B$6*$B$6*V13)</f>
        <v>3.0341236851623779E-2</v>
      </c>
      <c r="Y13" s="105">
        <f>W13/(V13*V13)</f>
        <v>4.2152101465326215</v>
      </c>
      <c r="AA13" s="7"/>
      <c r="AB13" s="7"/>
      <c r="AC13" s="7"/>
      <c r="AD13" s="7"/>
      <c r="AE13" s="7"/>
      <c r="AF13" s="7"/>
      <c r="AG13" s="7"/>
      <c r="AH13" s="7"/>
      <c r="AI13" s="7"/>
    </row>
    <row r="14" spans="1:40" x14ac:dyDescent="0.25">
      <c r="A14" s="56">
        <v>359.79998779296875</v>
      </c>
      <c r="B14" s="2">
        <v>1.8803209570404256</v>
      </c>
      <c r="C14" s="3">
        <v>0.7</v>
      </c>
      <c r="D14" s="57">
        <v>0.77</v>
      </c>
      <c r="F14" s="6">
        <f t="shared" si="0"/>
        <v>3709.9999999999995</v>
      </c>
      <c r="G14" s="10">
        <f t="shared" si="1"/>
        <v>1.5635628529224503</v>
      </c>
      <c r="H14" s="11">
        <f t="shared" ref="H14:H60" si="3">1-0.427*(G14/$B$8)*($B$2/$B$9)^-3.688</f>
        <v>0.96187052502361203</v>
      </c>
      <c r="I14" s="18">
        <f t="shared" ref="I14:I60" si="4">3.14*$B$6*F14/60</f>
        <v>147.55906666666667</v>
      </c>
      <c r="J14" s="10">
        <f t="shared" ref="J14:J60" si="5">$H$13*$B$1*$B$2*(B14^(($B$7-1)/$B$7/D14)-1)*($B$7*D14/($B$7-1))</f>
        <v>94536.974261246054</v>
      </c>
      <c r="K14" s="108">
        <f>4*A14/60/(3.14*$B$6*$B$6*I14)</f>
        <v>8.9628711487072979E-2</v>
      </c>
      <c r="L14" s="10">
        <f t="shared" ref="L14:L60" si="6">J14/(I14*I14)</f>
        <v>4.3418008471481944</v>
      </c>
      <c r="N14" s="56">
        <v>139.44000244140625</v>
      </c>
      <c r="O14" s="2">
        <v>1.7924173337384708</v>
      </c>
      <c r="P14" s="3">
        <v>0.7</v>
      </c>
      <c r="Q14" s="57">
        <v>0.76700000000000002</v>
      </c>
      <c r="S14" s="6">
        <f t="shared" si="2"/>
        <v>3709.9999999999995</v>
      </c>
      <c r="T14" s="10">
        <f t="shared" ref="T14:T60" si="7">$B$4/O14</f>
        <v>1.6402430085118622</v>
      </c>
      <c r="U14" s="11">
        <f t="shared" ref="U14:U60" si="8">1-0.427*(T14/$B$8)*($B$2/$B$9)^-3.688</f>
        <v>0.96000058160031621</v>
      </c>
      <c r="V14" s="18">
        <f t="shared" ref="V14:V60" si="9">3.14*$B$6*S14/60</f>
        <v>147.55906666666667</v>
      </c>
      <c r="W14" s="10">
        <f t="shared" ref="W14:W60" si="10">$H$13*$B$1*$B$2*(O14^(($B$7-1)/$B$7/Q14)-1)*(Q14*$B$7/($B$7-1))</f>
        <v>86740.054728234943</v>
      </c>
      <c r="X14" s="10">
        <f t="shared" ref="X14:X60" si="11">4*N14/60/(3.14*$B$6*$B$6*V14)</f>
        <v>3.4735486861019245E-2</v>
      </c>
      <c r="Y14" s="10">
        <f t="shared" ref="Y14:Y60" si="12">W14/(V14*V14)</f>
        <v>3.98371162229079</v>
      </c>
      <c r="AA14" s="7"/>
      <c r="AB14" s="7"/>
      <c r="AC14" s="7"/>
      <c r="AD14" s="7"/>
      <c r="AE14" s="7"/>
      <c r="AF14" s="7"/>
      <c r="AG14" s="7"/>
      <c r="AH14" s="7"/>
      <c r="AI14" s="7"/>
    </row>
    <row r="15" spans="1:40" x14ac:dyDescent="0.25">
      <c r="A15" s="56">
        <v>404.60000610351562</v>
      </c>
      <c r="B15" s="2">
        <v>1.82563628700672</v>
      </c>
      <c r="C15" s="3">
        <v>0.7</v>
      </c>
      <c r="D15" s="57">
        <v>0.78500000000000003</v>
      </c>
      <c r="F15" s="6">
        <f t="shared" si="0"/>
        <v>3709.9999999999995</v>
      </c>
      <c r="G15" s="10">
        <f t="shared" si="1"/>
        <v>1.6103974383749626</v>
      </c>
      <c r="H15" s="11">
        <f t="shared" si="3"/>
        <v>0.96072840390535752</v>
      </c>
      <c r="I15" s="18">
        <f t="shared" si="4"/>
        <v>147.55906666666667</v>
      </c>
      <c r="J15" s="10">
        <f t="shared" si="5"/>
        <v>89534.429702709938</v>
      </c>
      <c r="K15" s="97">
        <f t="shared" ref="K14:K60" si="13">4*A15/60/(3.14*$B$6*$B$6*I15)</f>
        <v>0.10078871163160344</v>
      </c>
      <c r="L15" s="10">
        <f t="shared" si="6"/>
        <v>4.1120489181079556</v>
      </c>
      <c r="N15" s="56">
        <v>157.07998657226562</v>
      </c>
      <c r="O15" s="2">
        <v>1.726600397344257</v>
      </c>
      <c r="P15" s="3">
        <v>0.7</v>
      </c>
      <c r="Q15" s="57">
        <v>0.754</v>
      </c>
      <c r="S15" s="6">
        <f t="shared" si="2"/>
        <v>3709.9999999999995</v>
      </c>
      <c r="T15" s="10">
        <f t="shared" si="7"/>
        <v>1.7027680547983854</v>
      </c>
      <c r="U15" s="11">
        <f t="shared" si="8"/>
        <v>0.95847582857658997</v>
      </c>
      <c r="V15" s="18">
        <f t="shared" si="9"/>
        <v>147.55906666666667</v>
      </c>
      <c r="W15" s="10">
        <f t="shared" si="10"/>
        <v>80819.34747382997</v>
      </c>
      <c r="X15" s="10">
        <f t="shared" si="11"/>
        <v>3.9129731168806962E-2</v>
      </c>
      <c r="Y15" s="10">
        <f t="shared" si="12"/>
        <v>3.7117912231689201</v>
      </c>
      <c r="AA15" s="7"/>
      <c r="AB15" s="7"/>
      <c r="AC15" s="7"/>
      <c r="AD15" s="7"/>
      <c r="AE15" s="7"/>
      <c r="AF15" s="7"/>
      <c r="AG15" s="7"/>
      <c r="AH15" s="7"/>
      <c r="AI15" s="7"/>
    </row>
    <row r="16" spans="1:40" x14ac:dyDescent="0.25">
      <c r="A16" s="56">
        <v>449.39999389648437</v>
      </c>
      <c r="B16" s="2">
        <v>1.7647087086188256</v>
      </c>
      <c r="C16" s="3">
        <v>0.7</v>
      </c>
      <c r="D16" s="57">
        <v>0.79700000000000004</v>
      </c>
      <c r="F16" s="6">
        <f t="shared" si="0"/>
        <v>3709.9999999999995</v>
      </c>
      <c r="G16" s="10">
        <f t="shared" si="1"/>
        <v>1.6659973318208605</v>
      </c>
      <c r="H16" s="11">
        <f t="shared" si="3"/>
        <v>0.95937252956882368</v>
      </c>
      <c r="I16" s="18">
        <f t="shared" si="4"/>
        <v>147.55906666666667</v>
      </c>
      <c r="J16" s="10">
        <f t="shared" si="5"/>
        <v>83930.468591340948</v>
      </c>
      <c r="K16" s="97">
        <f t="shared" si="13"/>
        <v>0.11194870417399023</v>
      </c>
      <c r="L16" s="10">
        <f t="shared" si="6"/>
        <v>3.8546757232192581</v>
      </c>
      <c r="N16" s="56">
        <v>174.72000122070312</v>
      </c>
      <c r="O16" s="2">
        <v>1.6304824836436906</v>
      </c>
      <c r="P16" s="3">
        <v>0.7</v>
      </c>
      <c r="Q16" s="57">
        <v>0.70499999999999996</v>
      </c>
      <c r="S16" s="6">
        <f t="shared" si="2"/>
        <v>3709.9999999999995</v>
      </c>
      <c r="T16" s="10">
        <f t="shared" si="7"/>
        <v>1.8031472459795392</v>
      </c>
      <c r="U16" s="11">
        <f t="shared" si="8"/>
        <v>0.95602795393494189</v>
      </c>
      <c r="V16" s="18">
        <f t="shared" si="9"/>
        <v>147.55906666666667</v>
      </c>
      <c r="W16" s="10">
        <f t="shared" si="10"/>
        <v>72071.958310574701</v>
      </c>
      <c r="X16" s="10">
        <f t="shared" si="11"/>
        <v>4.3523983078738358E-2</v>
      </c>
      <c r="Y16" s="10">
        <f t="shared" si="12"/>
        <v>3.3100497672344065</v>
      </c>
      <c r="AA16" s="7"/>
      <c r="AB16" s="7"/>
      <c r="AC16" s="7"/>
      <c r="AD16" s="7"/>
      <c r="AE16" s="7"/>
      <c r="AF16" s="7"/>
      <c r="AG16" s="7"/>
      <c r="AH16" s="7"/>
      <c r="AI16" s="7"/>
    </row>
    <row r="17" spans="1:50" x14ac:dyDescent="0.25">
      <c r="A17" s="56">
        <v>494.19998168945312</v>
      </c>
      <c r="B17" s="2">
        <v>1.6560361025008827</v>
      </c>
      <c r="C17" s="3">
        <v>0.7</v>
      </c>
      <c r="D17" s="57">
        <v>0.76600000000000001</v>
      </c>
      <c r="F17" s="6">
        <f t="shared" si="0"/>
        <v>3709.9999999999995</v>
      </c>
      <c r="G17" s="10">
        <f t="shared" si="1"/>
        <v>1.775323614962333</v>
      </c>
      <c r="H17" s="11">
        <f t="shared" si="3"/>
        <v>0.95670646867494091</v>
      </c>
      <c r="I17" s="18">
        <f t="shared" si="4"/>
        <v>147.55906666666667</v>
      </c>
      <c r="J17" s="10">
        <f t="shared" si="5"/>
        <v>74049.749050017883</v>
      </c>
      <c r="K17" s="97">
        <f t="shared" si="13"/>
        <v>0.123108696716377</v>
      </c>
      <c r="L17" s="10">
        <f t="shared" si="6"/>
        <v>3.4008837882626892</v>
      </c>
      <c r="N17" s="56">
        <v>192.3599853515625</v>
      </c>
      <c r="O17" s="2">
        <v>1.4908901974683531</v>
      </c>
      <c r="P17" s="3">
        <v>0.7</v>
      </c>
      <c r="Q17" s="57">
        <v>0.59899999999999998</v>
      </c>
      <c r="S17" s="6">
        <f t="shared" si="2"/>
        <v>3709.9999999999995</v>
      </c>
      <c r="T17" s="10">
        <f t="shared" si="7"/>
        <v>1.9719762092422013</v>
      </c>
      <c r="U17" s="11">
        <f t="shared" si="8"/>
        <v>0.95191084427223716</v>
      </c>
      <c r="V17" s="18">
        <f t="shared" si="9"/>
        <v>147.55906666666667</v>
      </c>
      <c r="W17" s="10">
        <f t="shared" si="10"/>
        <v>58686.412718251428</v>
      </c>
      <c r="X17" s="10">
        <f t="shared" si="11"/>
        <v>4.7918227386526062E-2</v>
      </c>
      <c r="Y17" s="10">
        <f t="shared" si="12"/>
        <v>2.6952916406236813</v>
      </c>
      <c r="AA17" s="7"/>
      <c r="AB17" s="7"/>
      <c r="AC17" s="7"/>
      <c r="AD17" s="7"/>
      <c r="AE17" s="7"/>
      <c r="AF17" s="7"/>
      <c r="AG17" s="7"/>
      <c r="AH17" s="7"/>
      <c r="AI17" s="7"/>
    </row>
    <row r="18" spans="1:50" ht="15.75" thickBot="1" x14ac:dyDescent="0.3">
      <c r="A18" s="58">
        <v>539</v>
      </c>
      <c r="B18" s="59">
        <v>1.4550271300188133</v>
      </c>
      <c r="C18" s="60">
        <v>0.7</v>
      </c>
      <c r="D18" s="61">
        <v>0.621</v>
      </c>
      <c r="F18" s="6">
        <f t="shared" si="0"/>
        <v>3709.9999999999995</v>
      </c>
      <c r="G18" s="10">
        <f t="shared" si="1"/>
        <v>2.0205808808265906</v>
      </c>
      <c r="H18" s="11">
        <f t="shared" si="3"/>
        <v>0.95072555734536457</v>
      </c>
      <c r="I18" s="18">
        <f t="shared" si="4"/>
        <v>147.55906666666667</v>
      </c>
      <c r="J18" s="10">
        <f t="shared" si="5"/>
        <v>54690.100563512613</v>
      </c>
      <c r="K18" s="97">
        <f t="shared" si="13"/>
        <v>0.13426869686090748</v>
      </c>
      <c r="L18" s="10">
        <f t="shared" si="6"/>
        <v>2.5117529602871933</v>
      </c>
      <c r="N18" s="58">
        <v>210</v>
      </c>
      <c r="O18" s="59">
        <v>1.3057748824142079</v>
      </c>
      <c r="P18" s="60">
        <v>0.7</v>
      </c>
      <c r="Q18" s="61">
        <v>0.41299999999999998</v>
      </c>
      <c r="S18" s="6">
        <f t="shared" si="2"/>
        <v>3709.9999999999995</v>
      </c>
      <c r="T18" s="10">
        <f t="shared" si="7"/>
        <v>2.2515366466265014</v>
      </c>
      <c r="U18" s="11">
        <f t="shared" si="8"/>
        <v>0.94509340634084282</v>
      </c>
      <c r="V18" s="18">
        <f t="shared" si="9"/>
        <v>147.55906666666667</v>
      </c>
      <c r="W18" s="10">
        <f t="shared" si="10"/>
        <v>39106.202614694688</v>
      </c>
      <c r="X18" s="10">
        <f t="shared" si="11"/>
        <v>5.2312479296457458E-2</v>
      </c>
      <c r="Y18" s="10">
        <f t="shared" si="12"/>
        <v>1.7960310763915956</v>
      </c>
      <c r="AA18" s="7"/>
      <c r="AB18" s="7"/>
      <c r="AC18" s="7"/>
      <c r="AD18" s="7"/>
      <c r="AE18" s="7"/>
      <c r="AF18" s="7"/>
      <c r="AG18" s="7"/>
      <c r="AH18" s="7"/>
      <c r="AI18" s="7"/>
    </row>
    <row r="19" spans="1:50" x14ac:dyDescent="0.25">
      <c r="A19" s="52">
        <v>337.5</v>
      </c>
      <c r="B19" s="53">
        <v>2.1166375594180526</v>
      </c>
      <c r="C19" s="54">
        <v>0.75</v>
      </c>
      <c r="D19" s="55">
        <v>0.75900000000000001</v>
      </c>
      <c r="F19" s="6">
        <f t="shared" si="0"/>
        <v>3975</v>
      </c>
      <c r="G19" s="10">
        <f t="shared" si="1"/>
        <v>1.3889954786630179</v>
      </c>
      <c r="H19" s="11">
        <f t="shared" si="3"/>
        <v>0.96612757315959064</v>
      </c>
      <c r="I19" s="18">
        <f t="shared" si="4"/>
        <v>158.09900000000002</v>
      </c>
      <c r="J19" s="10">
        <f t="shared" si="5"/>
        <v>114594.30410731935</v>
      </c>
      <c r="K19" s="97">
        <f t="shared" si="13"/>
        <v>7.8468718944686183E-2</v>
      </c>
      <c r="L19" s="10">
        <f t="shared" si="6"/>
        <v>4.5846352125188732</v>
      </c>
      <c r="N19" s="52">
        <v>130.5</v>
      </c>
      <c r="O19" s="53">
        <v>2.0068377724354574</v>
      </c>
      <c r="P19" s="54">
        <v>0.75</v>
      </c>
      <c r="Q19" s="55">
        <v>0.76600000000000001</v>
      </c>
      <c r="S19" s="6">
        <f t="shared" si="2"/>
        <v>3975</v>
      </c>
      <c r="T19" s="10">
        <f t="shared" si="7"/>
        <v>1.4649913612260128</v>
      </c>
      <c r="U19" s="11">
        <f t="shared" si="8"/>
        <v>0.96427431660704577</v>
      </c>
      <c r="V19" s="18">
        <f t="shared" si="9"/>
        <v>158.09900000000002</v>
      </c>
      <c r="W19" s="10">
        <f t="shared" si="10"/>
        <v>105431.72901628274</v>
      </c>
      <c r="X19" s="10">
        <f t="shared" si="11"/>
        <v>3.0341237991945321E-2</v>
      </c>
      <c r="Y19" s="10">
        <f t="shared" si="12"/>
        <v>4.2180632024443199</v>
      </c>
      <c r="AA19" s="7"/>
      <c r="AB19" s="7"/>
      <c r="AC19" s="7"/>
      <c r="AD19" s="7"/>
      <c r="AE19" s="7"/>
      <c r="AF19" s="7"/>
      <c r="AG19" s="7"/>
      <c r="AH19" s="7"/>
      <c r="AI19" s="7"/>
    </row>
    <row r="20" spans="1:50" x14ac:dyDescent="0.25">
      <c r="A20" s="56">
        <v>385.5</v>
      </c>
      <c r="B20" s="2">
        <v>2.0456563434347719</v>
      </c>
      <c r="C20" s="3">
        <v>0.75</v>
      </c>
      <c r="D20" s="57">
        <v>0.77</v>
      </c>
      <c r="F20" s="6">
        <f t="shared" si="0"/>
        <v>3975</v>
      </c>
      <c r="G20" s="10">
        <f t="shared" si="1"/>
        <v>1.4371915446284467</v>
      </c>
      <c r="H20" s="11">
        <f t="shared" si="3"/>
        <v>0.96495225060203915</v>
      </c>
      <c r="I20" s="18">
        <f t="shared" si="4"/>
        <v>158.09900000000002</v>
      </c>
      <c r="J20" s="10">
        <f t="shared" si="5"/>
        <v>108599.62796604968</v>
      </c>
      <c r="K20" s="97">
        <f t="shared" si="13"/>
        <v>8.9628714527930434E-2</v>
      </c>
      <c r="L20" s="10">
        <f t="shared" si="6"/>
        <v>4.3448030189469042</v>
      </c>
      <c r="N20" s="56">
        <v>149.39999389648437</v>
      </c>
      <c r="O20" s="2">
        <v>1.9387034908535725</v>
      </c>
      <c r="P20" s="3">
        <v>0.75</v>
      </c>
      <c r="Q20" s="57">
        <v>0.76700000000000002</v>
      </c>
      <c r="S20" s="6">
        <f t="shared" si="2"/>
        <v>3975</v>
      </c>
      <c r="T20" s="10">
        <f t="shared" si="7"/>
        <v>1.5164773849484205</v>
      </c>
      <c r="U20" s="11">
        <f t="shared" si="8"/>
        <v>0.96301876423223209</v>
      </c>
      <c r="V20" s="18">
        <f t="shared" si="9"/>
        <v>158.09900000000002</v>
      </c>
      <c r="W20" s="10">
        <f t="shared" si="10"/>
        <v>99638.096614525304</v>
      </c>
      <c r="X20" s="10">
        <f t="shared" si="11"/>
        <v>3.473548483378093E-2</v>
      </c>
      <c r="Y20" s="10">
        <f t="shared" si="12"/>
        <v>3.9862742725808249</v>
      </c>
      <c r="AA20" s="7"/>
      <c r="AB20" s="7"/>
      <c r="AC20" s="7"/>
      <c r="AD20" s="7"/>
      <c r="AE20" s="7"/>
      <c r="AF20" s="7"/>
      <c r="AG20" s="7"/>
      <c r="AH20" s="7"/>
      <c r="AI20" s="7"/>
      <c r="AN20" s="12"/>
      <c r="AO20" s="13"/>
      <c r="AP20" s="13"/>
      <c r="AQ20" s="13"/>
      <c r="AR20" s="13"/>
      <c r="AS20" s="13"/>
      <c r="AT20" s="13"/>
      <c r="AU20" s="13"/>
      <c r="AV20" s="13"/>
      <c r="AW20" s="5"/>
      <c r="AX20" s="5"/>
    </row>
    <row r="21" spans="1:50" x14ac:dyDescent="0.25">
      <c r="A21" s="56">
        <v>433.5</v>
      </c>
      <c r="B21" s="2">
        <v>1.9793974513264352</v>
      </c>
      <c r="C21" s="3">
        <v>0.75</v>
      </c>
      <c r="D21" s="57">
        <v>0.78500000000000003</v>
      </c>
      <c r="F21" s="6">
        <f t="shared" si="0"/>
        <v>3975</v>
      </c>
      <c r="G21" s="10">
        <f t="shared" si="1"/>
        <v>1.4853004877973572</v>
      </c>
      <c r="H21" s="11">
        <f t="shared" si="3"/>
        <v>0.96377905264503294</v>
      </c>
      <c r="I21" s="18">
        <f t="shared" si="4"/>
        <v>158.09900000000002</v>
      </c>
      <c r="J21" s="10">
        <f t="shared" si="5"/>
        <v>102848.4870960721</v>
      </c>
      <c r="K21" s="97">
        <f t="shared" si="13"/>
        <v>0.10078871011117468</v>
      </c>
      <c r="L21" s="10">
        <f t="shared" si="6"/>
        <v>4.1147140703726137</v>
      </c>
      <c r="N21" s="56">
        <v>168.29998779296875</v>
      </c>
      <c r="O21" s="2">
        <v>1.858760330179501</v>
      </c>
      <c r="P21" s="3">
        <v>0.75</v>
      </c>
      <c r="Q21" s="57">
        <v>0.754</v>
      </c>
      <c r="S21" s="6">
        <f t="shared" si="2"/>
        <v>3975</v>
      </c>
      <c r="T21" s="10">
        <f t="shared" si="7"/>
        <v>1.5816993467447646</v>
      </c>
      <c r="U21" s="11">
        <f t="shared" si="8"/>
        <v>0.96142824348304923</v>
      </c>
      <c r="V21" s="18">
        <f t="shared" si="9"/>
        <v>158.09900000000002</v>
      </c>
      <c r="W21" s="10">
        <f t="shared" si="10"/>
        <v>92834.226754104995</v>
      </c>
      <c r="X21" s="10">
        <f t="shared" si="11"/>
        <v>3.9129731675616536E-2</v>
      </c>
      <c r="Y21" s="10">
        <f t="shared" si="12"/>
        <v>3.7140682359329138</v>
      </c>
      <c r="AA21" s="7"/>
      <c r="AB21" s="7"/>
      <c r="AC21" s="7"/>
      <c r="AD21" s="7"/>
      <c r="AE21" s="7"/>
      <c r="AF21" s="7"/>
      <c r="AG21" s="7"/>
      <c r="AH21" s="7"/>
      <c r="AI21" s="7"/>
      <c r="AN21" s="12"/>
      <c r="AO21" s="13"/>
      <c r="AP21" s="13"/>
      <c r="AQ21" s="13"/>
      <c r="AR21" s="13"/>
      <c r="AS21" s="13"/>
      <c r="AT21" s="13"/>
      <c r="AU21" s="13"/>
      <c r="AV21" s="13"/>
      <c r="AW21" s="5"/>
      <c r="AX21" s="5"/>
    </row>
    <row r="22" spans="1:50" x14ac:dyDescent="0.25">
      <c r="A22" s="56">
        <v>481.5</v>
      </c>
      <c r="B22" s="2">
        <v>1.9056055396056122</v>
      </c>
      <c r="C22" s="3">
        <v>0.75</v>
      </c>
      <c r="D22" s="57">
        <v>0.79700000000000004</v>
      </c>
      <c r="F22" s="6">
        <f t="shared" si="0"/>
        <v>3975</v>
      </c>
      <c r="G22" s="10">
        <f t="shared" si="1"/>
        <v>1.5428166737007218</v>
      </c>
      <c r="H22" s="11">
        <f t="shared" si="3"/>
        <v>0.96237644707210024</v>
      </c>
      <c r="I22" s="18">
        <f t="shared" si="4"/>
        <v>158.09900000000002</v>
      </c>
      <c r="J22" s="10">
        <f t="shared" si="5"/>
        <v>96406.935313256006</v>
      </c>
      <c r="K22" s="97">
        <f t="shared" si="13"/>
        <v>0.11194870569441896</v>
      </c>
      <c r="L22" s="10">
        <f t="shared" si="6"/>
        <v>3.8570034855681103</v>
      </c>
      <c r="N22" s="56">
        <v>187.20001220703125</v>
      </c>
      <c r="O22" s="2">
        <v>1.742199381341653</v>
      </c>
      <c r="P22" s="3">
        <v>0.75</v>
      </c>
      <c r="Q22" s="57">
        <v>0.70499999999999996</v>
      </c>
      <c r="S22" s="6">
        <f t="shared" si="2"/>
        <v>3975</v>
      </c>
      <c r="T22" s="10">
        <f t="shared" si="7"/>
        <v>1.6875221237513762</v>
      </c>
      <c r="U22" s="11">
        <f t="shared" si="8"/>
        <v>0.95884762005607049</v>
      </c>
      <c r="V22" s="18">
        <f t="shared" si="9"/>
        <v>158.09900000000002</v>
      </c>
      <c r="W22" s="10">
        <f t="shared" si="10"/>
        <v>82784.324918531856</v>
      </c>
      <c r="X22" s="10">
        <f t="shared" si="11"/>
        <v>4.3523985612786247E-2</v>
      </c>
      <c r="Y22" s="10">
        <f t="shared" si="12"/>
        <v>3.3119964733209031</v>
      </c>
      <c r="AA22" s="7"/>
      <c r="AB22" s="7"/>
      <c r="AC22" s="7"/>
      <c r="AD22" s="7"/>
      <c r="AE22" s="7"/>
      <c r="AF22" s="7"/>
      <c r="AG22" s="7"/>
      <c r="AH22" s="7"/>
      <c r="AI22" s="7"/>
      <c r="AN22" s="12"/>
      <c r="AO22" s="13"/>
      <c r="AP22" s="13"/>
      <c r="AQ22" s="13"/>
      <c r="AR22" s="13"/>
      <c r="AS22" s="13"/>
      <c r="AT22" s="13"/>
      <c r="AU22" s="13"/>
      <c r="AV22" s="13"/>
      <c r="AW22" s="5"/>
      <c r="AX22" s="5"/>
    </row>
    <row r="23" spans="1:50" x14ac:dyDescent="0.25">
      <c r="A23" s="56">
        <v>529.5</v>
      </c>
      <c r="B23" s="2">
        <v>1.7737626438615786</v>
      </c>
      <c r="C23" s="3">
        <v>0.75</v>
      </c>
      <c r="D23" s="57">
        <v>0.76600000000000001</v>
      </c>
      <c r="F23" s="6">
        <f t="shared" si="0"/>
        <v>3975</v>
      </c>
      <c r="G23" s="10">
        <f t="shared" si="1"/>
        <v>1.6574934702646904</v>
      </c>
      <c r="H23" s="11">
        <f t="shared" si="3"/>
        <v>0.95957990708217566</v>
      </c>
      <c r="I23" s="18">
        <f t="shared" si="4"/>
        <v>158.09900000000002</v>
      </c>
      <c r="J23" s="10">
        <f t="shared" si="5"/>
        <v>85053.642118419695</v>
      </c>
      <c r="K23" s="97">
        <f t="shared" si="13"/>
        <v>0.1231087012776632</v>
      </c>
      <c r="L23" s="10">
        <f t="shared" si="6"/>
        <v>3.4027862523070995</v>
      </c>
      <c r="N23" s="56">
        <v>206.09999084472656</v>
      </c>
      <c r="O23" s="2">
        <v>1.5741125918130214</v>
      </c>
      <c r="P23" s="3">
        <v>0.75</v>
      </c>
      <c r="Q23" s="57">
        <v>0.59899999999999998</v>
      </c>
      <c r="S23" s="6">
        <f t="shared" si="2"/>
        <v>3975</v>
      </c>
      <c r="T23" s="10">
        <f t="shared" si="7"/>
        <v>1.8677190026247013</v>
      </c>
      <c r="U23" s="11">
        <f t="shared" si="8"/>
        <v>0.9544532892679084</v>
      </c>
      <c r="V23" s="18">
        <f t="shared" si="9"/>
        <v>158.09900000000002</v>
      </c>
      <c r="W23" s="10">
        <f t="shared" si="10"/>
        <v>67407.748761051786</v>
      </c>
      <c r="X23" s="10">
        <f t="shared" si="11"/>
        <v>4.7918228906954796E-2</v>
      </c>
      <c r="Y23" s="10">
        <f t="shared" si="12"/>
        <v>2.6968176208576891</v>
      </c>
      <c r="AA23" s="7"/>
      <c r="AB23" s="7"/>
      <c r="AC23" s="7"/>
      <c r="AD23" s="7"/>
      <c r="AE23" s="7"/>
      <c r="AF23" s="7"/>
      <c r="AG23" s="7"/>
      <c r="AH23" s="7"/>
      <c r="AI23" s="7"/>
      <c r="AN23" s="12"/>
      <c r="AO23" s="13"/>
      <c r="AP23" s="13"/>
      <c r="AQ23" s="13"/>
      <c r="AR23" s="13"/>
      <c r="AS23" s="13"/>
      <c r="AT23" s="13"/>
      <c r="AU23" s="13"/>
      <c r="AV23" s="13"/>
      <c r="AW23" s="5"/>
      <c r="AX23" s="5"/>
    </row>
    <row r="24" spans="1:50" ht="15.75" thickBot="1" x14ac:dyDescent="0.3">
      <c r="A24" s="58">
        <v>577.5</v>
      </c>
      <c r="B24" s="59">
        <v>1.5317790492806287</v>
      </c>
      <c r="C24" s="60">
        <v>0.75</v>
      </c>
      <c r="D24" s="61">
        <v>0.621</v>
      </c>
      <c r="F24" s="6">
        <f t="shared" si="0"/>
        <v>3975</v>
      </c>
      <c r="G24" s="10">
        <f t="shared" si="1"/>
        <v>1.9193368660974413</v>
      </c>
      <c r="H24" s="11">
        <f t="shared" si="3"/>
        <v>0.95319452181258046</v>
      </c>
      <c r="I24" s="18">
        <f t="shared" si="4"/>
        <v>158.09900000000002</v>
      </c>
      <c r="J24" s="10">
        <f t="shared" si="5"/>
        <v>62814.291996670574</v>
      </c>
      <c r="K24" s="97">
        <f t="shared" si="13"/>
        <v>0.13426869686090748</v>
      </c>
      <c r="L24" s="10">
        <f t="shared" si="6"/>
        <v>2.5130447554154181</v>
      </c>
      <c r="N24" s="58">
        <v>225</v>
      </c>
      <c r="O24" s="59">
        <v>1.3541535471254891</v>
      </c>
      <c r="P24" s="60">
        <v>0.75</v>
      </c>
      <c r="Q24" s="61">
        <v>0.41299999999999998</v>
      </c>
      <c r="S24" s="6">
        <f t="shared" si="2"/>
        <v>3975</v>
      </c>
      <c r="T24" s="10">
        <f t="shared" si="7"/>
        <v>2.1710979572743763</v>
      </c>
      <c r="U24" s="11">
        <f t="shared" si="8"/>
        <v>0.94705500640511431</v>
      </c>
      <c r="V24" s="18">
        <f t="shared" si="9"/>
        <v>158.09900000000002</v>
      </c>
      <c r="W24" s="10">
        <f t="shared" si="10"/>
        <v>44916.973942651632</v>
      </c>
      <c r="X24" s="10">
        <f t="shared" si="11"/>
        <v>5.2312479296457451E-2</v>
      </c>
      <c r="Y24" s="10">
        <f t="shared" si="12"/>
        <v>1.7970172425360571</v>
      </c>
      <c r="AA24" s="7"/>
      <c r="AB24" s="7"/>
      <c r="AC24" s="7"/>
      <c r="AD24" s="7"/>
      <c r="AE24" s="7"/>
      <c r="AF24" s="7"/>
      <c r="AG24" s="7"/>
      <c r="AH24" s="7"/>
      <c r="AI24" s="7"/>
      <c r="AN24" s="12"/>
      <c r="AO24" s="13"/>
      <c r="AP24" s="13"/>
      <c r="AQ24" s="13"/>
      <c r="AR24" s="13"/>
      <c r="AS24" s="13"/>
      <c r="AT24" s="13"/>
      <c r="AU24" s="13"/>
      <c r="AV24" s="13"/>
      <c r="AW24" s="5"/>
      <c r="AX24" s="5"/>
    </row>
    <row r="25" spans="1:50" x14ac:dyDescent="0.25">
      <c r="A25" s="52">
        <v>360</v>
      </c>
      <c r="B25" s="53">
        <v>2.319200287934752</v>
      </c>
      <c r="C25" s="54">
        <v>0.8</v>
      </c>
      <c r="D25" s="55">
        <v>0.75900000000000001</v>
      </c>
      <c r="F25" s="6">
        <f t="shared" si="0"/>
        <v>4240</v>
      </c>
      <c r="G25" s="10">
        <f t="shared" si="1"/>
        <v>1.2676783524453898</v>
      </c>
      <c r="H25" s="11">
        <f t="shared" si="3"/>
        <v>0.96908604605991333</v>
      </c>
      <c r="I25" s="18">
        <f t="shared" si="4"/>
        <v>168.63893333333334</v>
      </c>
      <c r="J25" s="10">
        <f t="shared" si="5"/>
        <v>130483.27351501801</v>
      </c>
      <c r="K25" s="97">
        <f t="shared" si="13"/>
        <v>7.8468718944686183E-2</v>
      </c>
      <c r="L25" s="10">
        <f t="shared" si="6"/>
        <v>4.5881662974579891</v>
      </c>
      <c r="N25" s="52">
        <v>139.19999694824219</v>
      </c>
      <c r="O25" s="53">
        <v>2.1864295190678598</v>
      </c>
      <c r="P25" s="54">
        <v>0.8</v>
      </c>
      <c r="Q25" s="55">
        <v>0.76600000000000001</v>
      </c>
      <c r="S25" s="6">
        <f t="shared" si="2"/>
        <v>4240</v>
      </c>
      <c r="T25" s="10">
        <f t="shared" si="7"/>
        <v>1.3446580254978491</v>
      </c>
      <c r="U25" s="11">
        <f t="shared" si="8"/>
        <v>0.96720879852115393</v>
      </c>
      <c r="V25" s="18">
        <f t="shared" si="9"/>
        <v>168.63893333333334</v>
      </c>
      <c r="W25" s="10">
        <f t="shared" si="10"/>
        <v>120043.2263043673</v>
      </c>
      <c r="X25" s="10">
        <f t="shared" si="11"/>
        <v>3.0341237326757753E-2</v>
      </c>
      <c r="Y25" s="10">
        <f t="shared" si="12"/>
        <v>4.221064281502934</v>
      </c>
      <c r="AA25" s="7"/>
      <c r="AB25" s="7"/>
      <c r="AC25" s="7"/>
      <c r="AD25" s="7"/>
      <c r="AE25" s="7"/>
      <c r="AF25" s="7"/>
      <c r="AG25" s="7"/>
      <c r="AH25" s="7"/>
      <c r="AI25" s="7"/>
      <c r="AN25" s="12"/>
      <c r="AO25" s="13"/>
      <c r="AP25" s="13"/>
      <c r="AQ25" s="13"/>
      <c r="AR25" s="13"/>
      <c r="AS25" s="13"/>
      <c r="AT25" s="13"/>
      <c r="AU25" s="13"/>
      <c r="AV25" s="13"/>
      <c r="AW25" s="5"/>
      <c r="AX25" s="5"/>
    </row>
    <row r="26" spans="1:50" x14ac:dyDescent="0.25">
      <c r="A26" s="56">
        <v>411.20001220703125</v>
      </c>
      <c r="B26" s="2">
        <v>2.2335034417105173</v>
      </c>
      <c r="C26" s="3">
        <v>0.8</v>
      </c>
      <c r="D26" s="57">
        <v>0.77</v>
      </c>
      <c r="F26" s="6">
        <f t="shared" si="0"/>
        <v>4240</v>
      </c>
      <c r="G26" s="10">
        <f t="shared" si="1"/>
        <v>1.3163176492570863</v>
      </c>
      <c r="H26" s="11">
        <f t="shared" si="3"/>
        <v>0.96789991475269765</v>
      </c>
      <c r="I26" s="18">
        <f t="shared" si="4"/>
        <v>168.63893333333334</v>
      </c>
      <c r="J26" s="10">
        <f t="shared" si="5"/>
        <v>123652.02219311681</v>
      </c>
      <c r="K26" s="97">
        <f t="shared" si="13"/>
        <v>8.9628717188680734E-2</v>
      </c>
      <c r="L26" s="10">
        <f t="shared" si="6"/>
        <v>4.3479598998080631</v>
      </c>
      <c r="N26" s="56">
        <v>159.36000061035156</v>
      </c>
      <c r="O26" s="2">
        <v>2.1042017219388747</v>
      </c>
      <c r="P26" s="3">
        <v>0.8</v>
      </c>
      <c r="Q26" s="57">
        <v>0.76700000000000002</v>
      </c>
      <c r="S26" s="6">
        <f t="shared" si="2"/>
        <v>4240</v>
      </c>
      <c r="T26" s="10">
        <f t="shared" si="7"/>
        <v>1.3972044454421393</v>
      </c>
      <c r="U26" s="11">
        <f t="shared" si="8"/>
        <v>0.96592738703160641</v>
      </c>
      <c r="V26" s="18">
        <f t="shared" si="9"/>
        <v>168.63893333333334</v>
      </c>
      <c r="W26" s="10">
        <f t="shared" si="10"/>
        <v>113442.73153814973</v>
      </c>
      <c r="X26" s="10">
        <f t="shared" si="11"/>
        <v>3.4735486385885264E-2</v>
      </c>
      <c r="Y26" s="10">
        <f t="shared" si="12"/>
        <v>3.9889719464694964</v>
      </c>
      <c r="AA26" s="7"/>
      <c r="AB26" s="7"/>
      <c r="AC26" s="7"/>
      <c r="AD26" s="7"/>
      <c r="AE26" s="7"/>
      <c r="AF26" s="7"/>
      <c r="AG26" s="7"/>
      <c r="AH26" s="7"/>
      <c r="AI26" s="7"/>
      <c r="AN26" s="12"/>
      <c r="AO26" s="13"/>
      <c r="AP26" s="13"/>
      <c r="AQ26" s="13"/>
      <c r="AR26" s="13"/>
      <c r="AS26" s="13"/>
      <c r="AT26" s="13"/>
      <c r="AU26" s="13"/>
      <c r="AV26" s="13"/>
      <c r="AW26" s="5"/>
      <c r="AX26" s="5"/>
    </row>
    <row r="27" spans="1:50" x14ac:dyDescent="0.25">
      <c r="A27" s="56">
        <v>462.39999389648437</v>
      </c>
      <c r="B27" s="2">
        <v>2.1537516980175653</v>
      </c>
      <c r="C27" s="3">
        <v>0.8</v>
      </c>
      <c r="D27" s="57">
        <v>0.78500000000000003</v>
      </c>
      <c r="F27" s="6">
        <f t="shared" si="0"/>
        <v>4240</v>
      </c>
      <c r="G27" s="10">
        <f t="shared" si="1"/>
        <v>1.3650598640066736</v>
      </c>
      <c r="H27" s="11">
        <f t="shared" si="3"/>
        <v>0.96671127366026299</v>
      </c>
      <c r="I27" s="18">
        <f t="shared" si="4"/>
        <v>168.63893333333334</v>
      </c>
      <c r="J27" s="10">
        <f t="shared" si="5"/>
        <v>117098.50228693179</v>
      </c>
      <c r="K27" s="97">
        <f t="shared" si="13"/>
        <v>0.10078870878079955</v>
      </c>
      <c r="L27" s="10">
        <f t="shared" si="6"/>
        <v>4.1175193356401403</v>
      </c>
      <c r="N27" s="56">
        <v>179.52000427246094</v>
      </c>
      <c r="O27" s="2">
        <v>2.0077173972691269</v>
      </c>
      <c r="P27" s="3">
        <v>0.8</v>
      </c>
      <c r="Q27" s="57">
        <v>0.754</v>
      </c>
      <c r="S27" s="6">
        <f t="shared" si="2"/>
        <v>4240</v>
      </c>
      <c r="T27" s="10">
        <f t="shared" si="7"/>
        <v>1.4643495165200804</v>
      </c>
      <c r="U27" s="11">
        <f t="shared" si="8"/>
        <v>0.96428996880907125</v>
      </c>
      <c r="V27" s="18">
        <f t="shared" si="9"/>
        <v>168.63893333333334</v>
      </c>
      <c r="W27" s="10">
        <f t="shared" si="10"/>
        <v>105692.93496365406</v>
      </c>
      <c r="X27" s="10">
        <f t="shared" si="11"/>
        <v>3.9129735445012782E-2</v>
      </c>
      <c r="Y27" s="10">
        <f t="shared" si="12"/>
        <v>3.7164668621211647</v>
      </c>
      <c r="AA27" s="7"/>
      <c r="AB27" s="7"/>
      <c r="AC27" s="7"/>
      <c r="AD27" s="7"/>
      <c r="AE27" s="7"/>
      <c r="AF27" s="7"/>
      <c r="AG27" s="7"/>
      <c r="AH27" s="7"/>
      <c r="AI27" s="7"/>
      <c r="AN27" s="12"/>
      <c r="AO27" s="13"/>
      <c r="AP27" s="13"/>
      <c r="AQ27" s="13"/>
      <c r="AR27" s="13"/>
      <c r="AS27" s="13"/>
      <c r="AT27" s="13"/>
      <c r="AU27" s="13"/>
      <c r="AV27" s="13"/>
      <c r="AW27" s="5"/>
      <c r="AX27" s="5"/>
    </row>
    <row r="28" spans="1:50" x14ac:dyDescent="0.25">
      <c r="A28" s="56">
        <v>513.60003662109375</v>
      </c>
      <c r="B28" s="2">
        <v>2.0649619948003015</v>
      </c>
      <c r="C28" s="3">
        <v>0.8</v>
      </c>
      <c r="D28" s="57">
        <v>0.79700000000000004</v>
      </c>
      <c r="F28" s="6">
        <f t="shared" si="0"/>
        <v>4240</v>
      </c>
      <c r="G28" s="10">
        <f t="shared" si="1"/>
        <v>1.4237550169945485</v>
      </c>
      <c r="H28" s="11">
        <f t="shared" si="3"/>
        <v>0.96527991747083741</v>
      </c>
      <c r="I28" s="18">
        <f t="shared" si="4"/>
        <v>168.63893333333334</v>
      </c>
      <c r="J28" s="10">
        <f t="shared" si="5"/>
        <v>109759.41906922952</v>
      </c>
      <c r="K28" s="97">
        <f t="shared" si="13"/>
        <v>0.11194871367666982</v>
      </c>
      <c r="L28" s="10">
        <f t="shared" si="6"/>
        <v>3.8594561113922792</v>
      </c>
      <c r="N28" s="56">
        <v>199.68000793457031</v>
      </c>
      <c r="O28" s="2">
        <v>1.8672670809751943</v>
      </c>
      <c r="P28" s="3">
        <v>0.8</v>
      </c>
      <c r="Q28" s="57">
        <v>0.70499999999999996</v>
      </c>
      <c r="S28" s="6">
        <f t="shared" si="2"/>
        <v>4240</v>
      </c>
      <c r="T28" s="10">
        <f t="shared" si="7"/>
        <v>1.5744935633228014</v>
      </c>
      <c r="U28" s="11">
        <f t="shared" si="8"/>
        <v>0.96160396570499862</v>
      </c>
      <c r="V28" s="18">
        <f t="shared" si="9"/>
        <v>168.63893333333334</v>
      </c>
      <c r="W28" s="10">
        <f t="shared" si="10"/>
        <v>94248.518655260501</v>
      </c>
      <c r="X28" s="10">
        <f t="shared" si="11"/>
        <v>4.3523984504140294E-2</v>
      </c>
      <c r="Y28" s="10">
        <f t="shared" si="12"/>
        <v>3.3140483468146309</v>
      </c>
      <c r="AA28" s="7"/>
      <c r="AB28" s="7"/>
      <c r="AC28" s="7"/>
      <c r="AD28" s="7"/>
      <c r="AE28" s="7"/>
      <c r="AF28" s="7"/>
      <c r="AG28" s="7"/>
      <c r="AH28" s="7"/>
      <c r="AI28" s="7"/>
      <c r="AN28" s="12"/>
      <c r="AO28" s="13"/>
      <c r="AP28" s="13"/>
      <c r="AQ28" s="13"/>
      <c r="AR28" s="13"/>
      <c r="AS28" s="13"/>
      <c r="AT28" s="13"/>
      <c r="AU28" s="13"/>
      <c r="AV28" s="13"/>
      <c r="AW28" s="5"/>
      <c r="AX28" s="5"/>
    </row>
    <row r="29" spans="1:50" x14ac:dyDescent="0.25">
      <c r="A29" s="56">
        <v>564.79998779296875</v>
      </c>
      <c r="B29" s="2">
        <v>1.9060184339204906</v>
      </c>
      <c r="C29" s="3">
        <v>0.8</v>
      </c>
      <c r="D29" s="57">
        <v>0.76600000000000001</v>
      </c>
      <c r="F29" s="6">
        <f t="shared" si="0"/>
        <v>4240</v>
      </c>
      <c r="G29" s="10">
        <f t="shared" si="1"/>
        <v>1.5424824585524664</v>
      </c>
      <c r="H29" s="11">
        <f t="shared" si="3"/>
        <v>0.96238459733488524</v>
      </c>
      <c r="I29" s="18">
        <f t="shared" si="4"/>
        <v>168.63893333333334</v>
      </c>
      <c r="J29" s="10">
        <f t="shared" si="5"/>
        <v>96829.208966046179</v>
      </c>
      <c r="K29" s="97">
        <f t="shared" si="13"/>
        <v>0.12310869861691291</v>
      </c>
      <c r="L29" s="10">
        <f t="shared" si="6"/>
        <v>3.4047928230157161</v>
      </c>
      <c r="N29" s="56">
        <v>219.83999633789062</v>
      </c>
      <c r="O29" s="2">
        <v>1.6662191445500059</v>
      </c>
      <c r="P29" s="3">
        <v>0.8</v>
      </c>
      <c r="Q29" s="57">
        <v>0.59899999999999998</v>
      </c>
      <c r="S29" s="6">
        <f t="shared" si="2"/>
        <v>4240</v>
      </c>
      <c r="T29" s="10">
        <f t="shared" si="7"/>
        <v>1.7644737846257328</v>
      </c>
      <c r="U29" s="11">
        <f t="shared" si="8"/>
        <v>0.95697105563001228</v>
      </c>
      <c r="V29" s="18">
        <f t="shared" si="9"/>
        <v>168.63893333333334</v>
      </c>
      <c r="W29" s="10">
        <f t="shared" si="10"/>
        <v>76740.803725329941</v>
      </c>
      <c r="X29" s="10">
        <f t="shared" si="11"/>
        <v>4.791823023732994E-2</v>
      </c>
      <c r="Y29" s="10">
        <f t="shared" si="12"/>
        <v>2.6984268543191652</v>
      </c>
      <c r="AA29" s="7"/>
      <c r="AB29" s="7"/>
      <c r="AC29" s="7"/>
      <c r="AD29" s="7"/>
      <c r="AE29" s="7"/>
      <c r="AF29" s="7"/>
      <c r="AG29" s="7"/>
      <c r="AH29" s="7"/>
      <c r="AI29" s="7"/>
      <c r="AN29" s="12"/>
      <c r="AO29" s="13"/>
      <c r="AP29" s="13"/>
      <c r="AQ29" s="13"/>
      <c r="AR29" s="13"/>
      <c r="AS29" s="13"/>
      <c r="AT29" s="13"/>
      <c r="AU29" s="13"/>
      <c r="AV29" s="13"/>
      <c r="AW29" s="5"/>
      <c r="AX29" s="5"/>
    </row>
    <row r="30" spans="1:50" ht="15.75" thickBot="1" x14ac:dyDescent="0.3">
      <c r="A30" s="58">
        <v>616</v>
      </c>
      <c r="B30" s="59">
        <v>1.616628240879832</v>
      </c>
      <c r="C30" s="60">
        <v>0.8</v>
      </c>
      <c r="D30" s="61">
        <v>0.621</v>
      </c>
      <c r="F30" s="6">
        <f t="shared" si="0"/>
        <v>4240</v>
      </c>
      <c r="G30" s="10">
        <f t="shared" si="1"/>
        <v>1.81859992647409</v>
      </c>
      <c r="H30" s="11">
        <f t="shared" si="3"/>
        <v>0.95565112060641033</v>
      </c>
      <c r="I30" s="18">
        <f t="shared" si="4"/>
        <v>168.63893333333334</v>
      </c>
      <c r="J30" s="10">
        <f t="shared" si="5"/>
        <v>71507.493917994972</v>
      </c>
      <c r="K30" s="97">
        <f t="shared" si="13"/>
        <v>0.13426869686090748</v>
      </c>
      <c r="L30" s="10">
        <f t="shared" si="6"/>
        <v>2.51440866535637</v>
      </c>
      <c r="N30" s="58">
        <v>240</v>
      </c>
      <c r="O30" s="59">
        <v>1.4067540301355741</v>
      </c>
      <c r="P30" s="60">
        <v>0.8</v>
      </c>
      <c r="Q30" s="61">
        <v>0.41299999999999998</v>
      </c>
      <c r="S30" s="6">
        <f t="shared" si="2"/>
        <v>4240</v>
      </c>
      <c r="T30" s="10">
        <f t="shared" si="7"/>
        <v>2.0899175954140761</v>
      </c>
      <c r="U30" s="11">
        <f t="shared" si="8"/>
        <v>0.94903469309973032</v>
      </c>
      <c r="V30" s="18">
        <f t="shared" si="9"/>
        <v>168.63893333333334</v>
      </c>
      <c r="W30" s="10">
        <f t="shared" si="10"/>
        <v>51135.122243594858</v>
      </c>
      <c r="X30" s="10">
        <f t="shared" si="11"/>
        <v>5.2312479296457458E-2</v>
      </c>
      <c r="Y30" s="10">
        <f t="shared" si="12"/>
        <v>1.7980576220556961</v>
      </c>
      <c r="AA30" s="7"/>
      <c r="AB30" s="7"/>
      <c r="AC30" s="7"/>
      <c r="AD30" s="7"/>
      <c r="AE30" s="7"/>
      <c r="AF30" s="7"/>
      <c r="AG30" s="7"/>
      <c r="AH30" s="7"/>
      <c r="AI30" s="7"/>
      <c r="AN30" s="12"/>
      <c r="AO30" s="13"/>
      <c r="AP30" s="13"/>
      <c r="AQ30" s="13"/>
      <c r="AR30" s="13"/>
      <c r="AS30" s="13"/>
      <c r="AT30" s="13"/>
      <c r="AU30" s="13"/>
      <c r="AV30" s="13"/>
      <c r="AW30" s="5"/>
      <c r="AX30" s="5"/>
    </row>
    <row r="31" spans="1:50" x14ac:dyDescent="0.25">
      <c r="A31" s="52">
        <v>382.5</v>
      </c>
      <c r="B31" s="53">
        <v>2.5494262988893559</v>
      </c>
      <c r="C31" s="54">
        <v>0.85</v>
      </c>
      <c r="D31" s="55">
        <v>0.75900000000000001</v>
      </c>
      <c r="F31" s="6">
        <f t="shared" si="0"/>
        <v>4505</v>
      </c>
      <c r="G31" s="10">
        <f t="shared" si="1"/>
        <v>1.1532006245015969</v>
      </c>
      <c r="H31" s="11">
        <f t="shared" si="3"/>
        <v>0.97187773150756129</v>
      </c>
      <c r="I31" s="18">
        <f t="shared" si="4"/>
        <v>179.17886666666666</v>
      </c>
      <c r="J31" s="10">
        <f t="shared" si="5"/>
        <v>147421.8928498789</v>
      </c>
      <c r="K31" s="97">
        <f t="shared" si="13"/>
        <v>7.8468718944686197E-2</v>
      </c>
      <c r="L31" s="10">
        <f t="shared" si="6"/>
        <v>4.5918576107652429</v>
      </c>
      <c r="N31" s="52">
        <v>147.90000915527344</v>
      </c>
      <c r="O31" s="53">
        <v>2.3897780377407591</v>
      </c>
      <c r="P31" s="54">
        <v>0.85</v>
      </c>
      <c r="Q31" s="55">
        <v>0.76600000000000001</v>
      </c>
      <c r="S31" s="6">
        <f t="shared" si="2"/>
        <v>4505</v>
      </c>
      <c r="T31" s="10">
        <f t="shared" si="7"/>
        <v>1.2302397769038869</v>
      </c>
      <c r="U31" s="11">
        <f t="shared" si="8"/>
        <v>0.96999903348897198</v>
      </c>
      <c r="V31" s="18">
        <f t="shared" si="9"/>
        <v>179.17886666666666</v>
      </c>
      <c r="W31" s="10">
        <f t="shared" si="10"/>
        <v>135618.40329614314</v>
      </c>
      <c r="X31" s="10">
        <f t="shared" si="11"/>
        <v>3.0341239870122008E-2</v>
      </c>
      <c r="Y31" s="10">
        <f t="shared" si="12"/>
        <v>4.2242056813730331</v>
      </c>
      <c r="AA31" s="7"/>
      <c r="AB31" s="7"/>
      <c r="AC31" s="7"/>
      <c r="AD31" s="7"/>
      <c r="AE31" s="7"/>
      <c r="AF31" s="7"/>
      <c r="AG31" s="7"/>
      <c r="AH31" s="7"/>
      <c r="AI31" s="7"/>
      <c r="AN31" s="12"/>
      <c r="AO31" s="13"/>
      <c r="AP31" s="13"/>
      <c r="AQ31" s="13"/>
      <c r="AR31" s="13"/>
      <c r="AS31" s="13"/>
      <c r="AT31" s="13"/>
      <c r="AU31" s="13"/>
      <c r="AV31" s="13"/>
      <c r="AW31" s="5"/>
      <c r="AX31" s="5"/>
    </row>
    <row r="32" spans="1:50" x14ac:dyDescent="0.25">
      <c r="A32" s="56">
        <v>436.9000244140625</v>
      </c>
      <c r="B32" s="2">
        <v>2.4465535199339397</v>
      </c>
      <c r="C32" s="3">
        <v>0.85</v>
      </c>
      <c r="D32" s="57">
        <v>0.77</v>
      </c>
      <c r="F32" s="6">
        <f t="shared" si="0"/>
        <v>4505</v>
      </c>
      <c r="G32" s="10">
        <f t="shared" si="1"/>
        <v>1.2016904498698169</v>
      </c>
      <c r="H32" s="11">
        <f t="shared" si="3"/>
        <v>0.97069524525219186</v>
      </c>
      <c r="I32" s="18">
        <f t="shared" si="4"/>
        <v>179.17886666666666</v>
      </c>
      <c r="J32" s="10">
        <f t="shared" si="5"/>
        <v>139697.59533199907</v>
      </c>
      <c r="K32" s="97">
        <f t="shared" si="13"/>
        <v>8.9628719536401599E-2</v>
      </c>
      <c r="L32" s="10">
        <f t="shared" si="6"/>
        <v>4.3512632617196099</v>
      </c>
      <c r="N32" s="56">
        <v>169.32000732421875</v>
      </c>
      <c r="O32" s="2">
        <v>2.291093716660948</v>
      </c>
      <c r="P32" s="3">
        <v>0.85</v>
      </c>
      <c r="Q32" s="57">
        <v>0.76700000000000002</v>
      </c>
      <c r="S32" s="6">
        <f t="shared" si="2"/>
        <v>4505</v>
      </c>
      <c r="T32" s="10">
        <f t="shared" si="7"/>
        <v>1.2832299170567196</v>
      </c>
      <c r="U32" s="11">
        <f t="shared" si="8"/>
        <v>0.96870680131603681</v>
      </c>
      <c r="V32" s="18">
        <f t="shared" si="9"/>
        <v>179.17886666666666</v>
      </c>
      <c r="W32" s="10">
        <f t="shared" si="10"/>
        <v>128156.93843146563</v>
      </c>
      <c r="X32" s="10">
        <f t="shared" si="11"/>
        <v>3.4735487755389101E-2</v>
      </c>
      <c r="Y32" s="10">
        <f t="shared" si="12"/>
        <v>3.9917979733725923</v>
      </c>
      <c r="AA32" s="7"/>
      <c r="AB32" s="7"/>
      <c r="AC32" s="7"/>
      <c r="AD32" s="7"/>
      <c r="AE32" s="7"/>
      <c r="AF32" s="7"/>
      <c r="AG32" s="7"/>
      <c r="AH32" s="7"/>
      <c r="AI32" s="7"/>
      <c r="AN32" s="12"/>
      <c r="AO32" s="13"/>
      <c r="AP32" s="13"/>
      <c r="AQ32" s="13"/>
      <c r="AR32" s="13"/>
      <c r="AS32" s="13"/>
      <c r="AT32" s="13"/>
      <c r="AU32" s="13"/>
      <c r="AV32" s="13"/>
      <c r="AW32" s="5"/>
      <c r="AX32" s="5"/>
    </row>
    <row r="33" spans="1:50" x14ac:dyDescent="0.25">
      <c r="A33" s="56">
        <v>491.30001831054687</v>
      </c>
      <c r="B33" s="2">
        <v>2.351113165263031</v>
      </c>
      <c r="C33" s="3">
        <v>0.85</v>
      </c>
      <c r="D33" s="57">
        <v>0.78500000000000003</v>
      </c>
      <c r="F33" s="6">
        <f t="shared" si="0"/>
        <v>4505</v>
      </c>
      <c r="G33" s="10">
        <f t="shared" si="1"/>
        <v>1.2504714972624837</v>
      </c>
      <c r="H33" s="11">
        <f t="shared" si="3"/>
        <v>0.96950565717621262</v>
      </c>
      <c r="I33" s="18">
        <f t="shared" si="4"/>
        <v>179.17886666666666</v>
      </c>
      <c r="J33" s="10">
        <f t="shared" si="5"/>
        <v>132287.56872264639</v>
      </c>
      <c r="K33" s="97">
        <f t="shared" si="13"/>
        <v>0.10078871386752807</v>
      </c>
      <c r="L33" s="10">
        <f t="shared" si="6"/>
        <v>4.1204577387110444</v>
      </c>
      <c r="N33" s="56">
        <v>190.74000549316406</v>
      </c>
      <c r="O33" s="2">
        <v>2.1752837560301908</v>
      </c>
      <c r="P33" s="3">
        <v>0.85</v>
      </c>
      <c r="Q33" s="57">
        <v>0.754</v>
      </c>
      <c r="S33" s="6">
        <f t="shared" si="2"/>
        <v>4505</v>
      </c>
      <c r="T33" s="10">
        <f t="shared" si="7"/>
        <v>1.3515478115670698</v>
      </c>
      <c r="U33" s="11">
        <f t="shared" si="8"/>
        <v>0.96704078229780355</v>
      </c>
      <c r="V33" s="18">
        <f t="shared" si="9"/>
        <v>179.17886666666666</v>
      </c>
      <c r="W33" s="10">
        <f t="shared" si="10"/>
        <v>119398.14352617566</v>
      </c>
      <c r="X33" s="10">
        <f t="shared" si="11"/>
        <v>3.9129735640656194E-2</v>
      </c>
      <c r="Y33" s="10">
        <f t="shared" si="12"/>
        <v>3.7189813769397739</v>
      </c>
      <c r="AA33" s="7"/>
      <c r="AB33" s="7"/>
      <c r="AC33" s="7"/>
      <c r="AD33" s="7"/>
      <c r="AE33" s="7"/>
      <c r="AF33" s="7"/>
      <c r="AG33" s="7"/>
      <c r="AH33" s="7"/>
      <c r="AI33" s="7"/>
      <c r="AN33" s="12"/>
      <c r="AO33" s="13"/>
      <c r="AP33" s="13"/>
      <c r="AQ33" s="13"/>
      <c r="AR33" s="13"/>
      <c r="AS33" s="13"/>
      <c r="AT33" s="13"/>
      <c r="AU33" s="13"/>
      <c r="AV33" s="13"/>
      <c r="AW33" s="5"/>
      <c r="AX33" s="5"/>
    </row>
    <row r="34" spans="1:50" x14ac:dyDescent="0.25">
      <c r="A34" s="56">
        <v>545.70001220703125</v>
      </c>
      <c r="B34" s="2">
        <v>2.2448801065563817</v>
      </c>
      <c r="C34" s="3">
        <v>0.85</v>
      </c>
      <c r="D34" s="57">
        <v>0.79700000000000004</v>
      </c>
      <c r="F34" s="6">
        <f t="shared" si="0"/>
        <v>4505</v>
      </c>
      <c r="G34" s="10">
        <f t="shared" si="1"/>
        <v>1.3096467786468666</v>
      </c>
      <c r="H34" s="11">
        <f t="shared" si="3"/>
        <v>0.96806259244328596</v>
      </c>
      <c r="I34" s="18">
        <f t="shared" si="4"/>
        <v>179.17886666666666</v>
      </c>
      <c r="J34" s="10">
        <f t="shared" si="5"/>
        <v>123990.65893203158</v>
      </c>
      <c r="K34" s="97">
        <f t="shared" si="13"/>
        <v>0.11194870819865456</v>
      </c>
      <c r="L34" s="10">
        <f t="shared" si="6"/>
        <v>3.8620278160491299</v>
      </c>
      <c r="N34" s="56">
        <v>212.16000366210937</v>
      </c>
      <c r="O34" s="2">
        <v>2.006977794036255</v>
      </c>
      <c r="P34" s="3">
        <v>0.85</v>
      </c>
      <c r="Q34" s="57">
        <v>0.70499999999999996</v>
      </c>
      <c r="S34" s="6">
        <f t="shared" si="2"/>
        <v>4505</v>
      </c>
      <c r="T34" s="10">
        <f t="shared" si="7"/>
        <v>1.4648891526035941</v>
      </c>
      <c r="U34" s="11">
        <f t="shared" si="8"/>
        <v>0.96427680909470215</v>
      </c>
      <c r="V34" s="18">
        <f t="shared" si="9"/>
        <v>179.17886666666666</v>
      </c>
      <c r="W34" s="10">
        <f t="shared" si="10"/>
        <v>106466.84142352242</v>
      </c>
      <c r="X34" s="10">
        <f t="shared" si="11"/>
        <v>4.3523983525923279E-2</v>
      </c>
      <c r="Y34" s="10">
        <f t="shared" si="12"/>
        <v>3.3162006445173602</v>
      </c>
      <c r="AA34" s="7"/>
      <c r="AB34" s="7"/>
      <c r="AC34" s="7"/>
      <c r="AD34" s="7"/>
      <c r="AE34" s="7"/>
      <c r="AF34" s="7"/>
      <c r="AG34" s="7"/>
      <c r="AH34" s="7"/>
      <c r="AI34" s="7"/>
      <c r="AN34" s="12"/>
      <c r="AO34" s="13"/>
      <c r="AP34" s="13"/>
      <c r="AQ34" s="13"/>
      <c r="AR34" s="13"/>
      <c r="AS34" s="13"/>
      <c r="AT34" s="13"/>
      <c r="AU34" s="13"/>
      <c r="AV34" s="13"/>
      <c r="AW34" s="5"/>
      <c r="AX34" s="5"/>
    </row>
    <row r="35" spans="1:50" x14ac:dyDescent="0.25">
      <c r="A35" s="56">
        <v>600.10003662109375</v>
      </c>
      <c r="B35" s="2">
        <v>2.0543048615226462</v>
      </c>
      <c r="C35" s="3">
        <v>0.85</v>
      </c>
      <c r="D35" s="57">
        <v>0.76600000000000001</v>
      </c>
      <c r="F35" s="6">
        <f t="shared" si="0"/>
        <v>4505</v>
      </c>
      <c r="G35" s="10">
        <f t="shared" si="1"/>
        <v>1.4311410419487973</v>
      </c>
      <c r="H35" s="11">
        <f t="shared" si="3"/>
        <v>0.96509979982916949</v>
      </c>
      <c r="I35" s="18">
        <f t="shared" si="4"/>
        <v>179.17886666666666</v>
      </c>
      <c r="J35" s="10">
        <f t="shared" si="5"/>
        <v>109378.71932817202</v>
      </c>
      <c r="K35" s="97">
        <f t="shared" si="13"/>
        <v>0.12310870879036995</v>
      </c>
      <c r="L35" s="10">
        <f t="shared" si="6"/>
        <v>3.4068990371346639</v>
      </c>
      <c r="N35" s="56">
        <v>233.58000183105469</v>
      </c>
      <c r="O35" s="2">
        <v>1.7678897666971547</v>
      </c>
      <c r="P35" s="3">
        <v>0.85</v>
      </c>
      <c r="Q35" s="57">
        <v>0.59899999999999998</v>
      </c>
      <c r="S35" s="6">
        <f t="shared" si="2"/>
        <v>4505</v>
      </c>
      <c r="T35" s="10">
        <f t="shared" si="7"/>
        <v>1.6629996142195169</v>
      </c>
      <c r="U35" s="11">
        <f t="shared" si="8"/>
        <v>0.95944563273704808</v>
      </c>
      <c r="V35" s="18">
        <f t="shared" si="9"/>
        <v>179.17886666666666</v>
      </c>
      <c r="W35" s="10">
        <f t="shared" si="10"/>
        <v>86687.394360827355</v>
      </c>
      <c r="X35" s="10">
        <f t="shared" si="11"/>
        <v>4.7918231411190372E-2</v>
      </c>
      <c r="Y35" s="10">
        <f t="shared" si="12"/>
        <v>2.700115728119957</v>
      </c>
      <c r="AA35" s="7"/>
      <c r="AB35" s="7"/>
      <c r="AC35" s="7"/>
      <c r="AD35" s="7"/>
      <c r="AE35" s="7"/>
      <c r="AF35" s="7"/>
      <c r="AG35" s="7"/>
      <c r="AH35" s="7"/>
      <c r="AI35" s="7"/>
      <c r="AN35" s="12"/>
      <c r="AO35" s="13"/>
      <c r="AP35" s="13"/>
      <c r="AQ35" s="13"/>
      <c r="AR35" s="13"/>
      <c r="AS35" s="13"/>
      <c r="AT35" s="13"/>
      <c r="AU35" s="13"/>
      <c r="AV35" s="13"/>
      <c r="AW35" s="5"/>
      <c r="AX35" s="5"/>
    </row>
    <row r="36" spans="1:50" ht="15.75" thickBot="1" x14ac:dyDescent="0.3">
      <c r="A36" s="58">
        <v>654.5</v>
      </c>
      <c r="B36" s="59">
        <v>1.7101832188167772</v>
      </c>
      <c r="C36" s="60">
        <v>0.85</v>
      </c>
      <c r="D36" s="61">
        <v>0.621</v>
      </c>
      <c r="F36" s="6">
        <f t="shared" si="0"/>
        <v>4505</v>
      </c>
      <c r="G36" s="10">
        <f t="shared" si="1"/>
        <v>1.7191140502677222</v>
      </c>
      <c r="H36" s="11">
        <f t="shared" si="3"/>
        <v>0.95807721062269879</v>
      </c>
      <c r="I36" s="18">
        <f t="shared" si="4"/>
        <v>179.17886666666666</v>
      </c>
      <c r="J36" s="10">
        <f t="shared" si="5"/>
        <v>80771.269296334096</v>
      </c>
      <c r="K36" s="97">
        <f t="shared" si="13"/>
        <v>0.1342686968609075</v>
      </c>
      <c r="L36" s="10">
        <f t="shared" si="6"/>
        <v>2.515841850078683</v>
      </c>
      <c r="N36" s="58">
        <v>255</v>
      </c>
      <c r="O36" s="59">
        <v>1.4637500146533897</v>
      </c>
      <c r="P36" s="60">
        <v>0.85</v>
      </c>
      <c r="Q36" s="61">
        <v>0.41299999999999998</v>
      </c>
      <c r="S36" s="6">
        <f t="shared" si="2"/>
        <v>4505</v>
      </c>
      <c r="T36" s="10">
        <f t="shared" si="7"/>
        <v>2.0085396895426713</v>
      </c>
      <c r="U36" s="11">
        <f t="shared" si="8"/>
        <v>0.95101919715708561</v>
      </c>
      <c r="V36" s="18">
        <f t="shared" si="9"/>
        <v>179.17886666666666</v>
      </c>
      <c r="W36" s="10">
        <f t="shared" si="10"/>
        <v>57761.82784530463</v>
      </c>
      <c r="X36" s="10">
        <f t="shared" si="11"/>
        <v>5.2312479296457472E-2</v>
      </c>
      <c r="Y36" s="10">
        <f t="shared" si="12"/>
        <v>1.7991499340824781</v>
      </c>
      <c r="AA36" s="7"/>
      <c r="AB36" s="7"/>
      <c r="AC36" s="7"/>
      <c r="AD36" s="7"/>
      <c r="AE36" s="7"/>
      <c r="AF36" s="7"/>
      <c r="AG36" s="7"/>
      <c r="AH36" s="7"/>
      <c r="AI36" s="7"/>
      <c r="AN36" s="12"/>
      <c r="AO36" s="13"/>
      <c r="AP36" s="13"/>
      <c r="AQ36" s="13"/>
      <c r="AR36" s="13"/>
      <c r="AS36" s="13"/>
      <c r="AT36" s="13"/>
      <c r="AU36" s="13"/>
      <c r="AV36" s="13"/>
      <c r="AW36" s="5"/>
      <c r="AX36" s="5"/>
    </row>
    <row r="37" spans="1:50" x14ac:dyDescent="0.25">
      <c r="A37" s="52">
        <v>405</v>
      </c>
      <c r="B37" s="53">
        <v>2.8106983488861794</v>
      </c>
      <c r="C37" s="54">
        <v>0.9</v>
      </c>
      <c r="D37" s="55">
        <v>0.75900000000000001</v>
      </c>
      <c r="F37" s="6">
        <f t="shared" si="0"/>
        <v>4770</v>
      </c>
      <c r="G37" s="10">
        <f t="shared" si="1"/>
        <v>1.0460033895722249</v>
      </c>
      <c r="H37" s="11">
        <f t="shared" si="3"/>
        <v>0.97449187284453265</v>
      </c>
      <c r="I37" s="18">
        <f t="shared" si="4"/>
        <v>189.71880000000002</v>
      </c>
      <c r="J37" s="10">
        <f t="shared" si="5"/>
        <v>165414.01951048389</v>
      </c>
      <c r="K37" s="97">
        <f t="shared" si="13"/>
        <v>7.8468718944686197E-2</v>
      </c>
      <c r="L37" s="10">
        <f t="shared" si="6"/>
        <v>4.5956990062539198</v>
      </c>
      <c r="N37" s="52">
        <v>156.59999084472656</v>
      </c>
      <c r="O37" s="53">
        <v>2.6196778334470698</v>
      </c>
      <c r="P37" s="54">
        <v>0.9</v>
      </c>
      <c r="Q37" s="55">
        <v>0.76600000000000001</v>
      </c>
      <c r="S37" s="6">
        <f t="shared" si="2"/>
        <v>4770</v>
      </c>
      <c r="T37" s="10">
        <f t="shared" si="7"/>
        <v>1.1222754044269017</v>
      </c>
      <c r="U37" s="11">
        <f t="shared" si="8"/>
        <v>0.97263188245376309</v>
      </c>
      <c r="V37" s="18">
        <f t="shared" si="9"/>
        <v>189.71880000000002</v>
      </c>
      <c r="W37" s="10">
        <f t="shared" si="10"/>
        <v>152160.60007452048</v>
      </c>
      <c r="X37" s="10">
        <f t="shared" si="11"/>
        <v>3.0341236218111804E-2</v>
      </c>
      <c r="Y37" s="10">
        <f t="shared" si="12"/>
        <v>4.2274791497292252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50" x14ac:dyDescent="0.25">
      <c r="A38" s="56">
        <v>462.5999755859375</v>
      </c>
      <c r="B38" s="2">
        <v>2.6878288795089254</v>
      </c>
      <c r="C38" s="3">
        <v>0.9</v>
      </c>
      <c r="D38" s="57">
        <v>0.77</v>
      </c>
      <c r="F38" s="6">
        <f t="shared" si="0"/>
        <v>4770</v>
      </c>
      <c r="G38" s="10">
        <f t="shared" si="1"/>
        <v>1.0938196335390022</v>
      </c>
      <c r="H38" s="11">
        <f t="shared" si="3"/>
        <v>0.97332581273099883</v>
      </c>
      <c r="I38" s="18">
        <f t="shared" si="4"/>
        <v>189.71880000000002</v>
      </c>
      <c r="J38" s="10">
        <f t="shared" si="5"/>
        <v>156739.8440552025</v>
      </c>
      <c r="K38" s="97">
        <f t="shared" si="13"/>
        <v>8.962870979770772E-2</v>
      </c>
      <c r="L38" s="10">
        <f t="shared" si="6"/>
        <v>4.3547043212938439</v>
      </c>
      <c r="N38" s="56">
        <v>179.27999877929687</v>
      </c>
      <c r="O38" s="2">
        <v>2.5018211543099516</v>
      </c>
      <c r="P38" s="3">
        <v>0.9</v>
      </c>
      <c r="Q38" s="57">
        <v>0.76700000000000002</v>
      </c>
      <c r="S38" s="6">
        <f t="shared" si="2"/>
        <v>4770</v>
      </c>
      <c r="T38" s="10">
        <f t="shared" si="7"/>
        <v>1.175143952610356</v>
      </c>
      <c r="U38" s="11">
        <f t="shared" si="8"/>
        <v>0.97134261545612932</v>
      </c>
      <c r="V38" s="18">
        <f t="shared" si="9"/>
        <v>189.71880000000002</v>
      </c>
      <c r="W38" s="10">
        <f t="shared" si="10"/>
        <v>143783.75301673973</v>
      </c>
      <c r="X38" s="10">
        <f t="shared" si="11"/>
        <v>3.4735486016336622E-2</v>
      </c>
      <c r="Y38" s="10">
        <f t="shared" si="12"/>
        <v>3.9947451419775777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50" x14ac:dyDescent="0.25">
      <c r="A39" s="56">
        <v>520.20001220703125</v>
      </c>
      <c r="B39" s="2">
        <v>2.5741918582874321</v>
      </c>
      <c r="C39" s="3">
        <v>0.9</v>
      </c>
      <c r="D39" s="57">
        <v>0.78500000000000003</v>
      </c>
      <c r="F39" s="6">
        <f t="shared" si="0"/>
        <v>4770</v>
      </c>
      <c r="G39" s="10">
        <f t="shared" si="1"/>
        <v>1.1421060130133167</v>
      </c>
      <c r="H39" s="11">
        <f t="shared" si="3"/>
        <v>0.97214828776331041</v>
      </c>
      <c r="I39" s="18">
        <f t="shared" si="4"/>
        <v>189.71880000000002</v>
      </c>
      <c r="J39" s="10">
        <f t="shared" si="5"/>
        <v>148418.83816498861</v>
      </c>
      <c r="K39" s="97">
        <f t="shared" si="13"/>
        <v>0.10078871247628607</v>
      </c>
      <c r="L39" s="10">
        <f t="shared" si="6"/>
        <v>4.1235217491403073</v>
      </c>
      <c r="N39" s="56">
        <v>201.95999145507812</v>
      </c>
      <c r="O39" s="2">
        <v>2.3634799049303168</v>
      </c>
      <c r="P39" s="3">
        <v>0.9</v>
      </c>
      <c r="Q39" s="57">
        <v>0.754</v>
      </c>
      <c r="S39" s="6">
        <f t="shared" si="2"/>
        <v>4770</v>
      </c>
      <c r="T39" s="10">
        <f t="shared" si="7"/>
        <v>1.243928494533437</v>
      </c>
      <c r="U39" s="11">
        <f t="shared" si="8"/>
        <v>0.96966521664538352</v>
      </c>
      <c r="V39" s="18">
        <f t="shared" si="9"/>
        <v>189.71880000000002</v>
      </c>
      <c r="W39" s="10">
        <f t="shared" si="10"/>
        <v>133952.57828875026</v>
      </c>
      <c r="X39" s="10">
        <f t="shared" si="11"/>
        <v>3.9129732858172221E-2</v>
      </c>
      <c r="Y39" s="10">
        <f t="shared" si="12"/>
        <v>3.721605537115571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50" x14ac:dyDescent="0.25">
      <c r="A40" s="56">
        <v>577.79998779296875</v>
      </c>
      <c r="B40" s="2">
        <v>2.4477166760783149</v>
      </c>
      <c r="C40" s="3">
        <v>0.9</v>
      </c>
      <c r="D40" s="57">
        <v>0.79700000000000004</v>
      </c>
      <c r="F40" s="6">
        <f t="shared" si="0"/>
        <v>4770</v>
      </c>
      <c r="G40" s="10">
        <f t="shared" si="1"/>
        <v>1.2011194059887731</v>
      </c>
      <c r="H40" s="11">
        <f t="shared" si="3"/>
        <v>0.97070917088577424</v>
      </c>
      <c r="I40" s="18">
        <f t="shared" si="4"/>
        <v>189.71880000000002</v>
      </c>
      <c r="J40" s="10">
        <f t="shared" si="5"/>
        <v>139103.45092482484</v>
      </c>
      <c r="K40" s="97">
        <f t="shared" si="13"/>
        <v>0.11194870332930759</v>
      </c>
      <c r="L40" s="10">
        <f t="shared" si="6"/>
        <v>3.8647122721130125</v>
      </c>
      <c r="N40" s="56">
        <v>224.63999938964844</v>
      </c>
      <c r="O40" s="2">
        <v>2.1627600773087554</v>
      </c>
      <c r="P40" s="3">
        <v>0.9</v>
      </c>
      <c r="Q40" s="57">
        <v>0.70499999999999996</v>
      </c>
      <c r="S40" s="6">
        <f t="shared" si="2"/>
        <v>4770</v>
      </c>
      <c r="T40" s="10">
        <f t="shared" si="7"/>
        <v>1.3593740844608193</v>
      </c>
      <c r="U40" s="11">
        <f t="shared" si="8"/>
        <v>0.96684992864845842</v>
      </c>
      <c r="V40" s="18">
        <f t="shared" si="9"/>
        <v>189.71880000000002</v>
      </c>
      <c r="W40" s="10">
        <f t="shared" si="10"/>
        <v>119441.64457375105</v>
      </c>
      <c r="X40" s="10">
        <f t="shared" si="11"/>
        <v>4.3523982656397037E-2</v>
      </c>
      <c r="Y40" s="10">
        <f t="shared" si="12"/>
        <v>3.3184481514768542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50" x14ac:dyDescent="0.25">
      <c r="A41" s="56">
        <v>635.39996337890625</v>
      </c>
      <c r="B41" s="2">
        <v>2.2202930479336378</v>
      </c>
      <c r="C41" s="3">
        <v>0.9</v>
      </c>
      <c r="D41" s="57">
        <v>0.76600000000000001</v>
      </c>
      <c r="F41" s="6">
        <f t="shared" si="0"/>
        <v>4770</v>
      </c>
      <c r="G41" s="10">
        <f t="shared" si="1"/>
        <v>1.3241495318539922</v>
      </c>
      <c r="H41" s="11">
        <f t="shared" si="3"/>
        <v>0.96770892430358424</v>
      </c>
      <c r="I41" s="18">
        <f t="shared" si="4"/>
        <v>189.71880000000002</v>
      </c>
      <c r="J41" s="10">
        <f t="shared" si="5"/>
        <v>122704.49453580934</v>
      </c>
      <c r="K41" s="97">
        <f t="shared" si="13"/>
        <v>0.12310869418232911</v>
      </c>
      <c r="L41" s="10">
        <f t="shared" si="6"/>
        <v>3.4090999376589592</v>
      </c>
      <c r="N41" s="56">
        <v>247.31997680664062</v>
      </c>
      <c r="O41" s="2">
        <v>1.8798640930344874</v>
      </c>
      <c r="P41" s="3">
        <v>0.9</v>
      </c>
      <c r="Q41" s="57">
        <v>0.59899999999999998</v>
      </c>
      <c r="S41" s="6">
        <f t="shared" si="2"/>
        <v>4770</v>
      </c>
      <c r="T41" s="10">
        <f t="shared" si="7"/>
        <v>1.5639428461310918</v>
      </c>
      <c r="U41" s="11">
        <f t="shared" si="8"/>
        <v>0.96186125840442049</v>
      </c>
      <c r="V41" s="18">
        <f t="shared" si="9"/>
        <v>189.71880000000002</v>
      </c>
      <c r="W41" s="10">
        <f t="shared" si="10"/>
        <v>97249.378182007946</v>
      </c>
      <c r="X41" s="10">
        <f t="shared" si="11"/>
        <v>4.7918226541843432E-2</v>
      </c>
      <c r="Y41" s="10">
        <f t="shared" si="12"/>
        <v>2.7018802396101576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50" ht="15.75" thickBot="1" x14ac:dyDescent="0.3">
      <c r="A42" s="58">
        <v>693</v>
      </c>
      <c r="B42" s="59">
        <v>1.8131067464573796</v>
      </c>
      <c r="C42" s="60">
        <v>0.9</v>
      </c>
      <c r="D42" s="61">
        <v>0.621</v>
      </c>
      <c r="F42" s="6">
        <f t="shared" si="0"/>
        <v>4770</v>
      </c>
      <c r="G42" s="10">
        <f t="shared" si="1"/>
        <v>1.6215261488295996</v>
      </c>
      <c r="H42" s="11">
        <f t="shared" si="3"/>
        <v>0.96045701610280998</v>
      </c>
      <c r="I42" s="18">
        <f t="shared" si="4"/>
        <v>189.71880000000002</v>
      </c>
      <c r="J42" s="10">
        <f t="shared" si="5"/>
        <v>90607.219664736447</v>
      </c>
      <c r="K42" s="97">
        <f t="shared" si="13"/>
        <v>0.1342686968609075</v>
      </c>
      <c r="L42" s="10">
        <f t="shared" si="6"/>
        <v>2.5173410972355241</v>
      </c>
      <c r="N42" s="58">
        <v>270</v>
      </c>
      <c r="O42" s="59">
        <v>1.5253253188208764</v>
      </c>
      <c r="P42" s="60">
        <v>0.9</v>
      </c>
      <c r="Q42" s="61">
        <v>0.41299999999999998</v>
      </c>
      <c r="S42" s="6">
        <f t="shared" si="2"/>
        <v>4770</v>
      </c>
      <c r="T42" s="10">
        <f t="shared" si="7"/>
        <v>1.9274576798297105</v>
      </c>
      <c r="U42" s="11">
        <f t="shared" si="8"/>
        <v>0.95299648540911019</v>
      </c>
      <c r="V42" s="18">
        <f t="shared" si="9"/>
        <v>189.71880000000002</v>
      </c>
      <c r="W42" s="10">
        <f t="shared" si="10"/>
        <v>64798.298434797769</v>
      </c>
      <c r="X42" s="10">
        <f t="shared" si="11"/>
        <v>5.2312479296457465E-2</v>
      </c>
      <c r="Y42" s="10">
        <f t="shared" si="12"/>
        <v>1.8002916355277307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50" x14ac:dyDescent="0.25">
      <c r="A43" s="52">
        <v>427.5</v>
      </c>
      <c r="B43" s="53">
        <v>3.1068093720295429</v>
      </c>
      <c r="C43" s="54">
        <v>0.95</v>
      </c>
      <c r="D43" s="55">
        <v>0.75900000000000001</v>
      </c>
      <c r="F43" s="6">
        <f t="shared" si="0"/>
        <v>5035</v>
      </c>
      <c r="G43" s="10">
        <f t="shared" si="1"/>
        <v>0.94630846245948663</v>
      </c>
      <c r="H43" s="11">
        <f t="shared" si="3"/>
        <v>0.97692306083388214</v>
      </c>
      <c r="I43" s="18">
        <f t="shared" si="4"/>
        <v>200.25873333333337</v>
      </c>
      <c r="J43" s="10">
        <f t="shared" si="5"/>
        <v>184463.63774727486</v>
      </c>
      <c r="K43" s="97">
        <f t="shared" si="13"/>
        <v>7.8468718944686183E-2</v>
      </c>
      <c r="L43" s="10">
        <f t="shared" si="6"/>
        <v>4.5996823343492554</v>
      </c>
      <c r="N43" s="52">
        <v>165.30000305175781</v>
      </c>
      <c r="O43" s="53">
        <v>2.879255658731823</v>
      </c>
      <c r="P43" s="54">
        <v>0.95</v>
      </c>
      <c r="Q43" s="55">
        <v>0.76600000000000001</v>
      </c>
      <c r="S43" s="6">
        <f t="shared" si="2"/>
        <v>5035</v>
      </c>
      <c r="T43" s="10">
        <f t="shared" si="7"/>
        <v>1.021097237782258</v>
      </c>
      <c r="U43" s="11">
        <f t="shared" si="8"/>
        <v>0.97509924113142865</v>
      </c>
      <c r="V43" s="18">
        <f t="shared" si="9"/>
        <v>200.25873333333337</v>
      </c>
      <c r="W43" s="10">
        <f t="shared" si="10"/>
        <v>169673.27958334656</v>
      </c>
      <c r="X43" s="10">
        <f t="shared" si="11"/>
        <v>3.0341238552103279E-2</v>
      </c>
      <c r="Y43" s="10">
        <f t="shared" si="12"/>
        <v>4.2308782166589962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50" x14ac:dyDescent="0.25">
      <c r="A44" s="56">
        <v>488.29998779296875</v>
      </c>
      <c r="B44" s="2">
        <v>2.9607162383989767</v>
      </c>
      <c r="C44" s="3">
        <v>0.95</v>
      </c>
      <c r="D44" s="57">
        <v>0.77</v>
      </c>
      <c r="F44" s="6">
        <f t="shared" si="0"/>
        <v>5035</v>
      </c>
      <c r="G44" s="10">
        <f t="shared" si="1"/>
        <v>0.99300296390099874</v>
      </c>
      <c r="H44" s="11">
        <f t="shared" si="3"/>
        <v>0.97578435584295631</v>
      </c>
      <c r="I44" s="18">
        <f t="shared" si="4"/>
        <v>200.25873333333337</v>
      </c>
      <c r="J44" s="10">
        <f t="shared" si="5"/>
        <v>174782.39006198416</v>
      </c>
      <c r="K44" s="97">
        <f t="shared" si="13"/>
        <v>8.9628712287298629E-2</v>
      </c>
      <c r="L44" s="10">
        <f t="shared" si="6"/>
        <v>4.358276144509821</v>
      </c>
      <c r="N44" s="56">
        <v>189.239990234375</v>
      </c>
      <c r="O44" s="2">
        <v>2.7391109602633708</v>
      </c>
      <c r="P44" s="3">
        <v>0.95</v>
      </c>
      <c r="Q44" s="57">
        <v>0.76700000000000002</v>
      </c>
      <c r="S44" s="6">
        <f t="shared" si="2"/>
        <v>5035</v>
      </c>
      <c r="T44" s="10">
        <f t="shared" si="7"/>
        <v>1.0733409645140164</v>
      </c>
      <c r="U44" s="11">
        <f t="shared" si="8"/>
        <v>0.97382521120204746</v>
      </c>
      <c r="V44" s="18">
        <f t="shared" si="9"/>
        <v>200.25873333333337</v>
      </c>
      <c r="W44" s="10">
        <f t="shared" si="10"/>
        <v>160326.33007764307</v>
      </c>
      <c r="X44" s="10">
        <f t="shared" si="11"/>
        <v>3.4735484460342289E-2</v>
      </c>
      <c r="Y44" s="10">
        <f t="shared" si="12"/>
        <v>3.9978078996768409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50" x14ac:dyDescent="0.25">
      <c r="A45" s="56">
        <v>549.0999755859375</v>
      </c>
      <c r="B45" s="2">
        <v>2.8260236335795978</v>
      </c>
      <c r="C45" s="3">
        <v>0.95</v>
      </c>
      <c r="D45" s="57">
        <v>0.78500000000000003</v>
      </c>
      <c r="F45" s="6">
        <f t="shared" si="0"/>
        <v>5035</v>
      </c>
      <c r="G45" s="10">
        <f t="shared" si="1"/>
        <v>1.0403310025670356</v>
      </c>
      <c r="H45" s="11">
        <f t="shared" si="3"/>
        <v>0.97463020123853772</v>
      </c>
      <c r="I45" s="18">
        <f t="shared" si="4"/>
        <v>200.25873333333337</v>
      </c>
      <c r="J45" s="10">
        <f t="shared" si="5"/>
        <v>165495.58485731934</v>
      </c>
      <c r="K45" s="97">
        <f t="shared" si="13"/>
        <v>0.10078870562991105</v>
      </c>
      <c r="L45" s="10">
        <f t="shared" si="6"/>
        <v>4.1267055522559533</v>
      </c>
      <c r="N45" s="56">
        <v>213.17999267578125</v>
      </c>
      <c r="O45" s="2">
        <v>2.574553943572313</v>
      </c>
      <c r="P45" s="3">
        <v>0.95</v>
      </c>
      <c r="Q45" s="57">
        <v>0.754</v>
      </c>
      <c r="S45" s="6">
        <f t="shared" si="2"/>
        <v>5035</v>
      </c>
      <c r="T45" s="10">
        <f t="shared" si="7"/>
        <v>1.1419453872155476</v>
      </c>
      <c r="U45" s="11">
        <f t="shared" si="8"/>
        <v>0.97215220482831688</v>
      </c>
      <c r="V45" s="18">
        <f t="shared" si="9"/>
        <v>200.25873333333337</v>
      </c>
      <c r="W45" s="10">
        <f t="shared" si="10"/>
        <v>149359.0781686847</v>
      </c>
      <c r="X45" s="10">
        <f t="shared" si="11"/>
        <v>3.912973316937108E-2</v>
      </c>
      <c r="Y45" s="10">
        <f t="shared" si="12"/>
        <v>3.7243346261468702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50" x14ac:dyDescent="0.25">
      <c r="A46" s="56">
        <v>609.89996337890625</v>
      </c>
      <c r="B46" s="2">
        <v>2.6761089356807051</v>
      </c>
      <c r="C46" s="3">
        <v>0.95</v>
      </c>
      <c r="D46" s="57">
        <v>0.79700000000000004</v>
      </c>
      <c r="F46" s="6">
        <f t="shared" si="0"/>
        <v>5035</v>
      </c>
      <c r="G46" s="10">
        <f t="shared" si="1"/>
        <v>1.0986099858644844</v>
      </c>
      <c r="H46" s="11">
        <f t="shared" si="3"/>
        <v>0.97320899387796633</v>
      </c>
      <c r="I46" s="18">
        <f t="shared" si="4"/>
        <v>200.25873333333337</v>
      </c>
      <c r="J46" s="10">
        <f t="shared" si="5"/>
        <v>155100.70913884358</v>
      </c>
      <c r="K46" s="97">
        <f t="shared" si="13"/>
        <v>0.11194869897252349</v>
      </c>
      <c r="L46" s="10">
        <f t="shared" si="6"/>
        <v>3.8675047320079234</v>
      </c>
      <c r="N46" s="56">
        <v>237.12001037597656</v>
      </c>
      <c r="O46" s="2">
        <v>2.3361898121142701</v>
      </c>
      <c r="P46" s="3">
        <v>0.95</v>
      </c>
      <c r="Q46" s="57">
        <v>0.70499999999999996</v>
      </c>
      <c r="S46" s="6">
        <f t="shared" si="2"/>
        <v>5035</v>
      </c>
      <c r="T46" s="10">
        <f t="shared" si="7"/>
        <v>1.2584593874841346</v>
      </c>
      <c r="U46" s="11">
        <f t="shared" si="8"/>
        <v>0.96931086228213381</v>
      </c>
      <c r="V46" s="18">
        <f t="shared" si="9"/>
        <v>200.25873333333337</v>
      </c>
      <c r="W46" s="10">
        <f t="shared" si="10"/>
        <v>133175.38169176897</v>
      </c>
      <c r="X46" s="10">
        <f t="shared" si="11"/>
        <v>4.3523984679189651E-2</v>
      </c>
      <c r="Y46" s="10">
        <f t="shared" si="12"/>
        <v>3.3207870018105972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50" x14ac:dyDescent="0.25">
      <c r="A47" s="56">
        <v>670.70001220703125</v>
      </c>
      <c r="B47" s="2">
        <v>2.405839337549446</v>
      </c>
      <c r="C47" s="3">
        <v>0.95</v>
      </c>
      <c r="D47" s="57">
        <v>0.76600000000000001</v>
      </c>
      <c r="F47" s="6">
        <f t="shared" si="0"/>
        <v>5035</v>
      </c>
      <c r="G47" s="10">
        <f t="shared" si="1"/>
        <v>1.2220267389071136</v>
      </c>
      <c r="H47" s="11">
        <f t="shared" si="3"/>
        <v>0.97019931889879274</v>
      </c>
      <c r="I47" s="18">
        <f t="shared" si="4"/>
        <v>200.25873333333337</v>
      </c>
      <c r="J47" s="10">
        <f t="shared" si="5"/>
        <v>136808.96233539836</v>
      </c>
      <c r="K47" s="97">
        <f t="shared" si="13"/>
        <v>0.12310870351829505</v>
      </c>
      <c r="L47" s="10">
        <f t="shared" si="6"/>
        <v>3.4113919410877553</v>
      </c>
      <c r="N47" s="56">
        <v>261.05999755859375</v>
      </c>
      <c r="O47" s="2">
        <v>2.0029448495432454</v>
      </c>
      <c r="P47" s="3">
        <v>0.95</v>
      </c>
      <c r="Q47" s="57">
        <v>0.59899999999999998</v>
      </c>
      <c r="S47" s="6">
        <f t="shared" si="2"/>
        <v>5035</v>
      </c>
      <c r="T47" s="10">
        <f t="shared" si="7"/>
        <v>1.4678387179110008</v>
      </c>
      <c r="U47" s="11">
        <f t="shared" si="8"/>
        <v>0.96420488018159844</v>
      </c>
      <c r="V47" s="18">
        <f t="shared" si="9"/>
        <v>200.25873333333337</v>
      </c>
      <c r="W47" s="10">
        <f t="shared" si="10"/>
        <v>108428.69680424799</v>
      </c>
      <c r="X47" s="10">
        <f t="shared" si="11"/>
        <v>4.7918230587428667E-2</v>
      </c>
      <c r="Y47" s="10">
        <f t="shared" si="12"/>
        <v>2.7037174768845684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50" ht="15.75" thickBot="1" x14ac:dyDescent="0.3">
      <c r="A48" s="58">
        <v>731.5</v>
      </c>
      <c r="B48" s="59">
        <v>1.926119063285668</v>
      </c>
      <c r="C48" s="60">
        <v>0.95</v>
      </c>
      <c r="D48" s="61">
        <v>0.621</v>
      </c>
      <c r="F48" s="6">
        <f t="shared" si="0"/>
        <v>5035</v>
      </c>
      <c r="G48" s="10">
        <f t="shared" si="1"/>
        <v>1.5263853912461696</v>
      </c>
      <c r="H48" s="11">
        <f t="shared" si="3"/>
        <v>0.96277714485793586</v>
      </c>
      <c r="I48" s="18">
        <f t="shared" si="4"/>
        <v>200.25873333333337</v>
      </c>
      <c r="J48" s="10">
        <f t="shared" si="5"/>
        <v>101017.02630368405</v>
      </c>
      <c r="K48" s="97">
        <f t="shared" si="13"/>
        <v>0.13426869686090748</v>
      </c>
      <c r="L48" s="10">
        <f t="shared" si="6"/>
        <v>2.5189041972279655</v>
      </c>
      <c r="N48" s="58">
        <v>285</v>
      </c>
      <c r="O48" s="59">
        <v>1.5916740458676768</v>
      </c>
      <c r="P48" s="60">
        <v>0.95</v>
      </c>
      <c r="Q48" s="61">
        <v>0.41299999999999998</v>
      </c>
      <c r="S48" s="6">
        <f t="shared" si="2"/>
        <v>5035</v>
      </c>
      <c r="T48" s="10">
        <f t="shared" si="7"/>
        <v>1.8471118553656529</v>
      </c>
      <c r="U48" s="11">
        <f t="shared" si="8"/>
        <v>0.95495582084460839</v>
      </c>
      <c r="V48" s="18">
        <f t="shared" si="9"/>
        <v>200.25873333333337</v>
      </c>
      <c r="W48" s="10">
        <f t="shared" si="10"/>
        <v>72245.798121507236</v>
      </c>
      <c r="X48" s="10">
        <f t="shared" si="11"/>
        <v>5.2312479296457458E-2</v>
      </c>
      <c r="Y48" s="10">
        <f t="shared" si="12"/>
        <v>1.8014809065282502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6" x14ac:dyDescent="0.25">
      <c r="A49" s="52">
        <v>450</v>
      </c>
      <c r="B49" s="53">
        <v>3.4419998689891114</v>
      </c>
      <c r="C49" s="54">
        <v>1</v>
      </c>
      <c r="D49" s="55">
        <v>0.75900000000000001</v>
      </c>
      <c r="F49" s="6">
        <f t="shared" si="0"/>
        <v>5300</v>
      </c>
      <c r="G49" s="10">
        <f t="shared" si="1"/>
        <v>0.85415459381276937</v>
      </c>
      <c r="H49" s="11">
        <f t="shared" si="3"/>
        <v>0.97917035049158585</v>
      </c>
      <c r="I49" s="18">
        <f t="shared" si="4"/>
        <v>210.79866666666666</v>
      </c>
      <c r="J49" s="10">
        <f t="shared" si="5"/>
        <v>204574.71378598057</v>
      </c>
      <c r="K49" s="97">
        <f t="shared" si="13"/>
        <v>7.8468718944686197E-2</v>
      </c>
      <c r="L49" s="10">
        <f t="shared" si="6"/>
        <v>4.6037977157127985</v>
      </c>
      <c r="N49" s="52">
        <v>174</v>
      </c>
      <c r="O49" s="53">
        <v>3.1720000604379086</v>
      </c>
      <c r="P49" s="54">
        <v>1</v>
      </c>
      <c r="Q49" s="55">
        <v>0.76600000000000001</v>
      </c>
      <c r="S49" s="6">
        <f t="shared" si="2"/>
        <v>5300</v>
      </c>
      <c r="T49" s="10">
        <f t="shared" si="7"/>
        <v>0.92686000756069342</v>
      </c>
      <c r="U49" s="11">
        <f t="shared" si="8"/>
        <v>0.97739733621910685</v>
      </c>
      <c r="V49" s="18">
        <f t="shared" si="9"/>
        <v>210.79866666666666</v>
      </c>
      <c r="W49" s="10">
        <f t="shared" si="10"/>
        <v>188159.8954407844</v>
      </c>
      <c r="X49" s="10">
        <f t="shared" si="11"/>
        <v>3.0341237991945328E-2</v>
      </c>
      <c r="Y49" s="10">
        <f t="shared" si="12"/>
        <v>4.2343947635937305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6" x14ac:dyDescent="0.25">
      <c r="A50" s="56">
        <v>514</v>
      </c>
      <c r="B50" s="2">
        <v>3.2689999009653596</v>
      </c>
      <c r="C50" s="3">
        <v>1</v>
      </c>
      <c r="D50" s="57">
        <v>0.77</v>
      </c>
      <c r="F50" s="6">
        <f t="shared" si="0"/>
        <v>5300</v>
      </c>
      <c r="G50" s="10">
        <f t="shared" si="1"/>
        <v>0.89935762895917992</v>
      </c>
      <c r="H50" s="11">
        <f t="shared" si="3"/>
        <v>0.9780680168090925</v>
      </c>
      <c r="I50" s="18">
        <f t="shared" si="4"/>
        <v>210.79866666666666</v>
      </c>
      <c r="J50" s="10">
        <f t="shared" si="5"/>
        <v>193828.84361450962</v>
      </c>
      <c r="K50" s="97">
        <f t="shared" si="13"/>
        <v>8.9628714527930461E-2</v>
      </c>
      <c r="L50" s="10">
        <f t="shared" si="6"/>
        <v>4.3619701133018767</v>
      </c>
      <c r="N50" s="56">
        <v>199.19999694824219</v>
      </c>
      <c r="O50" s="2">
        <v>3.0060000072242898</v>
      </c>
      <c r="P50" s="3">
        <v>1</v>
      </c>
      <c r="Q50" s="57">
        <v>0.76700000000000002</v>
      </c>
      <c r="S50" s="6">
        <f t="shared" si="2"/>
        <v>5300</v>
      </c>
      <c r="T50" s="10">
        <f t="shared" si="7"/>
        <v>0.97804390982512546</v>
      </c>
      <c r="U50" s="11">
        <f t="shared" si="8"/>
        <v>0.97614915146149528</v>
      </c>
      <c r="V50" s="18">
        <f t="shared" si="9"/>
        <v>210.79866666666666</v>
      </c>
      <c r="W50" s="10">
        <f t="shared" si="10"/>
        <v>177787.81920926689</v>
      </c>
      <c r="X50" s="10">
        <f t="shared" si="11"/>
        <v>3.4735485720697699E-2</v>
      </c>
      <c r="Y50" s="10">
        <f t="shared" si="12"/>
        <v>4.0009791083636568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6" x14ac:dyDescent="0.25">
      <c r="A51" s="56">
        <v>578</v>
      </c>
      <c r="B51" s="2">
        <v>3.1099999797937072</v>
      </c>
      <c r="C51" s="3">
        <v>1</v>
      </c>
      <c r="D51" s="57">
        <v>0.78500000000000003</v>
      </c>
      <c r="F51" s="6">
        <f t="shared" si="0"/>
        <v>5300</v>
      </c>
      <c r="G51" s="10">
        <f t="shared" si="1"/>
        <v>0.945337626720826</v>
      </c>
      <c r="H51" s="11">
        <f t="shared" si="3"/>
        <v>0.97694673590197056</v>
      </c>
      <c r="I51" s="18">
        <f t="shared" si="4"/>
        <v>210.79866666666666</v>
      </c>
      <c r="J51" s="10">
        <f t="shared" si="5"/>
        <v>183521.07716833882</v>
      </c>
      <c r="K51" s="97">
        <f t="shared" si="13"/>
        <v>0.10078871011117471</v>
      </c>
      <c r="L51" s="10">
        <f t="shared" si="6"/>
        <v>4.1300017006825733</v>
      </c>
      <c r="N51" s="56">
        <v>224.39999389648437</v>
      </c>
      <c r="O51" s="2">
        <v>2.8110000035091209</v>
      </c>
      <c r="P51" s="3">
        <v>1</v>
      </c>
      <c r="Q51" s="57">
        <v>0.754</v>
      </c>
      <c r="S51" s="6">
        <f t="shared" si="2"/>
        <v>5300</v>
      </c>
      <c r="T51" s="10">
        <f t="shared" si="7"/>
        <v>1.0458911406367277</v>
      </c>
      <c r="U51" s="11">
        <f t="shared" si="8"/>
        <v>0.97449461017803296</v>
      </c>
      <c r="V51" s="18">
        <f t="shared" si="9"/>
        <v>210.79866666666666</v>
      </c>
      <c r="W51" s="10">
        <f t="shared" si="10"/>
        <v>165620.47997520867</v>
      </c>
      <c r="X51" s="10">
        <f t="shared" si="11"/>
        <v>3.9129733449450067E-2</v>
      </c>
      <c r="Y51" s="10">
        <f t="shared" si="12"/>
        <v>3.7271624301662625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6" x14ac:dyDescent="0.25">
      <c r="A52" s="56">
        <v>642</v>
      </c>
      <c r="B52" s="2">
        <v>2.9329999207802833</v>
      </c>
      <c r="C52" s="3">
        <v>1</v>
      </c>
      <c r="D52" s="57">
        <v>0.79700000000000004</v>
      </c>
      <c r="F52" s="6">
        <f t="shared" si="0"/>
        <v>5300</v>
      </c>
      <c r="G52" s="10">
        <f t="shared" si="1"/>
        <v>1.0023866619191228</v>
      </c>
      <c r="H52" s="11">
        <f t="shared" si="3"/>
        <v>0.975555522394976</v>
      </c>
      <c r="I52" s="18">
        <f t="shared" si="4"/>
        <v>210.79866666666666</v>
      </c>
      <c r="J52" s="10">
        <f t="shared" si="5"/>
        <v>171985.34632410607</v>
      </c>
      <c r="K52" s="97">
        <f t="shared" si="13"/>
        <v>0.11194870569441898</v>
      </c>
      <c r="L52" s="10">
        <f t="shared" si="6"/>
        <v>3.8703988869872479</v>
      </c>
      <c r="N52" s="56">
        <v>249.60000610351562</v>
      </c>
      <c r="O52" s="2">
        <v>2.5289999976405171</v>
      </c>
      <c r="P52" s="3">
        <v>1</v>
      </c>
      <c r="Q52" s="57">
        <v>0.70499999999999996</v>
      </c>
      <c r="S52" s="6">
        <f t="shared" si="2"/>
        <v>5300</v>
      </c>
      <c r="T52" s="10">
        <f t="shared" si="7"/>
        <v>1.1625148290798473</v>
      </c>
      <c r="U52" s="11">
        <f t="shared" si="8"/>
        <v>0.97165059274577281</v>
      </c>
      <c r="V52" s="18">
        <f t="shared" si="9"/>
        <v>210.79866666666666</v>
      </c>
      <c r="W52" s="10">
        <f t="shared" si="10"/>
        <v>147670.50635258007</v>
      </c>
      <c r="X52" s="10">
        <f t="shared" si="11"/>
        <v>4.3523983838952729E-2</v>
      </c>
      <c r="Y52" s="10">
        <f t="shared" si="12"/>
        <v>3.3232119808090861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6" x14ac:dyDescent="0.25">
      <c r="A53" s="56">
        <v>706</v>
      </c>
      <c r="B53" s="2">
        <v>2.6129999592670203</v>
      </c>
      <c r="C53" s="3">
        <v>1</v>
      </c>
      <c r="D53" s="57">
        <v>0.76600000000000001</v>
      </c>
      <c r="F53" s="6">
        <f t="shared" si="0"/>
        <v>5300</v>
      </c>
      <c r="G53" s="10">
        <f t="shared" si="1"/>
        <v>1.1251435307426132</v>
      </c>
      <c r="H53" s="11">
        <f t="shared" si="3"/>
        <v>0.97256193953437253</v>
      </c>
      <c r="I53" s="18">
        <f t="shared" si="4"/>
        <v>210.79866666666666</v>
      </c>
      <c r="J53" s="10">
        <f t="shared" si="5"/>
        <v>151694.55239899899</v>
      </c>
      <c r="K53" s="97">
        <f t="shared" si="13"/>
        <v>0.12310870127766324</v>
      </c>
      <c r="L53" s="10">
        <f t="shared" si="6"/>
        <v>3.4137700642279771</v>
      </c>
      <c r="N53" s="56">
        <v>274.79998779296875</v>
      </c>
      <c r="O53" s="2">
        <v>2.1380000001617514</v>
      </c>
      <c r="P53" s="3">
        <v>1</v>
      </c>
      <c r="Q53" s="57">
        <v>0.59899999999999998</v>
      </c>
      <c r="S53" s="6">
        <f t="shared" si="2"/>
        <v>5300</v>
      </c>
      <c r="T53" s="10">
        <f t="shared" si="7"/>
        <v>1.3751169316078451</v>
      </c>
      <c r="U53" s="11">
        <f t="shared" si="8"/>
        <v>0.96646601923590902</v>
      </c>
      <c r="V53" s="18">
        <f t="shared" si="9"/>
        <v>210.79866666666666</v>
      </c>
      <c r="W53" s="10">
        <f t="shared" si="10"/>
        <v>120227.29302652046</v>
      </c>
      <c r="X53" s="10">
        <f t="shared" si="11"/>
        <v>4.7918228906954803E-2</v>
      </c>
      <c r="Y53" s="10">
        <f t="shared" si="12"/>
        <v>2.7056234211862771</v>
      </c>
      <c r="AA53" s="7" t="s">
        <v>32</v>
      </c>
      <c r="AB53" s="7" t="s">
        <v>75</v>
      </c>
      <c r="AC53" s="7">
        <f t="array" ref="AC53:AH53">LINEST($L$13:$L$60,$K$13:$K$60^{1,2,3,4,5})</f>
        <v>2962652.0790342605</v>
      </c>
      <c r="AD53" s="7">
        <v>-1846796.8786016647</v>
      </c>
      <c r="AE53" s="7">
        <v>429358.55653354328</v>
      </c>
      <c r="AF53" s="7">
        <v>-47660.792330902193</v>
      </c>
      <c r="AG53" s="7">
        <v>2537.1303304702228</v>
      </c>
      <c r="AH53" s="7">
        <v>-47.272295633001534</v>
      </c>
      <c r="AI53" s="7"/>
      <c r="AJ53" s="7"/>
      <c r="AK53" s="7"/>
      <c r="AL53" s="7"/>
      <c r="AM53" s="7"/>
      <c r="AN53" s="7"/>
      <c r="AO53" s="7"/>
      <c r="AP53" s="7"/>
    </row>
    <row r="54" spans="1:46" ht="15.75" thickBot="1" x14ac:dyDescent="0.3">
      <c r="A54" s="58">
        <v>770</v>
      </c>
      <c r="B54" s="59">
        <v>2.0500000110083723</v>
      </c>
      <c r="C54" s="60">
        <v>1</v>
      </c>
      <c r="D54" s="61">
        <v>0.621</v>
      </c>
      <c r="F54" s="6">
        <f t="shared" si="0"/>
        <v>5300</v>
      </c>
      <c r="G54" s="10">
        <f t="shared" si="1"/>
        <v>1.4341463337621381</v>
      </c>
      <c r="H54" s="11">
        <f t="shared" si="3"/>
        <v>0.96502651195412215</v>
      </c>
      <c r="I54" s="18">
        <f t="shared" si="4"/>
        <v>210.79866666666666</v>
      </c>
      <c r="J54" s="10">
        <f t="shared" si="5"/>
        <v>112002.37374901671</v>
      </c>
      <c r="K54" s="97">
        <f t="shared" si="13"/>
        <v>0.1342686968609075</v>
      </c>
      <c r="L54" s="10">
        <f t="shared" si="6"/>
        <v>2.5205278935869666</v>
      </c>
      <c r="N54" s="58">
        <v>300</v>
      </c>
      <c r="O54" s="59">
        <v>1.6629999949243477</v>
      </c>
      <c r="P54" s="60">
        <v>1</v>
      </c>
      <c r="Q54" s="61">
        <v>0.41299999999999998</v>
      </c>
      <c r="S54" s="6">
        <f t="shared" si="2"/>
        <v>5300</v>
      </c>
      <c r="T54" s="10">
        <f t="shared" si="7"/>
        <v>1.7678893619802716</v>
      </c>
      <c r="U54" s="11">
        <f t="shared" si="8"/>
        <v>0.95688776241859685</v>
      </c>
      <c r="V54" s="18">
        <f t="shared" si="9"/>
        <v>210.79866666666666</v>
      </c>
      <c r="W54" s="10">
        <f t="shared" si="10"/>
        <v>80105.592364694312</v>
      </c>
      <c r="X54" s="10">
        <f t="shared" si="11"/>
        <v>5.2312479296457465E-2</v>
      </c>
      <c r="Y54" s="10">
        <f t="shared" si="12"/>
        <v>1.8027151856617838</v>
      </c>
      <c r="AA54" s="7" t="s">
        <v>32</v>
      </c>
      <c r="AB54" s="7" t="s">
        <v>76</v>
      </c>
      <c r="AC54" s="7">
        <f t="array" ref="AC54:AH54">LINEST($D$13:$D$60,$K$13:$K$60^{1,2,3,4,5})</f>
        <v>96278.257398745525</v>
      </c>
      <c r="AD54" s="7">
        <v>-137162.26106802799</v>
      </c>
      <c r="AE54" s="7">
        <v>42639.484920930598</v>
      </c>
      <c r="AF54" s="7">
        <v>-5519.417993863387</v>
      </c>
      <c r="AG54" s="7">
        <v>326.77196094016642</v>
      </c>
      <c r="AH54" s="7">
        <v>-6.585292388561891</v>
      </c>
      <c r="AI54" s="7"/>
      <c r="AJ54" s="7"/>
      <c r="AK54" s="7"/>
      <c r="AL54" s="7"/>
      <c r="AM54" s="7"/>
      <c r="AN54" s="7"/>
      <c r="AO54" s="7"/>
      <c r="AP54" s="7"/>
    </row>
    <row r="55" spans="1:46" x14ac:dyDescent="0.25">
      <c r="A55" s="52">
        <v>472.49996948242187</v>
      </c>
      <c r="B55" s="53">
        <v>3.821000960924152</v>
      </c>
      <c r="C55" s="54">
        <v>1.05</v>
      </c>
      <c r="D55" s="55">
        <v>0.75900000000000001</v>
      </c>
      <c r="F55" s="6">
        <f t="shared" si="0"/>
        <v>5565</v>
      </c>
      <c r="G55" s="10">
        <f t="shared" si="1"/>
        <v>0.76943189234082998</v>
      </c>
      <c r="H55" s="11">
        <f t="shared" si="3"/>
        <v>0.98123642165698111</v>
      </c>
      <c r="I55" s="18">
        <f t="shared" si="4"/>
        <v>221.33860000000001</v>
      </c>
      <c r="J55" s="10">
        <f t="shared" si="5"/>
        <v>225751.23971622789</v>
      </c>
      <c r="K55" s="97">
        <f t="shared" si="13"/>
        <v>7.8468713876590407E-2</v>
      </c>
      <c r="L55" s="10">
        <f t="shared" si="6"/>
        <v>4.6080356107773737</v>
      </c>
      <c r="N55" s="52">
        <v>182.69999694824219</v>
      </c>
      <c r="O55" s="53">
        <v>3.5017956717186594</v>
      </c>
      <c r="P55" s="54">
        <v>1.05</v>
      </c>
      <c r="Q55" s="55">
        <v>0.76600000000000001</v>
      </c>
      <c r="S55" s="6">
        <f t="shared" si="2"/>
        <v>5565</v>
      </c>
      <c r="T55" s="10">
        <f t="shared" si="7"/>
        <v>0.83956925977838859</v>
      </c>
      <c r="U55" s="11">
        <f t="shared" si="8"/>
        <v>0.9795260324701176</v>
      </c>
      <c r="V55" s="18">
        <f t="shared" si="9"/>
        <v>221.33860000000001</v>
      </c>
      <c r="W55" s="10">
        <f t="shared" si="10"/>
        <v>207623.93308139167</v>
      </c>
      <c r="X55" s="10">
        <f t="shared" si="11"/>
        <v>3.0341237485135748E-2</v>
      </c>
      <c r="Y55" s="10">
        <f t="shared" si="12"/>
        <v>4.2380209229032069</v>
      </c>
      <c r="AA55" s="7" t="s">
        <v>34</v>
      </c>
      <c r="AB55" s="7" t="s">
        <v>75</v>
      </c>
      <c r="AC55" s="109">
        <f t="array" ref="AC55:AH55">LINEST($Y$13:$Y$60,$X$13:$X$60^{1,2,3,4,5})</f>
        <v>28281814.439698309</v>
      </c>
      <c r="AD55" s="7">
        <v>-4838605.5211679358</v>
      </c>
      <c r="AE55" s="7">
        <v>151700.31194315493</v>
      </c>
      <c r="AF55" s="7">
        <v>6319.3388149430639</v>
      </c>
      <c r="AG55" s="7">
        <v>-436.90294075885879</v>
      </c>
      <c r="AH55" s="7">
        <v>10.800967073084514</v>
      </c>
      <c r="AI55" s="7"/>
      <c r="AJ55" s="7"/>
      <c r="AK55" s="7"/>
      <c r="AL55" s="7"/>
      <c r="AM55" s="7"/>
      <c r="AN55" s="7"/>
      <c r="AO55" s="7"/>
      <c r="AP55" s="7"/>
    </row>
    <row r="56" spans="1:46" x14ac:dyDescent="0.25">
      <c r="A56" s="56">
        <v>539.699951171875</v>
      </c>
      <c r="B56" s="2">
        <v>3.6169001189116079</v>
      </c>
      <c r="C56" s="3">
        <v>1.05</v>
      </c>
      <c r="D56" s="57">
        <v>0.77</v>
      </c>
      <c r="F56" s="6">
        <f t="shared" si="0"/>
        <v>5565</v>
      </c>
      <c r="G56" s="10">
        <f t="shared" si="1"/>
        <v>0.81285075709657706</v>
      </c>
      <c r="H56" s="11">
        <f t="shared" si="3"/>
        <v>0.98017759724572506</v>
      </c>
      <c r="I56" s="18">
        <f t="shared" si="4"/>
        <v>221.33860000000001</v>
      </c>
      <c r="J56" s="10">
        <f t="shared" si="5"/>
        <v>213882.84570057245</v>
      </c>
      <c r="K56" s="97">
        <f t="shared" si="13"/>
        <v>8.9628706418977189E-2</v>
      </c>
      <c r="L56" s="10">
        <f t="shared" si="6"/>
        <v>4.3657778834859391</v>
      </c>
      <c r="N56" s="56">
        <v>209.15998840332031</v>
      </c>
      <c r="O56" s="2">
        <v>3.3058639691845682</v>
      </c>
      <c r="P56" s="3">
        <v>1.05</v>
      </c>
      <c r="Q56" s="57">
        <v>0.76700000000000002</v>
      </c>
      <c r="S56" s="6">
        <f t="shared" si="2"/>
        <v>5565</v>
      </c>
      <c r="T56" s="10">
        <f t="shared" si="7"/>
        <v>0.88932878890512457</v>
      </c>
      <c r="U56" s="11">
        <f t="shared" si="8"/>
        <v>0.97831258286869704</v>
      </c>
      <c r="V56" s="18">
        <f t="shared" si="9"/>
        <v>221.33860000000001</v>
      </c>
      <c r="W56" s="10">
        <f t="shared" si="10"/>
        <v>196171.40418581001</v>
      </c>
      <c r="X56" s="10">
        <f t="shared" si="11"/>
        <v>3.4735484326971357E-2</v>
      </c>
      <c r="Y56" s="10">
        <f t="shared" si="12"/>
        <v>4.0042518368479794</v>
      </c>
      <c r="AA56" s="7" t="s">
        <v>34</v>
      </c>
      <c r="AB56" s="7" t="s">
        <v>76</v>
      </c>
      <c r="AC56" s="7">
        <f t="array" ref="AC56:AH56">LINEST($Q$13:$Q$60,$X$13:$X$60^{1,2,3,4,5})</f>
        <v>-15255825.561240397</v>
      </c>
      <c r="AD56" s="7">
        <v>3096513.302283762</v>
      </c>
      <c r="AE56" s="7">
        <v>-291833.90725506213</v>
      </c>
      <c r="AF56" s="7">
        <v>14016.92056925593</v>
      </c>
      <c r="AG56" s="7">
        <v>-325.96430584761879</v>
      </c>
      <c r="AH56" s="7">
        <v>3.6718078446112714</v>
      </c>
      <c r="AI56" s="7"/>
      <c r="AJ56" s="7"/>
      <c r="AK56" s="7"/>
      <c r="AL56" s="7"/>
      <c r="AM56" s="7"/>
      <c r="AN56" s="7"/>
      <c r="AO56" s="7"/>
      <c r="AP56" s="7"/>
      <c r="AS56" s="90" t="s">
        <v>45</v>
      </c>
      <c r="AT56" s="90" t="s">
        <v>45</v>
      </c>
    </row>
    <row r="57" spans="1:46" x14ac:dyDescent="0.25">
      <c r="A57" s="56">
        <v>606.89996337890625</v>
      </c>
      <c r="B57" s="2">
        <v>3.4299026055215713</v>
      </c>
      <c r="C57" s="3">
        <v>1.05</v>
      </c>
      <c r="D57" s="57">
        <v>0.78500000000000003</v>
      </c>
      <c r="F57" s="6">
        <f t="shared" si="0"/>
        <v>5565</v>
      </c>
      <c r="G57" s="10">
        <f t="shared" si="1"/>
        <v>0.85716719631253968</v>
      </c>
      <c r="H57" s="11">
        <f t="shared" si="3"/>
        <v>0.97909688433612296</v>
      </c>
      <c r="I57" s="18">
        <f t="shared" si="4"/>
        <v>221.33860000000001</v>
      </c>
      <c r="J57" s="10">
        <f t="shared" si="5"/>
        <v>202498.61815285581</v>
      </c>
      <c r="K57" s="97">
        <f t="shared" si="13"/>
        <v>0.10078870402945976</v>
      </c>
      <c r="L57" s="10">
        <f t="shared" si="6"/>
        <v>4.1334029649383703</v>
      </c>
      <c r="N57" s="56">
        <v>235.61997985839844</v>
      </c>
      <c r="O57" s="2">
        <v>3.0755800394944472</v>
      </c>
      <c r="P57" s="3">
        <v>1.05</v>
      </c>
      <c r="Q57" s="57">
        <v>0.754</v>
      </c>
      <c r="S57" s="6">
        <f t="shared" si="2"/>
        <v>5565</v>
      </c>
      <c r="T57" s="10">
        <f t="shared" si="7"/>
        <v>0.9559172456078453</v>
      </c>
      <c r="U57" s="11">
        <f t="shared" si="8"/>
        <v>0.97668873839783543</v>
      </c>
      <c r="V57" s="18">
        <f t="shared" si="9"/>
        <v>221.33860000000001</v>
      </c>
      <c r="W57" s="10">
        <f t="shared" si="10"/>
        <v>182739.65552563095</v>
      </c>
      <c r="X57" s="10">
        <f t="shared" si="11"/>
        <v>3.9129731168806962E-2</v>
      </c>
      <c r="Y57" s="10">
        <f t="shared" si="12"/>
        <v>3.7300829055104692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S57" s="90" t="s">
        <v>46</v>
      </c>
      <c r="AT57" s="90" t="s">
        <v>46</v>
      </c>
    </row>
    <row r="58" spans="1:46" x14ac:dyDescent="0.25">
      <c r="A58" s="56">
        <v>674.0999755859375</v>
      </c>
      <c r="B58" s="2">
        <v>3.2216681120779631</v>
      </c>
      <c r="C58" s="3">
        <v>1.05</v>
      </c>
      <c r="D58" s="57">
        <v>0.79700000000000004</v>
      </c>
      <c r="F58" s="6">
        <f t="shared" si="0"/>
        <v>5565</v>
      </c>
      <c r="G58" s="10">
        <f t="shared" si="1"/>
        <v>0.91257072352611501</v>
      </c>
      <c r="H58" s="11">
        <f t="shared" si="3"/>
        <v>0.97774579864069011</v>
      </c>
      <c r="I58" s="18">
        <f t="shared" si="4"/>
        <v>221.33860000000001</v>
      </c>
      <c r="J58" s="10">
        <f t="shared" si="5"/>
        <v>189760.31258636268</v>
      </c>
      <c r="K58" s="97">
        <f t="shared" si="13"/>
        <v>0.11194870163994233</v>
      </c>
      <c r="L58" s="10">
        <f t="shared" si="6"/>
        <v>3.8733885980398814</v>
      </c>
      <c r="N58" s="56">
        <v>262.07998657226562</v>
      </c>
      <c r="O58" s="2">
        <v>2.7430928050971906</v>
      </c>
      <c r="P58" s="3">
        <v>1.05</v>
      </c>
      <c r="Q58" s="57">
        <v>0.70499999999999996</v>
      </c>
      <c r="S58" s="6">
        <f t="shared" si="2"/>
        <v>5565</v>
      </c>
      <c r="T58" s="10">
        <f t="shared" si="7"/>
        <v>1.0717829139928909</v>
      </c>
      <c r="U58" s="11">
        <f t="shared" si="8"/>
        <v>0.97386320625178024</v>
      </c>
      <c r="V58" s="18">
        <f t="shared" si="9"/>
        <v>221.33860000000001</v>
      </c>
      <c r="W58" s="10">
        <f t="shared" si="10"/>
        <v>162929.50557074073</v>
      </c>
      <c r="X58" s="10">
        <f t="shared" si="11"/>
        <v>4.3523980544690463E-2</v>
      </c>
      <c r="Y58" s="10">
        <f t="shared" si="12"/>
        <v>3.3257180100542074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S58" s="90">
        <f>MIN(M63:M106)</f>
        <v>9.1743508792058837E-2</v>
      </c>
      <c r="AT58" s="90">
        <f>MIN(AF63:AF106)</f>
        <v>3.2406464715760371E-2</v>
      </c>
    </row>
    <row r="59" spans="1:46" x14ac:dyDescent="0.25">
      <c r="A59" s="56">
        <v>741.29998779296875</v>
      </c>
      <c r="B59" s="2">
        <v>2.8440485578952548</v>
      </c>
      <c r="C59" s="3">
        <v>1.05</v>
      </c>
      <c r="D59" s="57">
        <v>0.76600000000000001</v>
      </c>
      <c r="F59" s="6">
        <f t="shared" si="0"/>
        <v>5565</v>
      </c>
      <c r="G59" s="10">
        <f t="shared" si="1"/>
        <v>1.0337376244292236</v>
      </c>
      <c r="H59" s="11">
        <f t="shared" si="3"/>
        <v>0.97479098917632079</v>
      </c>
      <c r="I59" s="18">
        <f t="shared" si="4"/>
        <v>221.33860000000001</v>
      </c>
      <c r="J59" s="10">
        <f t="shared" si="5"/>
        <v>167363.73112524886</v>
      </c>
      <c r="K59" s="97">
        <f t="shared" si="13"/>
        <v>0.12310869925042492</v>
      </c>
      <c r="L59" s="10">
        <f t="shared" si="6"/>
        <v>3.4162294477192989</v>
      </c>
      <c r="N59" s="56">
        <v>288.53997802734375</v>
      </c>
      <c r="O59" s="2">
        <v>2.2859661483802252</v>
      </c>
      <c r="P59" s="3">
        <v>1.05</v>
      </c>
      <c r="Q59" s="57">
        <v>0.59899999999999998</v>
      </c>
      <c r="S59" s="6">
        <f t="shared" si="2"/>
        <v>5565</v>
      </c>
      <c r="T59" s="10">
        <f t="shared" si="7"/>
        <v>1.2861082838357889</v>
      </c>
      <c r="U59" s="11">
        <f t="shared" si="8"/>
        <v>0.96863660866988244</v>
      </c>
      <c r="V59" s="18">
        <f t="shared" si="9"/>
        <v>221.33860000000001</v>
      </c>
      <c r="W59" s="10">
        <f t="shared" si="10"/>
        <v>132647.13832963328</v>
      </c>
      <c r="X59" s="10">
        <f t="shared" si="11"/>
        <v>4.7918227386526062E-2</v>
      </c>
      <c r="Y59" s="10">
        <f t="shared" si="12"/>
        <v>2.7075941547829467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S59" s="90">
        <f>MAX(M63:M106)</f>
        <v>0.10538173123013181</v>
      </c>
      <c r="AT59" s="90">
        <f>MAX(AF63:AF106)</f>
        <v>4.1976270900004199E-2</v>
      </c>
    </row>
    <row r="60" spans="1:46" ht="15.75" thickBot="1" x14ac:dyDescent="0.3">
      <c r="A60" s="58">
        <v>808.49993896484375</v>
      </c>
      <c r="B60" s="59">
        <v>2.1855923364798424</v>
      </c>
      <c r="C60" s="60">
        <v>1.05</v>
      </c>
      <c r="D60" s="61">
        <v>0.621</v>
      </c>
      <c r="F60" s="6">
        <f t="shared" si="0"/>
        <v>5565</v>
      </c>
      <c r="G60" s="10">
        <f t="shared" si="1"/>
        <v>1.3451730914902553</v>
      </c>
      <c r="H60" s="11">
        <f t="shared" si="3"/>
        <v>0.96719623797980314</v>
      </c>
      <c r="I60" s="18">
        <f t="shared" si="4"/>
        <v>221.33860000000001</v>
      </c>
      <c r="J60" s="10">
        <f t="shared" si="5"/>
        <v>123564.97603061884</v>
      </c>
      <c r="K60" s="97">
        <f t="shared" si="13"/>
        <v>0.1342686867247159</v>
      </c>
      <c r="L60" s="10">
        <f t="shared" si="6"/>
        <v>2.5222090054064679</v>
      </c>
      <c r="N60" s="58">
        <v>315</v>
      </c>
      <c r="O60" s="59">
        <v>1.7395167059114758</v>
      </c>
      <c r="P60" s="60">
        <v>1.05</v>
      </c>
      <c r="Q60" s="61">
        <v>0.41299999999999998</v>
      </c>
      <c r="S60" s="6">
        <f t="shared" si="2"/>
        <v>5565</v>
      </c>
      <c r="T60" s="10">
        <f t="shared" si="7"/>
        <v>1.6901246133531624</v>
      </c>
      <c r="U60" s="11">
        <f t="shared" si="8"/>
        <v>0.95878415502685077</v>
      </c>
      <c r="V60" s="18">
        <f t="shared" si="9"/>
        <v>221.33860000000001</v>
      </c>
      <c r="W60" s="10">
        <f t="shared" si="10"/>
        <v>88378.966437265888</v>
      </c>
      <c r="X60" s="10">
        <f t="shared" si="11"/>
        <v>5.2312479296457458E-2</v>
      </c>
      <c r="Y60" s="10">
        <f t="shared" si="12"/>
        <v>1.803991974079709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6" ht="15.75" thickBot="1" x14ac:dyDescent="0.3"/>
    <row r="62" spans="1:46" ht="15.75" thickBot="1" x14ac:dyDescent="0.3">
      <c r="A62" s="48"/>
      <c r="B62" s="47" t="s">
        <v>29</v>
      </c>
      <c r="C62" s="20" t="s">
        <v>30</v>
      </c>
      <c r="D62" s="21" t="s">
        <v>33</v>
      </c>
      <c r="E62" s="21" t="s">
        <v>31</v>
      </c>
      <c r="F62" s="20" t="s">
        <v>37</v>
      </c>
      <c r="G62" s="20" t="s">
        <v>5</v>
      </c>
      <c r="H62" s="39" t="s">
        <v>3</v>
      </c>
      <c r="I62" s="40" t="s">
        <v>10</v>
      </c>
      <c r="J62" s="41" t="s">
        <v>11</v>
      </c>
      <c r="K62" s="42" t="s">
        <v>6</v>
      </c>
      <c r="L62" s="43" t="s">
        <v>20</v>
      </c>
      <c r="M62" s="41" t="s">
        <v>8</v>
      </c>
      <c r="N62" s="41" t="s">
        <v>9</v>
      </c>
      <c r="O62" s="41" t="s">
        <v>7</v>
      </c>
      <c r="P62" s="44" t="s">
        <v>0</v>
      </c>
      <c r="Q62" s="45" t="s">
        <v>2</v>
      </c>
      <c r="R62" s="43" t="s">
        <v>21</v>
      </c>
      <c r="S62" s="46" t="s">
        <v>28</v>
      </c>
      <c r="T62" s="49" t="s">
        <v>1</v>
      </c>
      <c r="U62" s="31" t="s">
        <v>29</v>
      </c>
      <c r="V62" s="29" t="s">
        <v>30</v>
      </c>
      <c r="W62" s="32" t="s">
        <v>35</v>
      </c>
      <c r="X62" s="32" t="s">
        <v>31</v>
      </c>
      <c r="Y62" s="32" t="s">
        <v>36</v>
      </c>
      <c r="Z62" s="29" t="s">
        <v>5</v>
      </c>
      <c r="AA62" s="33" t="s">
        <v>3</v>
      </c>
      <c r="AB62" s="62" t="s">
        <v>10</v>
      </c>
      <c r="AC62" s="34" t="s">
        <v>11</v>
      </c>
      <c r="AD62" s="64" t="s">
        <v>6</v>
      </c>
      <c r="AE62" s="36" t="s">
        <v>20</v>
      </c>
      <c r="AF62" s="35" t="s">
        <v>8</v>
      </c>
      <c r="AG62" s="35" t="s">
        <v>9</v>
      </c>
      <c r="AH62" s="35" t="s">
        <v>7</v>
      </c>
      <c r="AI62" s="66" t="s">
        <v>0</v>
      </c>
      <c r="AJ62" s="37" t="s">
        <v>2</v>
      </c>
      <c r="AK62" s="36" t="s">
        <v>21</v>
      </c>
      <c r="AL62" s="38" t="s">
        <v>28</v>
      </c>
      <c r="AM62" s="80" t="s">
        <v>1</v>
      </c>
      <c r="AN62" s="82" t="s">
        <v>40</v>
      </c>
      <c r="AO62" s="6" t="s">
        <v>41</v>
      </c>
      <c r="AP62" s="83" t="s">
        <v>42</v>
      </c>
      <c r="AQ62" s="79" t="s">
        <v>38</v>
      </c>
      <c r="AR62" s="85" t="s">
        <v>39</v>
      </c>
    </row>
    <row r="63" spans="1:46" ht="15.75" thickBot="1" x14ac:dyDescent="0.3">
      <c r="A63" s="74">
        <v>44197</v>
      </c>
      <c r="B63" s="30">
        <v>5</v>
      </c>
      <c r="C63" s="89">
        <v>2</v>
      </c>
      <c r="D63" s="75">
        <v>18.741935483870968</v>
      </c>
      <c r="E63" s="111">
        <f>D63/C63</f>
        <v>9.370967741935484</v>
      </c>
      <c r="F63" s="19">
        <v>1.1000000000000001</v>
      </c>
      <c r="G63" s="22">
        <v>279.85000000000002</v>
      </c>
      <c r="H63" s="26">
        <v>512</v>
      </c>
      <c r="I63" s="27">
        <f>1-0.427*(F63/$B$8)*($B$2/$B$9)^-3.688</f>
        <v>0.973175096609879</v>
      </c>
      <c r="J63" s="28">
        <f>F63*10^6/(I63*H63*G63)</f>
        <v>7.8887179011812529</v>
      </c>
      <c r="K63" s="28">
        <f>3.14*T63/60*$B$6</f>
        <v>200.84338239684277</v>
      </c>
      <c r="L63" s="28">
        <f>E63*10^6/24/60*$B$5/J63</f>
        <v>575.79905443995688</v>
      </c>
      <c r="M63" s="110">
        <f>4*L63/60/(3.14*$B$6*$B$6*K63)</f>
        <v>0.10538173123013181</v>
      </c>
      <c r="N63" s="24">
        <f t="array" ref="N63">SUMPRODUCT(M63^{5,4,3,2,1,0},$AC$53:$AH$53)</f>
        <v>4.0265195730610799</v>
      </c>
      <c r="O63" s="24">
        <f>N63*K63*K63</f>
        <v>162422.00525250714</v>
      </c>
      <c r="P63" s="25">
        <f>POWER((O63*($B$7-1)/(I63*H63*G63*$B$7*Q63)+1),$B$7*Q63/($B$7-1))</f>
        <v>2.7169333833313196</v>
      </c>
      <c r="Q63" s="23">
        <f t="array" ref="Q63">SUMPRODUCT(M63^{5,4,3,2,1,0},$AC$54:$AH$54)</f>
        <v>0.79185619152364772</v>
      </c>
      <c r="R63" s="24">
        <f>E63*10^6/24/60/60*$B$5</f>
        <v>75.705271804062122</v>
      </c>
      <c r="S63" s="76">
        <f>O63*R63/Q63/10^6</f>
        <v>15.52832722181809</v>
      </c>
      <c r="T63" s="77">
        <f>AQ63</f>
        <v>5049.699523889778</v>
      </c>
      <c r="U63" s="30">
        <v>5</v>
      </c>
      <c r="V63" s="89">
        <v>2</v>
      </c>
      <c r="W63" s="10">
        <f>F63*P63</f>
        <v>2.9886267216644518</v>
      </c>
      <c r="X63" s="22">
        <f>D63/V63</f>
        <v>9.370967741935484</v>
      </c>
      <c r="Y63" s="19">
        <f>W63-0.06</f>
        <v>2.9286267216644517</v>
      </c>
      <c r="Z63" s="22">
        <v>282.25</v>
      </c>
      <c r="AA63" s="26">
        <v>512</v>
      </c>
      <c r="AB63" s="63">
        <f>1-0.427*(Y63/$B$8)*(Z63/$B$9)^-3.688</f>
        <v>0.93684040528509049</v>
      </c>
      <c r="AC63" s="65">
        <f>Y63*10^6/(AB63*AA63*Z63)</f>
        <v>21.631891493445888</v>
      </c>
      <c r="AD63" s="28">
        <f>3.14*AM63/60*$B$6</f>
        <v>183.8784913677851</v>
      </c>
      <c r="AE63" s="28">
        <f>X63*10^6/24/60*$B$5/AC63</f>
        <v>209.98239148989697</v>
      </c>
      <c r="AF63" s="24">
        <f>4*AE63/60/(3.14*$B$6*$B$6*AD63)</f>
        <v>4.1976270900004199E-2</v>
      </c>
      <c r="AG63" s="24">
        <f>SUMPRODUCT(AF63^{5,4,3,2,1,0},$AC$55:$AH$55)</f>
        <v>3.4797491569694934</v>
      </c>
      <c r="AH63" s="24">
        <f>AG63*AD63*AD63</f>
        <v>117654.84123631638</v>
      </c>
      <c r="AI63" s="25">
        <f>POWER((AH63*($B$7-1)/(AB63*AA63*Z63*$B$7*AJ63)+1),$B$7*AJ63/($B$7-1))</f>
        <v>2.1497896735690372</v>
      </c>
      <c r="AJ63" s="23">
        <f t="array" ref="AJ63">SUMPRODUCT(AF63^{5,4,3,2,1,0},$AC$56:$AH$56)</f>
        <v>0.72766869993832772</v>
      </c>
      <c r="AK63" s="24">
        <f>X63*10^6/24/60/60*$B$5</f>
        <v>75.705271804062122</v>
      </c>
      <c r="AL63" s="76">
        <f>AH63*AK63/AJ63/10^6</f>
        <v>12.240586596089694</v>
      </c>
      <c r="AM63" s="81">
        <f>AR63</f>
        <v>4623.1601919490049</v>
      </c>
      <c r="AN63" s="82">
        <f>AI63*Y63</f>
        <v>6.2959314839725815</v>
      </c>
      <c r="AO63" s="6">
        <v>7.36</v>
      </c>
      <c r="AP63" s="84">
        <f>ABS(AO63-AN63)</f>
        <v>1.0640685160274188</v>
      </c>
      <c r="AQ63" s="78">
        <v>5049.699523889778</v>
      </c>
      <c r="AR63" s="78">
        <v>4623.1601919490049</v>
      </c>
      <c r="AS63" s="92">
        <f>(M63-$AS$58)/($AS$59-$AS$58)</f>
        <v>1</v>
      </c>
      <c r="AT63" s="92">
        <f>(AF63-$AT$58)/($AT$59-$AT$58)</f>
        <v>1</v>
      </c>
    </row>
    <row r="64" spans="1:46" ht="15.75" thickBot="1" x14ac:dyDescent="0.3">
      <c r="A64" s="74">
        <v>44228</v>
      </c>
      <c r="B64" s="30">
        <v>5</v>
      </c>
      <c r="C64" s="89">
        <v>2</v>
      </c>
      <c r="D64" s="75">
        <v>17.25</v>
      </c>
      <c r="E64" s="111">
        <f t="shared" ref="E64:E106" si="14">D64/C64</f>
        <v>8.625</v>
      </c>
      <c r="F64" s="19">
        <v>1.1000000000000001</v>
      </c>
      <c r="G64" s="22">
        <v>279.85000000000002</v>
      </c>
      <c r="H64" s="26">
        <v>512</v>
      </c>
      <c r="I64" s="27">
        <f t="shared" ref="I64:I106" si="15">1-0.427*(F64/$B$8)*($B$2/$B$9)^-3.688</f>
        <v>0.973175096609879</v>
      </c>
      <c r="J64" s="28">
        <f t="shared" ref="J64:J106" si="16">F64*10^6/(I64*H64*G64)</f>
        <v>7.8887179011812529</v>
      </c>
      <c r="K64" s="28">
        <f>3.14*T64/60*$B$6</f>
        <v>195.86865417763343</v>
      </c>
      <c r="L64" s="28">
        <f t="shared" ref="L64:L106" si="17">E64*10^6/24/60*$B$5/J64</f>
        <v>529.96307119064886</v>
      </c>
      <c r="M64" s="24">
        <f t="shared" ref="M63:M106" si="18">4*L64/60/(3.14*$B$6*$B$6*K64)</f>
        <v>9.945636384382131E-2</v>
      </c>
      <c r="N64" s="24">
        <f t="array" ref="N64">SUMPRODUCT(M64^{5,4,3,2,1,0},$AC$53:$AH$53)</f>
        <v>4.1491404196309531</v>
      </c>
      <c r="O64" s="24">
        <f t="shared" ref="O64:O106" si="19">N64*K64*K64</f>
        <v>159179.82081424433</v>
      </c>
      <c r="P64" s="25">
        <f t="shared" ref="P64:P106" si="20">POWER((O64*($B$7-1)/(I64*H64*G64*$B$7*Q64)+1),$B$7*Q64/($B$7-1))</f>
        <v>2.6663715607116121</v>
      </c>
      <c r="Q64" s="23">
        <f t="array" ref="Q64">SUMPRODUCT(M64^{5,4,3,2,1,0},$AC$54:$AH$54)</f>
        <v>0.78291748223394642</v>
      </c>
      <c r="R64" s="24">
        <f t="shared" ref="R64:R106" si="21">E64*10^6/24/60/60*$B$5</f>
        <v>69.678819444444443</v>
      </c>
      <c r="S64" s="76">
        <f t="shared" ref="S64:S106" si="22">O64*R64/Q64/10^6</f>
        <v>14.166833983661729</v>
      </c>
      <c r="T64" s="77">
        <f t="shared" ref="T64:T106" si="23">AQ64</f>
        <v>4924.6225488845139</v>
      </c>
      <c r="U64" s="30">
        <v>5</v>
      </c>
      <c r="V64" s="89">
        <v>2</v>
      </c>
      <c r="W64" s="10">
        <f t="shared" ref="W64:W106" si="24">F64*P64</f>
        <v>2.9330087167827736</v>
      </c>
      <c r="X64" s="22">
        <f t="shared" ref="X64:X106" si="25">D64/V64</f>
        <v>8.625</v>
      </c>
      <c r="Y64" s="19">
        <f t="shared" ref="Y64:Y106" si="26">W64-0.06</f>
        <v>2.8730087167827736</v>
      </c>
      <c r="Z64" s="22">
        <v>282.25</v>
      </c>
      <c r="AA64" s="26">
        <v>512</v>
      </c>
      <c r="AB64" s="63">
        <f t="shared" ref="AB64:AB106" si="27">1-0.427*(Y64/$B$8)*(Z64/$B$9)^-3.688</f>
        <v>0.93803987895689467</v>
      </c>
      <c r="AC64" s="65">
        <f t="shared" ref="AC64:AC106" si="28">Y64*10^6/(AB64*AA64*Z64)</f>
        <v>21.193941444666152</v>
      </c>
      <c r="AD64" s="28">
        <f t="shared" ref="AD64:AD106" si="29">3.14*AM64/60*$B$6</f>
        <v>183.60553507535408</v>
      </c>
      <c r="AE64" s="28">
        <f t="shared" ref="AE64:AE106" si="30">X64*10^6/24/60*$B$5/AC64</f>
        <v>197.26057928308677</v>
      </c>
      <c r="AF64" s="24">
        <f t="shared" ref="AF64:AF106" si="31">4*AE64/60/(3.14*$B$6*$B$6*AD64)</f>
        <v>3.9491755805207744E-2</v>
      </c>
      <c r="AG64" s="24">
        <f>SUMPRODUCT(AF64^{5,4,3,2,1,0},$AC$55:$AH$55)</f>
        <v>3.6934665431535159</v>
      </c>
      <c r="AH64" s="24">
        <f t="shared" ref="AH64:AH106" si="32">AG64*AD64*AD64</f>
        <v>124510.42297331795</v>
      </c>
      <c r="AI64" s="25">
        <f t="shared" ref="AI64:AI106" si="33">POWER((AH64*($B$7-1)/(AB64*AA64*Z64*$B$7*AJ64)+1),$B$7*AJ64/($B$7-1))</f>
        <v>2.2406831661517432</v>
      </c>
      <c r="AJ64" s="23">
        <f t="array" ref="AJ64">SUMPRODUCT(AF64^{5,4,3,2,1,0},$AC$56:$AH$56)</f>
        <v>0.75160863931674493</v>
      </c>
      <c r="AK64" s="24">
        <f t="shared" ref="AK64:AK106" si="34">X64*10^6/24/60/60*$B$5</f>
        <v>69.678819444444443</v>
      </c>
      <c r="AL64" s="76">
        <f t="shared" ref="AL64:AL106" si="35">AH64*AK64/AJ64/10^6</f>
        <v>11.542894569700488</v>
      </c>
      <c r="AM64" s="81">
        <f t="shared" ref="AM64:AM106" si="36">AR64</f>
        <v>4616.2973954581148</v>
      </c>
      <c r="AN64" s="82">
        <f t="shared" ref="AN64:AN106" si="37">AI64*Y64</f>
        <v>6.4375022679023823</v>
      </c>
      <c r="AO64" s="6">
        <v>7.36</v>
      </c>
      <c r="AP64" s="84">
        <f t="shared" ref="AP64:AP106" si="38">ABS(AO64-AN64)</f>
        <v>0.92249773209761798</v>
      </c>
      <c r="AQ64" s="78">
        <v>4924.6225488845139</v>
      </c>
      <c r="AR64" s="78">
        <v>4616.2973954581148</v>
      </c>
      <c r="AS64" s="91">
        <f t="shared" ref="AS64:AS106" si="39">(M64-$AS$58)/($AS$59-$AS$58)</f>
        <v>0.56553228155532786</v>
      </c>
      <c r="AT64" s="91">
        <f t="shared" ref="AT64:AT106" si="40">(AF64-$AT$58)/($AT$59-$AT$58)</f>
        <v>0.74037978962551243</v>
      </c>
    </row>
    <row r="65" spans="1:46" ht="15.75" thickBot="1" x14ac:dyDescent="0.3">
      <c r="A65" s="74">
        <v>44378</v>
      </c>
      <c r="B65" s="30">
        <v>5</v>
      </c>
      <c r="C65" s="89">
        <v>2</v>
      </c>
      <c r="D65" s="75">
        <v>16.322580645161292</v>
      </c>
      <c r="E65" s="111">
        <f t="shared" si="14"/>
        <v>8.1612903225806459</v>
      </c>
      <c r="F65" s="19">
        <v>1.1528399999999999</v>
      </c>
      <c r="G65" s="22">
        <v>279.85000000000002</v>
      </c>
      <c r="H65" s="26">
        <v>512</v>
      </c>
      <c r="I65" s="27">
        <f t="shared" si="15"/>
        <v>0.97188652579612078</v>
      </c>
      <c r="J65" s="28">
        <f t="shared" si="16"/>
        <v>8.27862486219753</v>
      </c>
      <c r="K65" s="28">
        <f t="shared" ref="K65:K106" si="41">3.14*T65/60*$B$6</f>
        <v>188.09143507225539</v>
      </c>
      <c r="L65" s="28">
        <f t="shared" si="17"/>
        <v>477.85216110298694</v>
      </c>
      <c r="M65" s="24">
        <f t="shared" si="18"/>
        <v>9.3384853711643429E-2</v>
      </c>
      <c r="N65" s="24">
        <f t="array" ref="N65">SUMPRODUCT(M65^{5,4,3,2,1,0},$AC$53:$AH$53)</f>
        <v>4.2729286076427968</v>
      </c>
      <c r="O65" s="24">
        <f t="shared" si="19"/>
        <v>151169.32595333079</v>
      </c>
      <c r="P65" s="25">
        <f t="shared" si="20"/>
        <v>2.5534735369439998</v>
      </c>
      <c r="Q65" s="23">
        <f t="array" ref="Q65">SUMPRODUCT(M65^{5,4,3,2,1,0},$AC$54:$AH$54)</f>
        <v>0.77424553626254955</v>
      </c>
      <c r="R65" s="24">
        <f t="shared" si="21"/>
        <v>65.932646356033459</v>
      </c>
      <c r="S65" s="76">
        <f t="shared" si="22"/>
        <v>12.873169093197154</v>
      </c>
      <c r="T65" s="77">
        <f t="shared" si="23"/>
        <v>4729.0840195840274</v>
      </c>
      <c r="U65" s="30">
        <v>5</v>
      </c>
      <c r="V65" s="89">
        <v>2</v>
      </c>
      <c r="W65" s="10">
        <f t="shared" si="24"/>
        <v>2.9437464323305202</v>
      </c>
      <c r="X65" s="22">
        <f t="shared" si="25"/>
        <v>8.1612903225806459</v>
      </c>
      <c r="Y65" s="19">
        <f t="shared" si="26"/>
        <v>2.8837464323305202</v>
      </c>
      <c r="Z65" s="22">
        <v>282.25</v>
      </c>
      <c r="AA65" s="26">
        <v>512</v>
      </c>
      <c r="AB65" s="63">
        <f t="shared" si="27"/>
        <v>0.93780830633716039</v>
      </c>
      <c r="AC65" s="65">
        <f t="shared" si="28"/>
        <v>21.278405631697147</v>
      </c>
      <c r="AD65" s="28">
        <f t="shared" si="29"/>
        <v>181.71717872024945</v>
      </c>
      <c r="AE65" s="28">
        <f t="shared" si="30"/>
        <v>185.91424798618633</v>
      </c>
      <c r="AF65" s="24">
        <f t="shared" si="31"/>
        <v>3.7606991944831809E-2</v>
      </c>
      <c r="AG65" s="24">
        <f>SUMPRODUCT(AF65^{5,4,3,2,1,0},$AC$55:$AH$55)</f>
        <v>3.8254082298174374</v>
      </c>
      <c r="AH65" s="24">
        <f t="shared" si="32"/>
        <v>126319.31409694342</v>
      </c>
      <c r="AI65" s="25">
        <f t="shared" si="33"/>
        <v>2.2672161520953305</v>
      </c>
      <c r="AJ65" s="23">
        <f t="array" ref="AJ65">SUMPRODUCT(AF65^{5,4,3,2,1,0},$AC$56:$AH$56)</f>
        <v>0.76151348462555513</v>
      </c>
      <c r="AK65" s="24">
        <f t="shared" si="34"/>
        <v>65.932646356033459</v>
      </c>
      <c r="AL65" s="76">
        <f t="shared" si="35"/>
        <v>10.93686038716141</v>
      </c>
      <c r="AM65" s="81">
        <f t="shared" si="36"/>
        <v>4568.8194448604454</v>
      </c>
      <c r="AN65" s="82">
        <f t="shared" si="37"/>
        <v>6.5380764899270396</v>
      </c>
      <c r="AO65" s="6">
        <v>7.36</v>
      </c>
      <c r="AP65" s="84">
        <f t="shared" si="38"/>
        <v>0.82192351007296072</v>
      </c>
      <c r="AQ65" s="78">
        <v>4729.0840195840274</v>
      </c>
      <c r="AR65" s="78">
        <v>4568.8194448604454</v>
      </c>
      <c r="AS65" s="91">
        <f t="shared" si="39"/>
        <v>0.12034888909001455</v>
      </c>
      <c r="AT65" s="91">
        <f t="shared" si="40"/>
        <v>0.54343077894658176</v>
      </c>
    </row>
    <row r="66" spans="1:46" ht="15.75" thickBot="1" x14ac:dyDescent="0.3">
      <c r="A66" s="74">
        <v>44409</v>
      </c>
      <c r="B66" s="30">
        <v>5</v>
      </c>
      <c r="C66" s="89">
        <v>2</v>
      </c>
      <c r="D66" s="75">
        <v>16.258064516129032</v>
      </c>
      <c r="E66" s="111">
        <f t="shared" si="14"/>
        <v>8.129032258064516</v>
      </c>
      <c r="F66" s="19">
        <v>1.14896</v>
      </c>
      <c r="G66" s="22">
        <v>279.85000000000002</v>
      </c>
      <c r="H66" s="26">
        <v>512</v>
      </c>
      <c r="I66" s="27">
        <f t="shared" si="15"/>
        <v>0.9719811445462605</v>
      </c>
      <c r="J66" s="28">
        <f t="shared" si="16"/>
        <v>8.2499591291515326</v>
      </c>
      <c r="K66" s="28">
        <f t="shared" si="41"/>
        <v>188.03160397864269</v>
      </c>
      <c r="L66" s="28">
        <f t="shared" si="17"/>
        <v>477.61722439592302</v>
      </c>
      <c r="M66" s="24">
        <f t="shared" si="18"/>
        <v>9.336864108470759E-2</v>
      </c>
      <c r="N66" s="24">
        <f t="array" ref="N66">SUMPRODUCT(M66^{5,4,3,2,1,0},$AC$53:$AH$53)</f>
        <v>4.2732681934974153</v>
      </c>
      <c r="O66" s="24">
        <f t="shared" si="19"/>
        <v>151085.17495520931</v>
      </c>
      <c r="P66" s="25">
        <f t="shared" si="20"/>
        <v>2.5521044775663908</v>
      </c>
      <c r="Q66" s="23">
        <f t="array" ref="Q66">SUMPRODUCT(M66^{5,4,3,2,1,0},$AC$54:$AH$54)</f>
        <v>0.7742252215912</v>
      </c>
      <c r="R66" s="24">
        <f t="shared" si="21"/>
        <v>65.672043010752674</v>
      </c>
      <c r="S66" s="76">
        <f t="shared" si="22"/>
        <v>12.815485508924132</v>
      </c>
      <c r="T66" s="77">
        <f t="shared" si="23"/>
        <v>4727.5797178673147</v>
      </c>
      <c r="U66" s="30">
        <v>5</v>
      </c>
      <c r="V66" s="89">
        <v>2</v>
      </c>
      <c r="W66" s="10">
        <f t="shared" si="24"/>
        <v>2.9322659605446804</v>
      </c>
      <c r="X66" s="22">
        <f t="shared" si="25"/>
        <v>8.129032258064516</v>
      </c>
      <c r="Y66" s="19">
        <f t="shared" si="26"/>
        <v>2.8722659605446803</v>
      </c>
      <c r="Z66" s="22">
        <v>282.25</v>
      </c>
      <c r="AA66" s="26">
        <v>512</v>
      </c>
      <c r="AB66" s="63">
        <f t="shared" si="27"/>
        <v>0.93805589744864126</v>
      </c>
      <c r="AC66" s="65">
        <f t="shared" si="28"/>
        <v>21.188100375132169</v>
      </c>
      <c r="AD66" s="28">
        <f t="shared" si="29"/>
        <v>182.12593032798964</v>
      </c>
      <c r="AE66" s="28">
        <f t="shared" si="30"/>
        <v>185.96865744839485</v>
      </c>
      <c r="AF66" s="24">
        <f t="shared" si="31"/>
        <v>3.7533570575216058E-2</v>
      </c>
      <c r="AG66" s="24">
        <f>SUMPRODUCT(AF66^{5,4,3,2,1,0},$AC$55:$AH$55)</f>
        <v>3.8301311416595638</v>
      </c>
      <c r="AH66" s="24">
        <f t="shared" si="32"/>
        <v>127044.8926764772</v>
      </c>
      <c r="AI66" s="25">
        <f t="shared" si="33"/>
        <v>2.2762829796556172</v>
      </c>
      <c r="AJ66" s="23">
        <f t="array" ref="AJ66">SUMPRODUCT(AF66^{5,4,3,2,1,0},$AC$56:$AH$56)</f>
        <v>0.76178128145916135</v>
      </c>
      <c r="AK66" s="24">
        <f t="shared" si="34"/>
        <v>65.672043010752674</v>
      </c>
      <c r="AL66" s="76">
        <f t="shared" si="35"/>
        <v>10.952353200599545</v>
      </c>
      <c r="AM66" s="81">
        <f t="shared" si="36"/>
        <v>4579.0964715384589</v>
      </c>
      <c r="AN66" s="82">
        <f t="shared" si="37"/>
        <v>6.5380901190320486</v>
      </c>
      <c r="AO66" s="6">
        <v>7.36</v>
      </c>
      <c r="AP66" s="84">
        <f t="shared" si="38"/>
        <v>0.8219098809679517</v>
      </c>
      <c r="AQ66" s="78">
        <v>4727.5797178673147</v>
      </c>
      <c r="AR66" s="78">
        <v>4579.0964715384589</v>
      </c>
      <c r="AS66" s="91">
        <f t="shared" si="39"/>
        <v>0.11916012515765791</v>
      </c>
      <c r="AT66" s="91">
        <f t="shared" si="40"/>
        <v>0.53575858912348628</v>
      </c>
    </row>
    <row r="67" spans="1:46" ht="15.75" thickBot="1" x14ac:dyDescent="0.3">
      <c r="A67" s="74">
        <v>44440</v>
      </c>
      <c r="B67" s="30">
        <v>5</v>
      </c>
      <c r="C67" s="89">
        <v>2</v>
      </c>
      <c r="D67" s="75">
        <v>16.3</v>
      </c>
      <c r="E67" s="111">
        <f t="shared" si="14"/>
        <v>8.15</v>
      </c>
      <c r="F67" s="19">
        <v>1.1250800000000001</v>
      </c>
      <c r="G67" s="22">
        <v>279.85000000000002</v>
      </c>
      <c r="H67" s="26">
        <v>512</v>
      </c>
      <c r="I67" s="27">
        <f t="shared" si="15"/>
        <v>0.97256348881258425</v>
      </c>
      <c r="J67" s="28">
        <f t="shared" si="16"/>
        <v>8.0736546895923915</v>
      </c>
      <c r="K67" s="28">
        <f t="shared" si="41"/>
        <v>189.71483153446519</v>
      </c>
      <c r="L67" s="28">
        <f t="shared" si="17"/>
        <v>489.30580548653063</v>
      </c>
      <c r="M67" s="24">
        <f t="shared" si="18"/>
        <v>9.480494538685684E-2</v>
      </c>
      <c r="N67" s="24">
        <f t="array" ref="N67">SUMPRODUCT(M67^{5,4,3,2,1,0},$AC$53:$AH$53)</f>
        <v>4.2434221840996713</v>
      </c>
      <c r="O67" s="24">
        <f t="shared" si="19"/>
        <v>152728.05165227628</v>
      </c>
      <c r="P67" s="25">
        <f t="shared" si="20"/>
        <v>2.5742869940458708</v>
      </c>
      <c r="Q67" s="23">
        <f t="array" ref="Q67">SUMPRODUCT(M67^{5,4,3,2,1,0},$AC$54:$AH$54)</f>
        <v>0.77609205475892118</v>
      </c>
      <c r="R67" s="24">
        <f t="shared" si="21"/>
        <v>65.841435185185176</v>
      </c>
      <c r="S67" s="76">
        <f t="shared" si="22"/>
        <v>12.9570120608265</v>
      </c>
      <c r="T67" s="77">
        <f t="shared" si="23"/>
        <v>4769.9002229583939</v>
      </c>
      <c r="U67" s="30">
        <v>5</v>
      </c>
      <c r="V67" s="89">
        <v>2</v>
      </c>
      <c r="W67" s="10">
        <f t="shared" si="24"/>
        <v>2.8962788112611286</v>
      </c>
      <c r="X67" s="22">
        <f t="shared" si="25"/>
        <v>8.15</v>
      </c>
      <c r="Y67" s="19">
        <f t="shared" si="26"/>
        <v>2.8362788112611286</v>
      </c>
      <c r="Z67" s="22">
        <v>282.25</v>
      </c>
      <c r="AA67" s="26">
        <v>512</v>
      </c>
      <c r="AB67" s="63">
        <f t="shared" si="27"/>
        <v>0.93883200651944909</v>
      </c>
      <c r="AC67" s="65">
        <f t="shared" si="28"/>
        <v>20.905334544238784</v>
      </c>
      <c r="AD67" s="28">
        <f t="shared" si="29"/>
        <v>183.78817585913987</v>
      </c>
      <c r="AE67" s="28">
        <f t="shared" si="30"/>
        <v>188.97024119615483</v>
      </c>
      <c r="AF67" s="24">
        <f t="shared" si="31"/>
        <v>3.7794426389694706E-2</v>
      </c>
      <c r="AG67" s="24">
        <f>SUMPRODUCT(AF67^{5,4,3,2,1,0},$AC$55:$AH$55)</f>
        <v>3.8132240529405816</v>
      </c>
      <c r="AH67" s="24">
        <f t="shared" si="32"/>
        <v>128803.43892320275</v>
      </c>
      <c r="AI67" s="25">
        <f t="shared" si="33"/>
        <v>2.2975439460508742</v>
      </c>
      <c r="AJ67" s="23">
        <f t="array" ref="AJ67">SUMPRODUCT(AF67^{5,4,3,2,1,0},$AC$56:$AH$56)</f>
        <v>0.76079312697860901</v>
      </c>
      <c r="AK67" s="24">
        <f t="shared" si="34"/>
        <v>65.841435185185176</v>
      </c>
      <c r="AL67" s="76">
        <f t="shared" si="35"/>
        <v>11.14705558549224</v>
      </c>
      <c r="AM67" s="81">
        <f t="shared" si="36"/>
        <v>4620.8894366193399</v>
      </c>
      <c r="AN67" s="82">
        <f t="shared" si="37"/>
        <v>6.5164752121253757</v>
      </c>
      <c r="AO67" s="6">
        <v>7.36</v>
      </c>
      <c r="AP67" s="84">
        <f t="shared" si="38"/>
        <v>0.84352478787462459</v>
      </c>
      <c r="AQ67" s="78">
        <v>4769.9002229583939</v>
      </c>
      <c r="AR67" s="78">
        <v>4620.8894366193399</v>
      </c>
      <c r="AS67" s="91">
        <f t="shared" si="39"/>
        <v>0.22447475165470115</v>
      </c>
      <c r="AT67" s="91">
        <f t="shared" si="40"/>
        <v>0.56301680203360072</v>
      </c>
    </row>
    <row r="68" spans="1:46" ht="15.75" thickBot="1" x14ac:dyDescent="0.3">
      <c r="A68" s="74">
        <v>44470</v>
      </c>
      <c r="B68" s="30">
        <v>5</v>
      </c>
      <c r="C68" s="89">
        <v>2</v>
      </c>
      <c r="D68" s="75">
        <v>16.129032258064516</v>
      </c>
      <c r="E68" s="111">
        <f t="shared" si="14"/>
        <v>8.064516129032258</v>
      </c>
      <c r="F68" s="19">
        <v>1.1208500000000001</v>
      </c>
      <c r="G68" s="22">
        <v>279.85000000000002</v>
      </c>
      <c r="H68" s="26">
        <v>512</v>
      </c>
      <c r="I68" s="27">
        <f t="shared" si="15"/>
        <v>0.97266664275925718</v>
      </c>
      <c r="J68" s="28">
        <f t="shared" si="16"/>
        <v>8.0424468926596191</v>
      </c>
      <c r="K68" s="28">
        <f t="shared" si="41"/>
        <v>189.11825744480424</v>
      </c>
      <c r="L68" s="28">
        <f t="shared" si="17"/>
        <v>486.05234593209173</v>
      </c>
      <c r="M68" s="24">
        <f t="shared" si="18"/>
        <v>9.4471648629739335E-2</v>
      </c>
      <c r="N68" s="24">
        <f t="array" ref="N68">SUMPRODUCT(M68^{5,4,3,2,1,0},$AC$53:$AH$53)</f>
        <v>4.2503063216901751</v>
      </c>
      <c r="O68" s="24">
        <f t="shared" si="19"/>
        <v>152015.24583493752</v>
      </c>
      <c r="P68" s="25">
        <f t="shared" si="20"/>
        <v>2.5640267491374575</v>
      </c>
      <c r="Q68" s="23">
        <f t="array" ref="Q68">SUMPRODUCT(M68^{5,4,3,2,1,0},$AC$54:$AH$54)</f>
        <v>0.77564692660342338</v>
      </c>
      <c r="R68" s="24">
        <f t="shared" si="21"/>
        <v>65.150836320191146</v>
      </c>
      <c r="S68" s="76">
        <f t="shared" si="22"/>
        <v>12.768593621501395</v>
      </c>
      <c r="T68" s="77">
        <f t="shared" si="23"/>
        <v>4754.9008744084203</v>
      </c>
      <c r="U68" s="30">
        <v>5</v>
      </c>
      <c r="V68" s="89">
        <v>2</v>
      </c>
      <c r="W68" s="10">
        <f t="shared" si="24"/>
        <v>2.8738893817707196</v>
      </c>
      <c r="X68" s="22">
        <f t="shared" si="25"/>
        <v>8.064516129032258</v>
      </c>
      <c r="Y68" s="19">
        <f t="shared" si="26"/>
        <v>2.8138893817707196</v>
      </c>
      <c r="Z68" s="22">
        <v>282.25</v>
      </c>
      <c r="AA68" s="26">
        <v>512</v>
      </c>
      <c r="AB68" s="63">
        <f t="shared" si="27"/>
        <v>0.93931486330759884</v>
      </c>
      <c r="AC68" s="65">
        <f t="shared" si="28"/>
        <v>20.729647379480198</v>
      </c>
      <c r="AD68" s="28">
        <f t="shared" si="29"/>
        <v>184.53708145401637</v>
      </c>
      <c r="AE68" s="28">
        <f t="shared" si="30"/>
        <v>188.57292204019583</v>
      </c>
      <c r="AF68" s="24">
        <f t="shared" si="31"/>
        <v>3.7561903388094779E-2</v>
      </c>
      <c r="AG68" s="24">
        <f>SUMPRODUCT(AF68^{5,4,3,2,1,0},$AC$55:$AH$55)</f>
        <v>3.8283118741024094</v>
      </c>
      <c r="AH68" s="24">
        <f t="shared" si="32"/>
        <v>130369.08154427004</v>
      </c>
      <c r="AI68" s="25">
        <f t="shared" si="33"/>
        <v>2.3174661710658406</v>
      </c>
      <c r="AJ68" s="23">
        <f t="array" ref="AJ68">SUMPRODUCT(AF68^{5,4,3,2,1,0},$AC$56:$AH$56)</f>
        <v>0.7616788872091047</v>
      </c>
      <c r="AK68" s="24">
        <f t="shared" si="34"/>
        <v>65.150836320191146</v>
      </c>
      <c r="AL68" s="76">
        <f t="shared" si="35"/>
        <v>11.15122768339595</v>
      </c>
      <c r="AM68" s="81">
        <f t="shared" si="36"/>
        <v>4639.7187760815377</v>
      </c>
      <c r="AN68" s="82">
        <f t="shared" si="37"/>
        <v>6.5210934513750152</v>
      </c>
      <c r="AO68" s="6">
        <v>7.36</v>
      </c>
      <c r="AP68" s="84">
        <f t="shared" si="38"/>
        <v>0.83890654862498515</v>
      </c>
      <c r="AQ68" s="78">
        <v>4754.9008744084203</v>
      </c>
      <c r="AR68" s="78">
        <v>4639.7187760815377</v>
      </c>
      <c r="AS68" s="91">
        <f t="shared" si="39"/>
        <v>0.20003632072054506</v>
      </c>
      <c r="AT68" s="91">
        <f t="shared" si="40"/>
        <v>0.53871923559147528</v>
      </c>
    </row>
    <row r="69" spans="1:46" ht="15.75" thickBot="1" x14ac:dyDescent="0.3">
      <c r="A69" s="74">
        <v>44501</v>
      </c>
      <c r="B69" s="30">
        <v>5</v>
      </c>
      <c r="C69" s="89">
        <v>2</v>
      </c>
      <c r="D69" s="75">
        <v>16.100000000000001</v>
      </c>
      <c r="E69" s="111">
        <f t="shared" si="14"/>
        <v>8.0500000000000007</v>
      </c>
      <c r="F69" s="19">
        <v>1.11666</v>
      </c>
      <c r="G69" s="22">
        <v>279.85000000000002</v>
      </c>
      <c r="H69" s="26">
        <v>512</v>
      </c>
      <c r="I69" s="27">
        <f t="shared" si="15"/>
        <v>0.97276882125489772</v>
      </c>
      <c r="J69" s="28">
        <f t="shared" si="16"/>
        <v>8.0115407299805188</v>
      </c>
      <c r="K69" s="28">
        <f t="shared" si="41"/>
        <v>189.21265607182428</v>
      </c>
      <c r="L69" s="28">
        <f t="shared" si="17"/>
        <v>487.04912330869189</v>
      </c>
      <c r="M69" s="24">
        <f t="shared" si="18"/>
        <v>9.4618158659271756E-2</v>
      </c>
      <c r="N69" s="24">
        <f t="array" ref="N69">SUMPRODUCT(M69^{5,4,3,2,1,0},$AC$53:$AH$53)</f>
        <v>4.2472772324113635</v>
      </c>
      <c r="O69" s="24">
        <f t="shared" si="19"/>
        <v>152058.59520435552</v>
      </c>
      <c r="P69" s="25">
        <f t="shared" si="20"/>
        <v>2.5644840200514527</v>
      </c>
      <c r="Q69" s="23">
        <f t="array" ref="Q69">SUMPRODUCT(M69^{5,4,3,2,1,0},$AC$54:$AH$54)</f>
        <v>0.7758417260352406</v>
      </c>
      <c r="R69" s="24">
        <f t="shared" si="21"/>
        <v>65.03356481481481</v>
      </c>
      <c r="S69" s="76">
        <f t="shared" si="22"/>
        <v>12.746043651721518</v>
      </c>
      <c r="T69" s="77">
        <f t="shared" si="23"/>
        <v>4757.2742894357425</v>
      </c>
      <c r="U69" s="30">
        <v>5</v>
      </c>
      <c r="V69" s="89">
        <v>2</v>
      </c>
      <c r="W69" s="10">
        <f t="shared" si="24"/>
        <v>2.8636567258306553</v>
      </c>
      <c r="X69" s="22">
        <f t="shared" si="25"/>
        <v>8.0500000000000007</v>
      </c>
      <c r="Y69" s="19">
        <f t="shared" si="26"/>
        <v>2.8036567258306553</v>
      </c>
      <c r="Z69" s="22">
        <v>282.25</v>
      </c>
      <c r="AA69" s="26">
        <v>512</v>
      </c>
      <c r="AB69" s="63">
        <f t="shared" si="27"/>
        <v>0.93953554366855119</v>
      </c>
      <c r="AC69" s="65">
        <f t="shared" si="28"/>
        <v>20.649413082592726</v>
      </c>
      <c r="AD69" s="28">
        <f t="shared" si="29"/>
        <v>184.95506083466242</v>
      </c>
      <c r="AE69" s="28">
        <f t="shared" si="30"/>
        <v>188.96488114610156</v>
      </c>
      <c r="AF69" s="24">
        <f t="shared" si="31"/>
        <v>3.7554915381732008E-2</v>
      </c>
      <c r="AG69" s="24">
        <f>SUMPRODUCT(AF69^{5,4,3,2,1,0},$AC$55:$AH$55)</f>
        <v>3.8287609590507596</v>
      </c>
      <c r="AH69" s="24">
        <f t="shared" si="32"/>
        <v>130975.68886674699</v>
      </c>
      <c r="AI69" s="25">
        <f t="shared" si="33"/>
        <v>2.3250543594253483</v>
      </c>
      <c r="AJ69" s="23">
        <f t="array" ref="AJ69">SUMPRODUCT(AF69^{5,4,3,2,1,0},$AC$56:$AH$56)</f>
        <v>0.7617042519481072</v>
      </c>
      <c r="AK69" s="24">
        <f t="shared" si="34"/>
        <v>65.03356481481481</v>
      </c>
      <c r="AL69" s="76">
        <f t="shared" si="35"/>
        <v>11.182576346785188</v>
      </c>
      <c r="AM69" s="81">
        <f t="shared" si="36"/>
        <v>4650.2278118000941</v>
      </c>
      <c r="AN69" s="82">
        <f t="shared" si="37"/>
        <v>6.5186542927247633</v>
      </c>
      <c r="AO69" s="6">
        <v>7.36</v>
      </c>
      <c r="AP69" s="84">
        <f t="shared" si="38"/>
        <v>0.84134570727523705</v>
      </c>
      <c r="AQ69" s="78">
        <v>4757.2742894357425</v>
      </c>
      <c r="AR69" s="78">
        <v>4650.2278118000941</v>
      </c>
      <c r="AS69" s="91">
        <f t="shared" si="39"/>
        <v>0.21077892520567337</v>
      </c>
      <c r="AT69" s="91">
        <f t="shared" si="40"/>
        <v>0.53798902160090611</v>
      </c>
    </row>
    <row r="70" spans="1:46" ht="15.75" thickBot="1" x14ac:dyDescent="0.3">
      <c r="A70" s="74">
        <v>44531</v>
      </c>
      <c r="B70" s="30">
        <v>5</v>
      </c>
      <c r="C70" s="89">
        <v>2</v>
      </c>
      <c r="D70" s="75">
        <v>16.096774193548388</v>
      </c>
      <c r="E70" s="111">
        <f t="shared" si="14"/>
        <v>8.0483870967741939</v>
      </c>
      <c r="F70" s="19">
        <v>1.0662100000000001</v>
      </c>
      <c r="G70" s="22">
        <v>279.85000000000002</v>
      </c>
      <c r="H70" s="26">
        <v>512</v>
      </c>
      <c r="I70" s="27">
        <f t="shared" si="15"/>
        <v>0.97399910886947183</v>
      </c>
      <c r="J70" s="28">
        <f t="shared" si="16"/>
        <v>7.6399219129774227</v>
      </c>
      <c r="K70" s="28">
        <f t="shared" si="41"/>
        <v>191.17678220201077</v>
      </c>
      <c r="L70" s="28">
        <f t="shared" si="17"/>
        <v>510.63769018715823</v>
      </c>
      <c r="M70" s="24">
        <f t="shared" si="18"/>
        <v>9.8181492058350403E-2</v>
      </c>
      <c r="N70" s="24">
        <f t="array" ref="N70">SUMPRODUCT(M70^{5,4,3,2,1,0},$AC$53:$AH$53)</f>
        <v>4.1747759803829183</v>
      </c>
      <c r="O70" s="24">
        <f t="shared" si="19"/>
        <v>152582.05897687934</v>
      </c>
      <c r="P70" s="25">
        <f t="shared" si="20"/>
        <v>2.5711356922710964</v>
      </c>
      <c r="Q70" s="23">
        <f t="array" ref="Q70">SUMPRODUCT(M70^{5,4,3,2,1,0},$AC$54:$AH$54)</f>
        <v>0.7809555869979885</v>
      </c>
      <c r="R70" s="24">
        <f t="shared" si="21"/>
        <v>65.020534647550775</v>
      </c>
      <c r="S70" s="76">
        <f t="shared" si="22"/>
        <v>12.703625170846459</v>
      </c>
      <c r="T70" s="77">
        <f t="shared" si="23"/>
        <v>4806.6572796348664</v>
      </c>
      <c r="U70" s="30">
        <v>5</v>
      </c>
      <c r="V70" s="89">
        <v>2</v>
      </c>
      <c r="W70" s="10">
        <f t="shared" si="24"/>
        <v>2.741370586456366</v>
      </c>
      <c r="X70" s="22">
        <f t="shared" si="25"/>
        <v>8.0483870967741939</v>
      </c>
      <c r="Y70" s="19">
        <f t="shared" si="26"/>
        <v>2.6813705864563659</v>
      </c>
      <c r="Z70" s="22">
        <v>282.25</v>
      </c>
      <c r="AA70" s="26">
        <v>512</v>
      </c>
      <c r="AB70" s="63">
        <f t="shared" si="27"/>
        <v>0.94217280124221059</v>
      </c>
      <c r="AC70" s="65">
        <f t="shared" si="28"/>
        <v>19.693475479782766</v>
      </c>
      <c r="AD70" s="28">
        <f t="shared" si="29"/>
        <v>190.82094139233496</v>
      </c>
      <c r="AE70" s="28">
        <f t="shared" si="30"/>
        <v>198.09769397270858</v>
      </c>
      <c r="AF70" s="24">
        <f t="shared" si="31"/>
        <v>3.8159730094516259E-2</v>
      </c>
      <c r="AG70" s="24">
        <f>SUMPRODUCT(AF70^{5,4,3,2,1,0},$AC$55:$AH$55)</f>
        <v>3.7889297565517541</v>
      </c>
      <c r="AH70" s="24">
        <f t="shared" si="32"/>
        <v>137964.90366343543</v>
      </c>
      <c r="AI70" s="25">
        <f t="shared" si="33"/>
        <v>2.4123157837460369</v>
      </c>
      <c r="AJ70" s="23">
        <f t="array" ref="AJ70">SUMPRODUCT(AF70^{5,4,3,2,1,0},$AC$56:$AH$56)</f>
        <v>0.75923230476687253</v>
      </c>
      <c r="AK70" s="24">
        <f t="shared" si="34"/>
        <v>65.020534647550775</v>
      </c>
      <c r="AL70" s="76">
        <f t="shared" si="35"/>
        <v>11.815292556010082</v>
      </c>
      <c r="AM70" s="81">
        <f t="shared" si="36"/>
        <v>4797.7105613225349</v>
      </c>
      <c r="AN70" s="82">
        <f t="shared" si="37"/>
        <v>6.4683125877810594</v>
      </c>
      <c r="AO70" s="6">
        <v>7.36</v>
      </c>
      <c r="AP70" s="84">
        <f t="shared" si="38"/>
        <v>0.89168741221894088</v>
      </c>
      <c r="AQ70" s="78">
        <v>4806.6572796348664</v>
      </c>
      <c r="AR70" s="78">
        <v>4797.7105613225349</v>
      </c>
      <c r="AS70" s="91">
        <f t="shared" si="39"/>
        <v>0.47205442611927573</v>
      </c>
      <c r="AT70" s="91">
        <f t="shared" si="40"/>
        <v>0.601189331109791</v>
      </c>
    </row>
    <row r="71" spans="1:46" ht="15.75" thickBot="1" x14ac:dyDescent="0.3">
      <c r="A71" s="74">
        <v>44562</v>
      </c>
      <c r="B71" s="30">
        <v>5</v>
      </c>
      <c r="C71" s="89">
        <v>2</v>
      </c>
      <c r="D71" s="75">
        <v>16.129032258064516</v>
      </c>
      <c r="E71" s="111">
        <f t="shared" si="14"/>
        <v>8.064516129032258</v>
      </c>
      <c r="F71" s="19">
        <v>1.06609</v>
      </c>
      <c r="G71" s="22">
        <v>279.85000000000002</v>
      </c>
      <c r="H71" s="26">
        <v>512</v>
      </c>
      <c r="I71" s="27">
        <f t="shared" si="15"/>
        <v>0.97400203522256901</v>
      </c>
      <c r="J71" s="28">
        <f t="shared" si="16"/>
        <v>7.6390391023554756</v>
      </c>
      <c r="K71" s="28">
        <f t="shared" si="41"/>
        <v>191.24831828648456</v>
      </c>
      <c r="L71" s="28">
        <f t="shared" si="17"/>
        <v>511.72014265591662</v>
      </c>
      <c r="M71" s="24">
        <f t="shared" si="18"/>
        <v>9.8352815246059294E-2</v>
      </c>
      <c r="N71" s="24">
        <f t="array" ref="N71">SUMPRODUCT(M71^{5,4,3,2,1,0},$AC$53:$AH$53)</f>
        <v>4.1713283431274419</v>
      </c>
      <c r="O71" s="24">
        <f t="shared" si="19"/>
        <v>152570.16863265564</v>
      </c>
      <c r="P71" s="25">
        <f t="shared" si="20"/>
        <v>2.5710704652870717</v>
      </c>
      <c r="Q71" s="23">
        <f t="array" ref="Q71">SUMPRODUCT(M71^{5,4,3,2,1,0},$AC$54:$AH$54)</f>
        <v>0.78121642047397266</v>
      </c>
      <c r="R71" s="24">
        <f t="shared" si="21"/>
        <v>65.150836320191146</v>
      </c>
      <c r="S71" s="76">
        <f t="shared" si="22"/>
        <v>12.723841720965563</v>
      </c>
      <c r="T71" s="77">
        <f t="shared" si="23"/>
        <v>4808.4558737802017</v>
      </c>
      <c r="U71" s="30">
        <v>5</v>
      </c>
      <c r="V71" s="89">
        <v>2</v>
      </c>
      <c r="W71" s="10">
        <f t="shared" si="24"/>
        <v>2.7409925123378942</v>
      </c>
      <c r="X71" s="22">
        <f t="shared" si="25"/>
        <v>8.064516129032258</v>
      </c>
      <c r="Y71" s="19">
        <f t="shared" si="26"/>
        <v>2.6809925123378942</v>
      </c>
      <c r="Z71" s="22">
        <v>282.25</v>
      </c>
      <c r="AA71" s="26">
        <v>512</v>
      </c>
      <c r="AB71" s="63">
        <f t="shared" si="27"/>
        <v>0.94218095489590714</v>
      </c>
      <c r="AC71" s="65">
        <f t="shared" si="28"/>
        <v>19.690528289662868</v>
      </c>
      <c r="AD71" s="28">
        <f t="shared" si="29"/>
        <v>190.90539012991385</v>
      </c>
      <c r="AE71" s="28">
        <f t="shared" si="30"/>
        <v>198.52439313492883</v>
      </c>
      <c r="AF71" s="24">
        <f t="shared" si="31"/>
        <v>3.8225008859161747E-2</v>
      </c>
      <c r="AG71" s="24">
        <f>SUMPRODUCT(AF71^{5,4,3,2,1,0},$AC$55:$AH$55)</f>
        <v>3.7845091379561566</v>
      </c>
      <c r="AH71" s="24">
        <f t="shared" si="32"/>
        <v>137925.93590439312</v>
      </c>
      <c r="AI71" s="25">
        <f t="shared" si="33"/>
        <v>2.4116692492706928</v>
      </c>
      <c r="AJ71" s="23">
        <f t="array" ref="AJ71">SUMPRODUCT(AF71^{5,4,3,2,1,0},$AC$56:$AH$56)</f>
        <v>0.75893083233998171</v>
      </c>
      <c r="AK71" s="24">
        <f t="shared" si="34"/>
        <v>65.150836320191146</v>
      </c>
      <c r="AL71" s="76">
        <f t="shared" si="35"/>
        <v>11.840328118848644</v>
      </c>
      <c r="AM71" s="81">
        <f t="shared" si="36"/>
        <v>4799.8338115130873</v>
      </c>
      <c r="AN71" s="82">
        <f t="shared" si="37"/>
        <v>6.4656671995302775</v>
      </c>
      <c r="AO71" s="6">
        <v>7.36</v>
      </c>
      <c r="AP71" s="84">
        <f t="shared" si="38"/>
        <v>0.89433280046972286</v>
      </c>
      <c r="AQ71" s="78">
        <v>4808.4558737802017</v>
      </c>
      <c r="AR71" s="78">
        <v>4799.8338115130873</v>
      </c>
      <c r="AS71" s="91">
        <f t="shared" si="39"/>
        <v>0.48461641419996715</v>
      </c>
      <c r="AT71" s="91">
        <f t="shared" si="40"/>
        <v>0.60801065678647659</v>
      </c>
    </row>
    <row r="72" spans="1:46" ht="15.75" thickBot="1" x14ac:dyDescent="0.3">
      <c r="A72" s="74">
        <v>44593</v>
      </c>
      <c r="B72" s="30">
        <v>5</v>
      </c>
      <c r="C72" s="89">
        <v>2</v>
      </c>
      <c r="D72" s="75">
        <v>16.107142857142858</v>
      </c>
      <c r="E72" s="111">
        <f t="shared" si="14"/>
        <v>8.0535714285714288</v>
      </c>
      <c r="F72" s="19">
        <v>1.0658099999999999</v>
      </c>
      <c r="G72" s="22">
        <v>279.85000000000002</v>
      </c>
      <c r="H72" s="26">
        <v>512</v>
      </c>
      <c r="I72" s="27">
        <f t="shared" si="15"/>
        <v>0.97400886337979553</v>
      </c>
      <c r="J72" s="28">
        <f t="shared" si="16"/>
        <v>7.6369792315336857</v>
      </c>
      <c r="K72" s="28">
        <f t="shared" si="41"/>
        <v>191.19356879930936</v>
      </c>
      <c r="L72" s="28">
        <f t="shared" si="17"/>
        <v>511.16350082028123</v>
      </c>
      <c r="M72" s="24">
        <f t="shared" si="18"/>
        <v>9.827396177763234E-2</v>
      </c>
      <c r="N72" s="24">
        <f t="array" ref="N72">SUMPRODUCT(M72^{5,4,3,2,1,0},$AC$53:$AH$53)</f>
        <v>4.1729149628334881</v>
      </c>
      <c r="O72" s="24">
        <f t="shared" si="19"/>
        <v>152540.82613866747</v>
      </c>
      <c r="P72" s="25">
        <f t="shared" si="20"/>
        <v>2.5706009435835879</v>
      </c>
      <c r="Q72" s="23">
        <f t="array" ref="Q72">SUMPRODUCT(M72^{5,4,3,2,1,0},$AC$54:$AH$54)</f>
        <v>0.78109624232002695</v>
      </c>
      <c r="R72" s="24">
        <f t="shared" si="21"/>
        <v>65.062417328042329</v>
      </c>
      <c r="S72" s="76">
        <f t="shared" si="22"/>
        <v>12.706084541285044</v>
      </c>
      <c r="T72" s="77">
        <f t="shared" si="23"/>
        <v>4807.0793362213208</v>
      </c>
      <c r="U72" s="30">
        <v>5</v>
      </c>
      <c r="V72" s="89">
        <v>2</v>
      </c>
      <c r="W72" s="10">
        <f t="shared" si="24"/>
        <v>2.7397721916808235</v>
      </c>
      <c r="X72" s="22">
        <f t="shared" si="25"/>
        <v>8.0535714285714288</v>
      </c>
      <c r="Y72" s="19">
        <f t="shared" si="26"/>
        <v>2.6797721916808235</v>
      </c>
      <c r="Z72" s="22">
        <v>282.25</v>
      </c>
      <c r="AA72" s="26">
        <v>512</v>
      </c>
      <c r="AB72" s="63">
        <f t="shared" si="27"/>
        <v>0.9422072726773959</v>
      </c>
      <c r="AC72" s="65">
        <f t="shared" si="28"/>
        <v>19.681015907761111</v>
      </c>
      <c r="AD72" s="28">
        <f t="shared" si="29"/>
        <v>190.91893524471175</v>
      </c>
      <c r="AE72" s="28">
        <f t="shared" si="30"/>
        <v>198.35078930773676</v>
      </c>
      <c r="AF72" s="24">
        <f t="shared" si="31"/>
        <v>3.8188872620936981E-2</v>
      </c>
      <c r="AG72" s="24">
        <f>SUMPRODUCT(AF72^{5,4,3,2,1,0},$AC$55:$AH$55)</f>
        <v>3.7869592948148956</v>
      </c>
      <c r="AH72" s="24">
        <f t="shared" si="32"/>
        <v>138034.81714942967</v>
      </c>
      <c r="AI72" s="25">
        <f t="shared" si="33"/>
        <v>2.4131422528684006</v>
      </c>
      <c r="AJ72" s="23">
        <f t="array" ref="AJ72">SUMPRODUCT(AF72^{5,4,3,2,1,0},$AC$56:$AH$56)</f>
        <v>0.75909858019383991</v>
      </c>
      <c r="AK72" s="24">
        <f t="shared" si="34"/>
        <v>65.062417328042329</v>
      </c>
      <c r="AL72" s="76">
        <f t="shared" si="35"/>
        <v>11.830978365000881</v>
      </c>
      <c r="AM72" s="81">
        <f t="shared" si="36"/>
        <v>4800.1743692099835</v>
      </c>
      <c r="AN72" s="82">
        <f t="shared" si="37"/>
        <v>6.4666715038067535</v>
      </c>
      <c r="AO72" s="6">
        <v>7.36</v>
      </c>
      <c r="AP72" s="84">
        <f t="shared" si="38"/>
        <v>0.89332849619324683</v>
      </c>
      <c r="AQ72" s="78">
        <v>4807.0793362213208</v>
      </c>
      <c r="AR72" s="78">
        <v>4800.1743692099835</v>
      </c>
      <c r="AS72" s="91">
        <f t="shared" si="39"/>
        <v>0.47883461464470961</v>
      </c>
      <c r="AT72" s="91">
        <f t="shared" si="40"/>
        <v>0.60423458885688142</v>
      </c>
    </row>
    <row r="73" spans="1:46" ht="15.75" thickBot="1" x14ac:dyDescent="0.3">
      <c r="A73" s="74">
        <v>44621</v>
      </c>
      <c r="B73" s="30">
        <v>5</v>
      </c>
      <c r="C73" s="89">
        <v>2</v>
      </c>
      <c r="D73" s="75">
        <v>16.096774193548388</v>
      </c>
      <c r="E73" s="111">
        <f t="shared" si="14"/>
        <v>8.0483870967741939</v>
      </c>
      <c r="F73" s="19">
        <v>1.06778</v>
      </c>
      <c r="G73" s="22">
        <v>279.85000000000002</v>
      </c>
      <c r="H73" s="26">
        <v>512</v>
      </c>
      <c r="I73" s="27">
        <f t="shared" si="15"/>
        <v>0.97396082241645143</v>
      </c>
      <c r="J73" s="28">
        <f t="shared" si="16"/>
        <v>7.651472507353156</v>
      </c>
      <c r="K73" s="28">
        <f t="shared" si="41"/>
        <v>191.18923099139525</v>
      </c>
      <c r="L73" s="28">
        <f t="shared" si="17"/>
        <v>509.86683610297445</v>
      </c>
      <c r="M73" s="24">
        <f t="shared" si="18"/>
        <v>9.8026894975318454E-2</v>
      </c>
      <c r="N73" s="24">
        <f t="array" ref="N73">SUMPRODUCT(M73^{5,4,3,2,1,0},$AC$53:$AH$53)</f>
        <v>4.1778885051966768</v>
      </c>
      <c r="O73" s="24">
        <f t="shared" si="19"/>
        <v>152715.70400725232</v>
      </c>
      <c r="P73" s="25">
        <f t="shared" si="20"/>
        <v>2.5729734956067927</v>
      </c>
      <c r="Q73" s="23">
        <f t="array" ref="Q73">SUMPRODUCT(M73^{5,4,3,2,1,0},$AC$54:$AH$54)</f>
        <v>0.78072111723878912</v>
      </c>
      <c r="R73" s="24">
        <f t="shared" si="21"/>
        <v>65.020534647550775</v>
      </c>
      <c r="S73" s="76">
        <f t="shared" si="22"/>
        <v>12.718570696213924</v>
      </c>
      <c r="T73" s="77">
        <f t="shared" si="23"/>
        <v>4806.9702729985393</v>
      </c>
      <c r="U73" s="30">
        <v>5</v>
      </c>
      <c r="V73" s="89">
        <v>2</v>
      </c>
      <c r="W73" s="10">
        <f t="shared" si="24"/>
        <v>2.7473696391390208</v>
      </c>
      <c r="X73" s="22">
        <f t="shared" si="25"/>
        <v>8.0483870967741939</v>
      </c>
      <c r="Y73" s="19">
        <f t="shared" si="26"/>
        <v>2.6873696391390207</v>
      </c>
      <c r="Z73" s="22">
        <v>282.25</v>
      </c>
      <c r="AA73" s="26">
        <v>512</v>
      </c>
      <c r="AB73" s="63">
        <f t="shared" si="27"/>
        <v>0.94204342397015783</v>
      </c>
      <c r="AC73" s="65">
        <f t="shared" si="28"/>
        <v>19.740246546943737</v>
      </c>
      <c r="AD73" s="28">
        <f t="shared" si="29"/>
        <v>190.51383104749169</v>
      </c>
      <c r="AE73" s="28">
        <f t="shared" si="30"/>
        <v>197.62833607856081</v>
      </c>
      <c r="AF73" s="24">
        <f t="shared" si="31"/>
        <v>3.813068542642082E-2</v>
      </c>
      <c r="AG73" s="24">
        <f>SUMPRODUCT(AF73^{5,4,3,2,1,0},$AC$55:$AH$55)</f>
        <v>3.7908887450334703</v>
      </c>
      <c r="AH73" s="24">
        <f t="shared" si="32"/>
        <v>137592.27758226407</v>
      </c>
      <c r="AI73" s="25">
        <f t="shared" si="33"/>
        <v>2.4076021282790876</v>
      </c>
      <c r="AJ73" s="23">
        <f t="array" ref="AJ73">SUMPRODUCT(AF73^{5,4,3,2,1,0},$AC$56:$AH$56)</f>
        <v>0.7593642029801555</v>
      </c>
      <c r="AK73" s="24">
        <f t="shared" si="34"/>
        <v>65.020534647550775</v>
      </c>
      <c r="AL73" s="76">
        <f t="shared" si="35"/>
        <v>11.781334195979765</v>
      </c>
      <c r="AM73" s="81">
        <f t="shared" si="36"/>
        <v>4789.9890474562108</v>
      </c>
      <c r="AN73" s="82">
        <f t="shared" si="37"/>
        <v>6.4701168626637102</v>
      </c>
      <c r="AO73" s="6">
        <v>7.36</v>
      </c>
      <c r="AP73" s="84">
        <f t="shared" si="38"/>
        <v>0.8898831373362901</v>
      </c>
      <c r="AQ73" s="78">
        <v>4806.9702729985393</v>
      </c>
      <c r="AR73" s="78">
        <v>4789.9890474562108</v>
      </c>
      <c r="AS73" s="91">
        <f t="shared" si="39"/>
        <v>0.46071885187315037</v>
      </c>
      <c r="AT73" s="91">
        <f t="shared" si="40"/>
        <v>0.59815429910012918</v>
      </c>
    </row>
    <row r="74" spans="1:46" ht="15.75" thickBot="1" x14ac:dyDescent="0.3">
      <c r="A74" s="74">
        <v>44652</v>
      </c>
      <c r="B74" s="30">
        <v>5</v>
      </c>
      <c r="C74" s="89">
        <v>2</v>
      </c>
      <c r="D74" s="75">
        <v>15.7</v>
      </c>
      <c r="E74" s="111">
        <f t="shared" si="14"/>
        <v>7.85</v>
      </c>
      <c r="F74" s="19">
        <v>1.0499100000000001</v>
      </c>
      <c r="G74" s="22">
        <v>279.85000000000002</v>
      </c>
      <c r="H74" s="26">
        <v>512</v>
      </c>
      <c r="I74" s="27">
        <f t="shared" si="15"/>
        <v>0.9743966051651618</v>
      </c>
      <c r="J74" s="28">
        <f t="shared" si="16"/>
        <v>7.5200553616478869</v>
      </c>
      <c r="K74" s="28">
        <f t="shared" si="41"/>
        <v>190.23315555672798</v>
      </c>
      <c r="L74" s="28">
        <f t="shared" si="17"/>
        <v>505.98955213151919</v>
      </c>
      <c r="M74" s="24">
        <f t="shared" si="18"/>
        <v>9.7770367088238885E-2</v>
      </c>
      <c r="N74" s="24">
        <f t="array" ref="N74">SUMPRODUCT(M74^{5,4,3,2,1,0},$AC$53:$AH$53)</f>
        <v>4.1830569338868031</v>
      </c>
      <c r="O74" s="24">
        <f t="shared" si="19"/>
        <v>151379.19783855331</v>
      </c>
      <c r="P74" s="25">
        <f t="shared" si="20"/>
        <v>2.553429569960378</v>
      </c>
      <c r="Q74" s="23">
        <f t="array" ref="Q74">SUMPRODUCT(M74^{5,4,3,2,1,0},$AC$54:$AH$54)</f>
        <v>0.78033405281242985</v>
      </c>
      <c r="R74" s="24">
        <f>E74*10^6/24/60/60*$B$5</f>
        <v>63.417824074074069</v>
      </c>
      <c r="S74" s="76">
        <f t="shared" si="22"/>
        <v>12.302602074585394</v>
      </c>
      <c r="T74" s="77">
        <f t="shared" si="23"/>
        <v>4782.9321712217898</v>
      </c>
      <c r="U74" s="30">
        <v>5</v>
      </c>
      <c r="V74" s="89">
        <v>2</v>
      </c>
      <c r="W74" s="10">
        <f t="shared" si="24"/>
        <v>2.6808712397971006</v>
      </c>
      <c r="X74" s="22">
        <f t="shared" si="25"/>
        <v>7.85</v>
      </c>
      <c r="Y74" s="19">
        <f t="shared" si="26"/>
        <v>2.6208712397971006</v>
      </c>
      <c r="Z74" s="22">
        <v>282.25</v>
      </c>
      <c r="AA74" s="26">
        <v>512</v>
      </c>
      <c r="AB74" s="63">
        <f t="shared" si="27"/>
        <v>0.94347754731560041</v>
      </c>
      <c r="AC74" s="65">
        <f t="shared" si="28"/>
        <v>19.222514809494417</v>
      </c>
      <c r="AD74" s="28">
        <f t="shared" si="29"/>
        <v>193.0478876887735</v>
      </c>
      <c r="AE74" s="28">
        <f t="shared" si="30"/>
        <v>197.94857656007827</v>
      </c>
      <c r="AF74" s="24">
        <f t="shared" si="31"/>
        <v>3.7691136892156869E-2</v>
      </c>
      <c r="AG74" s="24">
        <f>SUMPRODUCT(AF74^{5,4,3,2,1,0},$AC$55:$AH$55)</f>
        <v>3.8199612476028992</v>
      </c>
      <c r="AH74" s="24">
        <f t="shared" si="32"/>
        <v>142360.35591053884</v>
      </c>
      <c r="AI74" s="25">
        <f t="shared" si="33"/>
        <v>2.4700470012128104</v>
      </c>
      <c r="AJ74" s="23">
        <f t="array" ref="AJ74">SUMPRODUCT(AF74^{5,4,3,2,1,0},$AC$56:$AH$56)</f>
        <v>0.76119667719457107</v>
      </c>
      <c r="AK74" s="24">
        <f t="shared" si="34"/>
        <v>63.417824074074069</v>
      </c>
      <c r="AL74" s="76">
        <f t="shared" si="35"/>
        <v>11.860514209719033</v>
      </c>
      <c r="AM74" s="81">
        <f t="shared" si="36"/>
        <v>4853.7015007234368</v>
      </c>
      <c r="AN74" s="82">
        <f t="shared" si="37"/>
        <v>6.4736751464257285</v>
      </c>
      <c r="AO74" s="6">
        <v>7.36</v>
      </c>
      <c r="AP74" s="84">
        <f t="shared" si="38"/>
        <v>0.88632485357427182</v>
      </c>
      <c r="AQ74" s="78">
        <v>4782.9321712217898</v>
      </c>
      <c r="AR74" s="78">
        <v>4853.7015007234368</v>
      </c>
      <c r="AS74" s="91">
        <f t="shared" si="39"/>
        <v>0.44190937078099307</v>
      </c>
      <c r="AT74" s="91">
        <f t="shared" si="40"/>
        <v>0.55222353249927125</v>
      </c>
    </row>
    <row r="75" spans="1:46" ht="15.75" thickBot="1" x14ac:dyDescent="0.3">
      <c r="A75" s="74">
        <v>44682</v>
      </c>
      <c r="B75" s="30">
        <v>5</v>
      </c>
      <c r="C75" s="89">
        <v>2</v>
      </c>
      <c r="D75" s="75">
        <v>15.67741935483871</v>
      </c>
      <c r="E75" s="111">
        <f t="shared" si="14"/>
        <v>7.838709677419355</v>
      </c>
      <c r="F75" s="19">
        <v>1.05203</v>
      </c>
      <c r="G75" s="22">
        <v>279.85000000000002</v>
      </c>
      <c r="H75" s="26">
        <v>512</v>
      </c>
      <c r="I75" s="27">
        <f t="shared" si="15"/>
        <v>0.97434490626044634</v>
      </c>
      <c r="J75" s="28">
        <f t="shared" si="16"/>
        <v>7.5356398341658055</v>
      </c>
      <c r="K75" s="28">
        <f t="shared" si="41"/>
        <v>190.12493910064342</v>
      </c>
      <c r="L75" s="28">
        <f t="shared" si="17"/>
        <v>504.21687578094861</v>
      </c>
      <c r="M75" s="24">
        <f t="shared" si="18"/>
        <v>9.748329438673152E-2</v>
      </c>
      <c r="N75" s="24">
        <f t="array" ref="N75">SUMPRODUCT(M75^{5,4,3,2,1,0},$AC$53:$AH$53)</f>
        <v>4.1888473396220434</v>
      </c>
      <c r="O75" s="24">
        <f t="shared" si="19"/>
        <v>151416.32765868754</v>
      </c>
      <c r="P75" s="25">
        <f t="shared" si="20"/>
        <v>2.5538801252021455</v>
      </c>
      <c r="Q75" s="23">
        <f t="array" ref="Q75">SUMPRODUCT(M75^{5,4,3,2,1,0},$AC$54:$AH$54)</f>
        <v>0.77990405777267036</v>
      </c>
      <c r="R75" s="24">
        <f t="shared" si="21"/>
        <v>63.326612903225808</v>
      </c>
      <c r="S75" s="76">
        <f t="shared" si="22"/>
        <v>12.294695832528491</v>
      </c>
      <c r="T75" s="77">
        <f t="shared" si="23"/>
        <v>4780.2113417862074</v>
      </c>
      <c r="U75" s="30">
        <v>5</v>
      </c>
      <c r="V75" s="89">
        <v>2</v>
      </c>
      <c r="W75" s="10">
        <f t="shared" si="24"/>
        <v>2.6867585081164131</v>
      </c>
      <c r="X75" s="22">
        <f t="shared" si="25"/>
        <v>7.838709677419355</v>
      </c>
      <c r="Y75" s="19">
        <f t="shared" si="26"/>
        <v>2.6267585081164131</v>
      </c>
      <c r="Z75" s="22">
        <v>282.25</v>
      </c>
      <c r="AA75" s="26">
        <v>512</v>
      </c>
      <c r="AB75" s="63">
        <f t="shared" si="27"/>
        <v>0.94335058081684009</v>
      </c>
      <c r="AC75" s="65">
        <f t="shared" si="28"/>
        <v>19.268287372128967</v>
      </c>
      <c r="AD75" s="28">
        <f t="shared" si="29"/>
        <v>192.70403948888588</v>
      </c>
      <c r="AE75" s="28">
        <f t="shared" si="30"/>
        <v>197.19431731590001</v>
      </c>
      <c r="AF75" s="24">
        <f t="shared" si="31"/>
        <v>3.7614516630373789E-2</v>
      </c>
      <c r="AG75" s="24">
        <f>SUMPRODUCT(AF75^{5,4,3,2,1,0},$AC$55:$AH$55)</f>
        <v>3.8249226301084498</v>
      </c>
      <c r="AH75" s="24">
        <f t="shared" si="32"/>
        <v>142037.91602608052</v>
      </c>
      <c r="AI75" s="25">
        <f t="shared" si="33"/>
        <v>2.4660090367579657</v>
      </c>
      <c r="AJ75" s="23">
        <f t="array" ref="AJ75">SUMPRODUCT(AF75^{5,4,3,2,1,0},$AC$56:$AH$56)</f>
        <v>0.76148558637441122</v>
      </c>
      <c r="AK75" s="24">
        <f t="shared" si="34"/>
        <v>63.326612903225808</v>
      </c>
      <c r="AL75" s="76">
        <f t="shared" si="35"/>
        <v>11.8121475793002</v>
      </c>
      <c r="AM75" s="81">
        <f t="shared" si="36"/>
        <v>4845.0563062911297</v>
      </c>
      <c r="AN75" s="82">
        <f t="shared" si="37"/>
        <v>6.477610218395947</v>
      </c>
      <c r="AO75" s="6">
        <v>7.36</v>
      </c>
      <c r="AP75" s="84">
        <f t="shared" si="38"/>
        <v>0.88238978160405335</v>
      </c>
      <c r="AQ75" s="78">
        <v>4780.2113417862074</v>
      </c>
      <c r="AR75" s="78">
        <v>4845.0563062911297</v>
      </c>
      <c r="AS75" s="91">
        <f t="shared" si="39"/>
        <v>0.42086024192194454</v>
      </c>
      <c r="AT75" s="91">
        <f t="shared" si="40"/>
        <v>0.54421707340198755</v>
      </c>
    </row>
    <row r="76" spans="1:46" ht="15.75" thickBot="1" x14ac:dyDescent="0.3">
      <c r="A76" s="74">
        <v>44713</v>
      </c>
      <c r="B76" s="30">
        <v>5</v>
      </c>
      <c r="C76" s="89">
        <v>2</v>
      </c>
      <c r="D76" s="75">
        <v>15.7</v>
      </c>
      <c r="E76" s="111">
        <f t="shared" si="14"/>
        <v>7.85</v>
      </c>
      <c r="F76" s="19">
        <v>1.05247</v>
      </c>
      <c r="G76" s="22">
        <v>279.85000000000002</v>
      </c>
      <c r="H76" s="26">
        <v>512</v>
      </c>
      <c r="I76" s="27">
        <f t="shared" si="15"/>
        <v>0.97433417629909036</v>
      </c>
      <c r="J76" s="28">
        <f t="shared" si="16"/>
        <v>7.5388745545760329</v>
      </c>
      <c r="K76" s="28">
        <f t="shared" si="41"/>
        <v>190.17074396194087</v>
      </c>
      <c r="L76" s="28">
        <f t="shared" si="17"/>
        <v>504.72645709893118</v>
      </c>
      <c r="M76" s="24">
        <f t="shared" si="18"/>
        <v>9.7558311092852956E-2</v>
      </c>
      <c r="N76" s="24">
        <f t="array" ref="N76">SUMPRODUCT(M76^{5,4,3,2,1,0},$AC$53:$AH$53)</f>
        <v>4.1873334722572508</v>
      </c>
      <c r="O76" s="24">
        <f t="shared" si="19"/>
        <v>151434.54594858331</v>
      </c>
      <c r="P76" s="25">
        <f t="shared" si="20"/>
        <v>2.5541984519546861</v>
      </c>
      <c r="Q76" s="23">
        <f t="array" ref="Q76">SUMPRODUCT(M76^{5,4,3,2,1,0},$AC$54:$AH$54)</f>
        <v>0.78001608729492666</v>
      </c>
      <c r="R76" s="24">
        <f t="shared" si="21"/>
        <v>63.417824074074069</v>
      </c>
      <c r="S76" s="76">
        <f t="shared" si="22"/>
        <v>12.312117083392117</v>
      </c>
      <c r="T76" s="77">
        <f t="shared" si="23"/>
        <v>4781.3629893213429</v>
      </c>
      <c r="U76" s="30">
        <v>5</v>
      </c>
      <c r="V76" s="89">
        <v>2</v>
      </c>
      <c r="W76" s="10">
        <f t="shared" si="24"/>
        <v>2.6882172447287487</v>
      </c>
      <c r="X76" s="22">
        <f t="shared" si="25"/>
        <v>7.85</v>
      </c>
      <c r="Y76" s="19">
        <f t="shared" si="26"/>
        <v>2.6282172447287486</v>
      </c>
      <c r="Z76" s="22">
        <v>282.25</v>
      </c>
      <c r="AA76" s="26">
        <v>512</v>
      </c>
      <c r="AB76" s="63">
        <f t="shared" si="27"/>
        <v>0.9433191212892228</v>
      </c>
      <c r="AC76" s="65">
        <f t="shared" si="28"/>
        <v>19.279630719002419</v>
      </c>
      <c r="AD76" s="28">
        <f t="shared" si="29"/>
        <v>192.68038053557271</v>
      </c>
      <c r="AE76" s="28">
        <f t="shared" si="30"/>
        <v>197.36215386605332</v>
      </c>
      <c r="AF76" s="24">
        <f t="shared" si="31"/>
        <v>3.7651153762183948E-2</v>
      </c>
      <c r="AG76" s="24">
        <f>SUMPRODUCT(AF76^{5,4,3,2,1,0},$AC$55:$AH$55)</f>
        <v>3.8225540883572009</v>
      </c>
      <c r="AH76" s="24">
        <f t="shared" si="32"/>
        <v>141915.10733783463</v>
      </c>
      <c r="AI76" s="25">
        <f t="shared" si="33"/>
        <v>2.4643447494621609</v>
      </c>
      <c r="AJ76" s="23">
        <f t="array" ref="AJ76">SUMPRODUCT(AF76^{5,4,3,2,1,0},$AC$56:$AH$56)</f>
        <v>0.76134854128645957</v>
      </c>
      <c r="AK76" s="24">
        <f t="shared" si="34"/>
        <v>63.417824074074069</v>
      </c>
      <c r="AL76" s="76">
        <f t="shared" si="35"/>
        <v>11.821060687128682</v>
      </c>
      <c r="AM76" s="81">
        <f t="shared" si="36"/>
        <v>4844.4614616721265</v>
      </c>
      <c r="AN76" s="82">
        <f t="shared" si="37"/>
        <v>6.4768333674931986</v>
      </c>
      <c r="AO76" s="6">
        <v>7.36</v>
      </c>
      <c r="AP76" s="84">
        <f t="shared" si="38"/>
        <v>0.88316663250680172</v>
      </c>
      <c r="AQ76" s="78">
        <v>4781.3629893213429</v>
      </c>
      <c r="AR76" s="78">
        <v>4844.4614616721265</v>
      </c>
      <c r="AS76" s="91">
        <f t="shared" si="39"/>
        <v>0.42636071725603331</v>
      </c>
      <c r="AT76" s="91">
        <f t="shared" si="40"/>
        <v>0.54804548236919104</v>
      </c>
    </row>
    <row r="77" spans="1:46" ht="15.75" thickBot="1" x14ac:dyDescent="0.3">
      <c r="A77" s="74">
        <v>44743</v>
      </c>
      <c r="B77" s="30">
        <v>5</v>
      </c>
      <c r="C77" s="89">
        <v>2</v>
      </c>
      <c r="D77" s="75">
        <v>15.387096774193548</v>
      </c>
      <c r="E77" s="111">
        <f t="shared" si="14"/>
        <v>7.693548387096774</v>
      </c>
      <c r="F77" s="19">
        <v>0.93422099999999997</v>
      </c>
      <c r="G77" s="22">
        <v>279.85000000000002</v>
      </c>
      <c r="H77" s="26">
        <v>512</v>
      </c>
      <c r="I77" s="27">
        <f t="shared" si="15"/>
        <v>0.97721782902725252</v>
      </c>
      <c r="J77" s="28">
        <f t="shared" si="16"/>
        <v>6.6721065209457686</v>
      </c>
      <c r="K77" s="28">
        <f t="shared" si="41"/>
        <v>199.74598069035801</v>
      </c>
      <c r="L77" s="28">
        <f t="shared" si="17"/>
        <v>558.92900679276374</v>
      </c>
      <c r="M77" s="24">
        <f t="shared" si="18"/>
        <v>0.10285620772375176</v>
      </c>
      <c r="N77" s="24">
        <f t="array" ref="N77">SUMPRODUCT(M77^{5,4,3,2,1,0},$AC$53:$AH$53)</f>
        <v>4.080089310929111</v>
      </c>
      <c r="O77" s="24">
        <f t="shared" si="19"/>
        <v>162789.26712021482</v>
      </c>
      <c r="P77" s="25">
        <f t="shared" si="20"/>
        <v>2.7108167214035852</v>
      </c>
      <c r="Q77" s="23">
        <f t="array" ref="Q77">SUMPRODUCT(M77^{5,4,3,2,1,0},$AC$54:$AH$54)</f>
        <v>0.78820761862724531</v>
      </c>
      <c r="R77" s="24">
        <f t="shared" si="21"/>
        <v>62.153897849462354</v>
      </c>
      <c r="S77" s="76">
        <f t="shared" si="22"/>
        <v>12.836703478203265</v>
      </c>
      <c r="T77" s="77">
        <f t="shared" si="23"/>
        <v>5022.1081299955922</v>
      </c>
      <c r="U77" s="30">
        <v>5</v>
      </c>
      <c r="V77" s="89">
        <v>2</v>
      </c>
      <c r="W77" s="10">
        <f t="shared" si="24"/>
        <v>2.5325019082863789</v>
      </c>
      <c r="X77" s="22">
        <f t="shared" si="25"/>
        <v>7.693548387096774</v>
      </c>
      <c r="Y77" s="19">
        <f t="shared" si="26"/>
        <v>2.4725019082863788</v>
      </c>
      <c r="Z77" s="22">
        <v>282.25</v>
      </c>
      <c r="AA77" s="26">
        <v>512</v>
      </c>
      <c r="AB77" s="63">
        <f t="shared" si="27"/>
        <v>0.94667732241053404</v>
      </c>
      <c r="AC77" s="65">
        <f t="shared" si="28"/>
        <v>18.073020871637862</v>
      </c>
      <c r="AD77" s="28">
        <f t="shared" si="29"/>
        <v>199.26236646538729</v>
      </c>
      <c r="AE77" s="28">
        <f t="shared" si="30"/>
        <v>206.34258641398782</v>
      </c>
      <c r="AF77" s="24">
        <f t="shared" si="31"/>
        <v>3.806409376318079E-2</v>
      </c>
      <c r="AG77" s="24">
        <f>SUMPRODUCT(AF77^{5,4,3,2,1,0},$AC$55:$AH$55)</f>
        <v>3.7953620200474099</v>
      </c>
      <c r="AH77" s="24">
        <f t="shared" si="32"/>
        <v>150696.71134984281</v>
      </c>
      <c r="AI77" s="25">
        <f t="shared" si="33"/>
        <v>2.5780425935853519</v>
      </c>
      <c r="AJ77" s="23">
        <f t="array" ref="AJ77">SUMPRODUCT(AF77^{5,4,3,2,1,0},$AC$56:$AH$56)</f>
        <v>0.75966145299417898</v>
      </c>
      <c r="AK77" s="24">
        <f t="shared" si="34"/>
        <v>62.153897849462354</v>
      </c>
      <c r="AL77" s="76">
        <f t="shared" si="35"/>
        <v>12.329687081753001</v>
      </c>
      <c r="AM77" s="81">
        <f t="shared" si="36"/>
        <v>5009.9488719088322</v>
      </c>
      <c r="AN77" s="82">
        <f t="shared" si="37"/>
        <v>6.3742152322833476</v>
      </c>
      <c r="AO77" s="6">
        <v>7.36</v>
      </c>
      <c r="AP77" s="84">
        <f t="shared" si="38"/>
        <v>0.98578476771665269</v>
      </c>
      <c r="AQ77" s="78">
        <v>5022.1081299955922</v>
      </c>
      <c r="AR77" s="78">
        <v>5009.9488719088322</v>
      </c>
      <c r="AS77" s="91">
        <f t="shared" si="39"/>
        <v>0.81482018511960141</v>
      </c>
      <c r="AT77" s="91">
        <f t="shared" si="40"/>
        <v>0.59119578165913134</v>
      </c>
    </row>
    <row r="78" spans="1:46" ht="15.75" thickBot="1" x14ac:dyDescent="0.3">
      <c r="A78" s="74">
        <v>44774</v>
      </c>
      <c r="B78" s="30">
        <v>5</v>
      </c>
      <c r="C78" s="89">
        <v>2</v>
      </c>
      <c r="D78" s="75">
        <v>15.387096774193548</v>
      </c>
      <c r="E78" s="111">
        <f t="shared" si="14"/>
        <v>7.693548387096774</v>
      </c>
      <c r="F78" s="19">
        <v>0.93401200000000006</v>
      </c>
      <c r="G78" s="22">
        <v>279.85000000000002</v>
      </c>
      <c r="H78" s="26">
        <v>512</v>
      </c>
      <c r="I78" s="27">
        <f t="shared" si="15"/>
        <v>0.97722292575889658</v>
      </c>
      <c r="J78" s="28">
        <f t="shared" si="16"/>
        <v>6.6705790745257572</v>
      </c>
      <c r="K78" s="28">
        <f t="shared" si="41"/>
        <v>199.7771628201337</v>
      </c>
      <c r="L78" s="28">
        <f t="shared" si="17"/>
        <v>559.05699179990154</v>
      </c>
      <c r="M78" s="24">
        <f t="shared" si="18"/>
        <v>0.10286370206210166</v>
      </c>
      <c r="N78" s="24">
        <f t="array" ref="N78">SUMPRODUCT(M78^{5,4,3,2,1,0},$AC$53:$AH$53)</f>
        <v>4.0799342914251611</v>
      </c>
      <c r="O78" s="24">
        <f t="shared" si="19"/>
        <v>162833.90983127482</v>
      </c>
      <c r="P78" s="25">
        <f t="shared" si="20"/>
        <v>2.7114505741442199</v>
      </c>
      <c r="Q78" s="23">
        <f t="array" ref="Q78">SUMPRODUCT(M78^{5,4,3,2,1,0},$AC$54:$AH$54)</f>
        <v>0.78821902703123037</v>
      </c>
      <c r="R78" s="24">
        <f t="shared" si="21"/>
        <v>62.153897849462354</v>
      </c>
      <c r="S78" s="76">
        <f t="shared" si="22"/>
        <v>12.840037922201313</v>
      </c>
      <c r="T78" s="77">
        <f t="shared" si="23"/>
        <v>5022.8921258833479</v>
      </c>
      <c r="U78" s="30">
        <v>5</v>
      </c>
      <c r="V78" s="89">
        <v>2</v>
      </c>
      <c r="W78" s="10">
        <f t="shared" si="24"/>
        <v>2.5325273736575911</v>
      </c>
      <c r="X78" s="22">
        <f t="shared" si="25"/>
        <v>7.693548387096774</v>
      </c>
      <c r="Y78" s="19">
        <f t="shared" si="26"/>
        <v>2.472527373657591</v>
      </c>
      <c r="Z78" s="22">
        <v>282.25</v>
      </c>
      <c r="AA78" s="26">
        <v>512</v>
      </c>
      <c r="AB78" s="63">
        <f t="shared" si="27"/>
        <v>0.94667677321711419</v>
      </c>
      <c r="AC78" s="65">
        <f t="shared" si="28"/>
        <v>18.073217498298799</v>
      </c>
      <c r="AD78" s="28">
        <f t="shared" si="29"/>
        <v>199.26309744584896</v>
      </c>
      <c r="AE78" s="28">
        <f t="shared" si="30"/>
        <v>206.34034152019515</v>
      </c>
      <c r="AF78" s="24">
        <f t="shared" si="31"/>
        <v>3.8063540013274735E-2</v>
      </c>
      <c r="AG78" s="24">
        <f>SUMPRODUCT(AF78^{5,4,3,2,1,0},$AC$55:$AH$55)</f>
        <v>3.7953991126215652</v>
      </c>
      <c r="AH78" s="24">
        <f t="shared" si="32"/>
        <v>150699.28978284105</v>
      </c>
      <c r="AI78" s="25">
        <f t="shared" si="33"/>
        <v>2.5780810480091172</v>
      </c>
      <c r="AJ78" s="23">
        <f t="array" ref="AJ78">SUMPRODUCT(AF78^{5,4,3,2,1,0},$AC$56:$AH$56)</f>
        <v>0.7596638948453962</v>
      </c>
      <c r="AK78" s="24">
        <f t="shared" si="34"/>
        <v>62.153897849462354</v>
      </c>
      <c r="AL78" s="76">
        <f t="shared" si="35"/>
        <v>12.329858410679726</v>
      </c>
      <c r="AM78" s="81">
        <f t="shared" si="36"/>
        <v>5009.9672505660974</v>
      </c>
      <c r="AN78" s="82">
        <f t="shared" si="37"/>
        <v>6.374375962710392</v>
      </c>
      <c r="AO78" s="6">
        <v>7.36</v>
      </c>
      <c r="AP78" s="84">
        <f t="shared" si="38"/>
        <v>0.98562403728960835</v>
      </c>
      <c r="AQ78" s="78">
        <v>5022.8921258833479</v>
      </c>
      <c r="AR78" s="78">
        <v>5009.9672505660974</v>
      </c>
      <c r="AS78" s="91">
        <f t="shared" si="39"/>
        <v>0.81536969502706413</v>
      </c>
      <c r="AT78" s="91">
        <f t="shared" si="40"/>
        <v>0.59113791738315824</v>
      </c>
    </row>
    <row r="79" spans="1:46" ht="15.75" thickBot="1" x14ac:dyDescent="0.3">
      <c r="A79" s="74">
        <v>44805</v>
      </c>
      <c r="B79" s="30">
        <v>5</v>
      </c>
      <c r="C79" s="89">
        <v>2</v>
      </c>
      <c r="D79" s="75">
        <v>15.4</v>
      </c>
      <c r="E79" s="111">
        <f t="shared" si="14"/>
        <v>7.7</v>
      </c>
      <c r="F79" s="19">
        <v>0.93141700000000005</v>
      </c>
      <c r="G79" s="22">
        <v>279.85000000000002</v>
      </c>
      <c r="H79" s="26">
        <v>512</v>
      </c>
      <c r="I79" s="27">
        <f t="shared" si="15"/>
        <v>0.97728620814462153</v>
      </c>
      <c r="J79" s="28">
        <f t="shared" si="16"/>
        <v>6.6516152174698471</v>
      </c>
      <c r="K79" s="28">
        <f t="shared" si="41"/>
        <v>200.22449132074416</v>
      </c>
      <c r="L79" s="28">
        <f t="shared" si="17"/>
        <v>561.1210193440553</v>
      </c>
      <c r="M79" s="24">
        <f t="shared" si="18"/>
        <v>0.10301281301628225</v>
      </c>
      <c r="N79" s="24">
        <f t="array" ref="N79">SUMPRODUCT(M79^{5,4,3,2,1,0},$AC$53:$AH$53)</f>
        <v>4.0768460556626565</v>
      </c>
      <c r="O79" s="24">
        <f t="shared" si="19"/>
        <v>163440.13430688213</v>
      </c>
      <c r="P79" s="25">
        <f t="shared" si="20"/>
        <v>2.7201160213484217</v>
      </c>
      <c r="Q79" s="23">
        <f t="array" ref="Q79">SUMPRODUCT(M79^{5,4,3,2,1,0},$AC$54:$AH$54)</f>
        <v>0.78844550709210459</v>
      </c>
      <c r="R79" s="24">
        <f t="shared" si="21"/>
        <v>62.206018518518512</v>
      </c>
      <c r="S79" s="76">
        <f t="shared" si="22"/>
        <v>12.894943188731213</v>
      </c>
      <c r="T79" s="77">
        <f t="shared" si="23"/>
        <v>5034.1390710881033</v>
      </c>
      <c r="U79" s="30">
        <v>5</v>
      </c>
      <c r="V79" s="89">
        <v>2</v>
      </c>
      <c r="W79" s="10">
        <f t="shared" si="24"/>
        <v>2.5335623042562831</v>
      </c>
      <c r="X79" s="22">
        <f t="shared" si="25"/>
        <v>7.7</v>
      </c>
      <c r="Y79" s="19">
        <f t="shared" si="26"/>
        <v>2.4735623042562831</v>
      </c>
      <c r="Z79" s="22">
        <v>282.25</v>
      </c>
      <c r="AA79" s="26">
        <v>512</v>
      </c>
      <c r="AB79" s="63">
        <f t="shared" si="27"/>
        <v>0.9466544536102186</v>
      </c>
      <c r="AC79" s="65">
        <f t="shared" si="28"/>
        <v>18.081208737152405</v>
      </c>
      <c r="AD79" s="28">
        <f t="shared" si="29"/>
        <v>199.19564001975854</v>
      </c>
      <c r="AE79" s="28">
        <f t="shared" si="30"/>
        <v>206.42210182785141</v>
      </c>
      <c r="AF79" s="24">
        <f t="shared" si="31"/>
        <v>3.8091517603882893E-2</v>
      </c>
      <c r="AG79" s="24">
        <f>SUMPRODUCT(AF79^{5,4,3,2,1,0},$AC$55:$AH$55)</f>
        <v>3.7935228821835718</v>
      </c>
      <c r="AH79" s="24">
        <f t="shared" si="32"/>
        <v>150522.82648137238</v>
      </c>
      <c r="AI79" s="25">
        <f t="shared" si="33"/>
        <v>2.5756025242851273</v>
      </c>
      <c r="AJ79" s="23">
        <f t="array" ref="AJ79">SUMPRODUCT(AF79^{5,4,3,2,1,0},$AC$56:$AH$56)</f>
        <v>0.75953990602927535</v>
      </c>
      <c r="AK79" s="24">
        <f t="shared" si="34"/>
        <v>62.206018518518512</v>
      </c>
      <c r="AL79" s="76">
        <f t="shared" si="35"/>
        <v>12.3277600784798</v>
      </c>
      <c r="AM79" s="81">
        <f t="shared" si="36"/>
        <v>5008.2712039832022</v>
      </c>
      <c r="AN79" s="82">
        <f t="shared" si="37"/>
        <v>6.3709133148190187</v>
      </c>
      <c r="AO79" s="6">
        <v>7.36</v>
      </c>
      <c r="AP79" s="84">
        <f t="shared" si="38"/>
        <v>0.98908668518098164</v>
      </c>
      <c r="AQ79" s="78">
        <v>5034.1390710881033</v>
      </c>
      <c r="AR79" s="78">
        <v>5008.2712039832022</v>
      </c>
      <c r="AS79" s="91">
        <f t="shared" si="39"/>
        <v>0.82630300799051348</v>
      </c>
      <c r="AT79" s="91">
        <f t="shared" si="40"/>
        <v>0.5940614447848126</v>
      </c>
    </row>
    <row r="80" spans="1:46" ht="15.75" thickBot="1" x14ac:dyDescent="0.3">
      <c r="A80" s="74">
        <v>44835</v>
      </c>
      <c r="B80" s="30">
        <v>5</v>
      </c>
      <c r="C80" s="89">
        <v>2</v>
      </c>
      <c r="D80" s="75">
        <v>14.903225806451612</v>
      </c>
      <c r="E80" s="111">
        <f t="shared" si="14"/>
        <v>7.4516129032258061</v>
      </c>
      <c r="F80" s="19">
        <v>0.913489</v>
      </c>
      <c r="G80" s="22">
        <v>279.85000000000002</v>
      </c>
      <c r="H80" s="26">
        <v>512</v>
      </c>
      <c r="I80" s="27">
        <f t="shared" si="15"/>
        <v>0.97772340529732882</v>
      </c>
      <c r="J80" s="28">
        <f t="shared" si="16"/>
        <v>6.5206672415891456</v>
      </c>
      <c r="K80" s="28">
        <f t="shared" si="41"/>
        <v>200.18139960860077</v>
      </c>
      <c r="L80" s="28">
        <f t="shared" si="17"/>
        <v>553.92527049289038</v>
      </c>
      <c r="M80" s="24">
        <f t="shared" si="18"/>
        <v>0.10171367953265806</v>
      </c>
      <c r="N80" s="24">
        <f t="array" ref="N80">SUMPRODUCT(M80^{5,4,3,2,1,0},$AC$53:$AH$53)</f>
        <v>4.1035318287933933</v>
      </c>
      <c r="O80" s="24">
        <f t="shared" si="19"/>
        <v>164439.15980885684</v>
      </c>
      <c r="P80" s="25">
        <f t="shared" si="20"/>
        <v>2.7324973669722148</v>
      </c>
      <c r="Q80" s="23">
        <f t="array" ref="Q80">SUMPRODUCT(M80^{5,4,3,2,1,0},$AC$54:$AH$54)</f>
        <v>0.786445863907419</v>
      </c>
      <c r="R80" s="24">
        <f t="shared" si="21"/>
        <v>60.199372759856622</v>
      </c>
      <c r="S80" s="76">
        <f t="shared" si="22"/>
        <v>12.587178255942026</v>
      </c>
      <c r="T80" s="77">
        <f t="shared" si="23"/>
        <v>5033.0556388350851</v>
      </c>
      <c r="U80" s="30">
        <v>5</v>
      </c>
      <c r="V80" s="89">
        <v>2</v>
      </c>
      <c r="W80" s="10">
        <f t="shared" si="24"/>
        <v>2.4961062872580815</v>
      </c>
      <c r="X80" s="22">
        <f t="shared" si="25"/>
        <v>7.4516129032258061</v>
      </c>
      <c r="Y80" s="19">
        <f t="shared" si="26"/>
        <v>2.4361062872580814</v>
      </c>
      <c r="Z80" s="22">
        <v>282.25</v>
      </c>
      <c r="AA80" s="26">
        <v>512</v>
      </c>
      <c r="AB80" s="63">
        <f t="shared" si="27"/>
        <v>0.94746224069887031</v>
      </c>
      <c r="AC80" s="65">
        <f t="shared" si="28"/>
        <v>17.79223106490155</v>
      </c>
      <c r="AD80" s="28">
        <f t="shared" si="29"/>
        <v>200.04451508973034</v>
      </c>
      <c r="AE80" s="28">
        <f t="shared" si="30"/>
        <v>203.00783821971925</v>
      </c>
      <c r="AF80" s="24">
        <f t="shared" si="31"/>
        <v>3.7302510960093967E-2</v>
      </c>
      <c r="AG80" s="24">
        <f>SUMPRODUCT(AF80^{5,4,3,2,1,0},$AC$55:$AH$55)</f>
        <v>3.8448173141593998</v>
      </c>
      <c r="AH80" s="24">
        <f t="shared" si="32"/>
        <v>153861.16114033453</v>
      </c>
      <c r="AI80" s="25">
        <f t="shared" si="33"/>
        <v>2.6222085055160207</v>
      </c>
      <c r="AJ80" s="23">
        <f t="array" ref="AJ80">SUMPRODUCT(AF80^{5,4,3,2,1,0},$AC$56:$AH$56)</f>
        <v>0.76257267296866305</v>
      </c>
      <c r="AK80" s="24">
        <f t="shared" si="34"/>
        <v>60.199372759856622</v>
      </c>
      <c r="AL80" s="76">
        <f t="shared" si="35"/>
        <v>12.14618058196794</v>
      </c>
      <c r="AM80" s="81">
        <f t="shared" si="36"/>
        <v>5029.6140233757205</v>
      </c>
      <c r="AN80" s="82">
        <f t="shared" si="37"/>
        <v>6.3879786267891951</v>
      </c>
      <c r="AO80" s="6">
        <v>7.36</v>
      </c>
      <c r="AP80" s="84">
        <f t="shared" si="38"/>
        <v>0.97202137321080517</v>
      </c>
      <c r="AQ80" s="78">
        <v>5033.0556388350851</v>
      </c>
      <c r="AR80" s="78">
        <v>5029.6140233757205</v>
      </c>
      <c r="AS80" s="91">
        <f t="shared" si="39"/>
        <v>0.7310462038488329</v>
      </c>
      <c r="AT80" s="91">
        <f t="shared" si="40"/>
        <v>0.51161393972582991</v>
      </c>
    </row>
    <row r="81" spans="1:46" ht="15.75" thickBot="1" x14ac:dyDescent="0.3">
      <c r="A81" s="74">
        <v>44866</v>
      </c>
      <c r="B81" s="30">
        <v>5</v>
      </c>
      <c r="C81" s="89">
        <v>2</v>
      </c>
      <c r="D81" s="75">
        <v>14.933333333333334</v>
      </c>
      <c r="E81" s="111">
        <f t="shared" si="14"/>
        <v>7.4666666666666668</v>
      </c>
      <c r="F81" s="19">
        <v>0.913489</v>
      </c>
      <c r="G81" s="22">
        <v>279.85000000000002</v>
      </c>
      <c r="H81" s="26">
        <v>512</v>
      </c>
      <c r="I81" s="27">
        <f t="shared" si="15"/>
        <v>0.97772340529732882</v>
      </c>
      <c r="J81" s="28">
        <f t="shared" si="16"/>
        <v>6.5206672415891456</v>
      </c>
      <c r="K81" s="28">
        <f t="shared" si="41"/>
        <v>200.19982184336968</v>
      </c>
      <c r="L81" s="28">
        <f t="shared" si="17"/>
        <v>555.04431144338116</v>
      </c>
      <c r="M81" s="24">
        <f t="shared" si="18"/>
        <v>0.10190978319007868</v>
      </c>
      <c r="N81" s="24">
        <f t="array" ref="N81">SUMPRODUCT(M81^{5,4,3,2,1,0},$AC$53:$AH$53)</f>
        <v>4.0995321733423111</v>
      </c>
      <c r="O81" s="24">
        <f t="shared" si="19"/>
        <v>164309.12105329818</v>
      </c>
      <c r="P81" s="25">
        <f t="shared" si="20"/>
        <v>2.7307690900514721</v>
      </c>
      <c r="Q81" s="23">
        <f t="array" ref="Q81">SUMPRODUCT(M81^{5,4,3,2,1,0},$AC$54:$AH$54)</f>
        <v>0.78675082629794169</v>
      </c>
      <c r="R81" s="24">
        <f t="shared" si="21"/>
        <v>60.320987654320987</v>
      </c>
      <c r="S81" s="76">
        <f t="shared" si="22"/>
        <v>12.597747763654636</v>
      </c>
      <c r="T81" s="77">
        <f t="shared" si="23"/>
        <v>5033.5188193941412</v>
      </c>
      <c r="U81" s="30">
        <v>5</v>
      </c>
      <c r="V81" s="89">
        <v>2</v>
      </c>
      <c r="W81" s="10">
        <f t="shared" si="24"/>
        <v>2.4945275253020291</v>
      </c>
      <c r="X81" s="22">
        <f t="shared" si="25"/>
        <v>7.4666666666666668</v>
      </c>
      <c r="Y81" s="19">
        <f t="shared" si="26"/>
        <v>2.4345275253020291</v>
      </c>
      <c r="Z81" s="22">
        <v>282.25</v>
      </c>
      <c r="AA81" s="26">
        <v>512</v>
      </c>
      <c r="AB81" s="63">
        <f t="shared" si="27"/>
        <v>0.94749628872710079</v>
      </c>
      <c r="AC81" s="65">
        <f t="shared" si="28"/>
        <v>17.780061548723289</v>
      </c>
      <c r="AD81" s="28">
        <f t="shared" si="29"/>
        <v>200.20139254483846</v>
      </c>
      <c r="AE81" s="28">
        <f t="shared" si="30"/>
        <v>203.55718394682063</v>
      </c>
      <c r="AF81" s="24">
        <f t="shared" si="31"/>
        <v>3.7374143473174054E-2</v>
      </c>
      <c r="AG81" s="24">
        <f>SUMPRODUCT(AF81^{5,4,3,2,1,0},$AC$55:$AH$55)</f>
        <v>3.8402926062105163</v>
      </c>
      <c r="AH81" s="24">
        <f t="shared" si="32"/>
        <v>153921.22252703938</v>
      </c>
      <c r="AI81" s="25">
        <f t="shared" si="33"/>
        <v>2.6228761084144452</v>
      </c>
      <c r="AJ81" s="23">
        <f t="array" ref="AJ81">SUMPRODUCT(AF81^{5,4,3,2,1,0},$AC$56:$AH$56)</f>
        <v>0.76233555568968336</v>
      </c>
      <c r="AK81" s="24">
        <f t="shared" si="34"/>
        <v>60.320987654320987</v>
      </c>
      <c r="AL81" s="76">
        <f t="shared" si="35"/>
        <v>12.179256358299732</v>
      </c>
      <c r="AM81" s="81">
        <f t="shared" si="36"/>
        <v>5033.5583107150132</v>
      </c>
      <c r="AN81" s="82">
        <f t="shared" si="37"/>
        <v>6.385464081392036</v>
      </c>
      <c r="AO81" s="6">
        <v>7.36</v>
      </c>
      <c r="AP81" s="84">
        <f t="shared" si="38"/>
        <v>0.97453591860796429</v>
      </c>
      <c r="AQ81" s="78">
        <v>5033.5188193941412</v>
      </c>
      <c r="AR81" s="78">
        <v>5033.5583107150132</v>
      </c>
      <c r="AS81" s="91">
        <f t="shared" si="39"/>
        <v>0.74542517869772307</v>
      </c>
      <c r="AT81" s="91">
        <f t="shared" si="40"/>
        <v>0.51909920240523777</v>
      </c>
    </row>
    <row r="82" spans="1:46" ht="15.75" thickBot="1" x14ac:dyDescent="0.3">
      <c r="A82" s="74">
        <v>44896</v>
      </c>
      <c r="B82" s="30">
        <v>5</v>
      </c>
      <c r="C82" s="89">
        <v>2</v>
      </c>
      <c r="D82" s="75">
        <v>14.903225806451612</v>
      </c>
      <c r="E82" s="111">
        <f t="shared" si="14"/>
        <v>7.4516129032258061</v>
      </c>
      <c r="F82" s="19">
        <v>0.913489</v>
      </c>
      <c r="G82" s="22">
        <v>279.85000000000002</v>
      </c>
      <c r="H82" s="26">
        <v>512</v>
      </c>
      <c r="I82" s="27">
        <f t="shared" si="15"/>
        <v>0.97772340529732882</v>
      </c>
      <c r="J82" s="28">
        <f t="shared" si="16"/>
        <v>6.5206672415891456</v>
      </c>
      <c r="K82" s="28">
        <f t="shared" si="41"/>
        <v>200.18140980019314</v>
      </c>
      <c r="L82" s="28">
        <f t="shared" si="17"/>
        <v>553.92527049289038</v>
      </c>
      <c r="M82" s="24">
        <f t="shared" si="18"/>
        <v>0.10171367435423335</v>
      </c>
      <c r="N82" s="24">
        <f t="array" ref="N82">SUMPRODUCT(M82^{5,4,3,2,1,0},$AC$53:$AH$53)</f>
        <v>4.1035319342976777</v>
      </c>
      <c r="O82" s="24">
        <f t="shared" si="19"/>
        <v>164439.1807804702</v>
      </c>
      <c r="P82" s="25">
        <f t="shared" si="20"/>
        <v>2.7324976653991411</v>
      </c>
      <c r="Q82" s="23">
        <f t="array" ref="Q82">SUMPRODUCT(M82^{5,4,3,2,1,0},$AC$54:$AH$54)</f>
        <v>0.78644585584418358</v>
      </c>
      <c r="R82" s="24">
        <f t="shared" si="21"/>
        <v>60.199372759856622</v>
      </c>
      <c r="S82" s="76">
        <f t="shared" si="22"/>
        <v>12.587179990290732</v>
      </c>
      <c r="T82" s="77">
        <f t="shared" si="23"/>
        <v>5033.0558950769309</v>
      </c>
      <c r="U82" s="30">
        <v>5</v>
      </c>
      <c r="V82" s="89">
        <v>2</v>
      </c>
      <c r="W82" s="10">
        <f t="shared" si="24"/>
        <v>2.4961065598677958</v>
      </c>
      <c r="X82" s="22">
        <f t="shared" si="25"/>
        <v>7.4516129032258061</v>
      </c>
      <c r="Y82" s="19">
        <f t="shared" si="26"/>
        <v>2.4361065598677958</v>
      </c>
      <c r="Z82" s="22">
        <v>282.25</v>
      </c>
      <c r="AA82" s="26">
        <v>512</v>
      </c>
      <c r="AB82" s="63">
        <f t="shared" si="27"/>
        <v>0.94746223481969194</v>
      </c>
      <c r="AC82" s="65">
        <f t="shared" si="28"/>
        <v>17.792233166325104</v>
      </c>
      <c r="AD82" s="28">
        <f t="shared" si="29"/>
        <v>200.04451146235627</v>
      </c>
      <c r="AE82" s="28">
        <f t="shared" si="30"/>
        <v>203.00781424265864</v>
      </c>
      <c r="AF82" s="24">
        <f t="shared" si="31"/>
        <v>3.7302507230730447E-2</v>
      </c>
      <c r="AG82" s="24">
        <f>SUMPRODUCT(AF82^{5,4,3,2,1,0},$AC$55:$AH$55)</f>
        <v>3.8448175490764989</v>
      </c>
      <c r="AH82" s="24">
        <f t="shared" si="32"/>
        <v>153861.16496132367</v>
      </c>
      <c r="AI82" s="25">
        <f t="shared" si="33"/>
        <v>2.6222085787983995</v>
      </c>
      <c r="AJ82" s="23">
        <f t="array" ref="AJ82">SUMPRODUCT(AF82^{5,4,3,2,1,0},$AC$56:$AH$56)</f>
        <v>0.76257268512368315</v>
      </c>
      <c r="AK82" s="24">
        <f t="shared" si="34"/>
        <v>60.199372759856622</v>
      </c>
      <c r="AL82" s="76">
        <f t="shared" si="35"/>
        <v>12.146180690002339</v>
      </c>
      <c r="AM82" s="81">
        <f t="shared" si="36"/>
        <v>5029.6139321745623</v>
      </c>
      <c r="AN82" s="82">
        <f t="shared" si="37"/>
        <v>6.387979520152391</v>
      </c>
      <c r="AO82" s="6">
        <v>7.36</v>
      </c>
      <c r="AP82" s="84">
        <f t="shared" si="38"/>
        <v>0.97202047984760931</v>
      </c>
      <c r="AQ82" s="78">
        <v>5033.0558950769309</v>
      </c>
      <c r="AR82" s="78">
        <v>5029.6139321745623</v>
      </c>
      <c r="AS82" s="91">
        <f t="shared" si="39"/>
        <v>0.73104582414944563</v>
      </c>
      <c r="AT82" s="91">
        <f t="shared" si="40"/>
        <v>0.51161355002477971</v>
      </c>
    </row>
    <row r="83" spans="1:46" ht="15.75" thickBot="1" x14ac:dyDescent="0.3">
      <c r="A83" s="74">
        <v>44927</v>
      </c>
      <c r="B83" s="30">
        <v>5</v>
      </c>
      <c r="C83" s="89">
        <v>2</v>
      </c>
      <c r="D83" s="75">
        <v>14.483870967741936</v>
      </c>
      <c r="E83" s="111">
        <f t="shared" si="14"/>
        <v>7.241935483870968</v>
      </c>
      <c r="F83" s="19">
        <v>0.89633600000000002</v>
      </c>
      <c r="G83" s="22">
        <v>279.85000000000002</v>
      </c>
      <c r="H83" s="26">
        <v>512</v>
      </c>
      <c r="I83" s="27">
        <f t="shared" si="15"/>
        <v>0.97814170308628412</v>
      </c>
      <c r="J83" s="28">
        <f t="shared" si="16"/>
        <v>6.3954895241133363</v>
      </c>
      <c r="K83" s="28">
        <f t="shared" si="41"/>
        <v>200.87784995514346</v>
      </c>
      <c r="L83" s="28">
        <f t="shared" si="17"/>
        <v>548.87542973789289</v>
      </c>
      <c r="M83" s="24">
        <f t="shared" si="18"/>
        <v>0.10043698034060039</v>
      </c>
      <c r="N83" s="24">
        <f t="array" ref="N83">SUMPRODUCT(M83^{5,4,3,2,1,0},$AC$53:$AH$53)</f>
        <v>4.129398183748151</v>
      </c>
      <c r="O83" s="24">
        <f t="shared" si="19"/>
        <v>166629.10635314888</v>
      </c>
      <c r="P83" s="25">
        <f t="shared" si="20"/>
        <v>2.7621667223930619</v>
      </c>
      <c r="Q83" s="23">
        <f t="array" ref="Q83">SUMPRODUCT(M83^{5,4,3,2,1,0},$AC$54:$AH$54)</f>
        <v>0.78444897803568558</v>
      </c>
      <c r="R83" s="24">
        <f t="shared" si="21"/>
        <v>58.505451015531662</v>
      </c>
      <c r="S83" s="76">
        <f t="shared" si="22"/>
        <v>12.427463471132835</v>
      </c>
      <c r="T83" s="77">
        <f t="shared" si="23"/>
        <v>5050.5661235788666</v>
      </c>
      <c r="U83" s="30">
        <v>5</v>
      </c>
      <c r="V83" s="89">
        <v>2</v>
      </c>
      <c r="W83" s="10">
        <f t="shared" si="24"/>
        <v>2.4758294712829074</v>
      </c>
      <c r="X83" s="22">
        <f t="shared" si="25"/>
        <v>7.241935483870968</v>
      </c>
      <c r="Y83" s="19">
        <f t="shared" si="26"/>
        <v>2.4158294712829074</v>
      </c>
      <c r="Z83" s="22">
        <v>282.25</v>
      </c>
      <c r="AA83" s="26">
        <v>512</v>
      </c>
      <c r="AB83" s="63">
        <f t="shared" si="27"/>
        <v>0.94789953626461354</v>
      </c>
      <c r="AC83" s="65">
        <f t="shared" si="28"/>
        <v>17.635998477126492</v>
      </c>
      <c r="AD83" s="28">
        <f t="shared" si="29"/>
        <v>200.0864050823736</v>
      </c>
      <c r="AE83" s="28">
        <f t="shared" si="30"/>
        <v>199.04328442105037</v>
      </c>
      <c r="AF83" s="24">
        <f t="shared" si="31"/>
        <v>3.6566370580713943E-2</v>
      </c>
      <c r="AG83" s="24">
        <f>SUMPRODUCT(AF83^{5,4,3,2,1,0},$AC$55:$AH$55)</f>
        <v>3.8899462225675414</v>
      </c>
      <c r="AH83" s="24">
        <f t="shared" si="32"/>
        <v>155732.32239392694</v>
      </c>
      <c r="AI83" s="25">
        <f t="shared" si="33"/>
        <v>2.6487836210280999</v>
      </c>
      <c r="AJ83" s="23">
        <f t="array" ref="AJ83">SUMPRODUCT(AF83^{5,4,3,2,1,0},$AC$56:$AH$56)</f>
        <v>0.76460529117127196</v>
      </c>
      <c r="AK83" s="24">
        <f t="shared" si="34"/>
        <v>58.505451015531662</v>
      </c>
      <c r="AL83" s="76">
        <f t="shared" si="35"/>
        <v>11.916200246791082</v>
      </c>
      <c r="AM83" s="81">
        <f t="shared" si="36"/>
        <v>5030.6672414274281</v>
      </c>
      <c r="AN83" s="82">
        <f t="shared" si="37"/>
        <v>6.3990095347311398</v>
      </c>
      <c r="AO83" s="6">
        <v>7.36</v>
      </c>
      <c r="AP83" s="84">
        <f t="shared" si="38"/>
        <v>0.96099046526886056</v>
      </c>
      <c r="AQ83" s="78">
        <v>5050.5661235788666</v>
      </c>
      <c r="AR83" s="78">
        <v>5030.6672414274281</v>
      </c>
      <c r="AS83" s="91">
        <f t="shared" si="39"/>
        <v>0.63743435686109162</v>
      </c>
      <c r="AT83" s="91">
        <f t="shared" si="40"/>
        <v>0.43469071210685895</v>
      </c>
    </row>
    <row r="84" spans="1:46" ht="15.75" thickBot="1" x14ac:dyDescent="0.3">
      <c r="A84" s="74">
        <v>44958</v>
      </c>
      <c r="B84" s="30">
        <v>5</v>
      </c>
      <c r="C84" s="89">
        <v>2</v>
      </c>
      <c r="D84" s="75">
        <v>14.5</v>
      </c>
      <c r="E84" s="111">
        <f t="shared" si="14"/>
        <v>7.25</v>
      </c>
      <c r="F84" s="19">
        <v>0.89629300000000001</v>
      </c>
      <c r="G84" s="22">
        <v>279.85000000000002</v>
      </c>
      <c r="H84" s="26">
        <v>512</v>
      </c>
      <c r="I84" s="27">
        <f t="shared" si="15"/>
        <v>0.97814275169614384</v>
      </c>
      <c r="J84" s="28">
        <f t="shared" si="16"/>
        <v>6.395175856870198</v>
      </c>
      <c r="K84" s="28">
        <f t="shared" si="41"/>
        <v>201.35017943915099</v>
      </c>
      <c r="L84" s="28">
        <f t="shared" si="17"/>
        <v>549.51360052684765</v>
      </c>
      <c r="M84" s="24">
        <f t="shared" si="18"/>
        <v>0.10031787707770878</v>
      </c>
      <c r="N84" s="24">
        <f t="array" ref="N84">SUMPRODUCT(M84^{5,4,3,2,1,0},$AC$53:$AH$53)</f>
        <v>4.1317998644974239</v>
      </c>
      <c r="O84" s="24">
        <f t="shared" si="19"/>
        <v>167510.99527657352</v>
      </c>
      <c r="P84" s="25">
        <f t="shared" si="20"/>
        <v>2.774883533234449</v>
      </c>
      <c r="Q84" s="23">
        <f t="array" ref="Q84">SUMPRODUCT(M84^{5,4,3,2,1,0},$AC$54:$AH$54)</f>
        <v>0.7842624637929152</v>
      </c>
      <c r="R84" s="24">
        <f t="shared" si="21"/>
        <v>58.570601851851841</v>
      </c>
      <c r="S84" s="76">
        <f t="shared" si="22"/>
        <v>12.51012290286314</v>
      </c>
      <c r="T84" s="77">
        <f t="shared" si="23"/>
        <v>5062.4416553591427</v>
      </c>
      <c r="U84" s="30">
        <v>5</v>
      </c>
      <c r="V84" s="89">
        <v>2</v>
      </c>
      <c r="W84" s="10">
        <f t="shared" si="24"/>
        <v>2.4871086866533041</v>
      </c>
      <c r="X84" s="22">
        <f t="shared" si="25"/>
        <v>7.25</v>
      </c>
      <c r="Y84" s="19">
        <f t="shared" si="26"/>
        <v>2.427108686653304</v>
      </c>
      <c r="Z84" s="22">
        <v>282.25</v>
      </c>
      <c r="AA84" s="26">
        <v>512</v>
      </c>
      <c r="AB84" s="63">
        <f t="shared" si="27"/>
        <v>0.94765628550608338</v>
      </c>
      <c r="AC84" s="65">
        <f t="shared" si="28"/>
        <v>17.722886881022422</v>
      </c>
      <c r="AD84" s="28">
        <f t="shared" si="29"/>
        <v>199.4742073054768</v>
      </c>
      <c r="AE84" s="28">
        <f t="shared" si="30"/>
        <v>198.2880179004097</v>
      </c>
      <c r="AF84" s="24">
        <f t="shared" si="31"/>
        <v>3.6539418533682463E-2</v>
      </c>
      <c r="AG84" s="24">
        <f>SUMPRODUCT(AF84^{5,4,3,2,1,0},$AC$55:$AH$55)</f>
        <v>3.8915541769726918</v>
      </c>
      <c r="AH84" s="24">
        <f t="shared" si="32"/>
        <v>154844.78262738997</v>
      </c>
      <c r="AI84" s="25">
        <f t="shared" si="33"/>
        <v>2.6367039925282176</v>
      </c>
      <c r="AJ84" s="23">
        <f t="array" ref="AJ84">SUMPRODUCT(AF84^{5,4,3,2,1,0},$AC$56:$AH$56)</f>
        <v>0.76466646134038685</v>
      </c>
      <c r="AK84" s="24">
        <f t="shared" si="34"/>
        <v>58.570601851851841</v>
      </c>
      <c r="AL84" s="76">
        <f t="shared" si="35"/>
        <v>11.860533409831655</v>
      </c>
      <c r="AM84" s="81">
        <f t="shared" si="36"/>
        <v>5015.2750747270393</v>
      </c>
      <c r="AN84" s="82">
        <f t="shared" si="37"/>
        <v>6.3995671643986851</v>
      </c>
      <c r="AO84" s="6">
        <v>7.36</v>
      </c>
      <c r="AP84" s="84">
        <f t="shared" si="38"/>
        <v>0.9604328356013152</v>
      </c>
      <c r="AQ84" s="78">
        <v>5062.4416553591427</v>
      </c>
      <c r="AR84" s="78">
        <v>5015.2750747270393</v>
      </c>
      <c r="AS84" s="91">
        <f t="shared" si="39"/>
        <v>0.62870130800282442</v>
      </c>
      <c r="AT84" s="91">
        <f t="shared" si="40"/>
        <v>0.43187434921375722</v>
      </c>
    </row>
    <row r="85" spans="1:46" ht="15.75" thickBot="1" x14ac:dyDescent="0.3">
      <c r="A85" s="74">
        <v>44986</v>
      </c>
      <c r="B85" s="30">
        <v>5</v>
      </c>
      <c r="C85" s="89">
        <v>2</v>
      </c>
      <c r="D85" s="75">
        <v>14.483870967741936</v>
      </c>
      <c r="E85" s="111">
        <f t="shared" si="14"/>
        <v>7.241935483870968</v>
      </c>
      <c r="F85" s="19">
        <v>0.89633600000000002</v>
      </c>
      <c r="G85" s="22">
        <v>279.85000000000002</v>
      </c>
      <c r="H85" s="26">
        <v>512</v>
      </c>
      <c r="I85" s="27">
        <f t="shared" si="15"/>
        <v>0.97814170308628412</v>
      </c>
      <c r="J85" s="28">
        <f t="shared" si="16"/>
        <v>6.3954895241133363</v>
      </c>
      <c r="K85" s="28">
        <f t="shared" si="41"/>
        <v>200.87784995514346</v>
      </c>
      <c r="L85" s="28">
        <f t="shared" si="17"/>
        <v>548.87542973789289</v>
      </c>
      <c r="M85" s="24">
        <f t="shared" si="18"/>
        <v>0.10043698034060039</v>
      </c>
      <c r="N85" s="24">
        <f t="array" ref="N85">SUMPRODUCT(M85^{5,4,3,2,1,0},$AC$53:$AH$53)</f>
        <v>4.129398183748151</v>
      </c>
      <c r="O85" s="24">
        <f t="shared" si="19"/>
        <v>166629.10635314888</v>
      </c>
      <c r="P85" s="25">
        <f t="shared" si="20"/>
        <v>2.7621667223930619</v>
      </c>
      <c r="Q85" s="23">
        <f t="array" ref="Q85">SUMPRODUCT(M85^{5,4,3,2,1,0},$AC$54:$AH$54)</f>
        <v>0.78444897803568558</v>
      </c>
      <c r="R85" s="24">
        <f t="shared" si="21"/>
        <v>58.505451015531662</v>
      </c>
      <c r="S85" s="76">
        <f t="shared" si="22"/>
        <v>12.427463471132835</v>
      </c>
      <c r="T85" s="77">
        <f t="shared" si="23"/>
        <v>5050.5661235788666</v>
      </c>
      <c r="U85" s="30">
        <v>5</v>
      </c>
      <c r="V85" s="89">
        <v>2</v>
      </c>
      <c r="W85" s="10">
        <f t="shared" si="24"/>
        <v>2.4758294712829074</v>
      </c>
      <c r="X85" s="22">
        <f t="shared" si="25"/>
        <v>7.241935483870968</v>
      </c>
      <c r="Y85" s="19">
        <f t="shared" si="26"/>
        <v>2.4158294712829074</v>
      </c>
      <c r="Z85" s="22">
        <v>282.25</v>
      </c>
      <c r="AA85" s="26">
        <v>512</v>
      </c>
      <c r="AB85" s="63">
        <f t="shared" si="27"/>
        <v>0.94789953626461354</v>
      </c>
      <c r="AC85" s="65">
        <f t="shared" si="28"/>
        <v>17.635998477126492</v>
      </c>
      <c r="AD85" s="28">
        <f t="shared" si="29"/>
        <v>200.0864050823736</v>
      </c>
      <c r="AE85" s="28">
        <f t="shared" si="30"/>
        <v>199.04328442105037</v>
      </c>
      <c r="AF85" s="24">
        <f t="shared" si="31"/>
        <v>3.6566370580713943E-2</v>
      </c>
      <c r="AG85" s="24">
        <f>SUMPRODUCT(AF85^{5,4,3,2,1,0},$AC$55:$AH$55)</f>
        <v>3.8899462225675414</v>
      </c>
      <c r="AH85" s="24">
        <f t="shared" si="32"/>
        <v>155732.32239392694</v>
      </c>
      <c r="AI85" s="25">
        <f t="shared" si="33"/>
        <v>2.6487836210280999</v>
      </c>
      <c r="AJ85" s="23">
        <f t="array" ref="AJ85">SUMPRODUCT(AF85^{5,4,3,2,1,0},$AC$56:$AH$56)</f>
        <v>0.76460529117127196</v>
      </c>
      <c r="AK85" s="24">
        <f t="shared" si="34"/>
        <v>58.505451015531662</v>
      </c>
      <c r="AL85" s="76">
        <f t="shared" si="35"/>
        <v>11.916200246791082</v>
      </c>
      <c r="AM85" s="81">
        <f t="shared" si="36"/>
        <v>5030.6672414274281</v>
      </c>
      <c r="AN85" s="82">
        <f t="shared" si="37"/>
        <v>6.3990095347311398</v>
      </c>
      <c r="AO85" s="6">
        <v>7.36</v>
      </c>
      <c r="AP85" s="84">
        <f t="shared" si="38"/>
        <v>0.96099046526886056</v>
      </c>
      <c r="AQ85" s="78">
        <v>5050.5661235788666</v>
      </c>
      <c r="AR85" s="78">
        <v>5030.6672414274281</v>
      </c>
      <c r="AS85" s="91">
        <f t="shared" si="39"/>
        <v>0.63743435686109162</v>
      </c>
      <c r="AT85" s="91">
        <f t="shared" si="40"/>
        <v>0.43469071210685895</v>
      </c>
    </row>
    <row r="86" spans="1:46" ht="15.75" thickBot="1" x14ac:dyDescent="0.3">
      <c r="A86" s="74">
        <v>45017</v>
      </c>
      <c r="B86" s="30">
        <v>5</v>
      </c>
      <c r="C86" s="89">
        <v>2</v>
      </c>
      <c r="D86" s="75">
        <v>14.033333333333333</v>
      </c>
      <c r="E86" s="111">
        <f t="shared" si="14"/>
        <v>7.0166666666666666</v>
      </c>
      <c r="F86" s="19">
        <v>0.87998899999999991</v>
      </c>
      <c r="G86" s="22">
        <v>279.85000000000002</v>
      </c>
      <c r="H86" s="26">
        <v>512</v>
      </c>
      <c r="I86" s="27">
        <f t="shared" si="15"/>
        <v>0.97854034553693714</v>
      </c>
      <c r="J86" s="28">
        <f t="shared" si="16"/>
        <v>6.2762933602702766</v>
      </c>
      <c r="K86" s="28">
        <f t="shared" si="41"/>
        <v>200.48389328862623</v>
      </c>
      <c r="L86" s="28">
        <f t="shared" si="17"/>
        <v>541.9017346749381</v>
      </c>
      <c r="M86" s="24">
        <f t="shared" si="18"/>
        <v>9.9355739936758392E-2</v>
      </c>
      <c r="N86" s="24">
        <f t="array" ref="N86">SUMPRODUCT(M86^{5,4,3,2,1,0},$AC$53:$AH$53)</f>
        <v>4.1511635129026843</v>
      </c>
      <c r="O86" s="24">
        <f t="shared" si="19"/>
        <v>166851.00058786687</v>
      </c>
      <c r="P86" s="25">
        <f t="shared" si="20"/>
        <v>2.7635591657778593</v>
      </c>
      <c r="Q86" s="23">
        <f t="array" ref="Q86">SUMPRODUCT(M86^{5,4,3,2,1,0},$AC$54:$AH$54)</f>
        <v>0.78276113172522166</v>
      </c>
      <c r="R86" s="24">
        <f t="shared" si="21"/>
        <v>56.685570987654316</v>
      </c>
      <c r="S86" s="76">
        <f t="shared" si="22"/>
        <v>12.082925243540076</v>
      </c>
      <c r="T86" s="77">
        <f t="shared" si="23"/>
        <v>5040.6610783261713</v>
      </c>
      <c r="U86" s="30">
        <v>5</v>
      </c>
      <c r="V86" s="89">
        <v>2</v>
      </c>
      <c r="W86" s="10">
        <f t="shared" si="24"/>
        <v>2.4319016667336926</v>
      </c>
      <c r="X86" s="22">
        <f t="shared" si="25"/>
        <v>7.0166666666666666</v>
      </c>
      <c r="Y86" s="19">
        <f t="shared" si="26"/>
        <v>2.3719016667336925</v>
      </c>
      <c r="Z86" s="22">
        <v>282.25</v>
      </c>
      <c r="AA86" s="26">
        <v>512</v>
      </c>
      <c r="AB86" s="63">
        <f t="shared" si="27"/>
        <v>0.94884689575960146</v>
      </c>
      <c r="AC86" s="65">
        <f t="shared" si="28"/>
        <v>17.298029268419207</v>
      </c>
      <c r="AD86" s="28">
        <f t="shared" si="29"/>
        <v>201.42185651921284</v>
      </c>
      <c r="AE86" s="28">
        <f t="shared" si="30"/>
        <v>196.61975398947132</v>
      </c>
      <c r="AF86" s="24">
        <f t="shared" si="31"/>
        <v>3.58816546651992E-2</v>
      </c>
      <c r="AG86" s="24">
        <f>SUMPRODUCT(AF86^{5,4,3,2,1,0},$AC$55:$AH$55)</f>
        <v>3.9299392110785689</v>
      </c>
      <c r="AH86" s="24">
        <f t="shared" si="32"/>
        <v>159440.63738172778</v>
      </c>
      <c r="AI86" s="25">
        <f t="shared" si="33"/>
        <v>2.7005152268614747</v>
      </c>
      <c r="AJ86" s="23">
        <f t="array" ref="AJ86">SUMPRODUCT(AF86^{5,4,3,2,1,0},$AC$56:$AH$56)</f>
        <v>0.76589663530192853</v>
      </c>
      <c r="AK86" s="24">
        <f t="shared" si="34"/>
        <v>56.685570987654316</v>
      </c>
      <c r="AL86" s="76">
        <f t="shared" si="35"/>
        <v>11.800526535876298</v>
      </c>
      <c r="AM86" s="81">
        <f t="shared" si="36"/>
        <v>5064.2437944823869</v>
      </c>
      <c r="AN86" s="82">
        <f t="shared" si="37"/>
        <v>6.405356567632448</v>
      </c>
      <c r="AO86" s="6">
        <v>7.36</v>
      </c>
      <c r="AP86" s="84">
        <f t="shared" si="38"/>
        <v>0.95464343236755234</v>
      </c>
      <c r="AQ86" s="78">
        <v>5040.6610783261713</v>
      </c>
      <c r="AR86" s="78">
        <v>5064.2437944823869</v>
      </c>
      <c r="AS86" s="91">
        <f t="shared" si="39"/>
        <v>0.55815420075925481</v>
      </c>
      <c r="AT86" s="91">
        <f t="shared" si="40"/>
        <v>0.3631411005126251</v>
      </c>
    </row>
    <row r="87" spans="1:46" ht="15.75" thickBot="1" x14ac:dyDescent="0.3">
      <c r="A87" s="74">
        <v>45047</v>
      </c>
      <c r="B87" s="30">
        <v>5</v>
      </c>
      <c r="C87" s="89">
        <v>2</v>
      </c>
      <c r="D87" s="75">
        <v>14.064516129032258</v>
      </c>
      <c r="E87" s="111">
        <f t="shared" si="14"/>
        <v>7.032258064516129</v>
      </c>
      <c r="F87" s="19">
        <v>0.87998899999999991</v>
      </c>
      <c r="G87" s="22">
        <v>279.85000000000002</v>
      </c>
      <c r="H87" s="26">
        <v>512</v>
      </c>
      <c r="I87" s="27">
        <f t="shared" si="15"/>
        <v>0.97854034553693714</v>
      </c>
      <c r="J87" s="28">
        <f t="shared" si="16"/>
        <v>6.2762933602702766</v>
      </c>
      <c r="K87" s="28">
        <f t="shared" si="41"/>
        <v>200.80799279082797</v>
      </c>
      <c r="L87" s="28">
        <f t="shared" si="17"/>
        <v>543.10586848120374</v>
      </c>
      <c r="M87" s="24">
        <f t="shared" si="18"/>
        <v>9.9415799339692495E-2</v>
      </c>
      <c r="N87" s="24">
        <f t="array" ref="N87">SUMPRODUCT(M87^{5,4,3,2,1,0},$AC$53:$AH$53)</f>
        <v>4.1499560184297479</v>
      </c>
      <c r="O87" s="24">
        <f t="shared" si="19"/>
        <v>167342.20386378682</v>
      </c>
      <c r="P87" s="25">
        <f t="shared" si="20"/>
        <v>2.7707326799252385</v>
      </c>
      <c r="Q87" s="23">
        <f t="array" ref="Q87">SUMPRODUCT(M87^{5,4,3,2,1,0},$AC$54:$AH$54)</f>
        <v>0.78285442857457177</v>
      </c>
      <c r="R87" s="24">
        <f t="shared" si="21"/>
        <v>56.811529271206687</v>
      </c>
      <c r="S87" s="76">
        <f t="shared" si="22"/>
        <v>12.143977431955172</v>
      </c>
      <c r="T87" s="77">
        <f t="shared" si="23"/>
        <v>5048.8097416399924</v>
      </c>
      <c r="U87" s="30">
        <v>5</v>
      </c>
      <c r="V87" s="89">
        <v>2</v>
      </c>
      <c r="W87" s="10">
        <f t="shared" si="24"/>
        <v>2.4382142802747304</v>
      </c>
      <c r="X87" s="22">
        <f t="shared" si="25"/>
        <v>7.032258064516129</v>
      </c>
      <c r="Y87" s="19">
        <f t="shared" si="26"/>
        <v>2.3782142802747304</v>
      </c>
      <c r="Z87" s="22">
        <v>282.25</v>
      </c>
      <c r="AA87" s="26">
        <v>512</v>
      </c>
      <c r="AB87" s="63">
        <f t="shared" si="27"/>
        <v>0.94871075614512124</v>
      </c>
      <c r="AC87" s="65">
        <f t="shared" si="28"/>
        <v>17.346555361332072</v>
      </c>
      <c r="AD87" s="28">
        <f t="shared" si="29"/>
        <v>201.1256652474666</v>
      </c>
      <c r="AE87" s="28">
        <f t="shared" si="30"/>
        <v>196.5053974849011</v>
      </c>
      <c r="AF87" s="24">
        <f t="shared" si="31"/>
        <v>3.5913596467291552E-2</v>
      </c>
      <c r="AG87" s="24">
        <f>SUMPRODUCT(AF87^{5,4,3,2,1,0},$AC$55:$AH$55)</f>
        <v>3.9281109007580088</v>
      </c>
      <c r="AH87" s="24">
        <f t="shared" si="32"/>
        <v>158898.10859871184</v>
      </c>
      <c r="AI87" s="25">
        <f t="shared" si="33"/>
        <v>2.6929686270830642</v>
      </c>
      <c r="AJ87" s="23">
        <f t="array" ref="AJ87">SUMPRODUCT(AF87^{5,4,3,2,1,0},$AC$56:$AH$56)</f>
        <v>0.76584798992753145</v>
      </c>
      <c r="AK87" s="24">
        <f t="shared" si="34"/>
        <v>56.811529271206687</v>
      </c>
      <c r="AL87" s="76">
        <f t="shared" si="35"/>
        <v>11.787253693320135</v>
      </c>
      <c r="AM87" s="81">
        <f t="shared" si="36"/>
        <v>5056.7968131277212</v>
      </c>
      <c r="AN87" s="82">
        <f t="shared" si="37"/>
        <v>6.4044564452607782</v>
      </c>
      <c r="AO87" s="6">
        <v>7.36</v>
      </c>
      <c r="AP87" s="84">
        <f t="shared" si="38"/>
        <v>0.95554355473922215</v>
      </c>
      <c r="AQ87" s="78">
        <v>5048.8097416399924</v>
      </c>
      <c r="AR87" s="78">
        <v>5056.7968131277212</v>
      </c>
      <c r="AS87" s="91">
        <f t="shared" si="39"/>
        <v>0.56255795668909203</v>
      </c>
      <c r="AT87" s="91">
        <f t="shared" si="40"/>
        <v>0.36647886947861963</v>
      </c>
    </row>
    <row r="88" spans="1:46" ht="15.75" thickBot="1" x14ac:dyDescent="0.3">
      <c r="A88" s="74">
        <v>45078</v>
      </c>
      <c r="B88" s="30">
        <v>5</v>
      </c>
      <c r="C88" s="89">
        <v>2</v>
      </c>
      <c r="D88" s="75">
        <v>14.066666666666666</v>
      </c>
      <c r="E88" s="111">
        <f t="shared" si="14"/>
        <v>7.0333333333333332</v>
      </c>
      <c r="F88" s="19">
        <v>0.87998899999999991</v>
      </c>
      <c r="G88" s="22">
        <v>279.85000000000002</v>
      </c>
      <c r="H88" s="26">
        <v>512</v>
      </c>
      <c r="I88" s="27">
        <f t="shared" si="15"/>
        <v>0.97854034553693714</v>
      </c>
      <c r="J88" s="28">
        <f t="shared" si="16"/>
        <v>6.2762933602702766</v>
      </c>
      <c r="K88" s="28">
        <f t="shared" si="41"/>
        <v>201.01279361812789</v>
      </c>
      <c r="L88" s="28">
        <f t="shared" si="17"/>
        <v>543.18891219198065</v>
      </c>
      <c r="M88" s="24">
        <f t="shared" si="18"/>
        <v>9.932969578044136E-2</v>
      </c>
      <c r="N88" s="24">
        <f t="array" ref="N88">SUMPRODUCT(M88^{5,4,3,2,1,0},$AC$53:$AH$53)</f>
        <v>4.1516871071071364</v>
      </c>
      <c r="O88" s="24">
        <f t="shared" si="19"/>
        <v>167753.66376374249</v>
      </c>
      <c r="P88" s="25">
        <f t="shared" si="20"/>
        <v>2.7766448437246494</v>
      </c>
      <c r="Q88" s="23">
        <f t="array" ref="Q88">SUMPRODUCT(M88^{5,4,3,2,1,0},$AC$54:$AH$54)</f>
        <v>0.78272069734041416</v>
      </c>
      <c r="R88" s="24">
        <f t="shared" si="21"/>
        <v>56.820216049382708</v>
      </c>
      <c r="S88" s="76">
        <f t="shared" si="22"/>
        <v>12.177778677016207</v>
      </c>
      <c r="T88" s="77">
        <f t="shared" si="23"/>
        <v>5053.9589411195411</v>
      </c>
      <c r="U88" s="30">
        <v>5</v>
      </c>
      <c r="V88" s="89">
        <v>2</v>
      </c>
      <c r="W88" s="10">
        <f t="shared" si="24"/>
        <v>2.4434169193844104</v>
      </c>
      <c r="X88" s="22">
        <f t="shared" si="25"/>
        <v>7.0333333333333332</v>
      </c>
      <c r="Y88" s="19">
        <f t="shared" si="26"/>
        <v>2.3834169193844104</v>
      </c>
      <c r="Z88" s="22">
        <v>282.25</v>
      </c>
      <c r="AA88" s="26">
        <v>512</v>
      </c>
      <c r="AB88" s="63">
        <f t="shared" si="27"/>
        <v>0.94859855455412145</v>
      </c>
      <c r="AC88" s="65">
        <f t="shared" si="28"/>
        <v>17.386559369448772</v>
      </c>
      <c r="AD88" s="28">
        <f t="shared" si="29"/>
        <v>200.82780817700902</v>
      </c>
      <c r="AE88" s="28">
        <f t="shared" si="30"/>
        <v>196.08324398866094</v>
      </c>
      <c r="AF88" s="24">
        <f t="shared" si="31"/>
        <v>3.5889593811127656E-2</v>
      </c>
      <c r="AG88" s="24">
        <f>SUMPRODUCT(AF88^{5,4,3,2,1,0},$AC$55:$AH$55)</f>
        <v>3.9294851022645574</v>
      </c>
      <c r="AH88" s="24">
        <f t="shared" si="32"/>
        <v>158483.24079424131</v>
      </c>
      <c r="AI88" s="25">
        <f t="shared" si="33"/>
        <v>2.6872613435518438</v>
      </c>
      <c r="AJ88" s="23">
        <f t="array" ref="AJ88">SUMPRODUCT(AF88^{5,4,3,2,1,0},$AC$56:$AH$56)</f>
        <v>0.76588464483255025</v>
      </c>
      <c r="AK88" s="24">
        <f t="shared" si="34"/>
        <v>56.820216049382708</v>
      </c>
      <c r="AL88" s="76">
        <f t="shared" si="35"/>
        <v>11.757713178991803</v>
      </c>
      <c r="AM88" s="81">
        <f t="shared" si="36"/>
        <v>5049.3079494722342</v>
      </c>
      <c r="AN88" s="82">
        <f t="shared" si="37"/>
        <v>6.4048641530291475</v>
      </c>
      <c r="AO88" s="6">
        <v>7.36</v>
      </c>
      <c r="AP88" s="84">
        <f t="shared" si="38"/>
        <v>0.95513584697085285</v>
      </c>
      <c r="AQ88" s="78">
        <v>5053.9589411195411</v>
      </c>
      <c r="AR88" s="78">
        <v>5049.3079494722342</v>
      </c>
      <c r="AS88" s="91">
        <f t="shared" si="39"/>
        <v>0.55624455627037139</v>
      </c>
      <c r="AT88" s="91">
        <f t="shared" si="40"/>
        <v>0.36397070414049448</v>
      </c>
    </row>
    <row r="89" spans="1:46" ht="15.75" thickBot="1" x14ac:dyDescent="0.3">
      <c r="A89" s="74">
        <v>45108</v>
      </c>
      <c r="B89" s="30">
        <v>5</v>
      </c>
      <c r="C89" s="89">
        <v>2</v>
      </c>
      <c r="D89" s="75">
        <v>13.64516129032258</v>
      </c>
      <c r="E89" s="111">
        <f t="shared" si="14"/>
        <v>6.82258064516129</v>
      </c>
      <c r="F89" s="19">
        <v>0.86733499999999997</v>
      </c>
      <c r="G89" s="22">
        <v>279.85000000000002</v>
      </c>
      <c r="H89" s="26">
        <v>512</v>
      </c>
      <c r="I89" s="27">
        <f t="shared" si="15"/>
        <v>0.97884892947102675</v>
      </c>
      <c r="J89" s="28">
        <f t="shared" si="16"/>
        <v>6.1840918252989798</v>
      </c>
      <c r="K89" s="28">
        <f t="shared" si="41"/>
        <v>200.08923325283607</v>
      </c>
      <c r="L89" s="28">
        <f t="shared" si="17"/>
        <v>534.76832897011809</v>
      </c>
      <c r="M89" s="24">
        <f t="shared" si="18"/>
        <v>9.8241247145448241E-2</v>
      </c>
      <c r="N89" s="24">
        <f t="array" ref="N89">SUMPRODUCT(M89^{5,4,3,2,1,0},$AC$53:$AH$53)</f>
        <v>4.1735733130426524</v>
      </c>
      <c r="O89" s="24">
        <f t="shared" si="19"/>
        <v>167091.93436315903</v>
      </c>
      <c r="P89" s="25">
        <f t="shared" si="20"/>
        <v>2.7654294473611367</v>
      </c>
      <c r="Q89" s="23">
        <f t="array" ref="Q89">SUMPRODUCT(M89^{5,4,3,2,1,0},$AC$54:$AH$54)</f>
        <v>0.78104644586542626</v>
      </c>
      <c r="R89" s="24">
        <f t="shared" si="21"/>
        <v>55.11760752688172</v>
      </c>
      <c r="S89" s="76">
        <f t="shared" si="22"/>
        <v>11.791498070170986</v>
      </c>
      <c r="T89" s="77">
        <f t="shared" si="23"/>
        <v>5030.738348629804</v>
      </c>
      <c r="U89" s="30">
        <v>5</v>
      </c>
      <c r="V89" s="89">
        <v>2</v>
      </c>
      <c r="W89" s="10">
        <f t="shared" si="24"/>
        <v>2.3985537497269713</v>
      </c>
      <c r="X89" s="22">
        <f t="shared" si="25"/>
        <v>6.82258064516129</v>
      </c>
      <c r="Y89" s="19">
        <f t="shared" si="26"/>
        <v>2.3385537497269713</v>
      </c>
      <c r="Z89" s="22">
        <v>282.25</v>
      </c>
      <c r="AA89" s="26">
        <v>512</v>
      </c>
      <c r="AB89" s="63">
        <f t="shared" si="27"/>
        <v>0.94956608639839135</v>
      </c>
      <c r="AC89" s="65">
        <f t="shared" si="28"/>
        <v>17.041909285695684</v>
      </c>
      <c r="AD89" s="28">
        <f t="shared" si="29"/>
        <v>202.33037760049709</v>
      </c>
      <c r="AE89" s="28">
        <f t="shared" si="30"/>
        <v>194.05433957970411</v>
      </c>
      <c r="AF89" s="24">
        <f t="shared" si="31"/>
        <v>3.5254468813781394E-2</v>
      </c>
      <c r="AG89" s="24">
        <f>SUMPRODUCT(AF89^{5,4,3,2,1,0},$AC$55:$AH$55)</f>
        <v>3.9651949013963854</v>
      </c>
      <c r="AH89" s="24">
        <f t="shared" si="32"/>
        <v>162325.4902321783</v>
      </c>
      <c r="AI89" s="25">
        <f t="shared" si="33"/>
        <v>2.7411182106817931</v>
      </c>
      <c r="AJ89" s="23">
        <f t="array" ref="AJ89">SUMPRODUCT(AF89^{5,4,3,2,1,0},$AC$56:$AH$56)</f>
        <v>0.76664565524822104</v>
      </c>
      <c r="AK89" s="24">
        <f t="shared" si="34"/>
        <v>55.11760752688172</v>
      </c>
      <c r="AL89" s="76">
        <f t="shared" si="35"/>
        <v>11.670310267823876</v>
      </c>
      <c r="AM89" s="81">
        <f t="shared" si="36"/>
        <v>5087.0862621646929</v>
      </c>
      <c r="AN89" s="82">
        <f t="shared" si="37"/>
        <v>6.4102522700347935</v>
      </c>
      <c r="AO89" s="6">
        <v>7.36</v>
      </c>
      <c r="AP89" s="84">
        <f t="shared" si="38"/>
        <v>0.94974772996520684</v>
      </c>
      <c r="AQ89" s="78">
        <v>5030.738348629804</v>
      </c>
      <c r="AR89" s="78">
        <v>5087.0862621646929</v>
      </c>
      <c r="AS89" s="91">
        <f t="shared" si="39"/>
        <v>0.4764358685960477</v>
      </c>
      <c r="AT89" s="91">
        <f t="shared" si="40"/>
        <v>0.29760311161892794</v>
      </c>
    </row>
    <row r="90" spans="1:46" ht="15.75" thickBot="1" x14ac:dyDescent="0.3">
      <c r="A90" s="74">
        <v>45139</v>
      </c>
      <c r="B90" s="30">
        <v>5</v>
      </c>
      <c r="C90" s="89">
        <v>2</v>
      </c>
      <c r="D90" s="75">
        <v>13.64516129032258</v>
      </c>
      <c r="E90" s="111">
        <f t="shared" si="14"/>
        <v>6.82258064516129</v>
      </c>
      <c r="F90" s="19">
        <v>0.86733499999999997</v>
      </c>
      <c r="G90" s="22">
        <v>279.85000000000002</v>
      </c>
      <c r="H90" s="26">
        <v>512</v>
      </c>
      <c r="I90" s="27">
        <f t="shared" si="15"/>
        <v>0.97884892947102675</v>
      </c>
      <c r="J90" s="28">
        <f t="shared" si="16"/>
        <v>6.1840918252989798</v>
      </c>
      <c r="K90" s="28">
        <f t="shared" si="41"/>
        <v>200.08972256286526</v>
      </c>
      <c r="L90" s="28">
        <f t="shared" si="17"/>
        <v>534.76832897011809</v>
      </c>
      <c r="M90" s="24">
        <f t="shared" si="18"/>
        <v>9.8241006901087405E-2</v>
      </c>
      <c r="N90" s="24">
        <f t="array" ref="N90">SUMPRODUCT(M90^{5,4,3,2,1,0},$AC$53:$AH$53)</f>
        <v>4.1735781479433456</v>
      </c>
      <c r="O90" s="24">
        <f t="shared" si="19"/>
        <v>167092.94516671583</v>
      </c>
      <c r="P90" s="25">
        <f t="shared" si="20"/>
        <v>2.7654439083000204</v>
      </c>
      <c r="Q90" s="23">
        <f t="array" ref="Q90">SUMPRODUCT(M90^{5,4,3,2,1,0},$AC$54:$AH$54)</f>
        <v>0.78104608031660128</v>
      </c>
      <c r="R90" s="24">
        <f t="shared" si="21"/>
        <v>55.11760752688172</v>
      </c>
      <c r="S90" s="76">
        <f t="shared" si="22"/>
        <v>11.791574920235929</v>
      </c>
      <c r="T90" s="77">
        <f t="shared" si="23"/>
        <v>5030.7506510945004</v>
      </c>
      <c r="U90" s="30">
        <v>5</v>
      </c>
      <c r="V90" s="89">
        <v>2</v>
      </c>
      <c r="W90" s="10">
        <f t="shared" si="24"/>
        <v>2.3985662922053983</v>
      </c>
      <c r="X90" s="22">
        <f t="shared" si="25"/>
        <v>6.82258064516129</v>
      </c>
      <c r="Y90" s="19">
        <f t="shared" si="26"/>
        <v>2.3385662922053982</v>
      </c>
      <c r="Z90" s="22">
        <v>282.25</v>
      </c>
      <c r="AA90" s="26">
        <v>512</v>
      </c>
      <c r="AB90" s="63">
        <f t="shared" si="27"/>
        <v>0.94956581590374334</v>
      </c>
      <c r="AC90" s="65">
        <f t="shared" si="28"/>
        <v>17.042005542000151</v>
      </c>
      <c r="AD90" s="28">
        <f t="shared" si="29"/>
        <v>202.33098777880645</v>
      </c>
      <c r="AE90" s="28">
        <f t="shared" si="30"/>
        <v>194.05324352598274</v>
      </c>
      <c r="AF90" s="24">
        <f t="shared" si="31"/>
        <v>3.5254163372391602E-2</v>
      </c>
      <c r="AG90" s="24">
        <f>SUMPRODUCT(AF90^{5,4,3,2,1,0},$AC$55:$AH$55)</f>
        <v>3.965211795208754</v>
      </c>
      <c r="AH90" s="24">
        <f t="shared" si="32"/>
        <v>162327.16089660351</v>
      </c>
      <c r="AI90" s="25">
        <f t="shared" si="33"/>
        <v>2.7411434730041102</v>
      </c>
      <c r="AJ90" s="23">
        <f t="array" ref="AJ90">SUMPRODUCT(AF90^{5,4,3,2,1,0},$AC$56:$AH$56)</f>
        <v>0.76664593004456316</v>
      </c>
      <c r="AK90" s="24">
        <f t="shared" si="34"/>
        <v>55.11760752688172</v>
      </c>
      <c r="AL90" s="76">
        <f t="shared" si="35"/>
        <v>11.670426196264946</v>
      </c>
      <c r="AM90" s="81">
        <f t="shared" si="36"/>
        <v>5087.1016035569837</v>
      </c>
      <c r="AN90" s="82">
        <f t="shared" si="37"/>
        <v>6.4103457280662504</v>
      </c>
      <c r="AO90" s="6">
        <v>7.36</v>
      </c>
      <c r="AP90" s="84">
        <f t="shared" si="38"/>
        <v>0.94965427193374996</v>
      </c>
      <c r="AQ90" s="78">
        <v>5030.7506510945004</v>
      </c>
      <c r="AR90" s="78">
        <v>5087.1016035569837</v>
      </c>
      <c r="AS90" s="91">
        <f t="shared" si="39"/>
        <v>0.47641825307746188</v>
      </c>
      <c r="AT90" s="91">
        <f t="shared" si="40"/>
        <v>0.29757119442186969</v>
      </c>
    </row>
    <row r="91" spans="1:46" ht="15.75" thickBot="1" x14ac:dyDescent="0.3">
      <c r="A91" s="74">
        <v>45170</v>
      </c>
      <c r="B91" s="30">
        <v>5</v>
      </c>
      <c r="C91" s="89">
        <v>2</v>
      </c>
      <c r="D91" s="75">
        <v>13.633333333333333</v>
      </c>
      <c r="E91" s="111">
        <f t="shared" si="14"/>
        <v>6.8166666666666664</v>
      </c>
      <c r="F91" s="19">
        <v>0.86733499999999997</v>
      </c>
      <c r="G91" s="22">
        <v>279.85000000000002</v>
      </c>
      <c r="H91" s="26">
        <v>512</v>
      </c>
      <c r="I91" s="27">
        <f t="shared" si="15"/>
        <v>0.97884892947102675</v>
      </c>
      <c r="J91" s="28">
        <f t="shared" si="16"/>
        <v>6.1840918252989798</v>
      </c>
      <c r="K91" s="28">
        <f t="shared" si="41"/>
        <v>200.06032392158329</v>
      </c>
      <c r="L91" s="28">
        <f t="shared" si="17"/>
        <v>534.30477880316209</v>
      </c>
      <c r="M91" s="24">
        <f t="shared" si="18"/>
        <v>9.8170273104364991E-2</v>
      </c>
      <c r="N91" s="24">
        <f t="array" ref="N91">SUMPRODUCT(M91^{5,4,3,2,1,0},$AC$53:$AH$53)</f>
        <v>4.1750018029790397</v>
      </c>
      <c r="O91" s="24">
        <f t="shared" si="19"/>
        <v>167100.82830444013</v>
      </c>
      <c r="P91" s="25">
        <f t="shared" si="20"/>
        <v>2.765504112803169</v>
      </c>
      <c r="Q91" s="23">
        <f t="array" ref="Q91">SUMPRODUCT(M91^{5,4,3,2,1,0},$AC$54:$AH$54)</f>
        <v>0.7809385424987223</v>
      </c>
      <c r="R91" s="24">
        <f t="shared" si="21"/>
        <v>55.069830246913568</v>
      </c>
      <c r="S91" s="76">
        <f t="shared" si="22"/>
        <v>11.783531927365749</v>
      </c>
      <c r="T91" s="77">
        <f t="shared" si="23"/>
        <v>5030.0114965198618</v>
      </c>
      <c r="U91" s="30">
        <v>5</v>
      </c>
      <c r="V91" s="89">
        <v>2</v>
      </c>
      <c r="W91" s="10">
        <f t="shared" si="24"/>
        <v>2.3986185096781365</v>
      </c>
      <c r="X91" s="22">
        <f t="shared" si="25"/>
        <v>6.8166666666666664</v>
      </c>
      <c r="Y91" s="19">
        <f t="shared" si="26"/>
        <v>2.3386185096781364</v>
      </c>
      <c r="Z91" s="22">
        <v>282.25</v>
      </c>
      <c r="AA91" s="26">
        <v>512</v>
      </c>
      <c r="AB91" s="63">
        <f t="shared" si="27"/>
        <v>0.94956468976691244</v>
      </c>
      <c r="AC91" s="65">
        <f t="shared" si="28"/>
        <v>17.042406281644713</v>
      </c>
      <c r="AD91" s="28">
        <f t="shared" si="29"/>
        <v>202.29386402478949</v>
      </c>
      <c r="AE91" s="28">
        <f t="shared" si="30"/>
        <v>193.88047440070397</v>
      </c>
      <c r="AF91" s="24">
        <f t="shared" si="31"/>
        <v>3.5229239822919277E-2</v>
      </c>
      <c r="AG91" s="24">
        <f>SUMPRODUCT(AF91^{5,4,3,2,1,0},$AC$55:$AH$55)</f>
        <v>3.966589472977482</v>
      </c>
      <c r="AH91" s="24">
        <f t="shared" si="32"/>
        <v>162323.97712510737</v>
      </c>
      <c r="AI91" s="25">
        <f t="shared" si="33"/>
        <v>2.7411109335283736</v>
      </c>
      <c r="AJ91" s="23">
        <f t="array" ref="AJ91">SUMPRODUCT(AF91^{5,4,3,2,1,0},$AC$56:$AH$56)</f>
        <v>0.7666680760800948</v>
      </c>
      <c r="AK91" s="24">
        <f t="shared" si="34"/>
        <v>55.069830246913568</v>
      </c>
      <c r="AL91" s="76">
        <f t="shared" si="35"/>
        <v>11.659744476369273</v>
      </c>
      <c r="AM91" s="81">
        <f t="shared" si="36"/>
        <v>5086.1682205361076</v>
      </c>
      <c r="AN91" s="82">
        <f t="shared" si="37"/>
        <v>6.4104127662305705</v>
      </c>
      <c r="AO91" s="6">
        <v>7.36</v>
      </c>
      <c r="AP91" s="84">
        <f t="shared" si="38"/>
        <v>0.94958723376942977</v>
      </c>
      <c r="AQ91" s="78">
        <v>5030.0114965198618</v>
      </c>
      <c r="AR91" s="78">
        <v>5086.1682205361076</v>
      </c>
      <c r="AS91" s="91">
        <f t="shared" si="39"/>
        <v>0.47123181495888783</v>
      </c>
      <c r="AT91" s="91">
        <f t="shared" si="40"/>
        <v>0.29496680003890297</v>
      </c>
    </row>
    <row r="92" spans="1:46" ht="15.75" thickBot="1" x14ac:dyDescent="0.3">
      <c r="A92" s="74">
        <v>45200</v>
      </c>
      <c r="B92" s="30">
        <v>5</v>
      </c>
      <c r="C92" s="89">
        <v>2</v>
      </c>
      <c r="D92" s="75">
        <v>13.225806451612904</v>
      </c>
      <c r="E92" s="111">
        <f t="shared" si="14"/>
        <v>6.612903225806452</v>
      </c>
      <c r="F92" s="19">
        <v>0.85505099999999989</v>
      </c>
      <c r="G92" s="22">
        <v>279.85000000000002</v>
      </c>
      <c r="H92" s="26">
        <v>512</v>
      </c>
      <c r="I92" s="27">
        <f t="shared" si="15"/>
        <v>0.97914849048306696</v>
      </c>
      <c r="J92" s="28">
        <f t="shared" si="16"/>
        <v>6.0946418331784198</v>
      </c>
      <c r="K92" s="28">
        <f t="shared" si="41"/>
        <v>199.73734766931997</v>
      </c>
      <c r="L92" s="28">
        <f t="shared" si="17"/>
        <v>525.9408566888244</v>
      </c>
      <c r="M92" s="24">
        <f t="shared" si="18"/>
        <v>9.6789788131979762E-2</v>
      </c>
      <c r="N92" s="24">
        <f t="array" ref="N92">SUMPRODUCT(M92^{5,4,3,2,1,0},$AC$53:$AH$53)</f>
        <v>4.2028721671384801</v>
      </c>
      <c r="O92" s="24">
        <f t="shared" si="19"/>
        <v>167673.61895781619</v>
      </c>
      <c r="P92" s="25">
        <f t="shared" si="20"/>
        <v>2.7720225842975519</v>
      </c>
      <c r="Q92" s="23">
        <f t="array" ref="Q92">SUMPRODUCT(M92^{5,4,3,2,1,0},$AC$54:$AH$54)</f>
        <v>0.77888047660396431</v>
      </c>
      <c r="R92" s="24">
        <f t="shared" si="21"/>
        <v>53.42368578255676</v>
      </c>
      <c r="S92" s="76">
        <f t="shared" si="22"/>
        <v>11.500792486523256</v>
      </c>
      <c r="T92" s="77">
        <f t="shared" si="23"/>
        <v>5021.8910744884333</v>
      </c>
      <c r="U92" s="30">
        <v>5</v>
      </c>
      <c r="V92" s="89">
        <v>2</v>
      </c>
      <c r="W92" s="10">
        <f t="shared" si="24"/>
        <v>2.3702206827262056</v>
      </c>
      <c r="X92" s="22">
        <f t="shared" si="25"/>
        <v>6.612903225806452</v>
      </c>
      <c r="Y92" s="19">
        <f t="shared" si="26"/>
        <v>2.3102206827262055</v>
      </c>
      <c r="Z92" s="22">
        <v>282.25</v>
      </c>
      <c r="AA92" s="26">
        <v>512</v>
      </c>
      <c r="AB92" s="63">
        <f t="shared" si="27"/>
        <v>0.95017712535926702</v>
      </c>
      <c r="AC92" s="65">
        <f t="shared" si="28"/>
        <v>16.824609193484942</v>
      </c>
      <c r="AD92" s="28">
        <f t="shared" si="29"/>
        <v>202.86345569441275</v>
      </c>
      <c r="AE92" s="28">
        <f t="shared" si="30"/>
        <v>190.51979811778645</v>
      </c>
      <c r="AF92" s="24">
        <f t="shared" si="31"/>
        <v>3.4521384237159371E-2</v>
      </c>
      <c r="AG92" s="24">
        <f>SUMPRODUCT(AF92^{5,4,3,2,1,0},$AC$55:$AH$55)</f>
        <v>4.0050992847376605</v>
      </c>
      <c r="AH92" s="24">
        <f t="shared" si="32"/>
        <v>164824.18045595579</v>
      </c>
      <c r="AI92" s="25">
        <f t="shared" si="33"/>
        <v>2.7765159433346516</v>
      </c>
      <c r="AJ92" s="23">
        <f t="array" ref="AJ92">SUMPRODUCT(AF92^{5,4,3,2,1,0},$AC$56:$AH$56)</f>
        <v>0.76708575707713722</v>
      </c>
      <c r="AK92" s="24">
        <f t="shared" si="34"/>
        <v>53.42368578255676</v>
      </c>
      <c r="AL92" s="76">
        <f t="shared" si="35"/>
        <v>11.479179667731652</v>
      </c>
      <c r="AM92" s="81">
        <f t="shared" si="36"/>
        <v>5100.4891642913026</v>
      </c>
      <c r="AN92" s="82">
        <f t="shared" si="37"/>
        <v>6.4143645582107736</v>
      </c>
      <c r="AO92" s="6">
        <v>7.36</v>
      </c>
      <c r="AP92" s="84">
        <f t="shared" si="38"/>
        <v>0.94563544178922676</v>
      </c>
      <c r="AQ92" s="78">
        <v>5021.8910744884333</v>
      </c>
      <c r="AR92" s="78">
        <v>5100.4891642913026</v>
      </c>
      <c r="AS92" s="91">
        <f t="shared" si="39"/>
        <v>0.37001004807148058</v>
      </c>
      <c r="AT92" s="91">
        <f t="shared" si="40"/>
        <v>0.22099920109992421</v>
      </c>
    </row>
    <row r="93" spans="1:46" ht="15.75" thickBot="1" x14ac:dyDescent="0.3">
      <c r="A93" s="74">
        <v>45231</v>
      </c>
      <c r="B93" s="30">
        <v>5</v>
      </c>
      <c r="C93" s="89">
        <v>2</v>
      </c>
      <c r="D93" s="75">
        <v>13.2</v>
      </c>
      <c r="E93" s="111">
        <f t="shared" si="14"/>
        <v>6.6</v>
      </c>
      <c r="F93" s="19">
        <v>0.85505099999999989</v>
      </c>
      <c r="G93" s="22">
        <v>279.85000000000002</v>
      </c>
      <c r="H93" s="26">
        <v>512</v>
      </c>
      <c r="I93" s="27">
        <f t="shared" si="15"/>
        <v>0.97914849048306696</v>
      </c>
      <c r="J93" s="28">
        <f t="shared" si="16"/>
        <v>6.0946418331784198</v>
      </c>
      <c r="K93" s="28">
        <f t="shared" si="41"/>
        <v>199.63550499035543</v>
      </c>
      <c r="L93" s="28">
        <f t="shared" si="17"/>
        <v>524.91463062699245</v>
      </c>
      <c r="M93" s="24">
        <f t="shared" si="18"/>
        <v>9.6650210308424647E-2</v>
      </c>
      <c r="N93" s="24">
        <f t="array" ref="N93">SUMPRODUCT(M93^{5,4,3,2,1,0},$AC$53:$AH$53)</f>
        <v>4.2057022279130081</v>
      </c>
      <c r="O93" s="24">
        <f t="shared" si="19"/>
        <v>167615.4648822195</v>
      </c>
      <c r="P93" s="25">
        <f t="shared" si="20"/>
        <v>2.7710765203188901</v>
      </c>
      <c r="Q93" s="23">
        <f t="array" ref="Q93">SUMPRODUCT(M93^{5,4,3,2,1,0},$AC$54:$AH$54)</f>
        <v>0.77867727100818662</v>
      </c>
      <c r="R93" s="24">
        <f t="shared" si="21"/>
        <v>53.319444444444436</v>
      </c>
      <c r="S93" s="76">
        <f t="shared" si="22"/>
        <v>11.477365271296417</v>
      </c>
      <c r="T93" s="77">
        <f t="shared" si="23"/>
        <v>5019.3304975784977</v>
      </c>
      <c r="U93" s="30">
        <v>5</v>
      </c>
      <c r="V93" s="89">
        <v>2</v>
      </c>
      <c r="W93" s="10">
        <f t="shared" si="24"/>
        <v>2.3694117497751868</v>
      </c>
      <c r="X93" s="22">
        <f t="shared" si="25"/>
        <v>6.6</v>
      </c>
      <c r="Y93" s="19">
        <f t="shared" si="26"/>
        <v>2.3094117497751867</v>
      </c>
      <c r="Z93" s="22">
        <v>282.25</v>
      </c>
      <c r="AA93" s="26">
        <v>512</v>
      </c>
      <c r="AB93" s="63">
        <f t="shared" si="27"/>
        <v>0.95019457103677862</v>
      </c>
      <c r="AC93" s="65">
        <f t="shared" si="28"/>
        <v>16.818409196204218</v>
      </c>
      <c r="AD93" s="28">
        <f t="shared" si="29"/>
        <v>202.85432249711732</v>
      </c>
      <c r="AE93" s="28">
        <f t="shared" si="30"/>
        <v>190.21814901427732</v>
      </c>
      <c r="AF93" s="24">
        <f t="shared" si="31"/>
        <v>3.4468278501518061E-2</v>
      </c>
      <c r="AG93" s="24">
        <f>SUMPRODUCT(AF93^{5,4,3,2,1,0},$AC$55:$AH$55)</f>
        <v>4.0079459905954149</v>
      </c>
      <c r="AH93" s="24">
        <f t="shared" si="32"/>
        <v>164926.48115199411</v>
      </c>
      <c r="AI93" s="25">
        <f t="shared" si="33"/>
        <v>2.7779896871570933</v>
      </c>
      <c r="AJ93" s="23">
        <f t="array" ref="AJ93">SUMPRODUCT(AF93^{5,4,3,2,1,0},$AC$56:$AH$56)</f>
        <v>0.76710207461338387</v>
      </c>
      <c r="AK93" s="24">
        <f t="shared" si="34"/>
        <v>53.319444444444436</v>
      </c>
      <c r="AL93" s="76">
        <f t="shared" si="35"/>
        <v>11.463648242163202</v>
      </c>
      <c r="AM93" s="81">
        <f t="shared" si="36"/>
        <v>5100.2595331155881</v>
      </c>
      <c r="AN93" s="82">
        <f t="shared" si="37"/>
        <v>6.4155220242748863</v>
      </c>
      <c r="AO93" s="6">
        <v>7.36</v>
      </c>
      <c r="AP93" s="84">
        <f t="shared" si="38"/>
        <v>0.94447797572511405</v>
      </c>
      <c r="AQ93" s="78">
        <v>5019.3304975784977</v>
      </c>
      <c r="AR93" s="78">
        <v>5100.2595331155881</v>
      </c>
      <c r="AS93" s="91">
        <f t="shared" si="39"/>
        <v>0.35977573607159236</v>
      </c>
      <c r="AT93" s="91">
        <f t="shared" si="40"/>
        <v>0.21544990003583941</v>
      </c>
    </row>
    <row r="94" spans="1:46" ht="15.75" thickBot="1" x14ac:dyDescent="0.3">
      <c r="A94" s="74">
        <v>45261</v>
      </c>
      <c r="B94" s="30">
        <v>5</v>
      </c>
      <c r="C94" s="89">
        <v>2</v>
      </c>
      <c r="D94" s="75">
        <v>13.225806451612904</v>
      </c>
      <c r="E94" s="111">
        <f t="shared" si="14"/>
        <v>6.612903225806452</v>
      </c>
      <c r="F94" s="19">
        <v>0.85768199999999994</v>
      </c>
      <c r="G94" s="22">
        <v>279.85000000000002</v>
      </c>
      <c r="H94" s="26">
        <v>512</v>
      </c>
      <c r="I94" s="27">
        <f t="shared" si="15"/>
        <v>0.97908433019141294</v>
      </c>
      <c r="J94" s="28">
        <f t="shared" si="16"/>
        <v>6.1137957200145427</v>
      </c>
      <c r="K94" s="28">
        <f t="shared" si="41"/>
        <v>200.03716005133919</v>
      </c>
      <c r="L94" s="28">
        <f t="shared" si="17"/>
        <v>524.29313862416404</v>
      </c>
      <c r="M94" s="24">
        <f t="shared" si="18"/>
        <v>9.6341943329556534E-2</v>
      </c>
      <c r="N94" s="24">
        <f t="array" ref="N94">SUMPRODUCT(M94^{5,4,3,2,1,0},$AC$53:$AH$53)</f>
        <v>4.2119626374965264</v>
      </c>
      <c r="O94" s="24">
        <f t="shared" si="19"/>
        <v>168541.11801517068</v>
      </c>
      <c r="P94" s="25">
        <f t="shared" si="20"/>
        <v>2.7844434298800769</v>
      </c>
      <c r="Q94" s="23">
        <f t="array" ref="Q94">SUMPRODUCT(M94^{5,4,3,2,1,0},$AC$54:$AH$54)</f>
        <v>0.77823203655180073</v>
      </c>
      <c r="R94" s="24">
        <f t="shared" si="21"/>
        <v>53.42368578255676</v>
      </c>
      <c r="S94" s="76">
        <f t="shared" si="22"/>
        <v>11.569926843642556</v>
      </c>
      <c r="T94" s="77">
        <f t="shared" si="23"/>
        <v>5029.4290995140591</v>
      </c>
      <c r="U94" s="30">
        <v>5</v>
      </c>
      <c r="V94" s="89">
        <v>2</v>
      </c>
      <c r="W94" s="10">
        <f t="shared" si="24"/>
        <v>2.3881670098264038</v>
      </c>
      <c r="X94" s="22">
        <f t="shared" si="25"/>
        <v>6.612903225806452</v>
      </c>
      <c r="Y94" s="19">
        <f t="shared" si="26"/>
        <v>2.3281670098264038</v>
      </c>
      <c r="Z94" s="22">
        <v>282.25</v>
      </c>
      <c r="AA94" s="26">
        <v>512</v>
      </c>
      <c r="AB94" s="63">
        <f t="shared" si="27"/>
        <v>0.94979008977774859</v>
      </c>
      <c r="AC94" s="65">
        <f t="shared" si="28"/>
        <v>16.962215856371824</v>
      </c>
      <c r="AD94" s="28">
        <f t="shared" si="29"/>
        <v>201.84179788831341</v>
      </c>
      <c r="AE94" s="28">
        <f t="shared" si="30"/>
        <v>188.97419854194905</v>
      </c>
      <c r="AF94" s="24">
        <f t="shared" si="31"/>
        <v>3.4414646622284696E-2</v>
      </c>
      <c r="AG94" s="24">
        <f>SUMPRODUCT(AF94^{5,4,3,2,1,0},$AC$55:$AH$55)</f>
        <v>4.0108157258472978</v>
      </c>
      <c r="AH94" s="24">
        <f t="shared" si="32"/>
        <v>163401.0793747651</v>
      </c>
      <c r="AI94" s="25">
        <f t="shared" si="33"/>
        <v>2.7565646700089501</v>
      </c>
      <c r="AJ94" s="23">
        <f t="array" ref="AJ94">SUMPRODUCT(AF94^{5,4,3,2,1,0},$AC$56:$AH$56)</f>
        <v>0.76711663999416801</v>
      </c>
      <c r="AK94" s="24">
        <f t="shared" si="34"/>
        <v>53.42368578255676</v>
      </c>
      <c r="AL94" s="76">
        <f t="shared" si="35"/>
        <v>11.379609652470103</v>
      </c>
      <c r="AM94" s="81">
        <f t="shared" si="36"/>
        <v>5074.8021594446882</v>
      </c>
      <c r="AN94" s="82">
        <f t="shared" si="37"/>
        <v>6.4177429251678451</v>
      </c>
      <c r="AO94" s="6">
        <v>7.36</v>
      </c>
      <c r="AP94" s="84">
        <f t="shared" si="38"/>
        <v>0.94225707483215526</v>
      </c>
      <c r="AQ94" s="78">
        <v>5029.4290995140591</v>
      </c>
      <c r="AR94" s="78">
        <v>5074.8021594446882</v>
      </c>
      <c r="AS94" s="91">
        <f t="shared" si="39"/>
        <v>0.33717257203992623</v>
      </c>
      <c r="AT94" s="91">
        <f t="shared" si="40"/>
        <v>0.20984561942651347</v>
      </c>
    </row>
    <row r="95" spans="1:46" ht="15.75" thickBot="1" x14ac:dyDescent="0.3">
      <c r="A95" s="74">
        <v>45292</v>
      </c>
      <c r="B95" s="30">
        <v>5</v>
      </c>
      <c r="C95" s="89">
        <v>2</v>
      </c>
      <c r="D95" s="75">
        <v>12.838709677419354</v>
      </c>
      <c r="E95" s="111">
        <f t="shared" si="14"/>
        <v>6.419354838709677</v>
      </c>
      <c r="F95" s="19">
        <v>0.84478500000000012</v>
      </c>
      <c r="G95" s="22">
        <v>279.85000000000002</v>
      </c>
      <c r="H95" s="26">
        <v>512</v>
      </c>
      <c r="I95" s="27">
        <f t="shared" si="15"/>
        <v>0.97939883999052424</v>
      </c>
      <c r="J95" s="28">
        <f t="shared" si="16"/>
        <v>6.0199285461543637</v>
      </c>
      <c r="K95" s="28">
        <f t="shared" si="41"/>
        <v>199.72987704714356</v>
      </c>
      <c r="L95" s="28">
        <f t="shared" si="17"/>
        <v>516.88386644390937</v>
      </c>
      <c r="M95" s="24">
        <f t="shared" si="18"/>
        <v>9.5126572797669048E-2</v>
      </c>
      <c r="N95" s="24">
        <f t="array" ref="N95">SUMPRODUCT(M95^{5,4,3,2,1,0},$AC$53:$AH$53)</f>
        <v>4.2368014521933333</v>
      </c>
      <c r="O95" s="24">
        <f t="shared" si="19"/>
        <v>169014.58430435057</v>
      </c>
      <c r="P95" s="25">
        <f t="shared" si="20"/>
        <v>2.7896566529670643</v>
      </c>
      <c r="Q95" s="23">
        <f t="array" ref="Q95">SUMPRODUCT(M95^{5,4,3,2,1,0},$AC$54:$AH$54)</f>
        <v>0.77652821360664781</v>
      </c>
      <c r="R95" s="24">
        <f t="shared" si="21"/>
        <v>51.860065710872149</v>
      </c>
      <c r="S95" s="76">
        <f t="shared" si="22"/>
        <v>11.287558255493531</v>
      </c>
      <c r="T95" s="77">
        <f t="shared" si="23"/>
        <v>5021.7032445644536</v>
      </c>
      <c r="U95" s="30">
        <v>5</v>
      </c>
      <c r="V95" s="89">
        <v>2</v>
      </c>
      <c r="W95" s="10">
        <f t="shared" si="24"/>
        <v>2.3566600955767818</v>
      </c>
      <c r="X95" s="22">
        <f t="shared" si="25"/>
        <v>6.419354838709677</v>
      </c>
      <c r="Y95" s="19">
        <f t="shared" si="26"/>
        <v>2.2966600955767817</v>
      </c>
      <c r="Z95" s="22">
        <v>282.25</v>
      </c>
      <c r="AA95" s="26">
        <v>512</v>
      </c>
      <c r="AB95" s="63">
        <f t="shared" si="27"/>
        <v>0.9504695768287964</v>
      </c>
      <c r="AC95" s="65">
        <f t="shared" si="28"/>
        <v>16.720705307282085</v>
      </c>
      <c r="AD95" s="28">
        <f t="shared" si="29"/>
        <v>202.60181627352875</v>
      </c>
      <c r="AE95" s="28">
        <f t="shared" si="30"/>
        <v>186.09286423445221</v>
      </c>
      <c r="AF95" s="24">
        <f t="shared" si="31"/>
        <v>3.3762787416061431E-2</v>
      </c>
      <c r="AG95" s="24">
        <f>SUMPRODUCT(AF95^{5,4,3,2,1,0},$AC$55:$AH$55)</f>
        <v>4.0453423344142081</v>
      </c>
      <c r="AH95" s="24">
        <f t="shared" si="32"/>
        <v>166051.17311789404</v>
      </c>
      <c r="AI95" s="25">
        <f t="shared" si="33"/>
        <v>2.793942947699636</v>
      </c>
      <c r="AJ95" s="23">
        <f t="array" ref="AJ95">SUMPRODUCT(AF95^{5,4,3,2,1,0},$AC$56:$AH$56)</f>
        <v>0.76715614569798563</v>
      </c>
      <c r="AK95" s="24">
        <f t="shared" si="34"/>
        <v>51.860065710872149</v>
      </c>
      <c r="AL95" s="76">
        <f t="shared" si="35"/>
        <v>11.225126459003226</v>
      </c>
      <c r="AM95" s="81">
        <f t="shared" si="36"/>
        <v>5093.9109019492653</v>
      </c>
      <c r="AN95" s="82">
        <f t="shared" si="37"/>
        <v>6.4167372772999212</v>
      </c>
      <c r="AO95" s="6">
        <v>7.36</v>
      </c>
      <c r="AP95" s="84">
        <f t="shared" si="38"/>
        <v>0.94326272270007916</v>
      </c>
      <c r="AQ95" s="78">
        <v>5021.7032445644536</v>
      </c>
      <c r="AR95" s="78">
        <v>5093.9109019492653</v>
      </c>
      <c r="AS95" s="91">
        <f t="shared" si="39"/>
        <v>0.24805754715995273</v>
      </c>
      <c r="AT95" s="91">
        <f t="shared" si="40"/>
        <v>0.14172938032268331</v>
      </c>
    </row>
    <row r="96" spans="1:46" ht="15.75" thickBot="1" x14ac:dyDescent="0.3">
      <c r="A96" s="74">
        <v>45323</v>
      </c>
      <c r="B96" s="30">
        <v>5</v>
      </c>
      <c r="C96" s="89">
        <v>2</v>
      </c>
      <c r="D96" s="75">
        <v>12.827586206896552</v>
      </c>
      <c r="E96" s="111">
        <f t="shared" si="14"/>
        <v>6.4137931034482758</v>
      </c>
      <c r="F96" s="19">
        <v>0.84209299999999998</v>
      </c>
      <c r="G96" s="22">
        <v>279.85000000000002</v>
      </c>
      <c r="H96" s="26">
        <v>512</v>
      </c>
      <c r="I96" s="27">
        <f t="shared" si="15"/>
        <v>0.97946448784500262</v>
      </c>
      <c r="J96" s="28">
        <f t="shared" si="16"/>
        <v>6.000343188646112</v>
      </c>
      <c r="K96" s="28">
        <f t="shared" si="41"/>
        <v>199.62404492700156</v>
      </c>
      <c r="L96" s="28">
        <f t="shared" si="17"/>
        <v>518.12170541506805</v>
      </c>
      <c r="M96" s="24">
        <f t="shared" si="18"/>
        <v>9.5404935734647867E-2</v>
      </c>
      <c r="N96" s="24">
        <f t="array" ref="N96">SUMPRODUCT(M96^{5,4,3,2,1,0},$AC$53:$AH$53)</f>
        <v>4.2310882947385835</v>
      </c>
      <c r="O96" s="24">
        <f t="shared" si="19"/>
        <v>168607.85017745837</v>
      </c>
      <c r="P96" s="25">
        <f t="shared" si="20"/>
        <v>2.7837801277273462</v>
      </c>
      <c r="Q96" s="23">
        <f t="array" ref="Q96">SUMPRODUCT(M96^{5,4,3,2,1,0},$AC$54:$AH$54)</f>
        <v>0.77691082595542049</v>
      </c>
      <c r="R96" s="24">
        <f t="shared" si="21"/>
        <v>51.815134099616856</v>
      </c>
      <c r="S96" s="76">
        <f t="shared" si="22"/>
        <v>11.245097989784499</v>
      </c>
      <c r="T96" s="77">
        <f t="shared" si="23"/>
        <v>5019.0423632333614</v>
      </c>
      <c r="U96" s="30">
        <v>5</v>
      </c>
      <c r="V96" s="89">
        <v>2</v>
      </c>
      <c r="W96" s="10">
        <f t="shared" si="24"/>
        <v>2.3442017590983042</v>
      </c>
      <c r="X96" s="22">
        <f t="shared" si="25"/>
        <v>6.4137931034482758</v>
      </c>
      <c r="Y96" s="19">
        <f t="shared" si="26"/>
        <v>2.2842017590983041</v>
      </c>
      <c r="Z96" s="22">
        <v>282.25</v>
      </c>
      <c r="AA96" s="26">
        <v>512</v>
      </c>
      <c r="AB96" s="63">
        <f t="shared" si="27"/>
        <v>0.95073825684765367</v>
      </c>
      <c r="AC96" s="65">
        <f t="shared" si="28"/>
        <v>16.625303422564063</v>
      </c>
      <c r="AD96" s="28">
        <f t="shared" si="29"/>
        <v>203.2794231622596</v>
      </c>
      <c r="AE96" s="28">
        <f t="shared" si="30"/>
        <v>186.99857482044891</v>
      </c>
      <c r="AF96" s="24">
        <f t="shared" si="31"/>
        <v>3.3814018450153346E-2</v>
      </c>
      <c r="AG96" s="24">
        <f>SUMPRODUCT(AF96^{5,4,3,2,1,0},$AC$55:$AH$55)</f>
        <v>4.0426488258894349</v>
      </c>
      <c r="AH96" s="24">
        <f t="shared" si="32"/>
        <v>167052.45265104453</v>
      </c>
      <c r="AI96" s="25">
        <f t="shared" si="33"/>
        <v>2.808106049872245</v>
      </c>
      <c r="AJ96" s="23">
        <f t="array" ref="AJ96">SUMPRODUCT(AF96^{5,4,3,2,1,0},$AC$56:$AH$56)</f>
        <v>0.76716129984127912</v>
      </c>
      <c r="AK96" s="24">
        <f t="shared" si="34"/>
        <v>51.815134099616856</v>
      </c>
      <c r="AL96" s="76">
        <f t="shared" si="35"/>
        <v>11.282953451346682</v>
      </c>
      <c r="AM96" s="81">
        <f t="shared" si="36"/>
        <v>5110.9476155445755</v>
      </c>
      <c r="AN96" s="82">
        <f t="shared" si="37"/>
        <v>6.4142807788527723</v>
      </c>
      <c r="AO96" s="6">
        <v>7.36</v>
      </c>
      <c r="AP96" s="84">
        <f t="shared" si="38"/>
        <v>0.94571922114722806</v>
      </c>
      <c r="AQ96" s="78">
        <v>5019.0423632333614</v>
      </c>
      <c r="AR96" s="78">
        <v>5110.9476155445755</v>
      </c>
      <c r="AS96" s="91">
        <f t="shared" si="39"/>
        <v>0.26846804700645249</v>
      </c>
      <c r="AT96" s="91">
        <f t="shared" si="40"/>
        <v>0.14708278384053769</v>
      </c>
    </row>
    <row r="97" spans="1:46" ht="15.75" thickBot="1" x14ac:dyDescent="0.3">
      <c r="A97" s="74">
        <v>45352</v>
      </c>
      <c r="B97" s="30">
        <v>5</v>
      </c>
      <c r="C97" s="89">
        <v>2</v>
      </c>
      <c r="D97" s="75">
        <v>12.838709677419354</v>
      </c>
      <c r="E97" s="111">
        <f t="shared" si="14"/>
        <v>6.419354838709677</v>
      </c>
      <c r="F97" s="19">
        <v>0.84209299999999998</v>
      </c>
      <c r="G97" s="22">
        <v>279.85000000000002</v>
      </c>
      <c r="H97" s="26">
        <v>512</v>
      </c>
      <c r="I97" s="27">
        <f t="shared" si="15"/>
        <v>0.97946448784500262</v>
      </c>
      <c r="J97" s="28">
        <f t="shared" si="16"/>
        <v>6.000343188646112</v>
      </c>
      <c r="K97" s="28">
        <f t="shared" si="41"/>
        <v>199.63836641548463</v>
      </c>
      <c r="L97" s="28">
        <f t="shared" si="17"/>
        <v>518.5709958290596</v>
      </c>
      <c r="M97" s="24">
        <f t="shared" si="18"/>
        <v>9.5480816327880663E-2</v>
      </c>
      <c r="N97" s="24">
        <f t="array" ref="N97">SUMPRODUCT(M97^{5,4,3,2,1,0},$AC$53:$AH$53)</f>
        <v>4.2295335447280422</v>
      </c>
      <c r="O97" s="24">
        <f t="shared" si="19"/>
        <v>168570.07837200919</v>
      </c>
      <c r="P97" s="25">
        <f t="shared" si="20"/>
        <v>2.7832859468934039</v>
      </c>
      <c r="Q97" s="23">
        <f t="array" ref="Q97">SUMPRODUCT(M97^{5,4,3,2,1,0},$AC$54:$AH$54)</f>
        <v>0.77701593349799758</v>
      </c>
      <c r="R97" s="24">
        <f t="shared" si="21"/>
        <v>51.860065710872149</v>
      </c>
      <c r="S97" s="76">
        <f t="shared" si="22"/>
        <v>11.25080576134903</v>
      </c>
      <c r="T97" s="77">
        <f t="shared" si="23"/>
        <v>5019.4024408854657</v>
      </c>
      <c r="U97" s="30">
        <v>5</v>
      </c>
      <c r="V97" s="89">
        <v>2</v>
      </c>
      <c r="W97" s="10">
        <f t="shared" si="24"/>
        <v>2.3437856128773071</v>
      </c>
      <c r="X97" s="22">
        <f t="shared" si="25"/>
        <v>6.419354838709677</v>
      </c>
      <c r="Y97" s="19">
        <f t="shared" si="26"/>
        <v>2.2837856128773071</v>
      </c>
      <c r="Z97" s="22">
        <v>282.25</v>
      </c>
      <c r="AA97" s="26">
        <v>512</v>
      </c>
      <c r="AB97" s="63">
        <f t="shared" si="27"/>
        <v>0.95074723157511409</v>
      </c>
      <c r="AC97" s="65">
        <f t="shared" si="28"/>
        <v>16.622117640930018</v>
      </c>
      <c r="AD97" s="28">
        <f t="shared" si="29"/>
        <v>203.33790854580937</v>
      </c>
      <c r="AE97" s="28">
        <f t="shared" si="30"/>
        <v>187.19660213391637</v>
      </c>
      <c r="AF97" s="24">
        <f t="shared" si="31"/>
        <v>3.3840090631049626E-2</v>
      </c>
      <c r="AG97" s="24">
        <f>SUMPRODUCT(AF97^{5,4,3,2,1,0},$AC$55:$AH$55)</f>
        <v>4.0412769591206743</v>
      </c>
      <c r="AH97" s="24">
        <f t="shared" si="32"/>
        <v>167091.86995054915</v>
      </c>
      <c r="AI97" s="25">
        <f t="shared" si="33"/>
        <v>2.808669694935038</v>
      </c>
      <c r="AJ97" s="23">
        <f t="array" ref="AJ97">SUMPRODUCT(AF97^{5,4,3,2,1,0},$AC$56:$AH$56)</f>
        <v>0.76716343650165841</v>
      </c>
      <c r="AK97" s="24">
        <f t="shared" si="34"/>
        <v>51.860065710872149</v>
      </c>
      <c r="AL97" s="76">
        <f t="shared" si="35"/>
        <v>11.295370638234594</v>
      </c>
      <c r="AM97" s="81">
        <f t="shared" si="36"/>
        <v>5112.4180827809932</v>
      </c>
      <c r="AN97" s="82">
        <f t="shared" si="37"/>
        <v>6.4143994406171352</v>
      </c>
      <c r="AO97" s="6">
        <v>7.36</v>
      </c>
      <c r="AP97" s="84">
        <f t="shared" si="38"/>
        <v>0.94560055938286514</v>
      </c>
      <c r="AQ97" s="78">
        <v>5019.4024408854657</v>
      </c>
      <c r="AR97" s="78">
        <v>5112.4180827809932</v>
      </c>
      <c r="AS97" s="91">
        <f t="shared" si="39"/>
        <v>0.27403186542761021</v>
      </c>
      <c r="AT97" s="91">
        <f t="shared" si="40"/>
        <v>0.14980720483656637</v>
      </c>
    </row>
    <row r="98" spans="1:46" ht="15.75" thickBot="1" x14ac:dyDescent="0.3">
      <c r="A98" s="74">
        <v>45383</v>
      </c>
      <c r="B98" s="30">
        <v>5</v>
      </c>
      <c r="C98" s="89">
        <v>2</v>
      </c>
      <c r="D98" s="75">
        <v>12.433333333333334</v>
      </c>
      <c r="E98" s="111">
        <f t="shared" si="14"/>
        <v>6.2166666666666668</v>
      </c>
      <c r="F98" s="19">
        <v>0.83036200000000004</v>
      </c>
      <c r="G98" s="22">
        <v>279.85000000000002</v>
      </c>
      <c r="H98" s="26">
        <v>512</v>
      </c>
      <c r="I98" s="27">
        <f t="shared" si="15"/>
        <v>0.97975056324652032</v>
      </c>
      <c r="J98" s="28">
        <f t="shared" si="16"/>
        <v>5.915026194487778</v>
      </c>
      <c r="K98" s="28">
        <f t="shared" si="41"/>
        <v>198.81209050183202</v>
      </c>
      <c r="L98" s="28">
        <f t="shared" si="17"/>
        <v>509.44093608404182</v>
      </c>
      <c r="M98" s="24">
        <f t="shared" si="18"/>
        <v>9.4189600770177975E-2</v>
      </c>
      <c r="N98" s="24">
        <f t="array" ref="N98">SUMPRODUCT(M98^{5,4,3,2,1,0},$AC$53:$AH$53)</f>
        <v>4.2561510879200739</v>
      </c>
      <c r="O98" s="24">
        <f t="shared" si="19"/>
        <v>168229.68057373737</v>
      </c>
      <c r="P98" s="25">
        <f t="shared" si="20"/>
        <v>2.7767388467513272</v>
      </c>
      <c r="Q98" s="23">
        <f t="array" ref="Q98">SUMPRODUCT(M98^{5,4,3,2,1,0},$AC$54:$AH$54)</f>
        <v>0.77527580172628596</v>
      </c>
      <c r="R98" s="24">
        <f t="shared" si="21"/>
        <v>50.222608024691361</v>
      </c>
      <c r="S98" s="76">
        <f t="shared" si="22"/>
        <v>10.897971130739322</v>
      </c>
      <c r="T98" s="77">
        <f t="shared" si="23"/>
        <v>4998.6278201935638</v>
      </c>
      <c r="U98" s="30">
        <v>5</v>
      </c>
      <c r="V98" s="89">
        <v>2</v>
      </c>
      <c r="W98" s="10">
        <f t="shared" si="24"/>
        <v>2.3056984222661256</v>
      </c>
      <c r="X98" s="22">
        <f t="shared" si="25"/>
        <v>6.2166666666666668</v>
      </c>
      <c r="Y98" s="19">
        <f t="shared" si="26"/>
        <v>2.2456984222661256</v>
      </c>
      <c r="Z98" s="22">
        <v>282.25</v>
      </c>
      <c r="AA98" s="26">
        <v>512</v>
      </c>
      <c r="AB98" s="63">
        <f t="shared" si="27"/>
        <v>0.95156863073296394</v>
      </c>
      <c r="AC98" s="65">
        <f t="shared" si="28"/>
        <v>16.330797949266891</v>
      </c>
      <c r="AD98" s="28">
        <f t="shared" si="29"/>
        <v>204.4502544575565</v>
      </c>
      <c r="AE98" s="28">
        <f t="shared" si="30"/>
        <v>184.51985572552837</v>
      </c>
      <c r="AF98" s="24">
        <f t="shared" si="31"/>
        <v>3.3174727121427779E-2</v>
      </c>
      <c r="AG98" s="24">
        <f>SUMPRODUCT(AF98^{5,4,3,2,1,0},$AC$55:$AH$55)</f>
        <v>4.0760991299471812</v>
      </c>
      <c r="AH98" s="24">
        <f t="shared" si="32"/>
        <v>170380.5627111964</v>
      </c>
      <c r="AI98" s="25">
        <f t="shared" si="33"/>
        <v>2.8555585659059615</v>
      </c>
      <c r="AJ98" s="23">
        <f t="array" ref="AJ98">SUMPRODUCT(AF98^{5,4,3,2,1,0},$AC$56:$AH$56)</f>
        <v>0.76701821968449879</v>
      </c>
      <c r="AK98" s="24">
        <f t="shared" si="34"/>
        <v>50.222608024691361</v>
      </c>
      <c r="AL98" s="76">
        <f t="shared" si="35"/>
        <v>11.15613162304089</v>
      </c>
      <c r="AM98" s="81">
        <f t="shared" si="36"/>
        <v>5140.3852109677291</v>
      </c>
      <c r="AN98" s="82">
        <f t="shared" si="37"/>
        <v>6.4127233661435374</v>
      </c>
      <c r="AO98" s="6">
        <v>7.36</v>
      </c>
      <c r="AP98" s="84">
        <f t="shared" si="38"/>
        <v>0.94727663385646288</v>
      </c>
      <c r="AQ98" s="78">
        <v>4998.6278201935638</v>
      </c>
      <c r="AR98" s="78">
        <v>5140.3852109677291</v>
      </c>
      <c r="AS98" s="91">
        <f t="shared" si="39"/>
        <v>0.1793556300482779</v>
      </c>
      <c r="AT98" s="91">
        <f t="shared" si="40"/>
        <v>8.0279829170658734E-2</v>
      </c>
    </row>
    <row r="99" spans="1:46" ht="15.75" thickBot="1" x14ac:dyDescent="0.3">
      <c r="A99" s="74">
        <v>45413</v>
      </c>
      <c r="B99" s="30">
        <v>5</v>
      </c>
      <c r="C99" s="89">
        <v>2</v>
      </c>
      <c r="D99" s="75">
        <v>12.419354838709678</v>
      </c>
      <c r="E99" s="111">
        <f t="shared" si="14"/>
        <v>6.209677419354839</v>
      </c>
      <c r="F99" s="19">
        <v>0.82702000000000009</v>
      </c>
      <c r="G99" s="22">
        <v>279.85000000000002</v>
      </c>
      <c r="H99" s="26">
        <v>512</v>
      </c>
      <c r="I99" s="27">
        <f t="shared" si="15"/>
        <v>0.97983206218027463</v>
      </c>
      <c r="J99" s="28">
        <f t="shared" si="16"/>
        <v>5.8907296783342797</v>
      </c>
      <c r="K99" s="28">
        <f t="shared" si="41"/>
        <v>204.7243208863265</v>
      </c>
      <c r="L99" s="28">
        <f t="shared" si="17"/>
        <v>510.96702825514137</v>
      </c>
      <c r="M99" s="24">
        <f t="shared" si="18"/>
        <v>9.1743508792058837E-2</v>
      </c>
      <c r="N99" s="24">
        <f t="array" ref="N99">SUMPRODUCT(M99^{5,4,3,2,1,0},$AC$53:$AH$53)</f>
        <v>4.3076361259287523</v>
      </c>
      <c r="O99" s="24">
        <f t="shared" si="19"/>
        <v>180541.85019129867</v>
      </c>
      <c r="P99" s="25">
        <f t="shared" si="20"/>
        <v>2.9569820138464893</v>
      </c>
      <c r="Q99" s="23">
        <f t="array" ref="Q99">SUMPRODUCT(M99^{5,4,3,2,1,0},$AC$54:$AH$54)</f>
        <v>0.77227813583578531</v>
      </c>
      <c r="R99" s="24">
        <f t="shared" si="21"/>
        <v>50.166143966547189</v>
      </c>
      <c r="S99" s="76">
        <f t="shared" si="22"/>
        <v>11.727754585310899</v>
      </c>
      <c r="T99" s="77">
        <f t="shared" si="23"/>
        <v>5147.2759190326815</v>
      </c>
      <c r="U99" s="30">
        <v>5</v>
      </c>
      <c r="V99" s="89">
        <v>2</v>
      </c>
      <c r="W99" s="10">
        <f t="shared" si="24"/>
        <v>2.4454832650913239</v>
      </c>
      <c r="X99" s="22">
        <f t="shared" si="25"/>
        <v>6.209677419354839</v>
      </c>
      <c r="Y99" s="19">
        <f t="shared" si="26"/>
        <v>2.3854832650913238</v>
      </c>
      <c r="Z99" s="22">
        <v>282.25</v>
      </c>
      <c r="AA99" s="26">
        <v>512</v>
      </c>
      <c r="AB99" s="63">
        <f t="shared" si="27"/>
        <v>0.94855399115639505</v>
      </c>
      <c r="AC99" s="65">
        <f t="shared" si="28"/>
        <v>17.402450491249635</v>
      </c>
      <c r="AD99" s="28">
        <f t="shared" si="29"/>
        <v>196.1877183340479</v>
      </c>
      <c r="AE99" s="28">
        <f t="shared" si="30"/>
        <v>172.96234455637816</v>
      </c>
      <c r="AF99" s="24">
        <f t="shared" si="31"/>
        <v>3.2406464715760371E-2</v>
      </c>
      <c r="AG99" s="24">
        <f>SUMPRODUCT(AF99^{5,4,3,2,1,0},$AC$55:$AH$55)</f>
        <v>4.1160976869500159</v>
      </c>
      <c r="AH99" s="24">
        <f t="shared" si="32"/>
        <v>158427.03924985841</v>
      </c>
      <c r="AI99" s="25">
        <f t="shared" si="33"/>
        <v>2.686943296369992</v>
      </c>
      <c r="AJ99" s="23">
        <f t="array" ref="AJ99">SUMPRODUCT(AF99^{5,4,3,2,1,0},$AC$56:$AH$56)</f>
        <v>0.76669097062328584</v>
      </c>
      <c r="AK99" s="24">
        <f t="shared" si="34"/>
        <v>50.166143966547189</v>
      </c>
      <c r="AL99" s="76">
        <f t="shared" si="35"/>
        <v>10.366202242790354</v>
      </c>
      <c r="AM99" s="81">
        <f t="shared" si="36"/>
        <v>4932.6446111477007</v>
      </c>
      <c r="AN99" s="82">
        <f t="shared" si="37"/>
        <v>6.4096582677399327</v>
      </c>
      <c r="AO99" s="6">
        <v>7.36</v>
      </c>
      <c r="AP99" s="84">
        <f t="shared" si="38"/>
        <v>0.95034173226006757</v>
      </c>
      <c r="AQ99" s="78">
        <v>5147.2759190326815</v>
      </c>
      <c r="AR99" s="78">
        <v>4932.6446111477007</v>
      </c>
      <c r="AS99" s="91">
        <f t="shared" si="39"/>
        <v>0</v>
      </c>
      <c r="AT99" s="91">
        <f t="shared" si="40"/>
        <v>0</v>
      </c>
    </row>
    <row r="100" spans="1:46" ht="15.75" thickBot="1" x14ac:dyDescent="0.3">
      <c r="A100" s="74">
        <v>45444</v>
      </c>
      <c r="B100" s="30">
        <v>5</v>
      </c>
      <c r="C100" s="89">
        <v>2</v>
      </c>
      <c r="D100" s="75">
        <v>12.466666666666667</v>
      </c>
      <c r="E100" s="111">
        <f t="shared" si="14"/>
        <v>6.2333333333333334</v>
      </c>
      <c r="F100" s="19">
        <v>0.82702000000000009</v>
      </c>
      <c r="G100" s="22">
        <v>279.85000000000002</v>
      </c>
      <c r="H100" s="26">
        <v>512</v>
      </c>
      <c r="I100" s="27">
        <f t="shared" si="15"/>
        <v>0.97983206218027463</v>
      </c>
      <c r="J100" s="28">
        <f t="shared" si="16"/>
        <v>5.8907296783342797</v>
      </c>
      <c r="K100" s="28">
        <f t="shared" si="41"/>
        <v>194.42988372628719</v>
      </c>
      <c r="L100" s="28">
        <f t="shared" si="17"/>
        <v>512.91356931516088</v>
      </c>
      <c r="M100" s="24">
        <f t="shared" si="18"/>
        <v>9.6969036517842125E-2</v>
      </c>
      <c r="N100" s="24">
        <f t="array" ref="N100">SUMPRODUCT(M100^{5,4,3,2,1,0},$AC$53:$AH$53)</f>
        <v>4.1992416196501097</v>
      </c>
      <c r="O100" s="24">
        <f t="shared" si="19"/>
        <v>158743.84564347271</v>
      </c>
      <c r="P100" s="25">
        <f t="shared" si="20"/>
        <v>2.6432383865617601</v>
      </c>
      <c r="Q100" s="23">
        <f t="array" ref="Q100">SUMPRODUCT(M100^{5,4,3,2,1,0},$AC$54:$AH$54)</f>
        <v>0.7791428596476937</v>
      </c>
      <c r="R100" s="24">
        <f t="shared" si="21"/>
        <v>50.357253086419753</v>
      </c>
      <c r="S100" s="76">
        <f t="shared" si="22"/>
        <v>10.259869434720258</v>
      </c>
      <c r="T100" s="77">
        <f t="shared" si="23"/>
        <v>4888.4483001915987</v>
      </c>
      <c r="U100" s="30">
        <v>5</v>
      </c>
      <c r="V100" s="89">
        <v>2</v>
      </c>
      <c r="W100" s="10">
        <f t="shared" si="24"/>
        <v>2.1860110104543069</v>
      </c>
      <c r="X100" s="22">
        <f t="shared" si="25"/>
        <v>6.2333333333333334</v>
      </c>
      <c r="Y100" s="19">
        <f t="shared" si="26"/>
        <v>2.1260110104543068</v>
      </c>
      <c r="Z100" s="22">
        <v>282.25</v>
      </c>
      <c r="AA100" s="26">
        <v>512</v>
      </c>
      <c r="AB100" s="63">
        <f t="shared" si="27"/>
        <v>0.95414984341076625</v>
      </c>
      <c r="AC100" s="65">
        <f t="shared" si="28"/>
        <v>15.41860257836635</v>
      </c>
      <c r="AD100" s="28">
        <f t="shared" si="29"/>
        <v>211.90702786490823</v>
      </c>
      <c r="AE100" s="28">
        <f t="shared" si="30"/>
        <v>195.96037772090469</v>
      </c>
      <c r="AF100" s="24">
        <f t="shared" si="31"/>
        <v>3.3991851121667381E-2</v>
      </c>
      <c r="AG100" s="24">
        <f>SUMPRODUCT(AF100^{5,4,3,2,1,0},$AC$55:$AH$55)</f>
        <v>4.0332757415839122</v>
      </c>
      <c r="AH100" s="24">
        <f t="shared" si="32"/>
        <v>181112.58731563424</v>
      </c>
      <c r="AI100" s="25">
        <f t="shared" si="33"/>
        <v>3.012410939444996</v>
      </c>
      <c r="AJ100" s="23">
        <f t="array" ref="AJ100">SUMPRODUCT(AF100^{5,4,3,2,1,0},$AC$56:$AH$56)</f>
        <v>0.7671690682130774</v>
      </c>
      <c r="AK100" s="24">
        <f t="shared" si="34"/>
        <v>50.357253086419753</v>
      </c>
      <c r="AL100" s="76">
        <f t="shared" si="35"/>
        <v>11.888295259131279</v>
      </c>
      <c r="AM100" s="81">
        <f t="shared" si="36"/>
        <v>5327.8669426309471</v>
      </c>
      <c r="AN100" s="82">
        <f t="shared" si="37"/>
        <v>6.4044188252730638</v>
      </c>
      <c r="AO100" s="6">
        <v>7.36</v>
      </c>
      <c r="AP100" s="84">
        <f t="shared" si="38"/>
        <v>0.95558117472693649</v>
      </c>
      <c r="AQ100" s="78">
        <v>4888.4483001915987</v>
      </c>
      <c r="AR100" s="78">
        <v>5327.8669426309471</v>
      </c>
      <c r="AS100" s="91">
        <f t="shared" ref="AS100:AS102" si="42">(M100-$AS$58)/($AS$59-$AS$58)</f>
        <v>0.38315313813884644</v>
      </c>
      <c r="AT100" s="91">
        <f t="shared" ref="AT100:AT102" si="43">(AF100-$AT$58)/($AT$59-$AT$58)</f>
        <v>0.16566546650832531</v>
      </c>
    </row>
    <row r="101" spans="1:46" ht="15.75" thickBot="1" x14ac:dyDescent="0.3">
      <c r="A101" s="74">
        <v>45474</v>
      </c>
      <c r="B101" s="30">
        <v>5</v>
      </c>
      <c r="C101" s="89">
        <v>2</v>
      </c>
      <c r="D101" s="75">
        <v>12.03225806451613</v>
      </c>
      <c r="E101" s="111">
        <f t="shared" si="14"/>
        <v>6.0161290322580649</v>
      </c>
      <c r="F101" s="19">
        <v>0.81194799999999989</v>
      </c>
      <c r="G101" s="22">
        <v>279.85000000000002</v>
      </c>
      <c r="H101" s="26">
        <v>512</v>
      </c>
      <c r="I101" s="27">
        <f t="shared" si="15"/>
        <v>0.98019961212927098</v>
      </c>
      <c r="J101" s="28">
        <f t="shared" si="16"/>
        <v>5.7812056420341298</v>
      </c>
      <c r="K101" s="28">
        <f t="shared" si="41"/>
        <v>192.89007895955874</v>
      </c>
      <c r="L101" s="28">
        <f t="shared" si="17"/>
        <v>504.41925339741096</v>
      </c>
      <c r="M101" s="24">
        <f t="shared" si="18"/>
        <v>9.6124406737985918E-2</v>
      </c>
      <c r="N101" s="24">
        <f t="array" ref="N101">SUMPRODUCT(M101^{5,4,3,2,1,0},$AC$53:$AH$53)</f>
        <v>4.2163893451107128</v>
      </c>
      <c r="O101" s="24">
        <f t="shared" si="19"/>
        <v>156877.43827828704</v>
      </c>
      <c r="P101" s="25">
        <f t="shared" si="20"/>
        <v>2.6158281492401292</v>
      </c>
      <c r="Q101" s="23">
        <f t="array" ref="Q101">SUMPRODUCT(M101^{5,4,3,2,1,0},$AC$54:$AH$54)</f>
        <v>0.77792089506353612</v>
      </c>
      <c r="R101" s="24">
        <f t="shared" si="21"/>
        <v>48.6025238948626</v>
      </c>
      <c r="S101" s="76">
        <f t="shared" si="22"/>
        <v>9.801304336815047</v>
      </c>
      <c r="T101" s="77">
        <f t="shared" si="23"/>
        <v>4849.7337988491136</v>
      </c>
      <c r="U101" s="30">
        <v>5</v>
      </c>
      <c r="V101" s="89">
        <v>2</v>
      </c>
      <c r="W101" s="10">
        <f t="shared" si="24"/>
        <v>2.123916434119224</v>
      </c>
      <c r="X101" s="22">
        <f t="shared" si="25"/>
        <v>6.0161290322580649</v>
      </c>
      <c r="Y101" s="19">
        <f t="shared" si="26"/>
        <v>2.063916434119224</v>
      </c>
      <c r="Z101" s="22">
        <v>282.25</v>
      </c>
      <c r="AA101" s="26">
        <v>512</v>
      </c>
      <c r="AB101" s="63">
        <f t="shared" si="27"/>
        <v>0.95548899265990273</v>
      </c>
      <c r="AC101" s="65">
        <f t="shared" si="28"/>
        <v>14.947291677004495</v>
      </c>
      <c r="AD101" s="28">
        <f t="shared" si="29"/>
        <v>214.54945496004783</v>
      </c>
      <c r="AE101" s="28">
        <f t="shared" si="30"/>
        <v>195.09563984611864</v>
      </c>
      <c r="AF101" s="24">
        <f t="shared" si="31"/>
        <v>3.3425049281993954E-2</v>
      </c>
      <c r="AG101" s="24">
        <f>SUMPRODUCT(AF101^{5,4,3,2,1,0},$AC$55:$AH$55)</f>
        <v>4.0630370396040654</v>
      </c>
      <c r="AH101" s="24">
        <f t="shared" si="32"/>
        <v>187027.56200527691</v>
      </c>
      <c r="AI101" s="25">
        <f t="shared" si="33"/>
        <v>3.1011357795644776</v>
      </c>
      <c r="AJ101" s="23">
        <f t="array" ref="AJ101">SUMPRODUCT(AF101^{5,4,3,2,1,0},$AC$56:$AH$56)</f>
        <v>0.76709306493722229</v>
      </c>
      <c r="AK101" s="24">
        <f t="shared" si="34"/>
        <v>48.6025238948626</v>
      </c>
      <c r="AL101" s="76">
        <f t="shared" si="35"/>
        <v>11.849946201903519</v>
      </c>
      <c r="AM101" s="81">
        <f t="shared" si="36"/>
        <v>5394.3040972187682</v>
      </c>
      <c r="AN101" s="82">
        <f t="shared" si="37"/>
        <v>6.4004850998782565</v>
      </c>
      <c r="AO101" s="6">
        <v>7.36</v>
      </c>
      <c r="AP101" s="84">
        <f t="shared" si="38"/>
        <v>0.95951490012174379</v>
      </c>
      <c r="AQ101" s="78">
        <v>4849.7337988491136</v>
      </c>
      <c r="AR101" s="78">
        <v>5394.3040972187682</v>
      </c>
      <c r="AS101" s="91">
        <f t="shared" si="42"/>
        <v>0.32122206290588157</v>
      </c>
      <c r="AT101" s="91">
        <f t="shared" si="43"/>
        <v>0.10643732449990768</v>
      </c>
    </row>
    <row r="102" spans="1:46" ht="15.75" thickBot="1" x14ac:dyDescent="0.3">
      <c r="A102" s="74">
        <v>45505</v>
      </c>
      <c r="B102" s="30">
        <v>5</v>
      </c>
      <c r="C102" s="89">
        <v>2</v>
      </c>
      <c r="D102" s="75">
        <v>12.064516129032258</v>
      </c>
      <c r="E102" s="111">
        <f t="shared" si="14"/>
        <v>6.032258064516129</v>
      </c>
      <c r="F102" s="19">
        <v>0.81194799999999989</v>
      </c>
      <c r="G102" s="22">
        <v>279.85000000000002</v>
      </c>
      <c r="H102" s="26">
        <v>512</v>
      </c>
      <c r="I102" s="27">
        <f t="shared" si="15"/>
        <v>0.98019961212927098</v>
      </c>
      <c r="J102" s="28">
        <f t="shared" si="16"/>
        <v>5.7812056420341298</v>
      </c>
      <c r="K102" s="28">
        <f t="shared" si="41"/>
        <v>193.12451578971596</v>
      </c>
      <c r="L102" s="28">
        <f t="shared" si="17"/>
        <v>505.77158383547385</v>
      </c>
      <c r="M102" s="24">
        <f t="shared" si="18"/>
        <v>9.6265113187953832E-2</v>
      </c>
      <c r="N102" s="24">
        <f t="array" ref="N102">SUMPRODUCT(M102^{5,4,3,2,1,0},$AC$53:$AH$53)</f>
        <v>4.2135252030788877</v>
      </c>
      <c r="O102" s="24">
        <f t="shared" si="19"/>
        <v>157152.18067815233</v>
      </c>
      <c r="P102" s="25">
        <f t="shared" si="20"/>
        <v>2.6197362080330411</v>
      </c>
      <c r="Q102" s="23">
        <f t="array" ref="Q102">SUMPRODUCT(M102^{5,4,3,2,1,0},$AC$54:$AH$54)</f>
        <v>0.77812185320500227</v>
      </c>
      <c r="R102" s="24">
        <f t="shared" si="21"/>
        <v>48.732825567502985</v>
      </c>
      <c r="S102" s="76">
        <f t="shared" si="22"/>
        <v>9.8422499985017478</v>
      </c>
      <c r="T102" s="77">
        <f t="shared" si="23"/>
        <v>4855.6281207605416</v>
      </c>
      <c r="U102" s="30">
        <v>5</v>
      </c>
      <c r="V102" s="89">
        <v>2</v>
      </c>
      <c r="W102" s="10">
        <f t="shared" si="24"/>
        <v>2.1270895746400114</v>
      </c>
      <c r="X102" s="22">
        <f t="shared" si="25"/>
        <v>6.032258064516129</v>
      </c>
      <c r="Y102" s="19">
        <f t="shared" si="26"/>
        <v>2.0670895746400113</v>
      </c>
      <c r="Z102" s="22">
        <v>282.25</v>
      </c>
      <c r="AA102" s="26">
        <v>512</v>
      </c>
      <c r="AB102" s="63">
        <f t="shared" si="27"/>
        <v>0.95542055981122864</v>
      </c>
      <c r="AC102" s="65">
        <f t="shared" si="28"/>
        <v>14.97134444833495</v>
      </c>
      <c r="AD102" s="28">
        <f t="shared" si="29"/>
        <v>214.43221540927328</v>
      </c>
      <c r="AE102" s="28">
        <f t="shared" si="30"/>
        <v>195.30440596972377</v>
      </c>
      <c r="AF102" s="24">
        <f t="shared" si="31"/>
        <v>3.3479110951450439E-2</v>
      </c>
      <c r="AG102" s="24">
        <f>SUMPRODUCT(AF102^{5,4,3,2,1,0},$AC$55:$AH$55)</f>
        <v>4.0602109828854553</v>
      </c>
      <c r="AH102" s="24">
        <f t="shared" si="32"/>
        <v>186693.27176261492</v>
      </c>
      <c r="AI102" s="25">
        <f t="shared" si="33"/>
        <v>3.0960646519824722</v>
      </c>
      <c r="AJ102" s="23">
        <f t="array" ref="AJ102">SUMPRODUCT(AF102^{5,4,3,2,1,0},$AC$56:$AH$56)</f>
        <v>0.76710631387097061</v>
      </c>
      <c r="AK102" s="24">
        <f t="shared" si="34"/>
        <v>48.732825567502985</v>
      </c>
      <c r="AL102" s="76">
        <f t="shared" si="35"/>
        <v>11.860273449612446</v>
      </c>
      <c r="AM102" s="81">
        <f t="shared" si="36"/>
        <v>5391.3564048593689</v>
      </c>
      <c r="AN102" s="82">
        <f t="shared" si="37"/>
        <v>6.3998429645244226</v>
      </c>
      <c r="AO102" s="6">
        <v>7.36</v>
      </c>
      <c r="AP102" s="84">
        <f t="shared" si="38"/>
        <v>0.96015703547557774</v>
      </c>
      <c r="AQ102" s="78">
        <v>4855.6281207605416</v>
      </c>
      <c r="AR102" s="78">
        <v>5391.3564048593689</v>
      </c>
      <c r="AS102" s="91">
        <f t="shared" si="42"/>
        <v>0.33153912956224529</v>
      </c>
      <c r="AT102" s="91">
        <f t="shared" si="43"/>
        <v>0.11208651617794753</v>
      </c>
    </row>
    <row r="103" spans="1:46" ht="15.75" thickBot="1" x14ac:dyDescent="0.3">
      <c r="A103" s="74">
        <v>45536</v>
      </c>
      <c r="B103" s="30">
        <v>5</v>
      </c>
      <c r="C103" s="89">
        <v>2</v>
      </c>
      <c r="D103" s="75">
        <v>12.033333333333333</v>
      </c>
      <c r="E103" s="111">
        <f t="shared" si="14"/>
        <v>6.0166666666666666</v>
      </c>
      <c r="F103" s="19">
        <v>0.81194799999999989</v>
      </c>
      <c r="G103" s="22">
        <v>279.85000000000002</v>
      </c>
      <c r="H103" s="26">
        <v>512</v>
      </c>
      <c r="I103" s="27">
        <f t="shared" si="15"/>
        <v>0.98019961212927098</v>
      </c>
      <c r="J103" s="28">
        <f t="shared" si="16"/>
        <v>5.7812056420341298</v>
      </c>
      <c r="K103" s="28">
        <f t="shared" si="41"/>
        <v>192.3588675429632</v>
      </c>
      <c r="L103" s="28">
        <f t="shared" si="17"/>
        <v>504.46433107867983</v>
      </c>
      <c r="M103" s="24">
        <f t="shared" si="18"/>
        <v>9.6398474414133406E-2</v>
      </c>
      <c r="N103" s="24">
        <f t="array" ref="N103">SUMPRODUCT(M103^{5,4,3,2,1,0},$AC$53:$AH$53)</f>
        <v>4.2108135047359667</v>
      </c>
      <c r="O103" s="24">
        <f t="shared" si="19"/>
        <v>155808.24306183722</v>
      </c>
      <c r="P103" s="25">
        <f t="shared" si="20"/>
        <v>2.6011598358363046</v>
      </c>
      <c r="Q103" s="23">
        <f t="array" ref="Q103">SUMPRODUCT(M103^{5,4,3,2,1,0},$AC$54:$AH$54)</f>
        <v>0.77831331082858846</v>
      </c>
      <c r="R103" s="24">
        <f t="shared" si="21"/>
        <v>48.606867283950614</v>
      </c>
      <c r="S103" s="76">
        <f t="shared" si="22"/>
        <v>9.7304652084000569</v>
      </c>
      <c r="T103" s="77">
        <f t="shared" si="23"/>
        <v>4836.3778296085284</v>
      </c>
      <c r="U103" s="30">
        <v>5</v>
      </c>
      <c r="V103" s="89">
        <v>2</v>
      </c>
      <c r="W103" s="10">
        <f t="shared" si="24"/>
        <v>2.1120065263876158</v>
      </c>
      <c r="X103" s="22">
        <f t="shared" si="25"/>
        <v>6.0166666666666666</v>
      </c>
      <c r="Y103" s="19">
        <f t="shared" si="26"/>
        <v>2.0520065263876157</v>
      </c>
      <c r="Z103" s="22">
        <v>282.25</v>
      </c>
      <c r="AA103" s="26">
        <v>512</v>
      </c>
      <c r="AB103" s="63">
        <f t="shared" si="27"/>
        <v>0.95574584510881877</v>
      </c>
      <c r="AC103" s="65">
        <f t="shared" si="28"/>
        <v>14.857043928000699</v>
      </c>
      <c r="AD103" s="28">
        <f t="shared" si="29"/>
        <v>215.33260203690006</v>
      </c>
      <c r="AE103" s="28">
        <f t="shared" si="30"/>
        <v>196.29827112111772</v>
      </c>
      <c r="AF103" s="24">
        <f t="shared" si="31"/>
        <v>3.3508778332531054E-2</v>
      </c>
      <c r="AG103" s="24">
        <f>SUMPRODUCT(AF103^{5,4,3,2,1,0},$AC$55:$AH$55)</f>
        <v>4.0586592175949514</v>
      </c>
      <c r="AH103" s="24">
        <f t="shared" si="32"/>
        <v>188192.43619773825</v>
      </c>
      <c r="AI103" s="25">
        <f t="shared" si="33"/>
        <v>3.1188357956725268</v>
      </c>
      <c r="AJ103" s="23">
        <f t="array" ref="AJ103">SUMPRODUCT(AF103^{5,4,3,2,1,0},$AC$56:$AH$56)</f>
        <v>0.76711310429844959</v>
      </c>
      <c r="AK103" s="24">
        <f t="shared" si="34"/>
        <v>48.606867283950614</v>
      </c>
      <c r="AL103" s="76">
        <f t="shared" si="35"/>
        <v>11.924505941627016</v>
      </c>
      <c r="AM103" s="81">
        <f t="shared" si="36"/>
        <v>5413.9943522519279</v>
      </c>
      <c r="AN103" s="82">
        <f t="shared" si="37"/>
        <v>6.3998714074513376</v>
      </c>
      <c r="AO103" s="6">
        <v>7.36</v>
      </c>
      <c r="AP103" s="84">
        <f t="shared" si="38"/>
        <v>0.96012859254866267</v>
      </c>
      <c r="AQ103" s="78">
        <v>4836.3778296085284</v>
      </c>
      <c r="AR103" s="78">
        <v>5413.9943522519279</v>
      </c>
      <c r="AS103" s="91">
        <f t="shared" si="39"/>
        <v>0.34131761988861492</v>
      </c>
      <c r="AT103" s="91">
        <f t="shared" si="40"/>
        <v>0.11518661878289488</v>
      </c>
    </row>
    <row r="104" spans="1:46" ht="15.75" thickBot="1" x14ac:dyDescent="0.3">
      <c r="A104" s="74">
        <v>45566</v>
      </c>
      <c r="B104" s="30">
        <v>5</v>
      </c>
      <c r="C104" s="89">
        <v>2</v>
      </c>
      <c r="D104" s="75">
        <v>11.67741935483871</v>
      </c>
      <c r="E104" s="111">
        <f t="shared" si="14"/>
        <v>5.838709677419355</v>
      </c>
      <c r="F104" s="19">
        <v>0.796875</v>
      </c>
      <c r="G104" s="22">
        <v>279.85000000000002</v>
      </c>
      <c r="H104" s="26">
        <v>512</v>
      </c>
      <c r="I104" s="27">
        <f t="shared" si="15"/>
        <v>0.98056718646454299</v>
      </c>
      <c r="J104" s="28">
        <f t="shared" si="16"/>
        <v>5.6717564538550036</v>
      </c>
      <c r="K104" s="28">
        <f>3.14*T104/60*$B$6</f>
        <v>189.53089667676133</v>
      </c>
      <c r="L104" s="28">
        <f t="shared" si="17"/>
        <v>498.99045432839307</v>
      </c>
      <c r="M104" s="24">
        <f t="shared" si="18"/>
        <v>9.6775211403686737E-2</v>
      </c>
      <c r="N104" s="24">
        <f t="array" ref="N104">SUMPRODUCT(M104^{5,4,3,2,1,0},$AC$53:$AH$53)</f>
        <v>4.2031675966856028</v>
      </c>
      <c r="O104" s="24">
        <f t="shared" si="19"/>
        <v>150986.02162336305</v>
      </c>
      <c r="P104" s="25">
        <f t="shared" si="20"/>
        <v>2.5344131876481204</v>
      </c>
      <c r="Q104" s="23">
        <f t="array" ref="Q104">SUMPRODUCT(M104^{5,4,3,2,1,0},$AC$54:$AH$54)</f>
        <v>0.7788592090746409</v>
      </c>
      <c r="R104" s="24">
        <f t="shared" si="21"/>
        <v>47.169205495818396</v>
      </c>
      <c r="S104" s="76">
        <f t="shared" si="22"/>
        <v>9.1440026618032508</v>
      </c>
      <c r="T104" s="77">
        <f t="shared" si="23"/>
        <v>4765.2756455773042</v>
      </c>
      <c r="U104" s="30">
        <v>5</v>
      </c>
      <c r="V104" s="89">
        <v>2</v>
      </c>
      <c r="W104" s="10">
        <f t="shared" si="24"/>
        <v>2.0196105089070961</v>
      </c>
      <c r="X104" s="22">
        <f t="shared" si="25"/>
        <v>5.838709677419355</v>
      </c>
      <c r="Y104" s="19">
        <f t="shared" si="26"/>
        <v>1.9596105089070961</v>
      </c>
      <c r="Z104" s="22">
        <v>282.25</v>
      </c>
      <c r="AA104" s="26">
        <v>512</v>
      </c>
      <c r="AB104" s="63">
        <f t="shared" si="27"/>
        <v>0.95773848383405191</v>
      </c>
      <c r="AC104" s="65">
        <f t="shared" si="28"/>
        <v>14.15855426475294</v>
      </c>
      <c r="AD104" s="28">
        <f t="shared" si="29"/>
        <v>220.32397705209198</v>
      </c>
      <c r="AE104" s="28">
        <f t="shared" si="30"/>
        <v>199.88992356335675</v>
      </c>
      <c r="AF104" s="24">
        <f t="shared" si="31"/>
        <v>3.3348864244404176E-2</v>
      </c>
      <c r="AG104" s="24">
        <f>SUMPRODUCT(AF104^{5,4,3,2,1,0},$AC$55:$AH$55)</f>
        <v>4.0670162285080718</v>
      </c>
      <c r="AH104" s="24">
        <f t="shared" si="32"/>
        <v>197423.76510696069</v>
      </c>
      <c r="AI104" s="25">
        <f t="shared" si="33"/>
        <v>3.2612299749241083</v>
      </c>
      <c r="AJ104" s="23">
        <f t="array" ref="AJ104">SUMPRODUCT(AF104^{5,4,3,2,1,0},$AC$56:$AH$56)</f>
        <v>0.76707255259875717</v>
      </c>
      <c r="AK104" s="24">
        <f t="shared" si="34"/>
        <v>47.169205495818396</v>
      </c>
      <c r="AL104" s="76">
        <f t="shared" si="35"/>
        <v>12.140079989225649</v>
      </c>
      <c r="AM104" s="81">
        <f t="shared" si="36"/>
        <v>5539.4898688926905</v>
      </c>
      <c r="AN104" s="82">
        <f t="shared" si="37"/>
        <v>6.3907405308241083</v>
      </c>
      <c r="AO104" s="6">
        <v>7.36</v>
      </c>
      <c r="AP104" s="84">
        <f t="shared" si="38"/>
        <v>0.96925946917589201</v>
      </c>
      <c r="AQ104" s="78">
        <v>4765.2756455773042</v>
      </c>
      <c r="AR104" s="78">
        <v>5539.4898688926905</v>
      </c>
      <c r="AS104" s="91">
        <f t="shared" si="39"/>
        <v>0.36894123368901882</v>
      </c>
      <c r="AT104" s="91">
        <f t="shared" si="40"/>
        <v>9.8476344295814061E-2</v>
      </c>
    </row>
    <row r="105" spans="1:46" ht="15.75" thickBot="1" x14ac:dyDescent="0.3">
      <c r="A105" s="74">
        <v>45597</v>
      </c>
      <c r="B105" s="30">
        <v>5</v>
      </c>
      <c r="C105" s="89">
        <v>2</v>
      </c>
      <c r="D105" s="75">
        <v>11.666666666666666</v>
      </c>
      <c r="E105" s="111">
        <f t="shared" si="14"/>
        <v>5.833333333333333</v>
      </c>
      <c r="F105" s="19">
        <v>0.796875</v>
      </c>
      <c r="G105" s="22">
        <v>279.85000000000002</v>
      </c>
      <c r="H105" s="26">
        <v>512</v>
      </c>
      <c r="I105" s="27">
        <f t="shared" si="15"/>
        <v>0.98056718646454299</v>
      </c>
      <c r="J105" s="28">
        <f t="shared" si="16"/>
        <v>5.6717564538550036</v>
      </c>
      <c r="K105" s="28">
        <f t="shared" si="41"/>
        <v>190.78934584509196</v>
      </c>
      <c r="L105" s="28">
        <f t="shared" si="17"/>
        <v>498.53097877192124</v>
      </c>
      <c r="M105" s="24">
        <f t="shared" si="18"/>
        <v>9.6048356937295659E-2</v>
      </c>
      <c r="N105" s="24">
        <f t="array" ref="N105">SUMPRODUCT(M105^{5,4,3,2,1,0},$AC$53:$AH$53)</f>
        <v>4.2179387343097687</v>
      </c>
      <c r="O105" s="24">
        <f t="shared" si="19"/>
        <v>153535.39308405519</v>
      </c>
      <c r="P105" s="25">
        <f t="shared" si="20"/>
        <v>2.5688206743356843</v>
      </c>
      <c r="Q105" s="23">
        <f t="array" ref="Q105">SUMPRODUCT(M105^{5,4,3,2,1,0},$AC$54:$AH$54)</f>
        <v>0.77781273370894688</v>
      </c>
      <c r="R105" s="24">
        <f t="shared" si="21"/>
        <v>47.125771604938265</v>
      </c>
      <c r="S105" s="76">
        <f t="shared" si="22"/>
        <v>9.3023340377210584</v>
      </c>
      <c r="T105" s="77">
        <f t="shared" si="23"/>
        <v>4796.9161710968474</v>
      </c>
      <c r="U105" s="30">
        <v>5</v>
      </c>
      <c r="V105" s="89">
        <v>2</v>
      </c>
      <c r="W105" s="10">
        <f t="shared" si="24"/>
        <v>2.0470289748612482</v>
      </c>
      <c r="X105" s="22">
        <f t="shared" si="25"/>
        <v>5.833333333333333</v>
      </c>
      <c r="Y105" s="19">
        <f t="shared" si="26"/>
        <v>1.9870289748612482</v>
      </c>
      <c r="Z105" s="22">
        <v>282.25</v>
      </c>
      <c r="AA105" s="26">
        <v>512</v>
      </c>
      <c r="AB105" s="63">
        <f t="shared" si="27"/>
        <v>0.95714716941881484</v>
      </c>
      <c r="AC105" s="65">
        <f t="shared" si="28"/>
        <v>14.365527211605965</v>
      </c>
      <c r="AD105" s="28">
        <f t="shared" si="29"/>
        <v>218.43002271749816</v>
      </c>
      <c r="AE105" s="28">
        <f t="shared" si="30"/>
        <v>196.82857820991842</v>
      </c>
      <c r="AF105" s="24">
        <f t="shared" si="31"/>
        <v>3.3122852659841051E-2</v>
      </c>
      <c r="AG105" s="24">
        <f>SUMPRODUCT(AF105^{5,4,3,2,1,0},$AC$55:$AH$55)</f>
        <v>4.0788021792922846</v>
      </c>
      <c r="AH105" s="24">
        <f t="shared" si="32"/>
        <v>194606.48325131199</v>
      </c>
      <c r="AI105" s="25">
        <f t="shared" si="33"/>
        <v>3.2172483028671635</v>
      </c>
      <c r="AJ105" s="23">
        <f t="array" ref="AJ105">SUMPRODUCT(AF105^{5,4,3,2,1,0},$AC$56:$AH$56)</f>
        <v>0.76700020334866048</v>
      </c>
      <c r="AK105" s="24">
        <f t="shared" si="34"/>
        <v>47.125771604938265</v>
      </c>
      <c r="AL105" s="76">
        <f t="shared" si="35"/>
        <v>11.956946872376067</v>
      </c>
      <c r="AM105" s="81">
        <f t="shared" si="36"/>
        <v>5491.8711712411532</v>
      </c>
      <c r="AN105" s="82">
        <f t="shared" si="37"/>
        <v>6.3927655971202304</v>
      </c>
      <c r="AO105" s="6">
        <v>7.36</v>
      </c>
      <c r="AP105" s="84">
        <f t="shared" si="38"/>
        <v>0.96723440287976992</v>
      </c>
      <c r="AQ105" s="78">
        <v>4796.9161710968474</v>
      </c>
      <c r="AR105" s="78">
        <v>5491.8711712411532</v>
      </c>
      <c r="AS105" s="91">
        <f t="shared" si="39"/>
        <v>0.31564583762904813</v>
      </c>
      <c r="AT105" s="91">
        <f t="shared" si="40"/>
        <v>7.4859190488118219E-2</v>
      </c>
    </row>
    <row r="106" spans="1:46" ht="15.75" thickBot="1" x14ac:dyDescent="0.3">
      <c r="A106" s="74">
        <v>45627</v>
      </c>
      <c r="B106" s="30">
        <v>5</v>
      </c>
      <c r="C106" s="89">
        <v>2</v>
      </c>
      <c r="D106" s="75">
        <v>11.64516129032258</v>
      </c>
      <c r="E106" s="111">
        <f t="shared" si="14"/>
        <v>5.82258064516129</v>
      </c>
      <c r="F106" s="19">
        <v>0.796875</v>
      </c>
      <c r="G106" s="22">
        <v>279.85000000000002</v>
      </c>
      <c r="H106" s="26">
        <v>512</v>
      </c>
      <c r="I106" s="27">
        <f t="shared" si="15"/>
        <v>0.98056718646454299</v>
      </c>
      <c r="J106" s="28">
        <f t="shared" si="16"/>
        <v>5.6717564538550036</v>
      </c>
      <c r="K106" s="28">
        <f t="shared" si="41"/>
        <v>190.11228328601032</v>
      </c>
      <c r="L106" s="28">
        <f t="shared" si="17"/>
        <v>497.61202765897758</v>
      </c>
      <c r="M106" s="24">
        <f t="shared" si="18"/>
        <v>9.621274367801895E-2</v>
      </c>
      <c r="N106" s="24">
        <f t="array" ref="N106">SUMPRODUCT(M106^{5,4,3,2,1,0},$AC$53:$AH$53)</f>
        <v>4.2145908307852267</v>
      </c>
      <c r="O106" s="24">
        <f t="shared" si="19"/>
        <v>152326.60880786806</v>
      </c>
      <c r="P106" s="25">
        <f t="shared" si="20"/>
        <v>2.5523649886030575</v>
      </c>
      <c r="Q106" s="23">
        <f t="array" ref="Q106">SUMPRODUCT(M106^{5,4,3,2,1,0},$AC$54:$AH$54)</f>
        <v>0.77804693225101751</v>
      </c>
      <c r="R106" s="24">
        <f t="shared" si="21"/>
        <v>47.038903823178018</v>
      </c>
      <c r="S106" s="76">
        <f t="shared" si="22"/>
        <v>9.2093116808440403</v>
      </c>
      <c r="T106" s="77">
        <f t="shared" si="23"/>
        <v>4779.8931432955997</v>
      </c>
      <c r="U106" s="30">
        <v>5</v>
      </c>
      <c r="V106" s="89">
        <v>2</v>
      </c>
      <c r="W106" s="10">
        <f t="shared" si="24"/>
        <v>2.0339158502930617</v>
      </c>
      <c r="X106" s="22">
        <f t="shared" si="25"/>
        <v>5.82258064516129</v>
      </c>
      <c r="Y106" s="19">
        <f t="shared" si="26"/>
        <v>1.9739158502930616</v>
      </c>
      <c r="Z106" s="22">
        <v>282.25</v>
      </c>
      <c r="AA106" s="26">
        <v>512</v>
      </c>
      <c r="AB106" s="63">
        <f t="shared" si="27"/>
        <v>0.95742997078337455</v>
      </c>
      <c r="AC106" s="65">
        <f t="shared" si="28"/>
        <v>14.266508667235673</v>
      </c>
      <c r="AD106" s="28">
        <f t="shared" si="29"/>
        <v>219.25527194583381</v>
      </c>
      <c r="AE106" s="28">
        <f t="shared" si="30"/>
        <v>197.82935651750779</v>
      </c>
      <c r="AF106" s="24">
        <f t="shared" si="31"/>
        <v>3.3165962243037743E-2</v>
      </c>
      <c r="AG106" s="24">
        <f>SUMPRODUCT(AF106^{5,4,3,2,1,0},$AC$55:$AH$55)</f>
        <v>4.0765559204803701</v>
      </c>
      <c r="AH106" s="24">
        <f t="shared" si="32"/>
        <v>195971.76024450563</v>
      </c>
      <c r="AI106" s="25">
        <f t="shared" si="33"/>
        <v>3.2385134934294788</v>
      </c>
      <c r="AJ106" s="23">
        <f t="array" ref="AJ106">SUMPRODUCT(AF106^{5,4,3,2,1,0},$AC$56:$AH$56)</f>
        <v>0.76701523122089688</v>
      </c>
      <c r="AK106" s="24">
        <f t="shared" si="34"/>
        <v>47.038903823178018</v>
      </c>
      <c r="AL106" s="76">
        <f t="shared" si="35"/>
        <v>12.01840120896553</v>
      </c>
      <c r="AM106" s="81">
        <f t="shared" si="36"/>
        <v>5512.6199785241479</v>
      </c>
      <c r="AN106" s="82">
        <f t="shared" si="37"/>
        <v>6.3925531160684033</v>
      </c>
      <c r="AO106" s="6">
        <v>7.36</v>
      </c>
      <c r="AP106" s="84">
        <f t="shared" si="38"/>
        <v>0.96744688393159706</v>
      </c>
      <c r="AQ106" s="78">
        <v>4779.8931432955997</v>
      </c>
      <c r="AR106" s="78">
        <v>5512.6199785241479</v>
      </c>
      <c r="AS106" s="91">
        <f t="shared" si="39"/>
        <v>0.32769922225961279</v>
      </c>
      <c r="AT106" s="91">
        <f t="shared" si="40"/>
        <v>7.9363940361492816E-2</v>
      </c>
    </row>
    <row r="107" spans="1:46" x14ac:dyDescent="0.25">
      <c r="AP107" s="88">
        <f>SUM(AP63:AP106)</f>
        <v>41.154982715136185</v>
      </c>
    </row>
    <row r="110" spans="1:46" x14ac:dyDescent="0.25">
      <c r="AP110" s="87">
        <f>SUM(AP99:AP106)</f>
        <v>7.6896641911202472</v>
      </c>
    </row>
  </sheetData>
  <scenarios current="0">
    <scenario name="подбор частот" count="2" user="Автор" comment="Автор: Автор , 10/21/2022">
      <inputCells r="AQ66" val="4486.06893667789" numFmtId="166"/>
      <inputCells r="AR66" val="4446.0180044695" numFmtId="166"/>
    </scenario>
  </scenarios>
  <mergeCells count="4">
    <mergeCell ref="A11:D11"/>
    <mergeCell ref="N11:Q11"/>
    <mergeCell ref="F11:L11"/>
    <mergeCell ref="S11:Y11"/>
  </mergeCells>
  <conditionalFormatting sqref="AP63:AP10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{E5706D8C-B268-47C2-8DD9-63AC43D8154F}</x14:id>
        </ext>
      </extLst>
    </cfRule>
  </conditionalFormatting>
  <conditionalFormatting sqref="AS63:AT1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706D8C-B268-47C2-8DD9-63AC43D815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AP63:AP106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N25" sqref="N25"/>
    </sheetView>
  </sheetViews>
  <sheetFormatPr defaultRowHeight="15" x14ac:dyDescent="0.25"/>
  <cols>
    <col min="13" max="13" width="30.42578125" bestFit="1" customWidth="1"/>
  </cols>
  <sheetData>
    <row r="1" spans="1:21" x14ac:dyDescent="0.25">
      <c r="A1" s="93" t="s">
        <v>47</v>
      </c>
      <c r="B1" s="93" t="s">
        <v>48</v>
      </c>
      <c r="C1" s="93" t="s">
        <v>5</v>
      </c>
      <c r="D1" s="93" t="s">
        <v>3</v>
      </c>
      <c r="E1" s="93" t="s">
        <v>38</v>
      </c>
      <c r="F1" s="93" t="s">
        <v>54</v>
      </c>
      <c r="G1" s="93" t="s">
        <v>50</v>
      </c>
      <c r="H1" s="93" t="s">
        <v>52</v>
      </c>
      <c r="I1" s="93" t="s">
        <v>55</v>
      </c>
      <c r="J1" s="93" t="s">
        <v>60</v>
      </c>
      <c r="K1" s="93" t="s">
        <v>62</v>
      </c>
      <c r="L1" s="93" t="s">
        <v>39</v>
      </c>
      <c r="M1" s="93" t="s">
        <v>49</v>
      </c>
      <c r="N1" s="93" t="s">
        <v>51</v>
      </c>
      <c r="O1" s="93" t="s">
        <v>53</v>
      </c>
      <c r="P1" s="93" t="s">
        <v>56</v>
      </c>
      <c r="Q1" s="93" t="s">
        <v>57</v>
      </c>
      <c r="R1" s="96" t="s">
        <v>59</v>
      </c>
      <c r="S1" s="95" t="s">
        <v>58</v>
      </c>
      <c r="T1" s="95" t="s">
        <v>61</v>
      </c>
    </row>
    <row r="2" spans="1:21" x14ac:dyDescent="0.25">
      <c r="A2" s="10">
        <f>Лист1!D63</f>
        <v>18.741935483870968</v>
      </c>
      <c r="B2" s="10">
        <f>Лист1!F63</f>
        <v>1.1000000000000001</v>
      </c>
      <c r="C2" s="10">
        <f>Лист1!G63</f>
        <v>279.85000000000002</v>
      </c>
      <c r="D2" s="10">
        <f>Лист1!H63</f>
        <v>512</v>
      </c>
      <c r="E2" s="10">
        <f>Лист1!T63</f>
        <v>5049.699523889778</v>
      </c>
      <c r="F2" s="10">
        <f>Лист1!P63</f>
        <v>2.7169333833313196</v>
      </c>
      <c r="G2" s="10">
        <f>Лист1!S63</f>
        <v>15.52832722181809</v>
      </c>
      <c r="H2" s="10">
        <f>Лист1!Q63</f>
        <v>0.79185619152364772</v>
      </c>
      <c r="I2" s="10">
        <f>Лист1!AS63</f>
        <v>1</v>
      </c>
      <c r="J2" s="94">
        <f>Лист1!C63</f>
        <v>2</v>
      </c>
      <c r="K2" s="97">
        <f>Лист1!Y63</f>
        <v>2.9286267216644517</v>
      </c>
      <c r="L2" s="10">
        <f>Лист1!AM63</f>
        <v>4623.1601919490049</v>
      </c>
      <c r="M2" s="10">
        <f>Лист1!AI63</f>
        <v>2.1497896735690372</v>
      </c>
      <c r="N2" s="10">
        <f>Лист1!AL63</f>
        <v>12.240586596089694</v>
      </c>
      <c r="O2" s="10">
        <f>Лист1!AJ63</f>
        <v>0.72766869993832772</v>
      </c>
      <c r="P2" s="10">
        <f>Лист1!AT63</f>
        <v>1</v>
      </c>
      <c r="Q2" s="94">
        <f>Лист1!V63</f>
        <v>2</v>
      </c>
      <c r="R2" t="s">
        <v>73</v>
      </c>
      <c r="S2" t="s">
        <v>74</v>
      </c>
      <c r="T2">
        <f>M2*K2</f>
        <v>6.2959314839725815</v>
      </c>
      <c r="U2">
        <f>T2-6.2683400352194</f>
        <v>2.7591448753181425E-2</v>
      </c>
    </row>
    <row r="3" spans="1:21" x14ac:dyDescent="0.25">
      <c r="A3" s="10">
        <f>Лист1!D64</f>
        <v>17.25</v>
      </c>
      <c r="B3" s="10">
        <f>Лист1!F64</f>
        <v>1.1000000000000001</v>
      </c>
      <c r="C3" s="10">
        <f>Лист1!G64</f>
        <v>279.85000000000002</v>
      </c>
      <c r="D3" s="10">
        <f>Лист1!H64</f>
        <v>512</v>
      </c>
      <c r="E3" s="10">
        <f>Лист1!T64</f>
        <v>4924.6225488845139</v>
      </c>
      <c r="F3" s="10">
        <f>Лист1!P64</f>
        <v>2.6663715607116121</v>
      </c>
      <c r="G3" s="10">
        <f>Лист1!S64</f>
        <v>14.166833983661729</v>
      </c>
      <c r="H3" s="10">
        <f>Лист1!Q64</f>
        <v>0.78291748223394642</v>
      </c>
      <c r="I3" s="10">
        <f>Лист1!AS64</f>
        <v>0.56553228155532786</v>
      </c>
      <c r="J3" s="94">
        <f>Лист1!C64</f>
        <v>2</v>
      </c>
      <c r="K3" s="97">
        <f>Лист1!Y64</f>
        <v>2.8730087167827736</v>
      </c>
      <c r="L3" s="10">
        <f>Лист1!AM64</f>
        <v>4616.2973954581148</v>
      </c>
      <c r="M3" s="10">
        <f>Лист1!AI64</f>
        <v>2.2406831661517432</v>
      </c>
      <c r="N3" s="10">
        <f>Лист1!AL64</f>
        <v>11.542894569700488</v>
      </c>
      <c r="O3" s="10">
        <f>Лист1!AJ64</f>
        <v>0.75160863931674493</v>
      </c>
      <c r="P3" s="10">
        <f>Лист1!AT64</f>
        <v>0.74037978962551243</v>
      </c>
      <c r="Q3" s="94">
        <f>Лист1!V64</f>
        <v>2</v>
      </c>
      <c r="R3" t="s">
        <v>73</v>
      </c>
      <c r="S3" t="s">
        <v>74</v>
      </c>
      <c r="T3">
        <f t="shared" ref="T3:T45" si="0">M3*K3</f>
        <v>6.4375022679023823</v>
      </c>
    </row>
    <row r="4" spans="1:21" x14ac:dyDescent="0.25">
      <c r="A4" s="10">
        <f>Лист1!D65</f>
        <v>16.322580645161292</v>
      </c>
      <c r="B4" s="10">
        <f>Лист1!F65</f>
        <v>1.1528399999999999</v>
      </c>
      <c r="C4" s="10">
        <f>Лист1!G65</f>
        <v>279.85000000000002</v>
      </c>
      <c r="D4" s="10">
        <f>Лист1!H65</f>
        <v>512</v>
      </c>
      <c r="E4" s="10">
        <f>Лист1!T65</f>
        <v>4729.0840195840274</v>
      </c>
      <c r="F4" s="10">
        <f>Лист1!P65</f>
        <v>2.5534735369439998</v>
      </c>
      <c r="G4" s="10">
        <f>Лист1!S65</f>
        <v>12.873169093197154</v>
      </c>
      <c r="H4" s="10">
        <f>Лист1!Q65</f>
        <v>0.77424553626254955</v>
      </c>
      <c r="I4" s="10">
        <f>Лист1!AS65</f>
        <v>0.12034888909001455</v>
      </c>
      <c r="J4" s="94">
        <f>Лист1!C65</f>
        <v>2</v>
      </c>
      <c r="K4" s="97">
        <f>Лист1!Y65</f>
        <v>2.8837464323305202</v>
      </c>
      <c r="L4" s="10">
        <f>Лист1!AM65</f>
        <v>4568.8194448604454</v>
      </c>
      <c r="M4" s="10">
        <f>Лист1!AI65</f>
        <v>2.2672161520953305</v>
      </c>
      <c r="N4" s="10">
        <f>Лист1!AL65</f>
        <v>10.93686038716141</v>
      </c>
      <c r="O4" s="10">
        <f>Лист1!AJ65</f>
        <v>0.76151348462555513</v>
      </c>
      <c r="P4" s="10">
        <f>Лист1!AT65</f>
        <v>0.54343077894658176</v>
      </c>
      <c r="Q4" s="94">
        <f>Лист1!V65</f>
        <v>2</v>
      </c>
      <c r="R4" t="s">
        <v>73</v>
      </c>
      <c r="S4" t="s">
        <v>74</v>
      </c>
      <c r="T4">
        <f t="shared" si="0"/>
        <v>6.5380764899270396</v>
      </c>
    </row>
    <row r="5" spans="1:21" x14ac:dyDescent="0.25">
      <c r="A5" s="10">
        <f>Лист1!D66</f>
        <v>16.258064516129032</v>
      </c>
      <c r="B5" s="10">
        <f>Лист1!F66</f>
        <v>1.14896</v>
      </c>
      <c r="C5" s="10">
        <f>Лист1!G66</f>
        <v>279.85000000000002</v>
      </c>
      <c r="D5" s="10">
        <f>Лист1!H66</f>
        <v>512</v>
      </c>
      <c r="E5" s="10">
        <f>Лист1!T66</f>
        <v>4727.5797178673147</v>
      </c>
      <c r="F5" s="10">
        <f>Лист1!P66</f>
        <v>2.5521044775663908</v>
      </c>
      <c r="G5" s="10">
        <f>Лист1!S66</f>
        <v>12.815485508924132</v>
      </c>
      <c r="H5" s="10">
        <f>Лист1!Q66</f>
        <v>0.7742252215912</v>
      </c>
      <c r="I5" s="10">
        <f>Лист1!AS66</f>
        <v>0.11916012515765791</v>
      </c>
      <c r="J5" s="94">
        <f>Лист1!C66</f>
        <v>2</v>
      </c>
      <c r="K5" s="97">
        <f>Лист1!Y66</f>
        <v>2.8722659605446803</v>
      </c>
      <c r="L5" s="10">
        <f>Лист1!AM66</f>
        <v>4579.0964715384589</v>
      </c>
      <c r="M5" s="10">
        <f>Лист1!AI66</f>
        <v>2.2762829796556172</v>
      </c>
      <c r="N5" s="10">
        <f>Лист1!AL66</f>
        <v>10.952353200599545</v>
      </c>
      <c r="O5" s="10">
        <f>Лист1!AJ66</f>
        <v>0.76178128145916135</v>
      </c>
      <c r="P5" s="10">
        <f>Лист1!AT66</f>
        <v>0.53575858912348628</v>
      </c>
      <c r="Q5" s="94">
        <f>Лист1!V66</f>
        <v>2</v>
      </c>
      <c r="R5" t="s">
        <v>73</v>
      </c>
      <c r="S5" t="s">
        <v>74</v>
      </c>
      <c r="T5">
        <f t="shared" si="0"/>
        <v>6.5380901190320486</v>
      </c>
    </row>
    <row r="6" spans="1:21" x14ac:dyDescent="0.25">
      <c r="A6" s="10">
        <f>Лист1!D67</f>
        <v>16.3</v>
      </c>
      <c r="B6" s="10">
        <f>Лист1!F67</f>
        <v>1.1250800000000001</v>
      </c>
      <c r="C6" s="10">
        <f>Лист1!G67</f>
        <v>279.85000000000002</v>
      </c>
      <c r="D6" s="10">
        <f>Лист1!H67</f>
        <v>512</v>
      </c>
      <c r="E6" s="10">
        <f>Лист1!T67</f>
        <v>4769.9002229583939</v>
      </c>
      <c r="F6" s="10">
        <f>Лист1!P67</f>
        <v>2.5742869940458708</v>
      </c>
      <c r="G6" s="10">
        <f>Лист1!S67</f>
        <v>12.9570120608265</v>
      </c>
      <c r="H6" s="10">
        <f>Лист1!Q67</f>
        <v>0.77609205475892118</v>
      </c>
      <c r="I6" s="10">
        <f>Лист1!AS67</f>
        <v>0.22447475165470115</v>
      </c>
      <c r="J6" s="94">
        <f>Лист1!C67</f>
        <v>2</v>
      </c>
      <c r="K6" s="97">
        <f>Лист1!Y67</f>
        <v>2.8362788112611286</v>
      </c>
      <c r="L6" s="10">
        <f>Лист1!AM67</f>
        <v>4620.8894366193399</v>
      </c>
      <c r="M6" s="10">
        <f>Лист1!AI67</f>
        <v>2.2975439460508742</v>
      </c>
      <c r="N6" s="10">
        <f>Лист1!AL67</f>
        <v>11.14705558549224</v>
      </c>
      <c r="O6" s="10">
        <f>Лист1!AJ67</f>
        <v>0.76079312697860901</v>
      </c>
      <c r="P6" s="10">
        <f>Лист1!AT67</f>
        <v>0.56301680203360072</v>
      </c>
      <c r="Q6" s="94">
        <f>Лист1!V67</f>
        <v>2</v>
      </c>
      <c r="R6" t="s">
        <v>73</v>
      </c>
      <c r="S6" t="s">
        <v>74</v>
      </c>
      <c r="T6">
        <f t="shared" si="0"/>
        <v>6.5164752121253757</v>
      </c>
    </row>
    <row r="7" spans="1:21" x14ac:dyDescent="0.25">
      <c r="A7" s="10">
        <f>Лист1!D68</f>
        <v>16.129032258064516</v>
      </c>
      <c r="B7" s="10">
        <f>Лист1!F68</f>
        <v>1.1208500000000001</v>
      </c>
      <c r="C7" s="10">
        <f>Лист1!G68</f>
        <v>279.85000000000002</v>
      </c>
      <c r="D7" s="10">
        <f>Лист1!H68</f>
        <v>512</v>
      </c>
      <c r="E7" s="10">
        <f>Лист1!T68</f>
        <v>4754.9008744084203</v>
      </c>
      <c r="F7" s="10">
        <f>Лист1!P68</f>
        <v>2.5640267491374575</v>
      </c>
      <c r="G7" s="10">
        <f>Лист1!S68</f>
        <v>12.768593621501395</v>
      </c>
      <c r="H7" s="10">
        <f>Лист1!Q68</f>
        <v>0.77564692660342338</v>
      </c>
      <c r="I7" s="10">
        <f>Лист1!AS68</f>
        <v>0.20003632072054506</v>
      </c>
      <c r="J7" s="94">
        <f>Лист1!C68</f>
        <v>2</v>
      </c>
      <c r="K7" s="97">
        <f>Лист1!Y68</f>
        <v>2.8138893817707196</v>
      </c>
      <c r="L7" s="10">
        <f>Лист1!AM68</f>
        <v>4639.7187760815377</v>
      </c>
      <c r="M7" s="10">
        <f>Лист1!AI68</f>
        <v>2.3174661710658406</v>
      </c>
      <c r="N7" s="10">
        <f>Лист1!AL68</f>
        <v>11.15122768339595</v>
      </c>
      <c r="O7" s="10">
        <f>Лист1!AJ68</f>
        <v>0.7616788872091047</v>
      </c>
      <c r="P7" s="10">
        <f>Лист1!AT68</f>
        <v>0.53871923559147528</v>
      </c>
      <c r="Q7" s="94">
        <f>Лист1!V68</f>
        <v>2</v>
      </c>
      <c r="R7" t="s">
        <v>73</v>
      </c>
      <c r="S7" t="s">
        <v>74</v>
      </c>
      <c r="T7">
        <f t="shared" si="0"/>
        <v>6.5210934513750152</v>
      </c>
    </row>
    <row r="8" spans="1:21" x14ac:dyDescent="0.25">
      <c r="A8" s="10">
        <f>Лист1!D69</f>
        <v>16.100000000000001</v>
      </c>
      <c r="B8" s="10">
        <f>Лист1!F69</f>
        <v>1.11666</v>
      </c>
      <c r="C8" s="10">
        <f>Лист1!G69</f>
        <v>279.85000000000002</v>
      </c>
      <c r="D8" s="10">
        <f>Лист1!H69</f>
        <v>512</v>
      </c>
      <c r="E8" s="10">
        <f>Лист1!T69</f>
        <v>4757.2742894357425</v>
      </c>
      <c r="F8" s="10">
        <f>Лист1!P69</f>
        <v>2.5644840200514527</v>
      </c>
      <c r="G8" s="10">
        <f>Лист1!S69</f>
        <v>12.746043651721518</v>
      </c>
      <c r="H8" s="10">
        <f>Лист1!Q69</f>
        <v>0.7758417260352406</v>
      </c>
      <c r="I8" s="10">
        <f>Лист1!AS69</f>
        <v>0.21077892520567337</v>
      </c>
      <c r="J8" s="94">
        <f>Лист1!C69</f>
        <v>2</v>
      </c>
      <c r="K8" s="97">
        <f>Лист1!Y69</f>
        <v>2.8036567258306553</v>
      </c>
      <c r="L8" s="10">
        <f>Лист1!AM69</f>
        <v>4650.2278118000941</v>
      </c>
      <c r="M8" s="10">
        <f>Лист1!AI69</f>
        <v>2.3250543594253483</v>
      </c>
      <c r="N8" s="10">
        <f>Лист1!AL69</f>
        <v>11.182576346785188</v>
      </c>
      <c r="O8" s="10">
        <f>Лист1!AJ69</f>
        <v>0.7617042519481072</v>
      </c>
      <c r="P8" s="10">
        <f>Лист1!AT69</f>
        <v>0.53798902160090611</v>
      </c>
      <c r="Q8" s="94">
        <f>Лист1!V69</f>
        <v>2</v>
      </c>
      <c r="R8" t="s">
        <v>73</v>
      </c>
      <c r="S8" t="s">
        <v>74</v>
      </c>
      <c r="T8">
        <f t="shared" si="0"/>
        <v>6.5186542927247633</v>
      </c>
    </row>
    <row r="9" spans="1:21" x14ac:dyDescent="0.25">
      <c r="A9" s="10">
        <f>Лист1!D70</f>
        <v>16.096774193548388</v>
      </c>
      <c r="B9" s="10">
        <f>Лист1!F70</f>
        <v>1.0662100000000001</v>
      </c>
      <c r="C9" s="10">
        <f>Лист1!G70</f>
        <v>279.85000000000002</v>
      </c>
      <c r="D9" s="10">
        <f>Лист1!H70</f>
        <v>512</v>
      </c>
      <c r="E9" s="10">
        <f>Лист1!T70</f>
        <v>4806.6572796348664</v>
      </c>
      <c r="F9" s="10">
        <f>Лист1!P70</f>
        <v>2.5711356922710964</v>
      </c>
      <c r="G9" s="10">
        <f>Лист1!S70</f>
        <v>12.703625170846459</v>
      </c>
      <c r="H9" s="10">
        <f>Лист1!Q70</f>
        <v>0.7809555869979885</v>
      </c>
      <c r="I9" s="10">
        <f>Лист1!AS70</f>
        <v>0.47205442611927573</v>
      </c>
      <c r="J9" s="94">
        <f>Лист1!C70</f>
        <v>2</v>
      </c>
      <c r="K9" s="97">
        <f>Лист1!Y70</f>
        <v>2.6813705864563659</v>
      </c>
      <c r="L9" s="10">
        <f>Лист1!AM70</f>
        <v>4797.7105613225349</v>
      </c>
      <c r="M9" s="10">
        <f>Лист1!AI70</f>
        <v>2.4123157837460369</v>
      </c>
      <c r="N9" s="10">
        <f>Лист1!AL70</f>
        <v>11.815292556010082</v>
      </c>
      <c r="O9" s="10">
        <f>Лист1!AJ70</f>
        <v>0.75923230476687253</v>
      </c>
      <c r="P9" s="10">
        <f>Лист1!AT70</f>
        <v>0.601189331109791</v>
      </c>
      <c r="Q9" s="94">
        <f>Лист1!V70</f>
        <v>2</v>
      </c>
      <c r="R9" t="s">
        <v>73</v>
      </c>
      <c r="S9" t="s">
        <v>74</v>
      </c>
      <c r="T9">
        <f t="shared" si="0"/>
        <v>6.4683125877810594</v>
      </c>
    </row>
    <row r="10" spans="1:21" x14ac:dyDescent="0.25">
      <c r="A10" s="10">
        <f>Лист1!D71</f>
        <v>16.129032258064516</v>
      </c>
      <c r="B10" s="10">
        <f>Лист1!F71</f>
        <v>1.06609</v>
      </c>
      <c r="C10" s="10">
        <f>Лист1!G71</f>
        <v>279.85000000000002</v>
      </c>
      <c r="D10" s="10">
        <f>Лист1!H71</f>
        <v>512</v>
      </c>
      <c r="E10" s="10">
        <f>Лист1!T71</f>
        <v>4808.4558737802017</v>
      </c>
      <c r="F10" s="10">
        <f>Лист1!P71</f>
        <v>2.5710704652870717</v>
      </c>
      <c r="G10" s="10">
        <f>Лист1!S71</f>
        <v>12.723841720965563</v>
      </c>
      <c r="H10" s="10">
        <f>Лист1!Q71</f>
        <v>0.78121642047397266</v>
      </c>
      <c r="I10" s="10">
        <f>Лист1!AS71</f>
        <v>0.48461641419996715</v>
      </c>
      <c r="J10" s="94">
        <f>Лист1!C71</f>
        <v>2</v>
      </c>
      <c r="K10" s="97">
        <f>Лист1!Y71</f>
        <v>2.6809925123378942</v>
      </c>
      <c r="L10" s="10">
        <f>Лист1!AM71</f>
        <v>4799.8338115130873</v>
      </c>
      <c r="M10" s="10">
        <f>Лист1!AI71</f>
        <v>2.4116692492706928</v>
      </c>
      <c r="N10" s="10">
        <f>Лист1!AL71</f>
        <v>11.840328118848644</v>
      </c>
      <c r="O10" s="10">
        <f>Лист1!AJ71</f>
        <v>0.75893083233998171</v>
      </c>
      <c r="P10" s="10">
        <f>Лист1!AT71</f>
        <v>0.60801065678647659</v>
      </c>
      <c r="Q10" s="94">
        <f>Лист1!V71</f>
        <v>2</v>
      </c>
      <c r="R10" t="s">
        <v>73</v>
      </c>
      <c r="S10" t="s">
        <v>74</v>
      </c>
      <c r="T10">
        <f t="shared" si="0"/>
        <v>6.4656671995302775</v>
      </c>
    </row>
    <row r="11" spans="1:21" x14ac:dyDescent="0.25">
      <c r="A11" s="10">
        <f>Лист1!D72</f>
        <v>16.107142857142858</v>
      </c>
      <c r="B11" s="10">
        <f>Лист1!F72</f>
        <v>1.0658099999999999</v>
      </c>
      <c r="C11" s="10">
        <f>Лист1!G72</f>
        <v>279.85000000000002</v>
      </c>
      <c r="D11" s="10">
        <f>Лист1!H72</f>
        <v>512</v>
      </c>
      <c r="E11" s="10">
        <f>Лист1!T72</f>
        <v>4807.0793362213208</v>
      </c>
      <c r="F11" s="10">
        <f>Лист1!P72</f>
        <v>2.5706009435835879</v>
      </c>
      <c r="G11" s="10">
        <f>Лист1!S72</f>
        <v>12.706084541285044</v>
      </c>
      <c r="H11" s="10">
        <f>Лист1!Q72</f>
        <v>0.78109624232002695</v>
      </c>
      <c r="I11" s="10">
        <f>Лист1!AS72</f>
        <v>0.47883461464470961</v>
      </c>
      <c r="J11" s="94">
        <f>Лист1!C72</f>
        <v>2</v>
      </c>
      <c r="K11" s="97">
        <f>Лист1!Y72</f>
        <v>2.6797721916808235</v>
      </c>
      <c r="L11" s="10">
        <f>Лист1!AM72</f>
        <v>4800.1743692099835</v>
      </c>
      <c r="M11" s="10">
        <f>Лист1!AI72</f>
        <v>2.4131422528684006</v>
      </c>
      <c r="N11" s="10">
        <f>Лист1!AL72</f>
        <v>11.830978365000881</v>
      </c>
      <c r="O11" s="10">
        <f>Лист1!AJ72</f>
        <v>0.75909858019383991</v>
      </c>
      <c r="P11" s="10">
        <f>Лист1!AT72</f>
        <v>0.60423458885688142</v>
      </c>
      <c r="Q11" s="94">
        <f>Лист1!V72</f>
        <v>2</v>
      </c>
      <c r="R11" t="s">
        <v>73</v>
      </c>
      <c r="S11" t="s">
        <v>74</v>
      </c>
      <c r="T11">
        <f t="shared" si="0"/>
        <v>6.4666715038067535</v>
      </c>
    </row>
    <row r="12" spans="1:21" x14ac:dyDescent="0.25">
      <c r="A12" s="10">
        <f>Лист1!D73</f>
        <v>16.096774193548388</v>
      </c>
      <c r="B12" s="10">
        <f>Лист1!F73</f>
        <v>1.06778</v>
      </c>
      <c r="C12" s="10">
        <f>Лист1!G73</f>
        <v>279.85000000000002</v>
      </c>
      <c r="D12" s="10">
        <f>Лист1!H73</f>
        <v>512</v>
      </c>
      <c r="E12" s="10">
        <f>Лист1!T73</f>
        <v>4806.9702729985393</v>
      </c>
      <c r="F12" s="10">
        <f>Лист1!P73</f>
        <v>2.5729734956067927</v>
      </c>
      <c r="G12" s="10">
        <f>Лист1!S73</f>
        <v>12.718570696213924</v>
      </c>
      <c r="H12" s="10">
        <f>Лист1!Q73</f>
        <v>0.78072111723878912</v>
      </c>
      <c r="I12" s="10">
        <f>Лист1!AS73</f>
        <v>0.46071885187315037</v>
      </c>
      <c r="J12" s="94">
        <f>Лист1!C73</f>
        <v>2</v>
      </c>
      <c r="K12" s="97">
        <f>Лист1!Y73</f>
        <v>2.6873696391390207</v>
      </c>
      <c r="L12" s="10">
        <f>Лист1!AM73</f>
        <v>4789.9890474562108</v>
      </c>
      <c r="M12" s="10">
        <f>Лист1!AI73</f>
        <v>2.4076021282790876</v>
      </c>
      <c r="N12" s="10">
        <f>Лист1!AL73</f>
        <v>11.781334195979765</v>
      </c>
      <c r="O12" s="10">
        <f>Лист1!AJ73</f>
        <v>0.7593642029801555</v>
      </c>
      <c r="P12" s="10">
        <f>Лист1!AT73</f>
        <v>0.59815429910012918</v>
      </c>
      <c r="Q12" s="94">
        <f>Лист1!V73</f>
        <v>2</v>
      </c>
      <c r="R12" t="s">
        <v>73</v>
      </c>
      <c r="S12" t="s">
        <v>74</v>
      </c>
      <c r="T12">
        <f t="shared" si="0"/>
        <v>6.4701168626637102</v>
      </c>
    </row>
    <row r="13" spans="1:21" x14ac:dyDescent="0.25">
      <c r="A13" s="10">
        <f>Лист1!D74</f>
        <v>15.7</v>
      </c>
      <c r="B13" s="10">
        <f>Лист1!F74</f>
        <v>1.0499100000000001</v>
      </c>
      <c r="C13" s="10">
        <f>Лист1!G74</f>
        <v>279.85000000000002</v>
      </c>
      <c r="D13" s="10">
        <f>Лист1!H74</f>
        <v>512</v>
      </c>
      <c r="E13" s="10">
        <f>Лист1!T74</f>
        <v>4782.9321712217898</v>
      </c>
      <c r="F13" s="10">
        <f>Лист1!P74</f>
        <v>2.553429569960378</v>
      </c>
      <c r="G13" s="10">
        <f>Лист1!S74</f>
        <v>12.302602074585394</v>
      </c>
      <c r="H13" s="10">
        <f>Лист1!Q74</f>
        <v>0.78033405281242985</v>
      </c>
      <c r="I13" s="10">
        <f>Лист1!AS74</f>
        <v>0.44190937078099307</v>
      </c>
      <c r="J13" s="94">
        <f>Лист1!C74</f>
        <v>2</v>
      </c>
      <c r="K13" s="97">
        <f>Лист1!Y74</f>
        <v>2.6208712397971006</v>
      </c>
      <c r="L13" s="10">
        <f>Лист1!AM74</f>
        <v>4853.7015007234368</v>
      </c>
      <c r="M13" s="10">
        <f>Лист1!AI74</f>
        <v>2.4700470012128104</v>
      </c>
      <c r="N13" s="10">
        <f>Лист1!AL74</f>
        <v>11.860514209719033</v>
      </c>
      <c r="O13" s="10">
        <f>Лист1!AJ74</f>
        <v>0.76119667719457107</v>
      </c>
      <c r="P13" s="10">
        <f>Лист1!AT74</f>
        <v>0.55222353249927125</v>
      </c>
      <c r="Q13" s="94">
        <f>Лист1!V74</f>
        <v>2</v>
      </c>
      <c r="R13" t="s">
        <v>73</v>
      </c>
      <c r="S13" t="s">
        <v>74</v>
      </c>
      <c r="T13">
        <f t="shared" si="0"/>
        <v>6.4736751464257285</v>
      </c>
    </row>
    <row r="14" spans="1:21" x14ac:dyDescent="0.25">
      <c r="A14" s="10">
        <f>Лист1!D75</f>
        <v>15.67741935483871</v>
      </c>
      <c r="B14" s="10">
        <f>Лист1!F75</f>
        <v>1.05203</v>
      </c>
      <c r="C14" s="10">
        <f>Лист1!G75</f>
        <v>279.85000000000002</v>
      </c>
      <c r="D14" s="10">
        <f>Лист1!H75</f>
        <v>512</v>
      </c>
      <c r="E14" s="10">
        <f>Лист1!T75</f>
        <v>4780.2113417862074</v>
      </c>
      <c r="F14" s="10">
        <f>Лист1!P75</f>
        <v>2.5538801252021455</v>
      </c>
      <c r="G14" s="10">
        <f>Лист1!S75</f>
        <v>12.294695832528491</v>
      </c>
      <c r="H14" s="10">
        <f>Лист1!Q75</f>
        <v>0.77990405777267036</v>
      </c>
      <c r="I14" s="10">
        <f>Лист1!AS75</f>
        <v>0.42086024192194454</v>
      </c>
      <c r="J14" s="94">
        <f>Лист1!C75</f>
        <v>2</v>
      </c>
      <c r="K14" s="97">
        <f>Лист1!Y75</f>
        <v>2.6267585081164131</v>
      </c>
      <c r="L14" s="10">
        <f>Лист1!AM75</f>
        <v>4845.0563062911297</v>
      </c>
      <c r="M14" s="10">
        <f>Лист1!AI75</f>
        <v>2.4660090367579657</v>
      </c>
      <c r="N14" s="10">
        <f>Лист1!AL75</f>
        <v>11.8121475793002</v>
      </c>
      <c r="O14" s="10">
        <f>Лист1!AJ75</f>
        <v>0.76148558637441122</v>
      </c>
      <c r="P14" s="10">
        <f>Лист1!AT75</f>
        <v>0.54421707340198755</v>
      </c>
      <c r="Q14" s="94">
        <f>Лист1!V75</f>
        <v>2</v>
      </c>
      <c r="R14" t="s">
        <v>73</v>
      </c>
      <c r="S14" t="s">
        <v>74</v>
      </c>
      <c r="T14">
        <f t="shared" si="0"/>
        <v>6.477610218395947</v>
      </c>
    </row>
    <row r="15" spans="1:21" x14ac:dyDescent="0.25">
      <c r="A15" s="10">
        <f>Лист1!D76</f>
        <v>15.7</v>
      </c>
      <c r="B15" s="10">
        <f>Лист1!F76</f>
        <v>1.05247</v>
      </c>
      <c r="C15" s="10">
        <f>Лист1!G76</f>
        <v>279.85000000000002</v>
      </c>
      <c r="D15" s="10">
        <f>Лист1!H76</f>
        <v>512</v>
      </c>
      <c r="E15" s="10">
        <f>Лист1!T76</f>
        <v>4781.3629893213429</v>
      </c>
      <c r="F15" s="10">
        <f>Лист1!P76</f>
        <v>2.5541984519546861</v>
      </c>
      <c r="G15" s="10">
        <f>Лист1!S76</f>
        <v>12.312117083392117</v>
      </c>
      <c r="H15" s="10">
        <f>Лист1!Q76</f>
        <v>0.78001608729492666</v>
      </c>
      <c r="I15" s="10">
        <f>Лист1!AS76</f>
        <v>0.42636071725603331</v>
      </c>
      <c r="J15" s="94">
        <f>Лист1!C76</f>
        <v>2</v>
      </c>
      <c r="K15" s="97">
        <f>Лист1!Y76</f>
        <v>2.6282172447287486</v>
      </c>
      <c r="L15" s="10">
        <f>Лист1!AM76</f>
        <v>4844.4614616721265</v>
      </c>
      <c r="M15" s="10">
        <f>Лист1!AI76</f>
        <v>2.4643447494621609</v>
      </c>
      <c r="N15" s="10">
        <f>Лист1!AL76</f>
        <v>11.821060687128682</v>
      </c>
      <c r="O15" s="10">
        <f>Лист1!AJ76</f>
        <v>0.76134854128645957</v>
      </c>
      <c r="P15" s="10">
        <f>Лист1!AT76</f>
        <v>0.54804548236919104</v>
      </c>
      <c r="Q15" s="94">
        <f>Лист1!V76</f>
        <v>2</v>
      </c>
      <c r="R15" t="s">
        <v>73</v>
      </c>
      <c r="S15" t="s">
        <v>74</v>
      </c>
      <c r="T15">
        <f t="shared" si="0"/>
        <v>6.4768333674931986</v>
      </c>
    </row>
    <row r="16" spans="1:21" x14ac:dyDescent="0.25">
      <c r="A16" s="10">
        <f>Лист1!D77</f>
        <v>15.387096774193548</v>
      </c>
      <c r="B16" s="10">
        <f>Лист1!F77</f>
        <v>0.93422099999999997</v>
      </c>
      <c r="C16" s="10">
        <f>Лист1!G77</f>
        <v>279.85000000000002</v>
      </c>
      <c r="D16" s="10">
        <f>Лист1!H77</f>
        <v>512</v>
      </c>
      <c r="E16" s="10">
        <f>Лист1!T77</f>
        <v>5022.1081299955922</v>
      </c>
      <c r="F16" s="10">
        <f>Лист1!P77</f>
        <v>2.7108167214035852</v>
      </c>
      <c r="G16" s="10">
        <f>Лист1!S77</f>
        <v>12.836703478203265</v>
      </c>
      <c r="H16" s="10">
        <f>Лист1!Q77</f>
        <v>0.78820761862724531</v>
      </c>
      <c r="I16" s="10">
        <f>Лист1!AS77</f>
        <v>0.81482018511960141</v>
      </c>
      <c r="J16" s="94">
        <f>Лист1!C77</f>
        <v>2</v>
      </c>
      <c r="K16" s="97">
        <f>Лист1!Y77</f>
        <v>2.4725019082863788</v>
      </c>
      <c r="L16" s="10">
        <f>Лист1!AM77</f>
        <v>5009.9488719088322</v>
      </c>
      <c r="M16" s="10">
        <f>Лист1!AI77</f>
        <v>2.5780425935853519</v>
      </c>
      <c r="N16" s="10">
        <f>Лист1!AL77</f>
        <v>12.329687081753001</v>
      </c>
      <c r="O16" s="10">
        <f>Лист1!AJ77</f>
        <v>0.75966145299417898</v>
      </c>
      <c r="P16" s="10">
        <f>Лист1!AT77</f>
        <v>0.59119578165913134</v>
      </c>
      <c r="Q16" s="94">
        <f>Лист1!V77</f>
        <v>2</v>
      </c>
      <c r="R16" t="s">
        <v>73</v>
      </c>
      <c r="S16" t="s">
        <v>74</v>
      </c>
      <c r="T16">
        <f t="shared" si="0"/>
        <v>6.3742152322833476</v>
      </c>
    </row>
    <row r="17" spans="1:20" x14ac:dyDescent="0.25">
      <c r="A17" s="10">
        <f>Лист1!D78</f>
        <v>15.387096774193548</v>
      </c>
      <c r="B17" s="10">
        <f>Лист1!F78</f>
        <v>0.93401200000000006</v>
      </c>
      <c r="C17" s="10">
        <f>Лист1!G78</f>
        <v>279.85000000000002</v>
      </c>
      <c r="D17" s="10">
        <f>Лист1!H78</f>
        <v>512</v>
      </c>
      <c r="E17" s="10">
        <f>Лист1!T78</f>
        <v>5022.8921258833479</v>
      </c>
      <c r="F17" s="10">
        <f>Лист1!P78</f>
        <v>2.7114505741442199</v>
      </c>
      <c r="G17" s="10">
        <f>Лист1!S78</f>
        <v>12.840037922201313</v>
      </c>
      <c r="H17" s="10">
        <f>Лист1!Q78</f>
        <v>0.78821902703123037</v>
      </c>
      <c r="I17" s="10">
        <f>Лист1!AS78</f>
        <v>0.81536969502706413</v>
      </c>
      <c r="J17" s="94">
        <f>Лист1!C78</f>
        <v>2</v>
      </c>
      <c r="K17" s="97">
        <f>Лист1!Y78</f>
        <v>2.472527373657591</v>
      </c>
      <c r="L17" s="10">
        <f>Лист1!AM78</f>
        <v>5009.9672505660974</v>
      </c>
      <c r="M17" s="10">
        <f>Лист1!AI78</f>
        <v>2.5780810480091172</v>
      </c>
      <c r="N17" s="10">
        <f>Лист1!AL78</f>
        <v>12.329858410679726</v>
      </c>
      <c r="O17" s="10">
        <f>Лист1!AJ78</f>
        <v>0.7596638948453962</v>
      </c>
      <c r="P17" s="10">
        <f>Лист1!AT78</f>
        <v>0.59113791738315824</v>
      </c>
      <c r="Q17" s="94">
        <f>Лист1!V78</f>
        <v>2</v>
      </c>
      <c r="R17" t="s">
        <v>73</v>
      </c>
      <c r="S17" t="s">
        <v>74</v>
      </c>
      <c r="T17">
        <f t="shared" si="0"/>
        <v>6.374375962710392</v>
      </c>
    </row>
    <row r="18" spans="1:20" x14ac:dyDescent="0.25">
      <c r="A18" s="10">
        <f>Лист1!D79</f>
        <v>15.4</v>
      </c>
      <c r="B18" s="10">
        <f>Лист1!F79</f>
        <v>0.93141700000000005</v>
      </c>
      <c r="C18" s="10">
        <f>Лист1!G79</f>
        <v>279.85000000000002</v>
      </c>
      <c r="D18" s="10">
        <f>Лист1!H79</f>
        <v>512</v>
      </c>
      <c r="E18" s="10">
        <f>Лист1!T79</f>
        <v>5034.1390710881033</v>
      </c>
      <c r="F18" s="10">
        <f>Лист1!P79</f>
        <v>2.7201160213484217</v>
      </c>
      <c r="G18" s="10">
        <f>Лист1!S79</f>
        <v>12.894943188731213</v>
      </c>
      <c r="H18" s="10">
        <f>Лист1!Q79</f>
        <v>0.78844550709210459</v>
      </c>
      <c r="I18" s="10">
        <f>Лист1!AS79</f>
        <v>0.82630300799051348</v>
      </c>
      <c r="J18" s="94">
        <f>Лист1!C79</f>
        <v>2</v>
      </c>
      <c r="K18" s="97">
        <f>Лист1!Y79</f>
        <v>2.4735623042562831</v>
      </c>
      <c r="L18" s="10">
        <f>Лист1!AM79</f>
        <v>5008.2712039832022</v>
      </c>
      <c r="M18" s="10">
        <f>Лист1!AI79</f>
        <v>2.5756025242851273</v>
      </c>
      <c r="N18" s="10">
        <f>Лист1!AL79</f>
        <v>12.3277600784798</v>
      </c>
      <c r="O18" s="10">
        <f>Лист1!AJ79</f>
        <v>0.75953990602927535</v>
      </c>
      <c r="P18" s="10">
        <f>Лист1!AT79</f>
        <v>0.5940614447848126</v>
      </c>
      <c r="Q18" s="94">
        <f>Лист1!V79</f>
        <v>2</v>
      </c>
      <c r="R18" t="s">
        <v>73</v>
      </c>
      <c r="S18" t="s">
        <v>74</v>
      </c>
      <c r="T18">
        <f t="shared" si="0"/>
        <v>6.3709133148190187</v>
      </c>
    </row>
    <row r="19" spans="1:20" x14ac:dyDescent="0.25">
      <c r="A19" s="10">
        <f>Лист1!D80</f>
        <v>14.903225806451612</v>
      </c>
      <c r="B19" s="10">
        <f>Лист1!F80</f>
        <v>0.913489</v>
      </c>
      <c r="C19" s="10">
        <f>Лист1!G80</f>
        <v>279.85000000000002</v>
      </c>
      <c r="D19" s="10">
        <f>Лист1!H80</f>
        <v>512</v>
      </c>
      <c r="E19" s="10">
        <f>Лист1!T80</f>
        <v>5033.0556388350851</v>
      </c>
      <c r="F19" s="10">
        <f>Лист1!P80</f>
        <v>2.7324973669722148</v>
      </c>
      <c r="G19" s="10">
        <f>Лист1!S80</f>
        <v>12.587178255942026</v>
      </c>
      <c r="H19" s="10">
        <f>Лист1!Q80</f>
        <v>0.786445863907419</v>
      </c>
      <c r="I19" s="10">
        <f>Лист1!AS80</f>
        <v>0.7310462038488329</v>
      </c>
      <c r="J19" s="94">
        <f>Лист1!C80</f>
        <v>2</v>
      </c>
      <c r="K19" s="97">
        <f>Лист1!Y80</f>
        <v>2.4361062872580814</v>
      </c>
      <c r="L19" s="10">
        <f>Лист1!AM80</f>
        <v>5029.6140233757205</v>
      </c>
      <c r="M19" s="10">
        <f>Лист1!AI80</f>
        <v>2.6222085055160207</v>
      </c>
      <c r="N19" s="10">
        <f>Лист1!AL80</f>
        <v>12.14618058196794</v>
      </c>
      <c r="O19" s="10">
        <f>Лист1!AJ80</f>
        <v>0.76257267296866305</v>
      </c>
      <c r="P19" s="10">
        <f>Лист1!AT80</f>
        <v>0.51161393972582991</v>
      </c>
      <c r="Q19" s="94">
        <f>Лист1!V80</f>
        <v>2</v>
      </c>
      <c r="R19" t="s">
        <v>73</v>
      </c>
      <c r="S19" t="s">
        <v>74</v>
      </c>
      <c r="T19">
        <f t="shared" si="0"/>
        <v>6.3879786267891951</v>
      </c>
    </row>
    <row r="20" spans="1:20" x14ac:dyDescent="0.25">
      <c r="A20" s="10">
        <f>Лист1!D81</f>
        <v>14.933333333333334</v>
      </c>
      <c r="B20" s="10">
        <f>Лист1!F81</f>
        <v>0.913489</v>
      </c>
      <c r="C20" s="10">
        <f>Лист1!G81</f>
        <v>279.85000000000002</v>
      </c>
      <c r="D20" s="10">
        <f>Лист1!H81</f>
        <v>512</v>
      </c>
      <c r="E20" s="10">
        <f>Лист1!T81</f>
        <v>5033.5188193941412</v>
      </c>
      <c r="F20" s="10">
        <f>Лист1!P81</f>
        <v>2.7307690900514721</v>
      </c>
      <c r="G20" s="10">
        <f>Лист1!S81</f>
        <v>12.597747763654636</v>
      </c>
      <c r="H20" s="10">
        <f>Лист1!Q81</f>
        <v>0.78675082629794169</v>
      </c>
      <c r="I20" s="10">
        <f>Лист1!AS81</f>
        <v>0.74542517869772307</v>
      </c>
      <c r="J20" s="94">
        <f>Лист1!C81</f>
        <v>2</v>
      </c>
      <c r="K20" s="97">
        <f>Лист1!Y81</f>
        <v>2.4345275253020291</v>
      </c>
      <c r="L20" s="10">
        <f>Лист1!AM81</f>
        <v>5033.5583107150132</v>
      </c>
      <c r="M20" s="10">
        <f>Лист1!AI81</f>
        <v>2.6228761084144452</v>
      </c>
      <c r="N20" s="10">
        <f>Лист1!AL81</f>
        <v>12.179256358299732</v>
      </c>
      <c r="O20" s="10">
        <f>Лист1!AJ81</f>
        <v>0.76233555568968336</v>
      </c>
      <c r="P20" s="10">
        <f>Лист1!AT81</f>
        <v>0.51909920240523777</v>
      </c>
      <c r="Q20" s="94">
        <f>Лист1!V81</f>
        <v>2</v>
      </c>
      <c r="R20" t="s">
        <v>73</v>
      </c>
      <c r="S20" t="s">
        <v>74</v>
      </c>
      <c r="T20">
        <f t="shared" si="0"/>
        <v>6.385464081392036</v>
      </c>
    </row>
    <row r="21" spans="1:20" x14ac:dyDescent="0.25">
      <c r="A21" s="10">
        <f>Лист1!D82</f>
        <v>14.903225806451612</v>
      </c>
      <c r="B21" s="10">
        <f>Лист1!F82</f>
        <v>0.913489</v>
      </c>
      <c r="C21" s="10">
        <f>Лист1!G82</f>
        <v>279.85000000000002</v>
      </c>
      <c r="D21" s="10">
        <f>Лист1!H82</f>
        <v>512</v>
      </c>
      <c r="E21" s="10">
        <f>Лист1!T82</f>
        <v>5033.0558950769309</v>
      </c>
      <c r="F21" s="10">
        <f>Лист1!P82</f>
        <v>2.7324976653991411</v>
      </c>
      <c r="G21" s="10">
        <f>Лист1!S82</f>
        <v>12.587179990290732</v>
      </c>
      <c r="H21" s="10">
        <f>Лист1!Q82</f>
        <v>0.78644585584418358</v>
      </c>
      <c r="I21" s="10">
        <f>Лист1!AS82</f>
        <v>0.73104582414944563</v>
      </c>
      <c r="J21" s="94">
        <f>Лист1!C82</f>
        <v>2</v>
      </c>
      <c r="K21" s="97">
        <f>Лист1!Y82</f>
        <v>2.4361065598677958</v>
      </c>
      <c r="L21" s="10">
        <f>Лист1!AM82</f>
        <v>5029.6139321745623</v>
      </c>
      <c r="M21" s="10">
        <f>Лист1!AI82</f>
        <v>2.6222085787983995</v>
      </c>
      <c r="N21" s="10">
        <f>Лист1!AL82</f>
        <v>12.146180690002339</v>
      </c>
      <c r="O21" s="10">
        <f>Лист1!AJ82</f>
        <v>0.76257268512368315</v>
      </c>
      <c r="P21" s="10">
        <f>Лист1!AT82</f>
        <v>0.51161355002477971</v>
      </c>
      <c r="Q21" s="94">
        <f>Лист1!V82</f>
        <v>2</v>
      </c>
      <c r="R21" t="s">
        <v>73</v>
      </c>
      <c r="S21" t="s">
        <v>74</v>
      </c>
      <c r="T21">
        <f t="shared" si="0"/>
        <v>6.387979520152391</v>
      </c>
    </row>
    <row r="22" spans="1:20" x14ac:dyDescent="0.25">
      <c r="A22" s="10">
        <f>Лист1!D83</f>
        <v>14.483870967741936</v>
      </c>
      <c r="B22" s="10">
        <f>Лист1!F83</f>
        <v>0.89633600000000002</v>
      </c>
      <c r="C22" s="10">
        <f>Лист1!G83</f>
        <v>279.85000000000002</v>
      </c>
      <c r="D22" s="10">
        <f>Лист1!H83</f>
        <v>512</v>
      </c>
      <c r="E22" s="10">
        <f>Лист1!T83</f>
        <v>5050.5661235788666</v>
      </c>
      <c r="F22" s="10">
        <f>Лист1!P83</f>
        <v>2.7621667223930619</v>
      </c>
      <c r="G22" s="10">
        <f>Лист1!S83</f>
        <v>12.427463471132835</v>
      </c>
      <c r="H22" s="10">
        <f>Лист1!Q83</f>
        <v>0.78444897803568558</v>
      </c>
      <c r="I22" s="10">
        <f>Лист1!AS83</f>
        <v>0.63743435686109162</v>
      </c>
      <c r="J22" s="94">
        <f>Лист1!C83</f>
        <v>2</v>
      </c>
      <c r="K22" s="97">
        <f>Лист1!Y83</f>
        <v>2.4158294712829074</v>
      </c>
      <c r="L22" s="10">
        <f>Лист1!AM83</f>
        <v>5030.6672414274281</v>
      </c>
      <c r="M22" s="10">
        <f>Лист1!AI83</f>
        <v>2.6487836210280999</v>
      </c>
      <c r="N22" s="10">
        <f>Лист1!AL83</f>
        <v>11.916200246791082</v>
      </c>
      <c r="O22" s="10">
        <f>Лист1!AJ83</f>
        <v>0.76460529117127196</v>
      </c>
      <c r="P22" s="10">
        <f>Лист1!AT83</f>
        <v>0.43469071210685895</v>
      </c>
      <c r="Q22" s="94">
        <f>Лист1!V83</f>
        <v>2</v>
      </c>
      <c r="R22" t="s">
        <v>73</v>
      </c>
      <c r="S22" t="s">
        <v>74</v>
      </c>
      <c r="T22">
        <f t="shared" si="0"/>
        <v>6.3990095347311398</v>
      </c>
    </row>
    <row r="23" spans="1:20" x14ac:dyDescent="0.25">
      <c r="A23" s="10">
        <f>Лист1!D84</f>
        <v>14.5</v>
      </c>
      <c r="B23" s="10">
        <f>Лист1!F84</f>
        <v>0.89629300000000001</v>
      </c>
      <c r="C23" s="10">
        <f>Лист1!G84</f>
        <v>279.85000000000002</v>
      </c>
      <c r="D23" s="10">
        <f>Лист1!H84</f>
        <v>512</v>
      </c>
      <c r="E23" s="10">
        <f>Лист1!T84</f>
        <v>5062.4416553591427</v>
      </c>
      <c r="F23" s="10">
        <f>Лист1!P84</f>
        <v>2.774883533234449</v>
      </c>
      <c r="G23" s="10">
        <f>Лист1!S84</f>
        <v>12.51012290286314</v>
      </c>
      <c r="H23" s="10">
        <f>Лист1!Q84</f>
        <v>0.7842624637929152</v>
      </c>
      <c r="I23" s="10">
        <f>Лист1!AS84</f>
        <v>0.62870130800282442</v>
      </c>
      <c r="J23" s="94">
        <f>Лист1!C84</f>
        <v>2</v>
      </c>
      <c r="K23" s="97">
        <f>Лист1!Y84</f>
        <v>2.427108686653304</v>
      </c>
      <c r="L23" s="10">
        <f>Лист1!AM84</f>
        <v>5015.2750747270393</v>
      </c>
      <c r="M23" s="10">
        <f>Лист1!AI84</f>
        <v>2.6367039925282176</v>
      </c>
      <c r="N23" s="10">
        <f>Лист1!AL84</f>
        <v>11.860533409831655</v>
      </c>
      <c r="O23" s="10">
        <f>Лист1!AJ84</f>
        <v>0.76466646134038685</v>
      </c>
      <c r="P23" s="10">
        <f>Лист1!AT84</f>
        <v>0.43187434921375722</v>
      </c>
      <c r="Q23" s="94">
        <f>Лист1!V84</f>
        <v>2</v>
      </c>
      <c r="R23" t="s">
        <v>73</v>
      </c>
      <c r="S23" t="s">
        <v>74</v>
      </c>
      <c r="T23">
        <f t="shared" si="0"/>
        <v>6.3995671643986851</v>
      </c>
    </row>
    <row r="24" spans="1:20" x14ac:dyDescent="0.25">
      <c r="A24" s="10">
        <f>Лист1!D85</f>
        <v>14.483870967741936</v>
      </c>
      <c r="B24" s="10">
        <f>Лист1!F85</f>
        <v>0.89633600000000002</v>
      </c>
      <c r="C24" s="10">
        <f>Лист1!G85</f>
        <v>279.85000000000002</v>
      </c>
      <c r="D24" s="10">
        <f>Лист1!H85</f>
        <v>512</v>
      </c>
      <c r="E24" s="10">
        <f>Лист1!T85</f>
        <v>5050.5661235788666</v>
      </c>
      <c r="F24" s="10">
        <f>Лист1!P85</f>
        <v>2.7621667223930619</v>
      </c>
      <c r="G24" s="10">
        <f>Лист1!S85</f>
        <v>12.427463471132835</v>
      </c>
      <c r="H24" s="10">
        <f>Лист1!Q85</f>
        <v>0.78444897803568558</v>
      </c>
      <c r="I24" s="10">
        <f>Лист1!AS85</f>
        <v>0.63743435686109162</v>
      </c>
      <c r="J24" s="94">
        <f>Лист1!C85</f>
        <v>2</v>
      </c>
      <c r="K24" s="97">
        <f>Лист1!Y85</f>
        <v>2.4158294712829074</v>
      </c>
      <c r="L24" s="10">
        <f>Лист1!AM85</f>
        <v>5030.6672414274281</v>
      </c>
      <c r="M24" s="10">
        <f>Лист1!AI85</f>
        <v>2.6487836210280999</v>
      </c>
      <c r="N24" s="10">
        <f>Лист1!AL85</f>
        <v>11.916200246791082</v>
      </c>
      <c r="O24" s="10">
        <f>Лист1!AJ85</f>
        <v>0.76460529117127196</v>
      </c>
      <c r="P24" s="10">
        <f>Лист1!AT85</f>
        <v>0.43469071210685895</v>
      </c>
      <c r="Q24" s="94">
        <f>Лист1!V85</f>
        <v>2</v>
      </c>
      <c r="R24" t="s">
        <v>73</v>
      </c>
      <c r="S24" t="s">
        <v>74</v>
      </c>
      <c r="T24">
        <f t="shared" si="0"/>
        <v>6.3990095347311398</v>
      </c>
    </row>
    <row r="25" spans="1:20" x14ac:dyDescent="0.25">
      <c r="A25" s="10">
        <f>Лист1!D86</f>
        <v>14.033333333333333</v>
      </c>
      <c r="B25" s="10">
        <f>Лист1!F86</f>
        <v>0.87998899999999991</v>
      </c>
      <c r="C25" s="10">
        <f>Лист1!G86</f>
        <v>279.85000000000002</v>
      </c>
      <c r="D25" s="10">
        <f>Лист1!H86</f>
        <v>512</v>
      </c>
      <c r="E25" s="10">
        <f>Лист1!T86</f>
        <v>5040.6610783261713</v>
      </c>
      <c r="F25" s="10">
        <f>Лист1!P86</f>
        <v>2.7635591657778593</v>
      </c>
      <c r="G25" s="10">
        <f>Лист1!S86</f>
        <v>12.082925243540076</v>
      </c>
      <c r="H25" s="10">
        <f>Лист1!Q86</f>
        <v>0.78276113172522166</v>
      </c>
      <c r="I25" s="10">
        <f>Лист1!AS86</f>
        <v>0.55815420075925481</v>
      </c>
      <c r="J25" s="94">
        <f>Лист1!C86</f>
        <v>2</v>
      </c>
      <c r="K25" s="97">
        <f>Лист1!Y86</f>
        <v>2.3719016667336925</v>
      </c>
      <c r="L25" s="10">
        <f>Лист1!AM86</f>
        <v>5064.2437944823869</v>
      </c>
      <c r="M25" s="10">
        <f>Лист1!AI86</f>
        <v>2.7005152268614747</v>
      </c>
      <c r="N25" s="10">
        <f>Лист1!AL86</f>
        <v>11.800526535876298</v>
      </c>
      <c r="O25" s="10">
        <f>Лист1!AJ86</f>
        <v>0.76589663530192853</v>
      </c>
      <c r="P25" s="10">
        <f>Лист1!AT86</f>
        <v>0.3631411005126251</v>
      </c>
      <c r="Q25" s="94">
        <f>Лист1!V86</f>
        <v>2</v>
      </c>
      <c r="R25" t="s">
        <v>73</v>
      </c>
      <c r="S25" t="s">
        <v>74</v>
      </c>
      <c r="T25">
        <f t="shared" si="0"/>
        <v>6.405356567632448</v>
      </c>
    </row>
    <row r="26" spans="1:20" x14ac:dyDescent="0.25">
      <c r="A26" s="10">
        <f>Лист1!D87</f>
        <v>14.064516129032258</v>
      </c>
      <c r="B26" s="10">
        <f>Лист1!F87</f>
        <v>0.87998899999999991</v>
      </c>
      <c r="C26" s="10">
        <f>Лист1!G87</f>
        <v>279.85000000000002</v>
      </c>
      <c r="D26" s="10">
        <f>Лист1!H87</f>
        <v>512</v>
      </c>
      <c r="E26" s="10">
        <f>Лист1!T87</f>
        <v>5048.8097416399924</v>
      </c>
      <c r="F26" s="10">
        <f>Лист1!P87</f>
        <v>2.7707326799252385</v>
      </c>
      <c r="G26" s="10">
        <f>Лист1!S87</f>
        <v>12.143977431955172</v>
      </c>
      <c r="H26" s="10">
        <f>Лист1!Q87</f>
        <v>0.78285442857457177</v>
      </c>
      <c r="I26" s="10">
        <f>Лист1!AS87</f>
        <v>0.56255795668909203</v>
      </c>
      <c r="J26" s="94">
        <f>Лист1!C87</f>
        <v>2</v>
      </c>
      <c r="K26" s="97">
        <f>Лист1!Y87</f>
        <v>2.3782142802747304</v>
      </c>
      <c r="L26" s="10">
        <f>Лист1!AM87</f>
        <v>5056.7968131277212</v>
      </c>
      <c r="M26" s="10">
        <f>Лист1!AI87</f>
        <v>2.6929686270830642</v>
      </c>
      <c r="N26" s="10">
        <f>Лист1!AL87</f>
        <v>11.787253693320135</v>
      </c>
      <c r="O26" s="10">
        <f>Лист1!AJ87</f>
        <v>0.76584798992753145</v>
      </c>
      <c r="P26" s="10">
        <f>Лист1!AT87</f>
        <v>0.36647886947861963</v>
      </c>
      <c r="Q26" s="94">
        <f>Лист1!V87</f>
        <v>2</v>
      </c>
      <c r="R26" t="s">
        <v>73</v>
      </c>
      <c r="S26" t="s">
        <v>74</v>
      </c>
      <c r="T26">
        <f t="shared" si="0"/>
        <v>6.4044564452607782</v>
      </c>
    </row>
    <row r="27" spans="1:20" x14ac:dyDescent="0.25">
      <c r="A27" s="10">
        <f>Лист1!D88</f>
        <v>14.066666666666666</v>
      </c>
      <c r="B27" s="10">
        <f>Лист1!F88</f>
        <v>0.87998899999999991</v>
      </c>
      <c r="C27" s="10">
        <f>Лист1!G88</f>
        <v>279.85000000000002</v>
      </c>
      <c r="D27" s="10">
        <f>Лист1!H88</f>
        <v>512</v>
      </c>
      <c r="E27" s="10">
        <f>Лист1!T88</f>
        <v>5053.9589411195411</v>
      </c>
      <c r="F27" s="10">
        <f>Лист1!P88</f>
        <v>2.7766448437246494</v>
      </c>
      <c r="G27" s="10">
        <f>Лист1!S88</f>
        <v>12.177778677016207</v>
      </c>
      <c r="H27" s="10">
        <f>Лист1!Q88</f>
        <v>0.78272069734041416</v>
      </c>
      <c r="I27" s="10">
        <f>Лист1!AS88</f>
        <v>0.55624455627037139</v>
      </c>
      <c r="J27" s="94">
        <f>Лист1!C88</f>
        <v>2</v>
      </c>
      <c r="K27" s="97">
        <f>Лист1!Y88</f>
        <v>2.3834169193844104</v>
      </c>
      <c r="L27" s="10">
        <f>Лист1!AM88</f>
        <v>5049.3079494722342</v>
      </c>
      <c r="M27" s="10">
        <f>Лист1!AI88</f>
        <v>2.6872613435518438</v>
      </c>
      <c r="N27" s="10">
        <f>Лист1!AL88</f>
        <v>11.757713178991803</v>
      </c>
      <c r="O27" s="10">
        <f>Лист1!AJ88</f>
        <v>0.76588464483255025</v>
      </c>
      <c r="P27" s="10">
        <f>Лист1!AT88</f>
        <v>0.36397070414049448</v>
      </c>
      <c r="Q27" s="94">
        <f>Лист1!V88</f>
        <v>2</v>
      </c>
      <c r="R27" t="s">
        <v>73</v>
      </c>
      <c r="S27" t="s">
        <v>74</v>
      </c>
      <c r="T27">
        <f t="shared" si="0"/>
        <v>6.4048641530291475</v>
      </c>
    </row>
    <row r="28" spans="1:20" x14ac:dyDescent="0.25">
      <c r="A28" s="10">
        <f>Лист1!D89</f>
        <v>13.64516129032258</v>
      </c>
      <c r="B28" s="10">
        <f>Лист1!F89</f>
        <v>0.86733499999999997</v>
      </c>
      <c r="C28" s="10">
        <f>Лист1!G89</f>
        <v>279.85000000000002</v>
      </c>
      <c r="D28" s="10">
        <f>Лист1!H89</f>
        <v>512</v>
      </c>
      <c r="E28" s="10">
        <f>Лист1!T89</f>
        <v>5030.738348629804</v>
      </c>
      <c r="F28" s="10">
        <f>Лист1!P89</f>
        <v>2.7654294473611367</v>
      </c>
      <c r="G28" s="10">
        <f>Лист1!S89</f>
        <v>11.791498070170986</v>
      </c>
      <c r="H28" s="10">
        <f>Лист1!Q89</f>
        <v>0.78104644586542626</v>
      </c>
      <c r="I28" s="10">
        <f>Лист1!AS89</f>
        <v>0.4764358685960477</v>
      </c>
      <c r="J28" s="94">
        <f>Лист1!C89</f>
        <v>2</v>
      </c>
      <c r="K28" s="97">
        <f>Лист1!Y89</f>
        <v>2.3385537497269713</v>
      </c>
      <c r="L28" s="10">
        <f>Лист1!AM89</f>
        <v>5087.0862621646929</v>
      </c>
      <c r="M28" s="10">
        <f>Лист1!AI89</f>
        <v>2.7411182106817931</v>
      </c>
      <c r="N28" s="10">
        <f>Лист1!AL89</f>
        <v>11.670310267823876</v>
      </c>
      <c r="O28" s="10">
        <f>Лист1!AJ89</f>
        <v>0.76664565524822104</v>
      </c>
      <c r="P28" s="10">
        <f>Лист1!AT89</f>
        <v>0.29760311161892794</v>
      </c>
      <c r="Q28" s="94">
        <f>Лист1!V89</f>
        <v>2</v>
      </c>
      <c r="R28" t="s">
        <v>73</v>
      </c>
      <c r="S28" t="s">
        <v>74</v>
      </c>
      <c r="T28">
        <f t="shared" si="0"/>
        <v>6.4102522700347935</v>
      </c>
    </row>
    <row r="29" spans="1:20" x14ac:dyDescent="0.25">
      <c r="A29" s="10">
        <f>Лист1!D90</f>
        <v>13.64516129032258</v>
      </c>
      <c r="B29" s="10">
        <f>Лист1!F90</f>
        <v>0.86733499999999997</v>
      </c>
      <c r="C29" s="10">
        <f>Лист1!G90</f>
        <v>279.85000000000002</v>
      </c>
      <c r="D29" s="10">
        <f>Лист1!H90</f>
        <v>512</v>
      </c>
      <c r="E29" s="10">
        <f>Лист1!T90</f>
        <v>5030.7506510945004</v>
      </c>
      <c r="F29" s="10">
        <f>Лист1!P90</f>
        <v>2.7654439083000204</v>
      </c>
      <c r="G29" s="10">
        <f>Лист1!S90</f>
        <v>11.791574920235929</v>
      </c>
      <c r="H29" s="10">
        <f>Лист1!Q90</f>
        <v>0.78104608031660128</v>
      </c>
      <c r="I29" s="10">
        <f>Лист1!AS90</f>
        <v>0.47641825307746188</v>
      </c>
      <c r="J29" s="94">
        <f>Лист1!C90</f>
        <v>2</v>
      </c>
      <c r="K29" s="97">
        <f>Лист1!Y90</f>
        <v>2.3385662922053982</v>
      </c>
      <c r="L29" s="10">
        <f>Лист1!AM90</f>
        <v>5087.1016035569837</v>
      </c>
      <c r="M29" s="10">
        <f>Лист1!AI90</f>
        <v>2.7411434730041102</v>
      </c>
      <c r="N29" s="10">
        <f>Лист1!AL90</f>
        <v>11.670426196264946</v>
      </c>
      <c r="O29" s="10">
        <f>Лист1!AJ90</f>
        <v>0.76664593004456316</v>
      </c>
      <c r="P29" s="10">
        <f>Лист1!AT90</f>
        <v>0.29757119442186969</v>
      </c>
      <c r="Q29" s="94">
        <f>Лист1!V90</f>
        <v>2</v>
      </c>
      <c r="R29" t="s">
        <v>73</v>
      </c>
      <c r="S29" t="s">
        <v>74</v>
      </c>
      <c r="T29">
        <f t="shared" si="0"/>
        <v>6.4103457280662504</v>
      </c>
    </row>
    <row r="30" spans="1:20" x14ac:dyDescent="0.25">
      <c r="A30" s="10">
        <f>Лист1!D91</f>
        <v>13.633333333333333</v>
      </c>
      <c r="B30" s="10">
        <f>Лист1!F91</f>
        <v>0.86733499999999997</v>
      </c>
      <c r="C30" s="10">
        <f>Лист1!G91</f>
        <v>279.85000000000002</v>
      </c>
      <c r="D30" s="10">
        <f>Лист1!H91</f>
        <v>512</v>
      </c>
      <c r="E30" s="10">
        <f>Лист1!T91</f>
        <v>5030.0114965198618</v>
      </c>
      <c r="F30" s="10">
        <f>Лист1!P91</f>
        <v>2.765504112803169</v>
      </c>
      <c r="G30" s="10">
        <f>Лист1!S91</f>
        <v>11.783531927365749</v>
      </c>
      <c r="H30" s="10">
        <f>Лист1!Q91</f>
        <v>0.7809385424987223</v>
      </c>
      <c r="I30" s="10">
        <f>Лист1!AS91</f>
        <v>0.47123181495888783</v>
      </c>
      <c r="J30" s="94">
        <f>Лист1!C91</f>
        <v>2</v>
      </c>
      <c r="K30" s="97">
        <f>Лист1!Y91</f>
        <v>2.3386185096781364</v>
      </c>
      <c r="L30" s="10">
        <f>Лист1!AM91</f>
        <v>5086.1682205361076</v>
      </c>
      <c r="M30" s="10">
        <f>Лист1!AI91</f>
        <v>2.7411109335283736</v>
      </c>
      <c r="N30" s="10">
        <f>Лист1!AL91</f>
        <v>11.659744476369273</v>
      </c>
      <c r="O30" s="10">
        <f>Лист1!AJ91</f>
        <v>0.7666680760800948</v>
      </c>
      <c r="P30" s="10">
        <f>Лист1!AT91</f>
        <v>0.29496680003890297</v>
      </c>
      <c r="Q30" s="94">
        <f>Лист1!V91</f>
        <v>2</v>
      </c>
      <c r="R30" t="s">
        <v>73</v>
      </c>
      <c r="S30" t="s">
        <v>74</v>
      </c>
      <c r="T30">
        <f t="shared" si="0"/>
        <v>6.4104127662305705</v>
      </c>
    </row>
    <row r="31" spans="1:20" x14ac:dyDescent="0.25">
      <c r="A31" s="10">
        <f>Лист1!D92</f>
        <v>13.225806451612904</v>
      </c>
      <c r="B31" s="10">
        <f>Лист1!F92</f>
        <v>0.85505099999999989</v>
      </c>
      <c r="C31" s="10">
        <f>Лист1!G92</f>
        <v>279.85000000000002</v>
      </c>
      <c r="D31" s="10">
        <f>Лист1!H92</f>
        <v>512</v>
      </c>
      <c r="E31" s="10">
        <f>Лист1!T92</f>
        <v>5021.8910744884333</v>
      </c>
      <c r="F31" s="10">
        <f>Лист1!P92</f>
        <v>2.7720225842975519</v>
      </c>
      <c r="G31" s="10">
        <f>Лист1!S92</f>
        <v>11.500792486523256</v>
      </c>
      <c r="H31" s="10">
        <f>Лист1!Q92</f>
        <v>0.77888047660396431</v>
      </c>
      <c r="I31" s="10">
        <f>Лист1!AS92</f>
        <v>0.37001004807148058</v>
      </c>
      <c r="J31" s="94">
        <f>Лист1!C92</f>
        <v>2</v>
      </c>
      <c r="K31" s="97">
        <f>Лист1!Y92</f>
        <v>2.3102206827262055</v>
      </c>
      <c r="L31" s="10">
        <f>Лист1!AM92</f>
        <v>5100.4891642913026</v>
      </c>
      <c r="M31" s="10">
        <f>Лист1!AI92</f>
        <v>2.7765159433346516</v>
      </c>
      <c r="N31" s="10">
        <f>Лист1!AL92</f>
        <v>11.479179667731652</v>
      </c>
      <c r="O31" s="10">
        <f>Лист1!AJ92</f>
        <v>0.76708575707713722</v>
      </c>
      <c r="P31" s="10">
        <f>Лист1!AT92</f>
        <v>0.22099920109992421</v>
      </c>
      <c r="Q31" s="94">
        <f>Лист1!V92</f>
        <v>2</v>
      </c>
      <c r="R31" t="s">
        <v>73</v>
      </c>
      <c r="S31" t="s">
        <v>74</v>
      </c>
      <c r="T31">
        <f t="shared" si="0"/>
        <v>6.4143645582107736</v>
      </c>
    </row>
    <row r="32" spans="1:20" x14ac:dyDescent="0.25">
      <c r="A32" s="10">
        <f>Лист1!D93</f>
        <v>13.2</v>
      </c>
      <c r="B32" s="10">
        <f>Лист1!F93</f>
        <v>0.85505099999999989</v>
      </c>
      <c r="C32" s="10">
        <f>Лист1!G93</f>
        <v>279.85000000000002</v>
      </c>
      <c r="D32" s="10">
        <f>Лист1!H93</f>
        <v>512</v>
      </c>
      <c r="E32" s="10">
        <f>Лист1!T93</f>
        <v>5019.3304975784977</v>
      </c>
      <c r="F32" s="10">
        <f>Лист1!P93</f>
        <v>2.7710765203188901</v>
      </c>
      <c r="G32" s="10">
        <f>Лист1!S93</f>
        <v>11.477365271296417</v>
      </c>
      <c r="H32" s="10">
        <f>Лист1!Q93</f>
        <v>0.77867727100818662</v>
      </c>
      <c r="I32" s="10">
        <f>Лист1!AS93</f>
        <v>0.35977573607159236</v>
      </c>
      <c r="J32" s="94">
        <f>Лист1!C93</f>
        <v>2</v>
      </c>
      <c r="K32" s="97">
        <f>Лист1!Y93</f>
        <v>2.3094117497751867</v>
      </c>
      <c r="L32" s="10">
        <f>Лист1!AM93</f>
        <v>5100.2595331155881</v>
      </c>
      <c r="M32" s="10">
        <f>Лист1!AI93</f>
        <v>2.7779896871570933</v>
      </c>
      <c r="N32" s="10">
        <f>Лист1!AL93</f>
        <v>11.463648242163202</v>
      </c>
      <c r="O32" s="10">
        <f>Лист1!AJ93</f>
        <v>0.76710207461338387</v>
      </c>
      <c r="P32" s="10">
        <f>Лист1!AT93</f>
        <v>0.21544990003583941</v>
      </c>
      <c r="Q32" s="94">
        <f>Лист1!V93</f>
        <v>2</v>
      </c>
      <c r="R32" t="s">
        <v>73</v>
      </c>
      <c r="S32" t="s">
        <v>74</v>
      </c>
      <c r="T32">
        <f t="shared" si="0"/>
        <v>6.4155220242748863</v>
      </c>
    </row>
    <row r="33" spans="1:20" x14ac:dyDescent="0.25">
      <c r="A33" s="10">
        <f>Лист1!D94</f>
        <v>13.225806451612904</v>
      </c>
      <c r="B33" s="10">
        <f>Лист1!F94</f>
        <v>0.85768199999999994</v>
      </c>
      <c r="C33" s="10">
        <f>Лист1!G94</f>
        <v>279.85000000000002</v>
      </c>
      <c r="D33" s="10">
        <f>Лист1!H94</f>
        <v>512</v>
      </c>
      <c r="E33" s="10">
        <f>Лист1!T94</f>
        <v>5029.4290995140591</v>
      </c>
      <c r="F33" s="10">
        <f>Лист1!P94</f>
        <v>2.7844434298800769</v>
      </c>
      <c r="G33" s="10">
        <f>Лист1!S94</f>
        <v>11.569926843642556</v>
      </c>
      <c r="H33" s="10">
        <f>Лист1!Q94</f>
        <v>0.77823203655180073</v>
      </c>
      <c r="I33" s="10">
        <f>Лист1!AS94</f>
        <v>0.33717257203992623</v>
      </c>
      <c r="J33" s="94">
        <f>Лист1!C94</f>
        <v>2</v>
      </c>
      <c r="K33" s="97">
        <f>Лист1!Y94</f>
        <v>2.3281670098264038</v>
      </c>
      <c r="L33" s="10">
        <f>Лист1!AM94</f>
        <v>5074.8021594446882</v>
      </c>
      <c r="M33" s="10">
        <f>Лист1!AI94</f>
        <v>2.7565646700089501</v>
      </c>
      <c r="N33" s="10">
        <f>Лист1!AL94</f>
        <v>11.379609652470103</v>
      </c>
      <c r="O33" s="10">
        <f>Лист1!AJ94</f>
        <v>0.76711663999416801</v>
      </c>
      <c r="P33" s="10">
        <f>Лист1!AT94</f>
        <v>0.20984561942651347</v>
      </c>
      <c r="Q33" s="94">
        <f>Лист1!V94</f>
        <v>2</v>
      </c>
      <c r="R33" t="s">
        <v>73</v>
      </c>
      <c r="S33" t="s">
        <v>74</v>
      </c>
      <c r="T33">
        <f t="shared" si="0"/>
        <v>6.4177429251678451</v>
      </c>
    </row>
    <row r="34" spans="1:20" x14ac:dyDescent="0.25">
      <c r="A34" s="10">
        <f>Лист1!D95</f>
        <v>12.838709677419354</v>
      </c>
      <c r="B34" s="10">
        <f>Лист1!F95</f>
        <v>0.84478500000000012</v>
      </c>
      <c r="C34" s="10">
        <f>Лист1!G95</f>
        <v>279.85000000000002</v>
      </c>
      <c r="D34" s="10">
        <f>Лист1!H95</f>
        <v>512</v>
      </c>
      <c r="E34" s="10">
        <f>Лист1!T95</f>
        <v>5021.7032445644536</v>
      </c>
      <c r="F34" s="10">
        <f>Лист1!P95</f>
        <v>2.7896566529670643</v>
      </c>
      <c r="G34" s="10">
        <f>Лист1!S95</f>
        <v>11.287558255493531</v>
      </c>
      <c r="H34" s="10">
        <f>Лист1!Q95</f>
        <v>0.77652821360664781</v>
      </c>
      <c r="I34" s="10">
        <f>Лист1!AS95</f>
        <v>0.24805754715995273</v>
      </c>
      <c r="J34" s="94">
        <f>Лист1!C95</f>
        <v>2</v>
      </c>
      <c r="K34" s="97">
        <f>Лист1!Y95</f>
        <v>2.2966600955767817</v>
      </c>
      <c r="L34" s="10">
        <f>Лист1!AM95</f>
        <v>5093.9109019492653</v>
      </c>
      <c r="M34" s="10">
        <f>Лист1!AI95</f>
        <v>2.793942947699636</v>
      </c>
      <c r="N34" s="10">
        <f>Лист1!AL95</f>
        <v>11.225126459003226</v>
      </c>
      <c r="O34" s="10">
        <f>Лист1!AJ95</f>
        <v>0.76715614569798563</v>
      </c>
      <c r="P34" s="10">
        <f>Лист1!AT95</f>
        <v>0.14172938032268331</v>
      </c>
      <c r="Q34" s="94">
        <f>Лист1!V95</f>
        <v>2</v>
      </c>
      <c r="R34" t="s">
        <v>73</v>
      </c>
      <c r="S34" t="s">
        <v>74</v>
      </c>
      <c r="T34">
        <f t="shared" si="0"/>
        <v>6.4167372772999212</v>
      </c>
    </row>
    <row r="35" spans="1:20" x14ac:dyDescent="0.25">
      <c r="A35" s="10">
        <f>Лист1!D96</f>
        <v>12.827586206896552</v>
      </c>
      <c r="B35" s="10">
        <f>Лист1!F96</f>
        <v>0.84209299999999998</v>
      </c>
      <c r="C35" s="10">
        <f>Лист1!G96</f>
        <v>279.85000000000002</v>
      </c>
      <c r="D35" s="10">
        <f>Лист1!H96</f>
        <v>512</v>
      </c>
      <c r="E35" s="10">
        <f>Лист1!T96</f>
        <v>5019.0423632333614</v>
      </c>
      <c r="F35" s="10">
        <f>Лист1!P96</f>
        <v>2.7837801277273462</v>
      </c>
      <c r="G35" s="10">
        <f>Лист1!S96</f>
        <v>11.245097989784499</v>
      </c>
      <c r="H35" s="10">
        <f>Лист1!Q96</f>
        <v>0.77691082595542049</v>
      </c>
      <c r="I35" s="10">
        <f>Лист1!AS96</f>
        <v>0.26846804700645249</v>
      </c>
      <c r="J35" s="94">
        <f>Лист1!C96</f>
        <v>2</v>
      </c>
      <c r="K35" s="97">
        <f>Лист1!Y96</f>
        <v>2.2842017590983041</v>
      </c>
      <c r="L35" s="10">
        <f>Лист1!AM96</f>
        <v>5110.9476155445755</v>
      </c>
      <c r="M35" s="10">
        <f>Лист1!AI96</f>
        <v>2.808106049872245</v>
      </c>
      <c r="N35" s="10">
        <f>Лист1!AL96</f>
        <v>11.282953451346682</v>
      </c>
      <c r="O35" s="10">
        <f>Лист1!AJ96</f>
        <v>0.76716129984127912</v>
      </c>
      <c r="P35" s="10">
        <f>Лист1!AT96</f>
        <v>0.14708278384053769</v>
      </c>
      <c r="Q35" s="94">
        <f>Лист1!V96</f>
        <v>2</v>
      </c>
      <c r="R35" t="s">
        <v>73</v>
      </c>
      <c r="S35" t="s">
        <v>74</v>
      </c>
      <c r="T35">
        <f t="shared" si="0"/>
        <v>6.4142807788527723</v>
      </c>
    </row>
    <row r="36" spans="1:20" x14ac:dyDescent="0.25">
      <c r="A36" s="10">
        <f>Лист1!D97</f>
        <v>12.838709677419354</v>
      </c>
      <c r="B36" s="10">
        <f>Лист1!F97</f>
        <v>0.84209299999999998</v>
      </c>
      <c r="C36" s="10">
        <f>Лист1!G97</f>
        <v>279.85000000000002</v>
      </c>
      <c r="D36" s="10">
        <f>Лист1!H97</f>
        <v>512</v>
      </c>
      <c r="E36" s="10">
        <f>Лист1!T97</f>
        <v>5019.4024408854657</v>
      </c>
      <c r="F36" s="10">
        <f>Лист1!P97</f>
        <v>2.7832859468934039</v>
      </c>
      <c r="G36" s="10">
        <f>Лист1!S97</f>
        <v>11.25080576134903</v>
      </c>
      <c r="H36" s="10">
        <f>Лист1!Q97</f>
        <v>0.77701593349799758</v>
      </c>
      <c r="I36" s="10">
        <f>Лист1!AS97</f>
        <v>0.27403186542761021</v>
      </c>
      <c r="J36" s="94">
        <f>Лист1!C97</f>
        <v>2</v>
      </c>
      <c r="K36" s="97">
        <f>Лист1!Y97</f>
        <v>2.2837856128773071</v>
      </c>
      <c r="L36" s="10">
        <f>Лист1!AM97</f>
        <v>5112.4180827809932</v>
      </c>
      <c r="M36" s="10">
        <f>Лист1!AI97</f>
        <v>2.808669694935038</v>
      </c>
      <c r="N36" s="10">
        <f>Лист1!AL97</f>
        <v>11.295370638234594</v>
      </c>
      <c r="O36" s="10">
        <f>Лист1!AJ97</f>
        <v>0.76716343650165841</v>
      </c>
      <c r="P36" s="10">
        <f>Лист1!AT97</f>
        <v>0.14980720483656637</v>
      </c>
      <c r="Q36" s="94">
        <f>Лист1!V97</f>
        <v>2</v>
      </c>
      <c r="R36" t="s">
        <v>73</v>
      </c>
      <c r="S36" t="s">
        <v>74</v>
      </c>
      <c r="T36">
        <f t="shared" si="0"/>
        <v>6.4143994406171352</v>
      </c>
    </row>
    <row r="37" spans="1:20" x14ac:dyDescent="0.25">
      <c r="A37" s="10">
        <f>Лист1!D98</f>
        <v>12.433333333333334</v>
      </c>
      <c r="B37" s="10">
        <f>Лист1!F98</f>
        <v>0.83036200000000004</v>
      </c>
      <c r="C37" s="10">
        <f>Лист1!G98</f>
        <v>279.85000000000002</v>
      </c>
      <c r="D37" s="10">
        <f>Лист1!H98</f>
        <v>512</v>
      </c>
      <c r="E37" s="10">
        <f>Лист1!T98</f>
        <v>4998.6278201935638</v>
      </c>
      <c r="F37" s="10">
        <f>Лист1!P98</f>
        <v>2.7767388467513272</v>
      </c>
      <c r="G37" s="10">
        <f>Лист1!S98</f>
        <v>10.897971130739322</v>
      </c>
      <c r="H37" s="10">
        <f>Лист1!Q98</f>
        <v>0.77527580172628596</v>
      </c>
      <c r="I37" s="10">
        <f>Лист1!AS98</f>
        <v>0.1793556300482779</v>
      </c>
      <c r="J37" s="94">
        <f>Лист1!C98</f>
        <v>2</v>
      </c>
      <c r="K37" s="97">
        <f>Лист1!Y98</f>
        <v>2.2456984222661256</v>
      </c>
      <c r="L37" s="10">
        <f>Лист1!AM98</f>
        <v>5140.3852109677291</v>
      </c>
      <c r="M37" s="10">
        <f>Лист1!AI98</f>
        <v>2.8555585659059615</v>
      </c>
      <c r="N37" s="10">
        <f>Лист1!AL98</f>
        <v>11.15613162304089</v>
      </c>
      <c r="O37" s="10">
        <f>Лист1!AJ98</f>
        <v>0.76701821968449879</v>
      </c>
      <c r="P37" s="10">
        <f>Лист1!AT98</f>
        <v>8.0279829170658734E-2</v>
      </c>
      <c r="Q37" s="94">
        <f>Лист1!V98</f>
        <v>2</v>
      </c>
      <c r="R37" t="s">
        <v>73</v>
      </c>
      <c r="S37" t="s">
        <v>74</v>
      </c>
      <c r="T37">
        <f t="shared" si="0"/>
        <v>6.4127233661435374</v>
      </c>
    </row>
    <row r="38" spans="1:20" x14ac:dyDescent="0.25">
      <c r="A38" s="10">
        <f>Лист1!D99</f>
        <v>12.419354838709678</v>
      </c>
      <c r="B38" s="10">
        <f>Лист1!F99</f>
        <v>0.82702000000000009</v>
      </c>
      <c r="C38" s="10">
        <f>Лист1!G99</f>
        <v>279.85000000000002</v>
      </c>
      <c r="D38" s="10">
        <f>Лист1!H99</f>
        <v>512</v>
      </c>
      <c r="E38" s="10">
        <f>Лист1!T99</f>
        <v>5147.2759190326815</v>
      </c>
      <c r="F38" s="10">
        <f>Лист1!P99</f>
        <v>2.9569820138464893</v>
      </c>
      <c r="G38" s="10">
        <f>Лист1!S99</f>
        <v>11.727754585310899</v>
      </c>
      <c r="H38" s="10">
        <f>Лист1!Q99</f>
        <v>0.77227813583578531</v>
      </c>
      <c r="I38" s="10">
        <f>Лист1!AS99</f>
        <v>0</v>
      </c>
      <c r="J38" s="94">
        <f>Лист1!C99</f>
        <v>2</v>
      </c>
      <c r="K38" s="97">
        <f>Лист1!Y99</f>
        <v>2.3854832650913238</v>
      </c>
      <c r="L38" s="10">
        <f>Лист1!AM99</f>
        <v>4932.6446111477007</v>
      </c>
      <c r="M38" s="10">
        <f>Лист1!AI99</f>
        <v>2.686943296369992</v>
      </c>
      <c r="N38" s="10">
        <f>Лист1!AL99</f>
        <v>10.366202242790354</v>
      </c>
      <c r="O38" s="10">
        <f>Лист1!AJ99</f>
        <v>0.76669097062328584</v>
      </c>
      <c r="P38" s="10">
        <f>Лист1!AT99</f>
        <v>0</v>
      </c>
      <c r="Q38" s="94">
        <f>Лист1!V99</f>
        <v>2</v>
      </c>
      <c r="R38" t="s">
        <v>73</v>
      </c>
      <c r="S38" t="s">
        <v>74</v>
      </c>
      <c r="T38">
        <f t="shared" si="0"/>
        <v>6.4096582677399327</v>
      </c>
    </row>
    <row r="39" spans="1:20" x14ac:dyDescent="0.25">
      <c r="A39" s="10">
        <f>Лист1!D100</f>
        <v>12.466666666666667</v>
      </c>
      <c r="B39" s="10">
        <f>Лист1!F100</f>
        <v>0.82702000000000009</v>
      </c>
      <c r="C39" s="10">
        <f>Лист1!G100</f>
        <v>279.85000000000002</v>
      </c>
      <c r="D39" s="10">
        <f>Лист1!H100</f>
        <v>512</v>
      </c>
      <c r="E39" s="10">
        <f>Лист1!T100</f>
        <v>4888.4483001915987</v>
      </c>
      <c r="F39" s="10">
        <f>Лист1!P100</f>
        <v>2.6432383865617601</v>
      </c>
      <c r="G39" s="10">
        <f>Лист1!S100</f>
        <v>10.259869434720258</v>
      </c>
      <c r="H39" s="10">
        <f>Лист1!Q100</f>
        <v>0.7791428596476937</v>
      </c>
      <c r="I39" s="10">
        <f>Лист1!AS100</f>
        <v>0.38315313813884644</v>
      </c>
      <c r="J39" s="94">
        <f>Лист1!C100</f>
        <v>2</v>
      </c>
      <c r="K39" s="97">
        <f>Лист1!Y100</f>
        <v>2.1260110104543068</v>
      </c>
      <c r="L39" s="10">
        <f>Лист1!AM100</f>
        <v>5327.8669426309471</v>
      </c>
      <c r="M39" s="10">
        <f>Лист1!AI100</f>
        <v>3.012410939444996</v>
      </c>
      <c r="N39" s="10">
        <f>Лист1!AL100</f>
        <v>11.888295259131279</v>
      </c>
      <c r="O39" s="10">
        <f>Лист1!AJ100</f>
        <v>0.7671690682130774</v>
      </c>
      <c r="P39" s="10">
        <f>Лист1!AT100</f>
        <v>0.16566546650832531</v>
      </c>
      <c r="Q39" s="94">
        <f>Лист1!V100</f>
        <v>2</v>
      </c>
      <c r="R39" t="s">
        <v>73</v>
      </c>
      <c r="S39" t="s">
        <v>74</v>
      </c>
      <c r="T39">
        <f t="shared" si="0"/>
        <v>6.4044188252730638</v>
      </c>
    </row>
    <row r="40" spans="1:20" x14ac:dyDescent="0.25">
      <c r="A40" s="10">
        <f>Лист1!D101</f>
        <v>12.03225806451613</v>
      </c>
      <c r="B40" s="10">
        <f>Лист1!F101</f>
        <v>0.81194799999999989</v>
      </c>
      <c r="C40" s="10">
        <f>Лист1!G101</f>
        <v>279.85000000000002</v>
      </c>
      <c r="D40" s="10">
        <f>Лист1!H101</f>
        <v>512</v>
      </c>
      <c r="E40" s="10">
        <f>Лист1!T101</f>
        <v>4849.7337988491136</v>
      </c>
      <c r="F40" s="10">
        <f>Лист1!P101</f>
        <v>2.6158281492401292</v>
      </c>
      <c r="G40" s="10">
        <f>Лист1!S101</f>
        <v>9.801304336815047</v>
      </c>
      <c r="H40" s="10">
        <f>Лист1!Q101</f>
        <v>0.77792089506353612</v>
      </c>
      <c r="I40" s="10">
        <f>Лист1!AS101</f>
        <v>0.32122206290588157</v>
      </c>
      <c r="J40" s="94">
        <f>Лист1!C101</f>
        <v>2</v>
      </c>
      <c r="K40" s="97">
        <f>Лист1!Y101</f>
        <v>2.063916434119224</v>
      </c>
      <c r="L40" s="10">
        <f>Лист1!AM101</f>
        <v>5394.3040972187682</v>
      </c>
      <c r="M40" s="10">
        <f>Лист1!AI101</f>
        <v>3.1011357795644776</v>
      </c>
      <c r="N40" s="10">
        <f>Лист1!AL101</f>
        <v>11.849946201903519</v>
      </c>
      <c r="O40" s="10">
        <f>Лист1!AJ101</f>
        <v>0.76709306493722229</v>
      </c>
      <c r="P40" s="10">
        <f>Лист1!AT101</f>
        <v>0.10643732449990768</v>
      </c>
      <c r="Q40" s="94">
        <f>Лист1!V101</f>
        <v>2</v>
      </c>
      <c r="R40" t="s">
        <v>73</v>
      </c>
      <c r="S40" t="s">
        <v>74</v>
      </c>
      <c r="T40">
        <f t="shared" si="0"/>
        <v>6.4004850998782565</v>
      </c>
    </row>
    <row r="41" spans="1:20" x14ac:dyDescent="0.25">
      <c r="A41" s="10">
        <f>Лист1!D102</f>
        <v>12.064516129032258</v>
      </c>
      <c r="B41" s="10">
        <f>Лист1!F102</f>
        <v>0.81194799999999989</v>
      </c>
      <c r="C41" s="10">
        <f>Лист1!G102</f>
        <v>279.85000000000002</v>
      </c>
      <c r="D41" s="10">
        <f>Лист1!H102</f>
        <v>512</v>
      </c>
      <c r="E41" s="10">
        <f>Лист1!T102</f>
        <v>4855.6281207605416</v>
      </c>
      <c r="F41" s="10">
        <f>Лист1!P102</f>
        <v>2.6197362080330411</v>
      </c>
      <c r="G41" s="10">
        <f>Лист1!S102</f>
        <v>9.8422499985017478</v>
      </c>
      <c r="H41" s="10">
        <f>Лист1!Q102</f>
        <v>0.77812185320500227</v>
      </c>
      <c r="I41" s="10">
        <f>Лист1!AS102</f>
        <v>0.33153912956224529</v>
      </c>
      <c r="J41" s="94">
        <f>Лист1!C102</f>
        <v>2</v>
      </c>
      <c r="K41" s="97">
        <f>Лист1!Y102</f>
        <v>2.0670895746400113</v>
      </c>
      <c r="L41" s="10">
        <f>Лист1!AM102</f>
        <v>5391.3564048593689</v>
      </c>
      <c r="M41" s="10">
        <f>Лист1!AI102</f>
        <v>3.0960646519824722</v>
      </c>
      <c r="N41" s="10">
        <f>Лист1!AL102</f>
        <v>11.860273449612446</v>
      </c>
      <c r="O41" s="10">
        <f>Лист1!AJ102</f>
        <v>0.76710631387097061</v>
      </c>
      <c r="P41" s="10">
        <f>Лист1!AT102</f>
        <v>0.11208651617794753</v>
      </c>
      <c r="Q41" s="94">
        <f>Лист1!V102</f>
        <v>2</v>
      </c>
      <c r="R41" t="s">
        <v>73</v>
      </c>
      <c r="S41" t="s">
        <v>74</v>
      </c>
      <c r="T41">
        <f t="shared" si="0"/>
        <v>6.3998429645244226</v>
      </c>
    </row>
    <row r="42" spans="1:20" x14ac:dyDescent="0.25">
      <c r="A42" s="10">
        <f>Лист1!D103</f>
        <v>12.033333333333333</v>
      </c>
      <c r="B42" s="10">
        <f>Лист1!F103</f>
        <v>0.81194799999999989</v>
      </c>
      <c r="C42" s="10">
        <f>Лист1!G103</f>
        <v>279.85000000000002</v>
      </c>
      <c r="D42" s="10">
        <f>Лист1!H103</f>
        <v>512</v>
      </c>
      <c r="E42" s="10">
        <f>Лист1!T103</f>
        <v>4836.3778296085284</v>
      </c>
      <c r="F42" s="10">
        <f>Лист1!P103</f>
        <v>2.6011598358363046</v>
      </c>
      <c r="G42" s="10">
        <f>Лист1!S103</f>
        <v>9.7304652084000569</v>
      </c>
      <c r="H42" s="10">
        <f>Лист1!Q103</f>
        <v>0.77831331082858846</v>
      </c>
      <c r="I42" s="10">
        <f>Лист1!AS103</f>
        <v>0.34131761988861492</v>
      </c>
      <c r="J42" s="94">
        <f>Лист1!C103</f>
        <v>2</v>
      </c>
      <c r="K42" s="97">
        <f>Лист1!Y103</f>
        <v>2.0520065263876157</v>
      </c>
      <c r="L42" s="10">
        <f>Лист1!AM103</f>
        <v>5413.9943522519279</v>
      </c>
      <c r="M42" s="10">
        <f>Лист1!AI103</f>
        <v>3.1188357956725268</v>
      </c>
      <c r="N42" s="10">
        <f>Лист1!AL103</f>
        <v>11.924505941627016</v>
      </c>
      <c r="O42" s="10">
        <f>Лист1!AJ103</f>
        <v>0.76711310429844959</v>
      </c>
      <c r="P42" s="10">
        <f>Лист1!AT103</f>
        <v>0.11518661878289488</v>
      </c>
      <c r="Q42" s="94">
        <f>Лист1!V103</f>
        <v>2</v>
      </c>
      <c r="R42" t="s">
        <v>73</v>
      </c>
      <c r="S42" t="s">
        <v>74</v>
      </c>
      <c r="T42">
        <f t="shared" si="0"/>
        <v>6.3998714074513376</v>
      </c>
    </row>
    <row r="43" spans="1:20" x14ac:dyDescent="0.25">
      <c r="A43" s="10">
        <f>Лист1!D104</f>
        <v>11.67741935483871</v>
      </c>
      <c r="B43" s="10">
        <f>Лист1!F104</f>
        <v>0.796875</v>
      </c>
      <c r="C43" s="10">
        <f>Лист1!G104</f>
        <v>279.85000000000002</v>
      </c>
      <c r="D43" s="10">
        <f>Лист1!H104</f>
        <v>512</v>
      </c>
      <c r="E43" s="10">
        <f>Лист1!T104</f>
        <v>4765.2756455773042</v>
      </c>
      <c r="F43" s="10">
        <f>Лист1!P104</f>
        <v>2.5344131876481204</v>
      </c>
      <c r="G43" s="10">
        <f>Лист1!S104</f>
        <v>9.1440026618032508</v>
      </c>
      <c r="H43" s="10">
        <f>Лист1!Q104</f>
        <v>0.7788592090746409</v>
      </c>
      <c r="I43" s="10">
        <f>Лист1!AS104</f>
        <v>0.36894123368901882</v>
      </c>
      <c r="J43" s="94">
        <f>Лист1!C104</f>
        <v>2</v>
      </c>
      <c r="K43" s="97">
        <f>Лист1!Y104</f>
        <v>1.9596105089070961</v>
      </c>
      <c r="L43" s="10">
        <f>Лист1!AM104</f>
        <v>5539.4898688926905</v>
      </c>
      <c r="M43" s="10">
        <f>Лист1!AI104</f>
        <v>3.2612299749241083</v>
      </c>
      <c r="N43" s="10">
        <f>Лист1!AL104</f>
        <v>12.140079989225649</v>
      </c>
      <c r="O43" s="10">
        <f>Лист1!AJ104</f>
        <v>0.76707255259875717</v>
      </c>
      <c r="P43" s="10">
        <f>Лист1!AT104</f>
        <v>9.8476344295814061E-2</v>
      </c>
      <c r="Q43" s="94">
        <f>Лист1!V104</f>
        <v>2</v>
      </c>
      <c r="R43" t="s">
        <v>73</v>
      </c>
      <c r="S43" t="s">
        <v>74</v>
      </c>
      <c r="T43">
        <f t="shared" si="0"/>
        <v>6.3907405308241083</v>
      </c>
    </row>
    <row r="44" spans="1:20" x14ac:dyDescent="0.25">
      <c r="A44" s="10">
        <f>Лист1!D105</f>
        <v>11.666666666666666</v>
      </c>
      <c r="B44" s="10">
        <f>Лист1!F105</f>
        <v>0.796875</v>
      </c>
      <c r="C44" s="10">
        <f>Лист1!G105</f>
        <v>279.85000000000002</v>
      </c>
      <c r="D44" s="10">
        <f>Лист1!H105</f>
        <v>512</v>
      </c>
      <c r="E44" s="10">
        <f>Лист1!T105</f>
        <v>4796.9161710968474</v>
      </c>
      <c r="F44" s="10">
        <f>Лист1!P105</f>
        <v>2.5688206743356843</v>
      </c>
      <c r="G44" s="10">
        <f>Лист1!S105</f>
        <v>9.3023340377210584</v>
      </c>
      <c r="H44" s="10">
        <f>Лист1!Q105</f>
        <v>0.77781273370894688</v>
      </c>
      <c r="I44" s="10">
        <f>Лист1!AS105</f>
        <v>0.31564583762904813</v>
      </c>
      <c r="J44" s="94">
        <f>Лист1!C105</f>
        <v>2</v>
      </c>
      <c r="K44" s="97">
        <f>Лист1!Y105</f>
        <v>1.9870289748612482</v>
      </c>
      <c r="L44" s="10">
        <f>Лист1!AM105</f>
        <v>5491.8711712411532</v>
      </c>
      <c r="M44" s="10">
        <f>Лист1!AI105</f>
        <v>3.2172483028671635</v>
      </c>
      <c r="N44" s="10">
        <f>Лист1!AL105</f>
        <v>11.956946872376067</v>
      </c>
      <c r="O44" s="10">
        <f>Лист1!AJ105</f>
        <v>0.76700020334866048</v>
      </c>
      <c r="P44" s="10">
        <f>Лист1!AT105</f>
        <v>7.4859190488118219E-2</v>
      </c>
      <c r="Q44" s="94">
        <f>Лист1!V105</f>
        <v>2</v>
      </c>
      <c r="R44" t="s">
        <v>73</v>
      </c>
      <c r="S44" t="s">
        <v>74</v>
      </c>
      <c r="T44">
        <f t="shared" si="0"/>
        <v>6.3927655971202304</v>
      </c>
    </row>
    <row r="45" spans="1:20" x14ac:dyDescent="0.25">
      <c r="A45" s="10">
        <f>Лист1!D106</f>
        <v>11.64516129032258</v>
      </c>
      <c r="B45" s="10">
        <f>Лист1!F106</f>
        <v>0.796875</v>
      </c>
      <c r="C45" s="10">
        <f>Лист1!G106</f>
        <v>279.85000000000002</v>
      </c>
      <c r="D45" s="10">
        <f>Лист1!H106</f>
        <v>512</v>
      </c>
      <c r="E45" s="10">
        <f>Лист1!T106</f>
        <v>4779.8931432955997</v>
      </c>
      <c r="F45" s="10">
        <f>Лист1!P106</f>
        <v>2.5523649886030575</v>
      </c>
      <c r="G45" s="10">
        <f>Лист1!S106</f>
        <v>9.2093116808440403</v>
      </c>
      <c r="H45" s="10">
        <f>Лист1!Q106</f>
        <v>0.77804693225101751</v>
      </c>
      <c r="I45" s="10">
        <f>Лист1!AS106</f>
        <v>0.32769922225961279</v>
      </c>
      <c r="J45" s="94">
        <f>Лист1!C106</f>
        <v>2</v>
      </c>
      <c r="K45" s="97">
        <f>Лист1!Y106</f>
        <v>1.9739158502930616</v>
      </c>
      <c r="L45" s="10">
        <f>Лист1!AM106</f>
        <v>5512.6199785241479</v>
      </c>
      <c r="M45" s="10">
        <f>Лист1!AI106</f>
        <v>3.2385134934294788</v>
      </c>
      <c r="N45" s="10">
        <f>Лист1!AL106</f>
        <v>12.01840120896553</v>
      </c>
      <c r="O45" s="10">
        <f>Лист1!AJ106</f>
        <v>0.76701523122089688</v>
      </c>
      <c r="P45" s="10">
        <f>Лист1!AT106</f>
        <v>7.9363940361492816E-2</v>
      </c>
      <c r="Q45" s="94">
        <f>Лист1!V106</f>
        <v>2</v>
      </c>
      <c r="R45" t="s">
        <v>73</v>
      </c>
      <c r="S45" t="s">
        <v>74</v>
      </c>
      <c r="T45">
        <f t="shared" si="0"/>
        <v>6.3925531160684033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7"/>
  <sheetViews>
    <sheetView workbookViewId="0">
      <selection activeCell="L3" sqref="L3:O61"/>
    </sheetView>
  </sheetViews>
  <sheetFormatPr defaultRowHeight="15" x14ac:dyDescent="0.25"/>
  <sheetData>
    <row r="2" spans="1:15" x14ac:dyDescent="0.25">
      <c r="G2" s="99" t="s">
        <v>32</v>
      </c>
      <c r="H2" s="100"/>
      <c r="I2" s="100"/>
      <c r="J2" s="101"/>
    </row>
    <row r="3" spans="1:15" x14ac:dyDescent="0.25">
      <c r="A3" t="s">
        <v>63</v>
      </c>
      <c r="G3" t="s">
        <v>63</v>
      </c>
      <c r="L3" t="s">
        <v>63</v>
      </c>
    </row>
    <row r="4" spans="1:15" x14ac:dyDescent="0.25">
      <c r="A4" t="s">
        <v>64</v>
      </c>
      <c r="B4">
        <v>16</v>
      </c>
      <c r="G4" t="s">
        <v>64</v>
      </c>
      <c r="H4">
        <v>16</v>
      </c>
      <c r="L4" t="s">
        <v>64</v>
      </c>
      <c r="M4">
        <v>16</v>
      </c>
    </row>
    <row r="5" spans="1:15" x14ac:dyDescent="0.25">
      <c r="A5" t="s">
        <v>65</v>
      </c>
      <c r="B5">
        <v>2.2000000000000002</v>
      </c>
      <c r="G5" t="s">
        <v>65</v>
      </c>
      <c r="H5">
        <v>3</v>
      </c>
      <c r="L5" t="s">
        <v>65</v>
      </c>
      <c r="M5">
        <v>3</v>
      </c>
    </row>
    <row r="6" spans="1:15" x14ac:dyDescent="0.25">
      <c r="A6" t="s">
        <v>3</v>
      </c>
      <c r="B6">
        <v>500.8</v>
      </c>
      <c r="G6" t="s">
        <v>3</v>
      </c>
      <c r="H6" s="6">
        <v>516</v>
      </c>
      <c r="L6" t="s">
        <v>3</v>
      </c>
      <c r="M6" s="6">
        <v>516</v>
      </c>
    </row>
    <row r="7" spans="1:15" x14ac:dyDescent="0.25">
      <c r="A7" t="s">
        <v>5</v>
      </c>
      <c r="B7">
        <v>308</v>
      </c>
      <c r="G7" t="s">
        <v>5</v>
      </c>
      <c r="H7" s="6">
        <v>273</v>
      </c>
      <c r="L7" t="s">
        <v>5</v>
      </c>
      <c r="M7" s="6">
        <v>273</v>
      </c>
    </row>
    <row r="8" spans="1:15" x14ac:dyDescent="0.25">
      <c r="A8" t="s">
        <v>10</v>
      </c>
      <c r="B8">
        <v>0.9</v>
      </c>
      <c r="G8" t="s">
        <v>10</v>
      </c>
      <c r="H8">
        <v>0.96</v>
      </c>
      <c r="L8" t="s">
        <v>10</v>
      </c>
      <c r="M8">
        <v>0.96</v>
      </c>
    </row>
    <row r="9" spans="1:15" x14ac:dyDescent="0.25">
      <c r="A9" t="s">
        <v>66</v>
      </c>
      <c r="B9">
        <v>121</v>
      </c>
      <c r="G9" t="s">
        <v>66</v>
      </c>
      <c r="H9">
        <v>30</v>
      </c>
      <c r="L9" t="s">
        <v>66</v>
      </c>
      <c r="M9">
        <v>76</v>
      </c>
    </row>
    <row r="10" spans="1:15" x14ac:dyDescent="0.25">
      <c r="A10" t="s">
        <v>67</v>
      </c>
      <c r="B10">
        <v>5300</v>
      </c>
      <c r="G10" t="s">
        <v>67</v>
      </c>
      <c r="H10" s="6">
        <v>5200</v>
      </c>
      <c r="L10" t="s">
        <v>67</v>
      </c>
      <c r="M10" s="6">
        <v>5200</v>
      </c>
    </row>
    <row r="11" spans="1:15" x14ac:dyDescent="0.25">
      <c r="A11" t="s">
        <v>68</v>
      </c>
      <c r="B11">
        <v>12.1</v>
      </c>
      <c r="G11" t="s">
        <v>68</v>
      </c>
      <c r="H11" s="98">
        <v>3.5</v>
      </c>
      <c r="L11" t="s">
        <v>68</v>
      </c>
      <c r="M11" s="98">
        <v>7.5</v>
      </c>
    </row>
    <row r="12" spans="1:15" x14ac:dyDescent="0.25">
      <c r="A12" t="s">
        <v>69</v>
      </c>
      <c r="G12" t="s">
        <v>69</v>
      </c>
      <c r="L12" t="s">
        <v>69</v>
      </c>
    </row>
    <row r="13" spans="1:15" ht="15.75" thickBot="1" x14ac:dyDescent="0.3">
      <c r="A13" t="s">
        <v>70</v>
      </c>
      <c r="B13" t="s">
        <v>71</v>
      </c>
      <c r="C13" t="s">
        <v>72</v>
      </c>
      <c r="D13" t="s">
        <v>1</v>
      </c>
      <c r="G13" t="s">
        <v>70</v>
      </c>
      <c r="H13" t="s">
        <v>71</v>
      </c>
      <c r="I13" t="s">
        <v>72</v>
      </c>
      <c r="J13" t="s">
        <v>1</v>
      </c>
      <c r="L13" t="s">
        <v>70</v>
      </c>
      <c r="M13" t="s">
        <v>71</v>
      </c>
      <c r="N13" t="s">
        <v>72</v>
      </c>
      <c r="O13" t="s">
        <v>1</v>
      </c>
    </row>
    <row r="14" spans="1:15" x14ac:dyDescent="0.25">
      <c r="A14">
        <v>155.84442000000001</v>
      </c>
      <c r="B14">
        <v>2.6911660999999998</v>
      </c>
      <c r="C14">
        <v>0.69499999999999995</v>
      </c>
      <c r="D14">
        <v>1.1000000000000001</v>
      </c>
      <c r="G14" s="52">
        <v>315</v>
      </c>
      <c r="H14" s="53">
        <v>1.9387279690132198</v>
      </c>
      <c r="I14" s="55">
        <v>0.75900000000000001</v>
      </c>
      <c r="J14" s="54">
        <v>0.7</v>
      </c>
      <c r="L14" s="52">
        <v>121.79999542236328</v>
      </c>
      <c r="M14" s="53">
        <v>1.848510598242689</v>
      </c>
      <c r="N14" s="55">
        <v>0.76600000000000001</v>
      </c>
      <c r="O14" s="54">
        <v>0.7</v>
      </c>
    </row>
    <row r="15" spans="1:15" x14ac:dyDescent="0.25">
      <c r="A15">
        <v>172.14944</v>
      </c>
      <c r="B15">
        <v>2.6805653999999999</v>
      </c>
      <c r="C15">
        <v>0.78800000000000003</v>
      </c>
      <c r="D15">
        <v>1.1000000000000001</v>
      </c>
      <c r="G15" s="56">
        <v>359.79998779296875</v>
      </c>
      <c r="H15" s="2">
        <v>1.8803209570404256</v>
      </c>
      <c r="I15" s="57">
        <v>0.77</v>
      </c>
      <c r="J15" s="3">
        <v>0.7</v>
      </c>
      <c r="L15" s="56">
        <v>139.44000244140625</v>
      </c>
      <c r="M15" s="2">
        <v>1.7924173337384708</v>
      </c>
      <c r="N15" s="57">
        <v>0.76700000000000002</v>
      </c>
      <c r="O15" s="3">
        <v>0.7</v>
      </c>
    </row>
    <row r="16" spans="1:15" x14ac:dyDescent="0.25">
      <c r="A16">
        <v>191.49437</v>
      </c>
      <c r="B16">
        <v>2.6522967999999998</v>
      </c>
      <c r="C16">
        <v>0.80700000000000005</v>
      </c>
      <c r="D16">
        <v>1.1000000000000001</v>
      </c>
      <c r="G16" s="56">
        <v>404.60000610351562</v>
      </c>
      <c r="H16" s="2">
        <v>1.82563628700672</v>
      </c>
      <c r="I16" s="57">
        <v>0.78500000000000003</v>
      </c>
      <c r="J16" s="3">
        <v>0.7</v>
      </c>
      <c r="L16" s="56">
        <v>157.07998657226562</v>
      </c>
      <c r="M16" s="2">
        <v>1.726600397344257</v>
      </c>
      <c r="N16" s="57">
        <v>0.754</v>
      </c>
      <c r="O16" s="3">
        <v>0.7</v>
      </c>
    </row>
    <row r="17" spans="1:15" x14ac:dyDescent="0.25">
      <c r="A17">
        <v>223.55169000000001</v>
      </c>
      <c r="B17">
        <v>2.5074204999999998</v>
      </c>
      <c r="C17">
        <v>0.82399999999999995</v>
      </c>
      <c r="D17">
        <v>1.1000000000000001</v>
      </c>
      <c r="G17" s="56">
        <v>449.39999389648437</v>
      </c>
      <c r="H17" s="2">
        <v>1.7647087086188256</v>
      </c>
      <c r="I17" s="57">
        <v>0.79700000000000004</v>
      </c>
      <c r="J17" s="3">
        <v>0.7</v>
      </c>
      <c r="L17" s="56">
        <v>174.72000122070312</v>
      </c>
      <c r="M17" s="2">
        <v>1.6304824836436906</v>
      </c>
      <c r="N17" s="57">
        <v>0.70499999999999996</v>
      </c>
      <c r="O17" s="3">
        <v>0.7</v>
      </c>
    </row>
    <row r="18" spans="1:15" x14ac:dyDescent="0.25">
      <c r="A18">
        <v>263.07062000000002</v>
      </c>
      <c r="B18">
        <v>2.1929329000000002</v>
      </c>
      <c r="C18">
        <v>0.83799999999999997</v>
      </c>
      <c r="D18">
        <v>1.1000000000000001</v>
      </c>
      <c r="G18" s="56">
        <v>494.19998168945312</v>
      </c>
      <c r="H18" s="2">
        <v>1.6560361025008827</v>
      </c>
      <c r="I18" s="57">
        <v>0.76600000000000001</v>
      </c>
      <c r="J18" s="3">
        <v>0.7</v>
      </c>
      <c r="L18" s="56">
        <v>192.3599853515625</v>
      </c>
      <c r="M18" s="2">
        <v>1.4908901974683531</v>
      </c>
      <c r="N18" s="57">
        <v>0.59899999999999998</v>
      </c>
      <c r="O18" s="3">
        <v>0.7</v>
      </c>
    </row>
    <row r="19" spans="1:15" ht="15.75" thickBot="1" x14ac:dyDescent="0.3">
      <c r="A19">
        <v>289.87718000000001</v>
      </c>
      <c r="B19">
        <v>1.8961131</v>
      </c>
      <c r="C19">
        <v>0.79400000000000004</v>
      </c>
      <c r="D19">
        <v>1.1000000000000001</v>
      </c>
      <c r="G19" s="58">
        <v>539</v>
      </c>
      <c r="H19" s="59">
        <v>1.4550271300188133</v>
      </c>
      <c r="I19" s="61">
        <v>0.621</v>
      </c>
      <c r="J19" s="60">
        <v>0.7</v>
      </c>
      <c r="L19" s="58">
        <v>210</v>
      </c>
      <c r="M19" s="59">
        <v>1.3057748824142079</v>
      </c>
      <c r="N19" s="61">
        <v>0.41299999999999998</v>
      </c>
      <c r="O19" s="60">
        <v>0.7</v>
      </c>
    </row>
    <row r="20" spans="1:15" x14ac:dyDescent="0.25">
      <c r="A20">
        <v>149.48822999999999</v>
      </c>
      <c r="B20">
        <v>2.5038868999999999</v>
      </c>
      <c r="C20">
        <v>0.69499999999999995</v>
      </c>
      <c r="D20">
        <v>1.05</v>
      </c>
      <c r="G20" s="52">
        <v>337.5</v>
      </c>
      <c r="H20" s="53">
        <v>2.1166375594180526</v>
      </c>
      <c r="I20" s="55">
        <v>0.75900000000000001</v>
      </c>
      <c r="J20" s="54">
        <v>0.75</v>
      </c>
      <c r="L20" s="52">
        <v>130.5</v>
      </c>
      <c r="M20" s="53">
        <v>2.0068377724354574</v>
      </c>
      <c r="N20" s="55">
        <v>0.76600000000000001</v>
      </c>
      <c r="O20" s="54">
        <v>0.75</v>
      </c>
    </row>
    <row r="21" spans="1:15" x14ac:dyDescent="0.25">
      <c r="A21">
        <v>165.24053000000001</v>
      </c>
      <c r="B21">
        <v>2.5003533999999998</v>
      </c>
      <c r="C21">
        <v>0.78800000000000003</v>
      </c>
      <c r="D21">
        <v>1.05</v>
      </c>
      <c r="G21" s="56">
        <v>385.5</v>
      </c>
      <c r="H21" s="2">
        <v>2.0456563434347719</v>
      </c>
      <c r="I21" s="57">
        <v>0.77</v>
      </c>
      <c r="J21" s="3">
        <v>0.75</v>
      </c>
      <c r="L21" s="56">
        <v>149.39999389648437</v>
      </c>
      <c r="M21" s="2">
        <v>1.9387034908535725</v>
      </c>
      <c r="N21" s="57">
        <v>0.76700000000000002</v>
      </c>
      <c r="O21" s="3">
        <v>0.75</v>
      </c>
    </row>
    <row r="22" spans="1:15" x14ac:dyDescent="0.25">
      <c r="A22">
        <v>185.96725000000001</v>
      </c>
      <c r="B22">
        <v>2.4614840999999998</v>
      </c>
      <c r="C22">
        <v>0.80700000000000005</v>
      </c>
      <c r="D22">
        <v>1.05</v>
      </c>
      <c r="G22" s="56">
        <v>433.5</v>
      </c>
      <c r="H22" s="2">
        <v>1.9793974513264352</v>
      </c>
      <c r="I22" s="57">
        <v>0.78500000000000003</v>
      </c>
      <c r="J22" s="3">
        <v>0.75</v>
      </c>
      <c r="L22" s="56">
        <v>168.29998779296875</v>
      </c>
      <c r="M22" s="2">
        <v>1.858760330179501</v>
      </c>
      <c r="N22" s="57">
        <v>0.754</v>
      </c>
      <c r="O22" s="3">
        <v>0.75</v>
      </c>
    </row>
    <row r="23" spans="1:15" x14ac:dyDescent="0.25">
      <c r="A23">
        <v>213.87922</v>
      </c>
      <c r="B23">
        <v>2.3484099000000001</v>
      </c>
      <c r="C23">
        <v>0.82399999999999995</v>
      </c>
      <c r="D23">
        <v>1.05</v>
      </c>
      <c r="G23" s="56">
        <v>481.5</v>
      </c>
      <c r="H23" s="2">
        <v>1.9056055396056122</v>
      </c>
      <c r="I23" s="57">
        <v>0.79700000000000004</v>
      </c>
      <c r="J23" s="3">
        <v>0.75</v>
      </c>
      <c r="L23" s="56">
        <v>187.20001220703125</v>
      </c>
      <c r="M23" s="2">
        <v>1.742199381341653</v>
      </c>
      <c r="N23" s="57">
        <v>0.70499999999999996</v>
      </c>
      <c r="O23" s="3">
        <v>0.75</v>
      </c>
    </row>
    <row r="24" spans="1:15" x14ac:dyDescent="0.25">
      <c r="A24">
        <v>250.35824</v>
      </c>
      <c r="B24">
        <v>2.0586571999999999</v>
      </c>
      <c r="C24">
        <v>0.83799999999999997</v>
      </c>
      <c r="D24">
        <v>1.05</v>
      </c>
      <c r="G24" s="56">
        <v>529.5</v>
      </c>
      <c r="H24" s="2">
        <v>1.7737626438615786</v>
      </c>
      <c r="I24" s="57">
        <v>0.76600000000000001</v>
      </c>
      <c r="J24" s="3">
        <v>0.75</v>
      </c>
      <c r="L24" s="56">
        <v>206.09999084472656</v>
      </c>
      <c r="M24" s="2">
        <v>1.5741125918130214</v>
      </c>
      <c r="N24" s="57">
        <v>0.59899999999999998</v>
      </c>
      <c r="O24" s="3">
        <v>0.75</v>
      </c>
    </row>
    <row r="25" spans="1:15" ht="15.75" thickBot="1" x14ac:dyDescent="0.3">
      <c r="A25">
        <v>274.95393999999999</v>
      </c>
      <c r="B25">
        <v>1.7971731</v>
      </c>
      <c r="C25">
        <v>0.79400000000000004</v>
      </c>
      <c r="D25">
        <v>1.05</v>
      </c>
      <c r="G25" s="58">
        <v>577.5</v>
      </c>
      <c r="H25" s="59">
        <v>1.5317790492806287</v>
      </c>
      <c r="I25" s="61">
        <v>0.621</v>
      </c>
      <c r="J25" s="60">
        <v>0.75</v>
      </c>
      <c r="L25" s="58">
        <v>225</v>
      </c>
      <c r="M25" s="59">
        <v>1.3541535471254891</v>
      </c>
      <c r="N25" s="61">
        <v>0.41299999999999998</v>
      </c>
      <c r="O25" s="60">
        <v>0.75</v>
      </c>
    </row>
    <row r="26" spans="1:15" x14ac:dyDescent="0.25">
      <c r="A26">
        <v>142.02661000000001</v>
      </c>
      <c r="B26">
        <v>2.3307419999999999</v>
      </c>
      <c r="C26">
        <v>0.69499999999999995</v>
      </c>
      <c r="D26">
        <v>1</v>
      </c>
      <c r="G26" s="52">
        <v>360</v>
      </c>
      <c r="H26" s="53">
        <v>2.319200287934752</v>
      </c>
      <c r="I26" s="55">
        <v>0.75900000000000001</v>
      </c>
      <c r="J26" s="54">
        <v>0.8</v>
      </c>
      <c r="L26" s="52">
        <v>139.19999694824219</v>
      </c>
      <c r="M26" s="53">
        <v>2.1864295190678598</v>
      </c>
      <c r="N26" s="55">
        <v>0.76600000000000001</v>
      </c>
      <c r="O26" s="54">
        <v>0.8</v>
      </c>
    </row>
    <row r="27" spans="1:15" x14ac:dyDescent="0.25">
      <c r="A27">
        <v>157.22620000000001</v>
      </c>
      <c r="B27">
        <v>2.3201413</v>
      </c>
      <c r="C27">
        <v>0.78800000000000003</v>
      </c>
      <c r="D27">
        <v>1</v>
      </c>
      <c r="G27" s="56">
        <v>411.20001220703125</v>
      </c>
      <c r="H27" s="2">
        <v>2.2335034417105173</v>
      </c>
      <c r="I27" s="57">
        <v>0.77</v>
      </c>
      <c r="J27" s="3">
        <v>0.8</v>
      </c>
      <c r="L27" s="56">
        <v>159.36000061035156</v>
      </c>
      <c r="M27" s="2">
        <v>2.1042017219388747</v>
      </c>
      <c r="N27" s="57">
        <v>0.76700000000000002</v>
      </c>
      <c r="O27" s="3">
        <v>0.8</v>
      </c>
    </row>
    <row r="28" spans="1:15" x14ac:dyDescent="0.25">
      <c r="A28">
        <v>176.01841999999999</v>
      </c>
      <c r="B28">
        <v>2.2954064000000001</v>
      </c>
      <c r="C28">
        <v>0.80700000000000005</v>
      </c>
      <c r="D28">
        <v>1</v>
      </c>
      <c r="G28" s="56">
        <v>462.39999389648437</v>
      </c>
      <c r="H28" s="2">
        <v>2.1537516980175653</v>
      </c>
      <c r="I28" s="57">
        <v>0.78500000000000003</v>
      </c>
      <c r="J28" s="3">
        <v>0.8</v>
      </c>
      <c r="L28" s="56">
        <v>179.52000427246094</v>
      </c>
      <c r="M28" s="2">
        <v>2.0077173972691269</v>
      </c>
      <c r="N28" s="57">
        <v>0.754</v>
      </c>
      <c r="O28" s="3">
        <v>0.8</v>
      </c>
    </row>
    <row r="29" spans="1:15" x14ac:dyDescent="0.25">
      <c r="A29">
        <v>203.93039999999999</v>
      </c>
      <c r="B29">
        <v>2.1823321999999998</v>
      </c>
      <c r="C29">
        <v>0.82399999999999995</v>
      </c>
      <c r="D29">
        <v>1</v>
      </c>
      <c r="G29" s="56">
        <v>513.60003662109375</v>
      </c>
      <c r="H29" s="2">
        <v>2.0649619948003015</v>
      </c>
      <c r="I29" s="57">
        <v>0.79700000000000004</v>
      </c>
      <c r="J29" s="3">
        <v>0.8</v>
      </c>
      <c r="L29" s="56">
        <v>199.68000793457031</v>
      </c>
      <c r="M29" s="2">
        <v>1.8672670809751943</v>
      </c>
      <c r="N29" s="57">
        <v>0.70499999999999996</v>
      </c>
      <c r="O29" s="3">
        <v>0.8</v>
      </c>
    </row>
    <row r="30" spans="1:15" x14ac:dyDescent="0.25">
      <c r="A30">
        <v>238.19856999999999</v>
      </c>
      <c r="B30">
        <v>1.9561837</v>
      </c>
      <c r="C30">
        <v>0.83799999999999997</v>
      </c>
      <c r="D30">
        <v>1</v>
      </c>
      <c r="G30" s="56">
        <v>564.79998779296875</v>
      </c>
      <c r="H30" s="2">
        <v>1.9060184339204906</v>
      </c>
      <c r="I30" s="57">
        <v>0.76600000000000001</v>
      </c>
      <c r="J30" s="3">
        <v>0.8</v>
      </c>
      <c r="L30" s="56">
        <v>219.83999633789062</v>
      </c>
      <c r="M30" s="2">
        <v>1.6662191445500059</v>
      </c>
      <c r="N30" s="57">
        <v>0.59899999999999998</v>
      </c>
      <c r="O30" s="3">
        <v>0.8</v>
      </c>
    </row>
    <row r="31" spans="1:15" ht="15.75" thickBot="1" x14ac:dyDescent="0.3">
      <c r="A31">
        <v>261.68884000000003</v>
      </c>
      <c r="B31">
        <v>1.7123675</v>
      </c>
      <c r="C31">
        <v>0.79400000000000004</v>
      </c>
      <c r="D31">
        <v>1</v>
      </c>
      <c r="G31" s="58">
        <v>616</v>
      </c>
      <c r="H31" s="59">
        <v>1.616628240879832</v>
      </c>
      <c r="I31" s="61">
        <v>0.621</v>
      </c>
      <c r="J31" s="60">
        <v>0.8</v>
      </c>
      <c r="L31" s="58">
        <v>240</v>
      </c>
      <c r="M31" s="59">
        <v>1.4067540301355741</v>
      </c>
      <c r="N31" s="61">
        <v>0.41299999999999998</v>
      </c>
      <c r="O31" s="60">
        <v>0.8</v>
      </c>
    </row>
    <row r="32" spans="1:15" x14ac:dyDescent="0.25">
      <c r="A32">
        <v>135.11770999999999</v>
      </c>
      <c r="B32">
        <v>2.1681979</v>
      </c>
      <c r="C32">
        <v>0.69499999999999995</v>
      </c>
      <c r="D32">
        <v>0.95</v>
      </c>
      <c r="G32" s="52">
        <v>382.5</v>
      </c>
      <c r="H32" s="53">
        <v>2.5494262988893559</v>
      </c>
      <c r="I32" s="55">
        <v>0.75900000000000001</v>
      </c>
      <c r="J32" s="54">
        <v>0.85</v>
      </c>
      <c r="L32" s="52">
        <v>147.90000915527344</v>
      </c>
      <c r="M32" s="53">
        <v>2.3897780377407591</v>
      </c>
      <c r="N32" s="55">
        <v>0.76600000000000001</v>
      </c>
      <c r="O32" s="54">
        <v>0.85</v>
      </c>
    </row>
    <row r="33" spans="1:15" x14ac:dyDescent="0.25">
      <c r="A33">
        <v>150.59365</v>
      </c>
      <c r="B33">
        <v>2.1646643000000001</v>
      </c>
      <c r="C33">
        <v>0.78800000000000003</v>
      </c>
      <c r="D33">
        <v>0.95</v>
      </c>
      <c r="G33" s="56">
        <v>436.9000244140625</v>
      </c>
      <c r="H33" s="2">
        <v>2.4465535199339397</v>
      </c>
      <c r="I33" s="57">
        <v>0.77</v>
      </c>
      <c r="J33" s="3">
        <v>0.85</v>
      </c>
      <c r="L33" s="56">
        <v>169.32000732421875</v>
      </c>
      <c r="M33" s="2">
        <v>2.291093716660948</v>
      </c>
      <c r="N33" s="57">
        <v>0.76700000000000002</v>
      </c>
      <c r="O33" s="3">
        <v>0.85</v>
      </c>
    </row>
    <row r="34" spans="1:15" x14ac:dyDescent="0.25">
      <c r="A34">
        <v>166.89867000000001</v>
      </c>
      <c r="B34">
        <v>2.1363957999999998</v>
      </c>
      <c r="C34">
        <v>0.80700000000000005</v>
      </c>
      <c r="D34">
        <v>0.95</v>
      </c>
      <c r="G34" s="56">
        <v>491.30001831054687</v>
      </c>
      <c r="H34" s="2">
        <v>2.351113165263031</v>
      </c>
      <c r="I34" s="57">
        <v>0.78500000000000003</v>
      </c>
      <c r="J34" s="3">
        <v>0.85</v>
      </c>
      <c r="L34" s="56">
        <v>190.74000549316406</v>
      </c>
      <c r="M34" s="2">
        <v>2.1752837560301908</v>
      </c>
      <c r="N34" s="57">
        <v>0.754</v>
      </c>
      <c r="O34" s="3">
        <v>0.85</v>
      </c>
    </row>
    <row r="35" spans="1:15" x14ac:dyDescent="0.25">
      <c r="A35">
        <v>193.98158000000001</v>
      </c>
      <c r="B35">
        <v>2.0445229999999999</v>
      </c>
      <c r="C35">
        <v>0.82399999999999995</v>
      </c>
      <c r="D35">
        <v>0.95</v>
      </c>
      <c r="G35" s="56">
        <v>545.70001220703125</v>
      </c>
      <c r="H35" s="2">
        <v>2.2448801065563817</v>
      </c>
      <c r="I35" s="57">
        <v>0.79700000000000004</v>
      </c>
      <c r="J35" s="3">
        <v>0.85</v>
      </c>
      <c r="L35" s="56">
        <v>212.16000366210937</v>
      </c>
      <c r="M35" s="2">
        <v>2.006977794036255</v>
      </c>
      <c r="N35" s="57">
        <v>0.70499999999999996</v>
      </c>
      <c r="O35" s="3">
        <v>0.85</v>
      </c>
    </row>
    <row r="36" spans="1:15" x14ac:dyDescent="0.25">
      <c r="A36">
        <v>226.31524999999999</v>
      </c>
      <c r="B36">
        <v>1.8466431000000001</v>
      </c>
      <c r="C36">
        <v>0.83799999999999997</v>
      </c>
      <c r="D36">
        <v>0.95</v>
      </c>
      <c r="G36" s="56">
        <v>600.10003662109375</v>
      </c>
      <c r="H36" s="2">
        <v>2.0543048615226462</v>
      </c>
      <c r="I36" s="57">
        <v>0.76600000000000001</v>
      </c>
      <c r="J36" s="3">
        <v>0.85</v>
      </c>
      <c r="L36" s="56">
        <v>233.58000183105469</v>
      </c>
      <c r="M36" s="2">
        <v>1.7678897666971547</v>
      </c>
      <c r="N36" s="57">
        <v>0.59899999999999998</v>
      </c>
      <c r="O36" s="3">
        <v>0.85</v>
      </c>
    </row>
    <row r="37" spans="1:15" ht="15.75" thickBot="1" x14ac:dyDescent="0.3">
      <c r="A37">
        <v>249.80553</v>
      </c>
      <c r="B37">
        <v>1.6346290000000001</v>
      </c>
      <c r="C37">
        <v>0.79400000000000004</v>
      </c>
      <c r="D37">
        <v>0.95</v>
      </c>
      <c r="G37" s="58">
        <v>654.5</v>
      </c>
      <c r="H37" s="59">
        <v>1.7101832188167772</v>
      </c>
      <c r="I37" s="61">
        <v>0.621</v>
      </c>
      <c r="J37" s="60">
        <v>0.85</v>
      </c>
      <c r="L37" s="58">
        <v>255</v>
      </c>
      <c r="M37" s="59">
        <v>1.4637500146533897</v>
      </c>
      <c r="N37" s="61">
        <v>0.41299999999999998</v>
      </c>
      <c r="O37" s="60">
        <v>0.85</v>
      </c>
    </row>
    <row r="38" spans="1:15" x14ac:dyDescent="0.25">
      <c r="A38">
        <v>128.48516000000001</v>
      </c>
      <c r="B38">
        <v>2.0197880000000001</v>
      </c>
      <c r="C38">
        <v>0.69499999999999995</v>
      </c>
      <c r="D38">
        <v>0.9</v>
      </c>
      <c r="G38" s="52">
        <v>405</v>
      </c>
      <c r="H38" s="53">
        <v>2.8106983488861794</v>
      </c>
      <c r="I38" s="55">
        <v>0.75900000000000001</v>
      </c>
      <c r="J38" s="54">
        <v>0.9</v>
      </c>
      <c r="L38" s="52">
        <v>156.59999084472656</v>
      </c>
      <c r="M38" s="53">
        <v>2.6196778334470698</v>
      </c>
      <c r="N38" s="55">
        <v>0.76600000000000001</v>
      </c>
      <c r="O38" s="54">
        <v>0.9</v>
      </c>
    </row>
    <row r="39" spans="1:15" x14ac:dyDescent="0.25">
      <c r="A39">
        <v>142.02661000000001</v>
      </c>
      <c r="B39">
        <v>2.0233216000000001</v>
      </c>
      <c r="C39">
        <v>0.78800000000000003</v>
      </c>
      <c r="D39">
        <v>0.9</v>
      </c>
      <c r="G39" s="56">
        <v>462.5999755859375</v>
      </c>
      <c r="H39" s="2">
        <v>2.6878288795089254</v>
      </c>
      <c r="I39" s="57">
        <v>0.77</v>
      </c>
      <c r="J39" s="3">
        <v>0.9</v>
      </c>
      <c r="L39" s="56">
        <v>179.27999877929687</v>
      </c>
      <c r="M39" s="2">
        <v>2.5018211543099516</v>
      </c>
      <c r="N39" s="57">
        <v>0.76700000000000002</v>
      </c>
      <c r="O39" s="3">
        <v>0.9</v>
      </c>
    </row>
    <row r="40" spans="1:15" x14ac:dyDescent="0.25">
      <c r="A40">
        <v>157.50255999999999</v>
      </c>
      <c r="B40">
        <v>1.995053</v>
      </c>
      <c r="C40">
        <v>0.80700000000000005</v>
      </c>
      <c r="D40">
        <v>0.9</v>
      </c>
      <c r="G40" s="56">
        <v>520.20001220703125</v>
      </c>
      <c r="H40" s="2">
        <v>2.5741918582874321</v>
      </c>
      <c r="I40" s="57">
        <v>0.78500000000000003</v>
      </c>
      <c r="J40" s="3">
        <v>0.9</v>
      </c>
      <c r="L40" s="56">
        <v>201.95999145507812</v>
      </c>
      <c r="M40" s="2">
        <v>2.3634799049303168</v>
      </c>
      <c r="N40" s="57">
        <v>0.754</v>
      </c>
      <c r="O40" s="3">
        <v>0.9</v>
      </c>
    </row>
    <row r="41" spans="1:15" x14ac:dyDescent="0.25">
      <c r="A41">
        <v>183.75640000000001</v>
      </c>
      <c r="B41">
        <v>1.9173145</v>
      </c>
      <c r="C41">
        <v>0.82399999999999995</v>
      </c>
      <c r="D41">
        <v>0.9</v>
      </c>
      <c r="G41" s="56">
        <v>577.79998779296875</v>
      </c>
      <c r="H41" s="2">
        <v>2.4477166760783149</v>
      </c>
      <c r="I41" s="57">
        <v>0.79700000000000004</v>
      </c>
      <c r="J41" s="3">
        <v>0.9</v>
      </c>
      <c r="L41" s="56">
        <v>224.63999938964844</v>
      </c>
      <c r="M41" s="2">
        <v>2.1627600773087554</v>
      </c>
      <c r="N41" s="57">
        <v>0.70499999999999996</v>
      </c>
      <c r="O41" s="3">
        <v>0.9</v>
      </c>
    </row>
    <row r="42" spans="1:15" x14ac:dyDescent="0.25">
      <c r="A42">
        <v>214.98464999999999</v>
      </c>
      <c r="B42">
        <v>1.7477031999999999</v>
      </c>
      <c r="C42">
        <v>0.83799999999999997</v>
      </c>
      <c r="D42">
        <v>0.9</v>
      </c>
      <c r="G42" s="56">
        <v>635.39996337890625</v>
      </c>
      <c r="H42" s="2">
        <v>2.2202930479336378</v>
      </c>
      <c r="I42" s="57">
        <v>0.76600000000000001</v>
      </c>
      <c r="J42" s="3">
        <v>0.9</v>
      </c>
      <c r="L42" s="56">
        <v>247.31997680664062</v>
      </c>
      <c r="M42" s="2">
        <v>1.8798640930344874</v>
      </c>
      <c r="N42" s="57">
        <v>0.59899999999999998</v>
      </c>
      <c r="O42" s="3">
        <v>0.9</v>
      </c>
    </row>
    <row r="43" spans="1:15" ht="15.75" thickBot="1" x14ac:dyDescent="0.3">
      <c r="A43">
        <v>235.71136000000001</v>
      </c>
      <c r="B43">
        <v>1.5674912000000001</v>
      </c>
      <c r="C43">
        <v>0.79400000000000004</v>
      </c>
      <c r="D43">
        <v>0.9</v>
      </c>
      <c r="G43" s="58">
        <v>693</v>
      </c>
      <c r="H43" s="59">
        <v>1.8131067464573796</v>
      </c>
      <c r="I43" s="61">
        <v>0.621</v>
      </c>
      <c r="J43" s="60">
        <v>0.9</v>
      </c>
      <c r="L43" s="58">
        <v>270</v>
      </c>
      <c r="M43" s="59">
        <v>1.5253253188208764</v>
      </c>
      <c r="N43" s="61">
        <v>0.41299999999999998</v>
      </c>
      <c r="O43" s="60">
        <v>0.9</v>
      </c>
    </row>
    <row r="44" spans="1:15" x14ac:dyDescent="0.25">
      <c r="A44">
        <v>121.02354</v>
      </c>
      <c r="B44">
        <v>1.8890458999999999</v>
      </c>
      <c r="C44">
        <v>0.69499999999999995</v>
      </c>
      <c r="D44">
        <v>0.85</v>
      </c>
      <c r="G44" s="52">
        <v>427.5</v>
      </c>
      <c r="H44" s="53">
        <v>3.1068093720295429</v>
      </c>
      <c r="I44" s="55">
        <v>0.75900000000000001</v>
      </c>
      <c r="J44" s="54">
        <v>0.95</v>
      </c>
      <c r="L44" s="52">
        <v>165.30000305175781</v>
      </c>
      <c r="M44" s="53">
        <v>2.879255658731823</v>
      </c>
      <c r="N44" s="55">
        <v>0.76600000000000001</v>
      </c>
      <c r="O44" s="54">
        <v>0.95</v>
      </c>
    </row>
    <row r="45" spans="1:15" x14ac:dyDescent="0.25">
      <c r="A45">
        <v>134.01228</v>
      </c>
      <c r="B45">
        <v>1.8925795000000001</v>
      </c>
      <c r="C45">
        <v>0.78800000000000003</v>
      </c>
      <c r="D45">
        <v>0.85</v>
      </c>
      <c r="G45" s="56">
        <v>488.29998779296875</v>
      </c>
      <c r="H45" s="2">
        <v>2.9607162383989767</v>
      </c>
      <c r="I45" s="57">
        <v>0.77</v>
      </c>
      <c r="J45" s="3">
        <v>0.95</v>
      </c>
      <c r="L45" s="56">
        <v>189.239990234375</v>
      </c>
      <c r="M45" s="2">
        <v>2.7391109602633708</v>
      </c>
      <c r="N45" s="57">
        <v>0.76700000000000002</v>
      </c>
      <c r="O45" s="3">
        <v>0.95</v>
      </c>
    </row>
    <row r="46" spans="1:15" x14ac:dyDescent="0.25">
      <c r="A46">
        <v>150.04094000000001</v>
      </c>
      <c r="B46">
        <v>1.8819788</v>
      </c>
      <c r="C46">
        <v>0.80700000000000005</v>
      </c>
      <c r="D46">
        <v>0.85</v>
      </c>
      <c r="G46" s="56">
        <v>549.0999755859375</v>
      </c>
      <c r="H46" s="2">
        <v>2.8260236335795978</v>
      </c>
      <c r="I46" s="57">
        <v>0.78500000000000003</v>
      </c>
      <c r="J46" s="3">
        <v>0.95</v>
      </c>
      <c r="L46" s="56">
        <v>213.17999267578125</v>
      </c>
      <c r="M46" s="2">
        <v>2.574553943572313</v>
      </c>
      <c r="N46" s="57">
        <v>0.754</v>
      </c>
      <c r="O46" s="3">
        <v>0.95</v>
      </c>
    </row>
    <row r="47" spans="1:15" x14ac:dyDescent="0.25">
      <c r="A47">
        <v>172.42579000000001</v>
      </c>
      <c r="B47">
        <v>1.8113074</v>
      </c>
      <c r="C47">
        <v>0.82399999999999995</v>
      </c>
      <c r="D47">
        <v>0.85</v>
      </c>
      <c r="G47" s="56">
        <v>609.89996337890625</v>
      </c>
      <c r="H47" s="2">
        <v>2.6761089356807051</v>
      </c>
      <c r="I47" s="57">
        <v>0.79700000000000004</v>
      </c>
      <c r="J47" s="3">
        <v>0.95</v>
      </c>
      <c r="L47" s="56">
        <v>237.12001037597656</v>
      </c>
      <c r="M47" s="2">
        <v>2.3361898121142701</v>
      </c>
      <c r="N47" s="57">
        <v>0.70499999999999996</v>
      </c>
      <c r="O47" s="3">
        <v>0.95</v>
      </c>
    </row>
    <row r="48" spans="1:15" x14ac:dyDescent="0.25">
      <c r="A48">
        <v>202.82497000000001</v>
      </c>
      <c r="B48">
        <v>1.6452297</v>
      </c>
      <c r="C48">
        <v>0.83799999999999997</v>
      </c>
      <c r="D48">
        <v>0.85</v>
      </c>
      <c r="G48" s="56">
        <v>670.70001220703125</v>
      </c>
      <c r="H48" s="2">
        <v>2.405839337549446</v>
      </c>
      <c r="I48" s="57">
        <v>0.76600000000000001</v>
      </c>
      <c r="J48" s="3">
        <v>0.95</v>
      </c>
      <c r="L48" s="56">
        <v>261.05999755859375</v>
      </c>
      <c r="M48" s="2">
        <v>2.0029448495432454</v>
      </c>
      <c r="N48" s="57">
        <v>0.59899999999999998</v>
      </c>
      <c r="O48" s="3">
        <v>0.95</v>
      </c>
    </row>
    <row r="49" spans="1:15" ht="15.75" thickBot="1" x14ac:dyDescent="0.3">
      <c r="A49">
        <v>222.99897999999999</v>
      </c>
      <c r="B49">
        <v>1.5003534000000001</v>
      </c>
      <c r="C49">
        <v>0.79400000000000004</v>
      </c>
      <c r="D49">
        <v>0.85</v>
      </c>
      <c r="G49" s="58">
        <v>731.5</v>
      </c>
      <c r="H49" s="59">
        <v>1.926119063285668</v>
      </c>
      <c r="I49" s="61">
        <v>0.621</v>
      </c>
      <c r="J49" s="60">
        <v>0.95</v>
      </c>
      <c r="L49" s="58">
        <v>285</v>
      </c>
      <c r="M49" s="59">
        <v>1.5916740458676768</v>
      </c>
      <c r="N49" s="61">
        <v>0.41299999999999998</v>
      </c>
      <c r="O49" s="60">
        <v>0.95</v>
      </c>
    </row>
    <row r="50" spans="1:15" x14ac:dyDescent="0.25">
      <c r="A50">
        <v>113.28557000000001</v>
      </c>
      <c r="B50">
        <v>1.7689045999999999</v>
      </c>
      <c r="C50">
        <v>0.69499999999999995</v>
      </c>
      <c r="D50">
        <v>0.8</v>
      </c>
      <c r="G50" s="52">
        <v>450</v>
      </c>
      <c r="H50" s="53">
        <v>3.4419998689891114</v>
      </c>
      <c r="I50" s="55">
        <v>0.75900000000000001</v>
      </c>
      <c r="J50" s="54">
        <v>1</v>
      </c>
      <c r="L50" s="52">
        <v>174</v>
      </c>
      <c r="M50" s="53">
        <v>3.1720000604379086</v>
      </c>
      <c r="N50" s="55">
        <v>0.76600000000000001</v>
      </c>
      <c r="O50" s="54">
        <v>1</v>
      </c>
    </row>
    <row r="51" spans="1:15" x14ac:dyDescent="0.25">
      <c r="A51">
        <v>126.55067</v>
      </c>
      <c r="B51">
        <v>1.7689045999999999</v>
      </c>
      <c r="C51">
        <v>0.78800000000000003</v>
      </c>
      <c r="D51">
        <v>0.8</v>
      </c>
      <c r="G51" s="56">
        <v>514</v>
      </c>
      <c r="H51" s="2">
        <v>3.2689999009653596</v>
      </c>
      <c r="I51" s="57">
        <v>0.77</v>
      </c>
      <c r="J51" s="3">
        <v>1</v>
      </c>
      <c r="L51" s="56">
        <v>199.19999694824219</v>
      </c>
      <c r="M51" s="2">
        <v>3.0060000072242898</v>
      </c>
      <c r="N51" s="57">
        <v>0.76700000000000002</v>
      </c>
      <c r="O51" s="3">
        <v>1</v>
      </c>
    </row>
    <row r="52" spans="1:15" x14ac:dyDescent="0.25">
      <c r="A52">
        <v>140.09211999999999</v>
      </c>
      <c r="B52">
        <v>1.7689045999999999</v>
      </c>
      <c r="C52">
        <v>0.80700000000000005</v>
      </c>
      <c r="D52">
        <v>0.8</v>
      </c>
      <c r="G52" s="56">
        <v>578</v>
      </c>
      <c r="H52" s="2">
        <v>3.1099999797937072</v>
      </c>
      <c r="I52" s="57">
        <v>0.78500000000000003</v>
      </c>
      <c r="J52" s="3">
        <v>1</v>
      </c>
      <c r="L52" s="56">
        <v>224.39999389648437</v>
      </c>
      <c r="M52" s="2">
        <v>2.8110000035091209</v>
      </c>
      <c r="N52" s="57">
        <v>0.754</v>
      </c>
      <c r="O52" s="3">
        <v>1</v>
      </c>
    </row>
    <row r="53" spans="1:15" x14ac:dyDescent="0.25">
      <c r="A53">
        <v>162.47696999999999</v>
      </c>
      <c r="B53">
        <v>1.7017667999999999</v>
      </c>
      <c r="C53">
        <v>0.82399999999999995</v>
      </c>
      <c r="D53">
        <v>0.8</v>
      </c>
      <c r="G53" s="56">
        <v>642</v>
      </c>
      <c r="H53" s="2">
        <v>2.9329999207802833</v>
      </c>
      <c r="I53" s="57">
        <v>0.79700000000000004</v>
      </c>
      <c r="J53" s="3">
        <v>1</v>
      </c>
      <c r="L53" s="56">
        <v>249.60000610351562</v>
      </c>
      <c r="M53" s="2">
        <v>2.5289999976405171</v>
      </c>
      <c r="N53" s="57">
        <v>0.70499999999999996</v>
      </c>
      <c r="O53" s="3">
        <v>1</v>
      </c>
    </row>
    <row r="54" spans="1:15" x14ac:dyDescent="0.25">
      <c r="A54">
        <v>192.32344000000001</v>
      </c>
      <c r="B54">
        <v>1.5639575999999999</v>
      </c>
      <c r="C54">
        <v>0.83799999999999997</v>
      </c>
      <c r="D54">
        <v>0.8</v>
      </c>
      <c r="G54" s="56">
        <v>706</v>
      </c>
      <c r="H54" s="2">
        <v>2.6129999592670203</v>
      </c>
      <c r="I54" s="57">
        <v>0.76600000000000001</v>
      </c>
      <c r="J54" s="3">
        <v>1</v>
      </c>
      <c r="L54" s="56">
        <v>274.79998779296875</v>
      </c>
      <c r="M54" s="2">
        <v>2.1380000001617514</v>
      </c>
      <c r="N54" s="57">
        <v>0.59899999999999998</v>
      </c>
      <c r="O54" s="3">
        <v>1</v>
      </c>
    </row>
    <row r="55" spans="1:15" ht="15.75" thickBot="1" x14ac:dyDescent="0.3">
      <c r="A55">
        <v>209.18117000000001</v>
      </c>
      <c r="B55">
        <v>1.4367490999999999</v>
      </c>
      <c r="C55">
        <v>0.79400000000000004</v>
      </c>
      <c r="D55">
        <v>0.8</v>
      </c>
      <c r="G55" s="58">
        <v>770</v>
      </c>
      <c r="H55" s="59">
        <v>2.0500000110083723</v>
      </c>
      <c r="I55" s="61">
        <v>0.621</v>
      </c>
      <c r="J55" s="60">
        <v>1</v>
      </c>
      <c r="L55" s="58">
        <v>300</v>
      </c>
      <c r="M55" s="59">
        <v>1.6629999949243477</v>
      </c>
      <c r="N55" s="61">
        <v>0.41299999999999998</v>
      </c>
      <c r="O55" s="60">
        <v>1</v>
      </c>
    </row>
    <row r="56" spans="1:15" x14ac:dyDescent="0.25">
      <c r="A56">
        <v>106.65302</v>
      </c>
      <c r="B56">
        <v>1.6734982</v>
      </c>
      <c r="C56">
        <v>0.69499999999999995</v>
      </c>
      <c r="D56">
        <v>0.75</v>
      </c>
      <c r="G56" s="52">
        <v>472.49996948242187</v>
      </c>
      <c r="H56" s="53">
        <v>3.821000960924152</v>
      </c>
      <c r="I56" s="55">
        <v>0.75900000000000001</v>
      </c>
      <c r="J56" s="54">
        <v>1.05</v>
      </c>
      <c r="L56" s="52">
        <v>182.69999694824219</v>
      </c>
      <c r="M56" s="53">
        <v>3.5017956717186594</v>
      </c>
      <c r="N56" s="55">
        <v>0.76600000000000001</v>
      </c>
      <c r="O56" s="54">
        <v>1.05</v>
      </c>
    </row>
    <row r="57" spans="1:15" x14ac:dyDescent="0.25">
      <c r="A57">
        <v>120.19447</v>
      </c>
      <c r="B57">
        <v>1.6770318</v>
      </c>
      <c r="C57">
        <v>0.78800000000000003</v>
      </c>
      <c r="D57">
        <v>0.75</v>
      </c>
      <c r="G57" s="56">
        <v>539.699951171875</v>
      </c>
      <c r="H57" s="2">
        <v>3.6169001189116079</v>
      </c>
      <c r="I57" s="57">
        <v>0.77</v>
      </c>
      <c r="J57" s="3">
        <v>1.05</v>
      </c>
      <c r="L57" s="56">
        <v>209.15998840332031</v>
      </c>
      <c r="M57" s="2">
        <v>3.3058639691845682</v>
      </c>
      <c r="N57" s="57">
        <v>0.76700000000000002</v>
      </c>
      <c r="O57" s="3">
        <v>1.05</v>
      </c>
    </row>
    <row r="58" spans="1:15" x14ac:dyDescent="0.25">
      <c r="A58">
        <v>130.14330000000001</v>
      </c>
      <c r="B58">
        <v>1.6452297</v>
      </c>
      <c r="C58">
        <v>0.80700000000000005</v>
      </c>
      <c r="D58">
        <v>0.75</v>
      </c>
      <c r="G58" s="56">
        <v>606.89996337890625</v>
      </c>
      <c r="H58" s="2">
        <v>3.4299026055215713</v>
      </c>
      <c r="I58" s="57">
        <v>0.78500000000000003</v>
      </c>
      <c r="J58" s="3">
        <v>1.05</v>
      </c>
      <c r="L58" s="56">
        <v>235.61997985839844</v>
      </c>
      <c r="M58" s="2">
        <v>3.0755800394944472</v>
      </c>
      <c r="N58" s="57">
        <v>0.754</v>
      </c>
      <c r="O58" s="3">
        <v>1.05</v>
      </c>
    </row>
    <row r="59" spans="1:15" x14ac:dyDescent="0.25">
      <c r="A59">
        <v>152.52815000000001</v>
      </c>
      <c r="B59">
        <v>1.5957596999999999</v>
      </c>
      <c r="C59">
        <v>0.82399999999999995</v>
      </c>
      <c r="D59">
        <v>0.75</v>
      </c>
      <c r="G59" s="56">
        <v>674.0999755859375</v>
      </c>
      <c r="H59" s="2">
        <v>3.2216681120779631</v>
      </c>
      <c r="I59" s="57">
        <v>0.79700000000000004</v>
      </c>
      <c r="J59" s="3">
        <v>1.05</v>
      </c>
      <c r="L59" s="56">
        <v>262.07998657226562</v>
      </c>
      <c r="M59" s="2">
        <v>2.7430928050971906</v>
      </c>
      <c r="N59" s="57">
        <v>0.70499999999999996</v>
      </c>
      <c r="O59" s="3">
        <v>1.05</v>
      </c>
    </row>
    <row r="60" spans="1:15" x14ac:dyDescent="0.25">
      <c r="A60">
        <v>180.71647999999999</v>
      </c>
      <c r="B60">
        <v>1.4756184000000001</v>
      </c>
      <c r="C60">
        <v>0.83799999999999997</v>
      </c>
      <c r="D60">
        <v>0.75</v>
      </c>
      <c r="G60" s="56">
        <v>741.29998779296875</v>
      </c>
      <c r="H60" s="2">
        <v>2.8440485578952548</v>
      </c>
      <c r="I60" s="57">
        <v>0.76600000000000001</v>
      </c>
      <c r="J60" s="3">
        <v>1.05</v>
      </c>
      <c r="L60" s="56">
        <v>288.53997802734375</v>
      </c>
      <c r="M60" s="2">
        <v>2.2859661483802252</v>
      </c>
      <c r="N60" s="57">
        <v>0.59899999999999998</v>
      </c>
      <c r="O60" s="3">
        <v>1.05</v>
      </c>
    </row>
    <row r="61" spans="1:15" ht="15.75" thickBot="1" x14ac:dyDescent="0.3">
      <c r="A61">
        <v>195.91606999999999</v>
      </c>
      <c r="B61">
        <v>1.3837455999999999</v>
      </c>
      <c r="C61">
        <v>0.79400000000000004</v>
      </c>
      <c r="D61">
        <v>0.75</v>
      </c>
      <c r="G61" s="58">
        <v>808.49993896484375</v>
      </c>
      <c r="H61" s="59">
        <v>2.1855923364798424</v>
      </c>
      <c r="I61" s="61">
        <v>0.621</v>
      </c>
      <c r="J61" s="60">
        <v>1.05</v>
      </c>
      <c r="L61" s="58">
        <v>315</v>
      </c>
      <c r="M61" s="59">
        <v>1.7395167059114758</v>
      </c>
      <c r="N61" s="61">
        <v>0.41299999999999998</v>
      </c>
      <c r="O61" s="60">
        <v>1.05</v>
      </c>
    </row>
    <row r="62" spans="1:15" x14ac:dyDescent="0.25">
      <c r="A62">
        <v>99.467758000000003</v>
      </c>
      <c r="B62">
        <v>1.5710246999999999</v>
      </c>
      <c r="C62">
        <v>0.69499999999999995</v>
      </c>
      <c r="D62">
        <v>0.7</v>
      </c>
    </row>
    <row r="63" spans="1:15" x14ac:dyDescent="0.25">
      <c r="A63">
        <v>111.07472</v>
      </c>
      <c r="B63">
        <v>1.5745583000000001</v>
      </c>
      <c r="C63">
        <v>0.78800000000000003</v>
      </c>
      <c r="D63">
        <v>0.7</v>
      </c>
    </row>
    <row r="64" spans="1:15" x14ac:dyDescent="0.25">
      <c r="A64">
        <v>124.33982</v>
      </c>
      <c r="B64">
        <v>1.560424</v>
      </c>
      <c r="C64">
        <v>0.80700000000000005</v>
      </c>
      <c r="D64">
        <v>0.7</v>
      </c>
    </row>
    <row r="65" spans="1:4" x14ac:dyDescent="0.25">
      <c r="A65">
        <v>141.75026</v>
      </c>
      <c r="B65">
        <v>1.5250883</v>
      </c>
      <c r="C65">
        <v>0.82399999999999995</v>
      </c>
      <c r="D65">
        <v>0.7</v>
      </c>
    </row>
    <row r="66" spans="1:4" x14ac:dyDescent="0.25">
      <c r="A66">
        <v>167.17502999999999</v>
      </c>
      <c r="B66">
        <v>1.4296819999999999</v>
      </c>
      <c r="C66">
        <v>0.83799999999999997</v>
      </c>
      <c r="D66">
        <v>0.7</v>
      </c>
    </row>
    <row r="67" spans="1:4" x14ac:dyDescent="0.25">
      <c r="A67">
        <v>184.03274999999999</v>
      </c>
      <c r="B67">
        <v>1.3342756</v>
      </c>
      <c r="C67">
        <v>0.79400000000000004</v>
      </c>
      <c r="D67">
        <v>0.7</v>
      </c>
    </row>
  </sheetData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2022-10-25T10:55:36Z</dcterms:modified>
</cp:coreProperties>
</file>