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7910" yWindow="105" windowWidth="14805" windowHeight="8010" activeTab="1"/>
  </bookViews>
  <sheets>
    <sheet name="Лист1" sheetId="1" r:id="rId1"/>
    <sheet name="Лист2" sheetId="2" r:id="rId2"/>
  </sheets>
  <definedNames>
    <definedName name="solver_adj" localSheetId="0" hidden="1">Лист1!$AS$99:$AT$99</definedName>
    <definedName name="solver_cvg" localSheetId="0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Лист1!$AP$99</definedName>
    <definedName name="solver_pre" localSheetId="0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2" i="2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2" i="2"/>
  <c r="A11" i="2"/>
  <c r="A45" i="2"/>
  <c r="A36" i="2"/>
  <c r="A37" i="2"/>
  <c r="A38" i="2"/>
  <c r="A39" i="2"/>
  <c r="A40" i="2"/>
  <c r="A41" i="2"/>
  <c r="A42" i="2"/>
  <c r="A43" i="2"/>
  <c r="A44" i="2"/>
  <c r="A8" i="2"/>
  <c r="A9" i="2"/>
  <c r="A10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" i="2"/>
  <c r="A4" i="2"/>
  <c r="A5" i="2"/>
  <c r="A6" i="2"/>
  <c r="A7" i="2"/>
  <c r="A2" i="2"/>
  <c r="AS99" i="1"/>
  <c r="AT99" i="1"/>
  <c r="E63" i="1"/>
  <c r="AM64" i="1" l="1"/>
  <c r="AD64" i="1" s="1"/>
  <c r="AM65" i="1"/>
  <c r="AD65" i="1" s="1"/>
  <c r="AM66" i="1"/>
  <c r="AD66" i="1" s="1"/>
  <c r="AM67" i="1"/>
  <c r="AD67" i="1" s="1"/>
  <c r="AM68" i="1"/>
  <c r="AD68" i="1" s="1"/>
  <c r="AM69" i="1"/>
  <c r="AD69" i="1" s="1"/>
  <c r="AM70" i="1"/>
  <c r="AD70" i="1" s="1"/>
  <c r="AM71" i="1"/>
  <c r="AD71" i="1" s="1"/>
  <c r="AM72" i="1"/>
  <c r="AD72" i="1" s="1"/>
  <c r="AM73" i="1"/>
  <c r="AD73" i="1" s="1"/>
  <c r="AM74" i="1"/>
  <c r="AD74" i="1" s="1"/>
  <c r="AM75" i="1"/>
  <c r="AD75" i="1" s="1"/>
  <c r="AM76" i="1"/>
  <c r="AD76" i="1" s="1"/>
  <c r="AM77" i="1"/>
  <c r="AD77" i="1" s="1"/>
  <c r="AM78" i="1"/>
  <c r="AM79" i="1"/>
  <c r="AD79" i="1" s="1"/>
  <c r="AM80" i="1"/>
  <c r="AD80" i="1" s="1"/>
  <c r="AM81" i="1"/>
  <c r="AD81" i="1" s="1"/>
  <c r="AM82" i="1"/>
  <c r="AD82" i="1" s="1"/>
  <c r="AM83" i="1"/>
  <c r="AD83" i="1" s="1"/>
  <c r="AM84" i="1"/>
  <c r="AD84" i="1" s="1"/>
  <c r="AM85" i="1"/>
  <c r="AD85" i="1" s="1"/>
  <c r="AM86" i="1"/>
  <c r="AD86" i="1" s="1"/>
  <c r="AM87" i="1"/>
  <c r="AD87" i="1" s="1"/>
  <c r="AM88" i="1"/>
  <c r="AD88" i="1" s="1"/>
  <c r="AM89" i="1"/>
  <c r="AD89" i="1" s="1"/>
  <c r="AM90" i="1"/>
  <c r="AD90" i="1" s="1"/>
  <c r="AM91" i="1"/>
  <c r="AD91" i="1" s="1"/>
  <c r="AM92" i="1"/>
  <c r="AD92" i="1" s="1"/>
  <c r="AM93" i="1"/>
  <c r="AD93" i="1" s="1"/>
  <c r="AM94" i="1"/>
  <c r="AD94" i="1" s="1"/>
  <c r="AM95" i="1"/>
  <c r="AD95" i="1" s="1"/>
  <c r="AM96" i="1"/>
  <c r="AD96" i="1" s="1"/>
  <c r="AM97" i="1"/>
  <c r="AD97" i="1" s="1"/>
  <c r="AM98" i="1"/>
  <c r="AD98" i="1" s="1"/>
  <c r="AM99" i="1"/>
  <c r="AD99" i="1" s="1"/>
  <c r="AM100" i="1"/>
  <c r="AD100" i="1" s="1"/>
  <c r="AM101" i="1"/>
  <c r="AD101" i="1" s="1"/>
  <c r="AM102" i="1"/>
  <c r="AD102" i="1" s="1"/>
  <c r="AM103" i="1"/>
  <c r="AD103" i="1" s="1"/>
  <c r="AM104" i="1"/>
  <c r="AD104" i="1" s="1"/>
  <c r="AM105" i="1"/>
  <c r="AD105" i="1" s="1"/>
  <c r="AM106" i="1"/>
  <c r="AD106" i="1" s="1"/>
  <c r="AM63" i="1"/>
  <c r="T64" i="1"/>
  <c r="K64" i="1" s="1"/>
  <c r="T65" i="1"/>
  <c r="K65" i="1" s="1"/>
  <c r="T66" i="1"/>
  <c r="K66" i="1" s="1"/>
  <c r="T67" i="1"/>
  <c r="K67" i="1" s="1"/>
  <c r="T68" i="1"/>
  <c r="K68" i="1" s="1"/>
  <c r="T69" i="1"/>
  <c r="K69" i="1" s="1"/>
  <c r="T70" i="1"/>
  <c r="K70" i="1" s="1"/>
  <c r="T71" i="1"/>
  <c r="K71" i="1" s="1"/>
  <c r="T72" i="1"/>
  <c r="K72" i="1" s="1"/>
  <c r="T73" i="1"/>
  <c r="K73" i="1" s="1"/>
  <c r="T74" i="1"/>
  <c r="K74" i="1" s="1"/>
  <c r="T75" i="1"/>
  <c r="K75" i="1" s="1"/>
  <c r="T76" i="1"/>
  <c r="K76" i="1" s="1"/>
  <c r="T77" i="1"/>
  <c r="K77" i="1" s="1"/>
  <c r="T78" i="1"/>
  <c r="K78" i="1" s="1"/>
  <c r="T79" i="1"/>
  <c r="K79" i="1" s="1"/>
  <c r="T80" i="1"/>
  <c r="K80" i="1" s="1"/>
  <c r="T81" i="1"/>
  <c r="K81" i="1" s="1"/>
  <c r="T82" i="1"/>
  <c r="K82" i="1" s="1"/>
  <c r="T83" i="1"/>
  <c r="K83" i="1" s="1"/>
  <c r="T84" i="1"/>
  <c r="K84" i="1" s="1"/>
  <c r="T85" i="1"/>
  <c r="K85" i="1" s="1"/>
  <c r="T86" i="1"/>
  <c r="K86" i="1" s="1"/>
  <c r="T87" i="1"/>
  <c r="K87" i="1" s="1"/>
  <c r="T88" i="1"/>
  <c r="K88" i="1" s="1"/>
  <c r="T89" i="1"/>
  <c r="K89" i="1" s="1"/>
  <c r="T90" i="1"/>
  <c r="K90" i="1" s="1"/>
  <c r="T91" i="1"/>
  <c r="K91" i="1" s="1"/>
  <c r="T92" i="1"/>
  <c r="K92" i="1" s="1"/>
  <c r="T93" i="1"/>
  <c r="K93" i="1" s="1"/>
  <c r="T94" i="1"/>
  <c r="K94" i="1" s="1"/>
  <c r="T95" i="1"/>
  <c r="K95" i="1" s="1"/>
  <c r="T96" i="1"/>
  <c r="K96" i="1" s="1"/>
  <c r="T97" i="1"/>
  <c r="K97" i="1" s="1"/>
  <c r="T98" i="1"/>
  <c r="K98" i="1" s="1"/>
  <c r="T99" i="1"/>
  <c r="K99" i="1" s="1"/>
  <c r="T100" i="1"/>
  <c r="K100" i="1" s="1"/>
  <c r="T101" i="1"/>
  <c r="K101" i="1" s="1"/>
  <c r="T102" i="1"/>
  <c r="K102" i="1" s="1"/>
  <c r="T103" i="1"/>
  <c r="K103" i="1" s="1"/>
  <c r="T104" i="1"/>
  <c r="K104" i="1" s="1"/>
  <c r="T105" i="1"/>
  <c r="K105" i="1" s="1"/>
  <c r="T106" i="1"/>
  <c r="K106" i="1" s="1"/>
  <c r="T63" i="1"/>
  <c r="K63" i="1" s="1"/>
  <c r="E64" i="1"/>
  <c r="R64" i="1" s="1"/>
  <c r="I64" i="1"/>
  <c r="J64" i="1" s="1"/>
  <c r="X64" i="1"/>
  <c r="AK64" i="1" s="1"/>
  <c r="E65" i="1"/>
  <c r="R65" i="1" s="1"/>
  <c r="I65" i="1"/>
  <c r="J65" i="1" s="1"/>
  <c r="X65" i="1"/>
  <c r="E66" i="1"/>
  <c r="R66" i="1" s="1"/>
  <c r="I66" i="1"/>
  <c r="J66" i="1" s="1"/>
  <c r="X66" i="1"/>
  <c r="AK66" i="1" s="1"/>
  <c r="E67" i="1"/>
  <c r="R67" i="1" s="1"/>
  <c r="I67" i="1"/>
  <c r="J67" i="1" s="1"/>
  <c r="L67" i="1" s="1"/>
  <c r="X67" i="1"/>
  <c r="AK67" i="1" s="1"/>
  <c r="E68" i="1"/>
  <c r="R68" i="1" s="1"/>
  <c r="I68" i="1"/>
  <c r="J68" i="1" s="1"/>
  <c r="X68" i="1"/>
  <c r="E69" i="1"/>
  <c r="I69" i="1"/>
  <c r="J69" i="1" s="1"/>
  <c r="L69" i="1" s="1"/>
  <c r="R69" i="1"/>
  <c r="X69" i="1"/>
  <c r="AK69" i="1" s="1"/>
  <c r="E70" i="1"/>
  <c r="R70" i="1" s="1"/>
  <c r="I70" i="1"/>
  <c r="J70" i="1" s="1"/>
  <c r="X70" i="1"/>
  <c r="AK70" i="1" s="1"/>
  <c r="E71" i="1"/>
  <c r="R71" i="1" s="1"/>
  <c r="I71" i="1"/>
  <c r="J71" i="1" s="1"/>
  <c r="X71" i="1"/>
  <c r="E72" i="1"/>
  <c r="R72" i="1" s="1"/>
  <c r="I72" i="1"/>
  <c r="J72" i="1" s="1"/>
  <c r="X72" i="1"/>
  <c r="AK72" i="1" s="1"/>
  <c r="E73" i="1"/>
  <c r="R73" i="1" s="1"/>
  <c r="I73" i="1"/>
  <c r="J73" i="1" s="1"/>
  <c r="L73" i="1" s="1"/>
  <c r="X73" i="1"/>
  <c r="AK73" i="1" s="1"/>
  <c r="E74" i="1"/>
  <c r="R74" i="1" s="1"/>
  <c r="I74" i="1"/>
  <c r="J74" i="1" s="1"/>
  <c r="X74" i="1"/>
  <c r="E75" i="1"/>
  <c r="R75" i="1" s="1"/>
  <c r="I75" i="1"/>
  <c r="J75" i="1" s="1"/>
  <c r="L75" i="1" s="1"/>
  <c r="X75" i="1"/>
  <c r="AK75" i="1" s="1"/>
  <c r="E76" i="1"/>
  <c r="R76" i="1" s="1"/>
  <c r="I76" i="1"/>
  <c r="J76" i="1" s="1"/>
  <c r="X76" i="1"/>
  <c r="AK76" i="1" s="1"/>
  <c r="E77" i="1"/>
  <c r="R77" i="1" s="1"/>
  <c r="I77" i="1"/>
  <c r="J77" i="1" s="1"/>
  <c r="X77" i="1"/>
  <c r="E78" i="1"/>
  <c r="R78" i="1" s="1"/>
  <c r="I78" i="1"/>
  <c r="J78" i="1" s="1"/>
  <c r="X78" i="1"/>
  <c r="AK78" i="1" s="1"/>
  <c r="AD78" i="1"/>
  <c r="E79" i="1"/>
  <c r="R79" i="1" s="1"/>
  <c r="I79" i="1"/>
  <c r="J79" i="1" s="1"/>
  <c r="X79" i="1"/>
  <c r="AK79" i="1" s="1"/>
  <c r="E80" i="1"/>
  <c r="R80" i="1" s="1"/>
  <c r="I80" i="1"/>
  <c r="J80" i="1" s="1"/>
  <c r="X80" i="1"/>
  <c r="E81" i="1"/>
  <c r="R81" i="1" s="1"/>
  <c r="I81" i="1"/>
  <c r="J81" i="1" s="1"/>
  <c r="X81" i="1"/>
  <c r="AK81" i="1" s="1"/>
  <c r="E82" i="1"/>
  <c r="R82" i="1" s="1"/>
  <c r="I82" i="1"/>
  <c r="J82" i="1" s="1"/>
  <c r="X82" i="1"/>
  <c r="AK82" i="1" s="1"/>
  <c r="E83" i="1"/>
  <c r="R83" i="1" s="1"/>
  <c r="I83" i="1"/>
  <c r="J83" i="1" s="1"/>
  <c r="X83" i="1"/>
  <c r="E84" i="1"/>
  <c r="R84" i="1" s="1"/>
  <c r="I84" i="1"/>
  <c r="J84" i="1" s="1"/>
  <c r="L84" i="1" s="1"/>
  <c r="X84" i="1"/>
  <c r="AK84" i="1" s="1"/>
  <c r="E85" i="1"/>
  <c r="R85" i="1" s="1"/>
  <c r="I85" i="1"/>
  <c r="J85" i="1" s="1"/>
  <c r="X85" i="1"/>
  <c r="AK85" i="1" s="1"/>
  <c r="E86" i="1"/>
  <c r="R86" i="1" s="1"/>
  <c r="I86" i="1"/>
  <c r="J86" i="1" s="1"/>
  <c r="X86" i="1"/>
  <c r="E87" i="1"/>
  <c r="R87" i="1" s="1"/>
  <c r="I87" i="1"/>
  <c r="J87" i="1"/>
  <c r="L87" i="1" s="1"/>
  <c r="X87" i="1"/>
  <c r="AK87" i="1" s="1"/>
  <c r="E88" i="1"/>
  <c r="I88" i="1"/>
  <c r="J88" i="1" s="1"/>
  <c r="R88" i="1"/>
  <c r="X88" i="1"/>
  <c r="AK88" i="1" s="1"/>
  <c r="E89" i="1"/>
  <c r="R89" i="1" s="1"/>
  <c r="I89" i="1"/>
  <c r="J89" i="1" s="1"/>
  <c r="X89" i="1"/>
  <c r="E90" i="1"/>
  <c r="R90" i="1" s="1"/>
  <c r="I90" i="1"/>
  <c r="J90" i="1" s="1"/>
  <c r="L90" i="1" s="1"/>
  <c r="X90" i="1"/>
  <c r="AK90" i="1" s="1"/>
  <c r="E91" i="1"/>
  <c r="R91" i="1" s="1"/>
  <c r="I91" i="1"/>
  <c r="J91" i="1" s="1"/>
  <c r="X91" i="1"/>
  <c r="AK91" i="1" s="1"/>
  <c r="E92" i="1"/>
  <c r="R92" i="1" s="1"/>
  <c r="I92" i="1"/>
  <c r="J92" i="1" s="1"/>
  <c r="X92" i="1"/>
  <c r="E93" i="1"/>
  <c r="R93" i="1" s="1"/>
  <c r="I93" i="1"/>
  <c r="J93" i="1" s="1"/>
  <c r="X93" i="1"/>
  <c r="AK93" i="1" s="1"/>
  <c r="E94" i="1"/>
  <c r="R94" i="1" s="1"/>
  <c r="I94" i="1"/>
  <c r="J94" i="1" s="1"/>
  <c r="X94" i="1"/>
  <c r="E95" i="1"/>
  <c r="I95" i="1"/>
  <c r="J95" i="1"/>
  <c r="R95" i="1"/>
  <c r="X95" i="1"/>
  <c r="AK95" i="1" s="1"/>
  <c r="E96" i="1"/>
  <c r="R96" i="1" s="1"/>
  <c r="I96" i="1"/>
  <c r="J96" i="1" s="1"/>
  <c r="X96" i="1"/>
  <c r="AK96" i="1" s="1"/>
  <c r="E97" i="1"/>
  <c r="R97" i="1" s="1"/>
  <c r="I97" i="1"/>
  <c r="J97" i="1" s="1"/>
  <c r="X97" i="1"/>
  <c r="E98" i="1"/>
  <c r="R98" i="1" s="1"/>
  <c r="I98" i="1"/>
  <c r="J98" i="1" s="1"/>
  <c r="X98" i="1"/>
  <c r="AK98" i="1" s="1"/>
  <c r="E99" i="1"/>
  <c r="R99" i="1" s="1"/>
  <c r="I99" i="1"/>
  <c r="J99" i="1" s="1"/>
  <c r="X99" i="1"/>
  <c r="E100" i="1"/>
  <c r="R100" i="1" s="1"/>
  <c r="I100" i="1"/>
  <c r="J100" i="1" s="1"/>
  <c r="X100" i="1"/>
  <c r="AK100" i="1" s="1"/>
  <c r="E101" i="1"/>
  <c r="R101" i="1" s="1"/>
  <c r="I101" i="1"/>
  <c r="J101" i="1" s="1"/>
  <c r="X101" i="1"/>
  <c r="E102" i="1"/>
  <c r="R102" i="1" s="1"/>
  <c r="I102" i="1"/>
  <c r="J102" i="1" s="1"/>
  <c r="X102" i="1"/>
  <c r="AK102" i="1" s="1"/>
  <c r="E103" i="1"/>
  <c r="R103" i="1" s="1"/>
  <c r="I103" i="1"/>
  <c r="J103" i="1" s="1"/>
  <c r="X103" i="1"/>
  <c r="E104" i="1"/>
  <c r="I104" i="1"/>
  <c r="J104" i="1" s="1"/>
  <c r="X104" i="1"/>
  <c r="E105" i="1"/>
  <c r="R105" i="1" s="1"/>
  <c r="I105" i="1"/>
  <c r="J105" i="1" s="1"/>
  <c r="X105" i="1"/>
  <c r="AK105" i="1" s="1"/>
  <c r="E106" i="1"/>
  <c r="R106" i="1" s="1"/>
  <c r="I106" i="1"/>
  <c r="J106" i="1" s="1"/>
  <c r="X106" i="1"/>
  <c r="L72" i="1" l="1"/>
  <c r="L93" i="1"/>
  <c r="L81" i="1"/>
  <c r="L88" i="1"/>
  <c r="L70" i="1"/>
  <c r="L91" i="1"/>
  <c r="L82" i="1"/>
  <c r="M69" i="1"/>
  <c r="N69" i="1" s="1"/>
  <c r="O69" i="1" s="1"/>
  <c r="M75" i="1"/>
  <c r="N75" i="1" s="1"/>
  <c r="O75" i="1" s="1"/>
  <c r="M73" i="1"/>
  <c r="Q73" i="1" s="1"/>
  <c r="L71" i="1"/>
  <c r="M71" i="1" s="1"/>
  <c r="N71" i="1" s="1"/>
  <c r="O71" i="1" s="1"/>
  <c r="L105" i="1"/>
  <c r="M105" i="1" s="1"/>
  <c r="L104" i="1"/>
  <c r="L100" i="1"/>
  <c r="M100" i="1" s="1"/>
  <c r="L102" i="1"/>
  <c r="M102" i="1" s="1"/>
  <c r="L94" i="1"/>
  <c r="M94" i="1" s="1"/>
  <c r="Q94" i="1" s="1"/>
  <c r="L86" i="1"/>
  <c r="M86" i="1" s="1"/>
  <c r="M91" i="1"/>
  <c r="Q91" i="1" s="1"/>
  <c r="M90" i="1"/>
  <c r="Q90" i="1" s="1"/>
  <c r="L66" i="1"/>
  <c r="M66" i="1" s="1"/>
  <c r="N66" i="1" s="1"/>
  <c r="O66" i="1" s="1"/>
  <c r="L99" i="1"/>
  <c r="M99" i="1" s="1"/>
  <c r="L103" i="1"/>
  <c r="M103" i="1" s="1"/>
  <c r="L96" i="1"/>
  <c r="M96" i="1" s="1"/>
  <c r="N96" i="1" s="1"/>
  <c r="O96" i="1" s="1"/>
  <c r="P96" i="1" s="1"/>
  <c r="W96" i="1" s="1"/>
  <c r="Y96" i="1" s="1"/>
  <c r="L78" i="1"/>
  <c r="M78" i="1" s="1"/>
  <c r="L76" i="1"/>
  <c r="M76" i="1" s="1"/>
  <c r="L79" i="1"/>
  <c r="M79" i="1" s="1"/>
  <c r="Q79" i="1" s="1"/>
  <c r="L106" i="1"/>
  <c r="M106" i="1" s="1"/>
  <c r="L85" i="1"/>
  <c r="M85" i="1" s="1"/>
  <c r="L64" i="1"/>
  <c r="M64" i="1" s="1"/>
  <c r="M104" i="1"/>
  <c r="M87" i="1"/>
  <c r="AK77" i="1"/>
  <c r="M72" i="1"/>
  <c r="L68" i="1"/>
  <c r="M68" i="1" s="1"/>
  <c r="AK104" i="1"/>
  <c r="L97" i="1"/>
  <c r="M97" i="1" s="1"/>
  <c r="L95" i="1"/>
  <c r="M95" i="1" s="1"/>
  <c r="AK92" i="1"/>
  <c r="AK99" i="1"/>
  <c r="L83" i="1"/>
  <c r="M83" i="1" s="1"/>
  <c r="L65" i="1"/>
  <c r="M65" i="1" s="1"/>
  <c r="AK89" i="1"/>
  <c r="M88" i="1"/>
  <c r="M84" i="1"/>
  <c r="L98" i="1"/>
  <c r="M98" i="1" s="1"/>
  <c r="AK106" i="1"/>
  <c r="AK71" i="1"/>
  <c r="AK97" i="1"/>
  <c r="AK94" i="1"/>
  <c r="L92" i="1"/>
  <c r="M92" i="1" s="1"/>
  <c r="AK74" i="1"/>
  <c r="L80" i="1"/>
  <c r="M80" i="1" s="1"/>
  <c r="M70" i="1"/>
  <c r="M93" i="1"/>
  <c r="AK86" i="1"/>
  <c r="M81" i="1"/>
  <c r="L77" i="1"/>
  <c r="M77" i="1" s="1"/>
  <c r="AK68" i="1"/>
  <c r="M67" i="1"/>
  <c r="R104" i="1"/>
  <c r="AK103" i="1"/>
  <c r="AK101" i="1"/>
  <c r="L89" i="1"/>
  <c r="M89" i="1" s="1"/>
  <c r="AK83" i="1"/>
  <c r="M82" i="1"/>
  <c r="L74" i="1"/>
  <c r="M74" i="1" s="1"/>
  <c r="AK65" i="1"/>
  <c r="AK80" i="1"/>
  <c r="L101" i="1"/>
  <c r="M101" i="1" s="1"/>
  <c r="T13" i="1"/>
  <c r="U13" i="1" s="1"/>
  <c r="S19" i="1"/>
  <c r="T19" i="1"/>
  <c r="S49" i="1"/>
  <c r="S31" i="1"/>
  <c r="S13" i="1"/>
  <c r="V13" i="1" s="1"/>
  <c r="X13" i="1" s="1"/>
  <c r="N99" i="1" l="1"/>
  <c r="O99" i="1" s="1"/>
  <c r="Q102" i="1"/>
  <c r="N100" i="1"/>
  <c r="O100" i="1" s="1"/>
  <c r="P100" i="1" s="1"/>
  <c r="W100" i="1" s="1"/>
  <c r="Y100" i="1" s="1"/>
  <c r="AS58" i="1"/>
  <c r="AS59" i="1"/>
  <c r="N105" i="1"/>
  <c r="O105" i="1" s="1"/>
  <c r="P105" i="1" s="1"/>
  <c r="W105" i="1" s="1"/>
  <c r="Y105" i="1" s="1"/>
  <c r="AB105" i="1" s="1"/>
  <c r="AC105" i="1" s="1"/>
  <c r="AE105" i="1" s="1"/>
  <c r="AF105" i="1" s="1"/>
  <c r="Q69" i="1"/>
  <c r="S69" i="1" s="1"/>
  <c r="Q75" i="1"/>
  <c r="S75" i="1" s="1"/>
  <c r="N73" i="1"/>
  <c r="O73" i="1" s="1"/>
  <c r="P73" i="1" s="1"/>
  <c r="W73" i="1" s="1"/>
  <c r="Y73" i="1" s="1"/>
  <c r="Q71" i="1"/>
  <c r="S71" i="1" s="1"/>
  <c r="Q66" i="1"/>
  <c r="S66" i="1" s="1"/>
  <c r="Q105" i="1"/>
  <c r="N102" i="1"/>
  <c r="O102" i="1" s="1"/>
  <c r="P102" i="1" s="1"/>
  <c r="W102" i="1" s="1"/>
  <c r="Y102" i="1" s="1"/>
  <c r="N91" i="1"/>
  <c r="O91" i="1" s="1"/>
  <c r="P91" i="1" s="1"/>
  <c r="W91" i="1" s="1"/>
  <c r="Y91" i="1" s="1"/>
  <c r="N86" i="1"/>
  <c r="O86" i="1" s="1"/>
  <c r="Q86" i="1"/>
  <c r="Q100" i="1"/>
  <c r="N79" i="1"/>
  <c r="O79" i="1" s="1"/>
  <c r="P79" i="1" s="1"/>
  <c r="W79" i="1" s="1"/>
  <c r="Y79" i="1" s="1"/>
  <c r="N90" i="1"/>
  <c r="O90" i="1" s="1"/>
  <c r="S90" i="1" s="1"/>
  <c r="N94" i="1"/>
  <c r="O94" i="1" s="1"/>
  <c r="P94" i="1" s="1"/>
  <c r="W94" i="1" s="1"/>
  <c r="Y94" i="1" s="1"/>
  <c r="Q106" i="1"/>
  <c r="N106" i="1"/>
  <c r="O106" i="1" s="1"/>
  <c r="Q103" i="1"/>
  <c r="N103" i="1"/>
  <c r="O103" i="1" s="1"/>
  <c r="Q96" i="1"/>
  <c r="S96" i="1" s="1"/>
  <c r="Q99" i="1"/>
  <c r="N87" i="1"/>
  <c r="O87" i="1" s="1"/>
  <c r="Q87" i="1"/>
  <c r="N92" i="1"/>
  <c r="O92" i="1" s="1"/>
  <c r="Q92" i="1"/>
  <c r="Q88" i="1"/>
  <c r="N88" i="1"/>
  <c r="O88" i="1" s="1"/>
  <c r="N77" i="1"/>
  <c r="O77" i="1" s="1"/>
  <c r="Q77" i="1"/>
  <c r="N89" i="1"/>
  <c r="O89" i="1" s="1"/>
  <c r="Q89" i="1"/>
  <c r="N64" i="1"/>
  <c r="O64" i="1" s="1"/>
  <c r="Q64" i="1"/>
  <c r="N81" i="1"/>
  <c r="O81" i="1" s="1"/>
  <c r="Q81" i="1"/>
  <c r="N95" i="1"/>
  <c r="O95" i="1" s="1"/>
  <c r="Q95" i="1"/>
  <c r="AB96" i="1"/>
  <c r="AC96" i="1" s="1"/>
  <c r="AE96" i="1" s="1"/>
  <c r="AF96" i="1" s="1"/>
  <c r="N65" i="1"/>
  <c r="O65" i="1" s="1"/>
  <c r="Q65" i="1"/>
  <c r="Q97" i="1"/>
  <c r="N97" i="1"/>
  <c r="O97" i="1" s="1"/>
  <c r="P75" i="1"/>
  <c r="W75" i="1" s="1"/>
  <c r="Y75" i="1" s="1"/>
  <c r="P66" i="1"/>
  <c r="W66" i="1" s="1"/>
  <c r="Y66" i="1" s="1"/>
  <c r="N84" i="1"/>
  <c r="O84" i="1" s="1"/>
  <c r="Q84" i="1"/>
  <c r="Q85" i="1"/>
  <c r="N85" i="1"/>
  <c r="O85" i="1" s="1"/>
  <c r="N98" i="1"/>
  <c r="O98" i="1" s="1"/>
  <c r="Q98" i="1"/>
  <c r="P69" i="1"/>
  <c r="W69" i="1" s="1"/>
  <c r="Y69" i="1" s="1"/>
  <c r="N68" i="1"/>
  <c r="O68" i="1" s="1"/>
  <c r="Q68" i="1"/>
  <c r="Q67" i="1"/>
  <c r="N67" i="1"/>
  <c r="O67" i="1" s="1"/>
  <c r="N74" i="1"/>
  <c r="O74" i="1" s="1"/>
  <c r="Q74" i="1"/>
  <c r="N93" i="1"/>
  <c r="O93" i="1" s="1"/>
  <c r="Q93" i="1"/>
  <c r="N72" i="1"/>
  <c r="O72" i="1" s="1"/>
  <c r="Q72" i="1"/>
  <c r="N78" i="1"/>
  <c r="O78" i="1" s="1"/>
  <c r="Q78" i="1"/>
  <c r="Q76" i="1"/>
  <c r="N76" i="1"/>
  <c r="O76" i="1" s="1"/>
  <c r="N104" i="1"/>
  <c r="O104" i="1" s="1"/>
  <c r="P104" i="1" s="1"/>
  <c r="Q104" i="1"/>
  <c r="N101" i="1"/>
  <c r="O101" i="1" s="1"/>
  <c r="Q101" i="1"/>
  <c r="Q82" i="1"/>
  <c r="N82" i="1"/>
  <c r="O82" i="1" s="1"/>
  <c r="P71" i="1"/>
  <c r="W71" i="1" s="1"/>
  <c r="Y71" i="1" s="1"/>
  <c r="Q70" i="1"/>
  <c r="N70" i="1"/>
  <c r="O70" i="1" s="1"/>
  <c r="N80" i="1"/>
  <c r="O80" i="1" s="1"/>
  <c r="Q80" i="1"/>
  <c r="N83" i="1"/>
  <c r="O83" i="1" s="1"/>
  <c r="Q83" i="1"/>
  <c r="P99" i="1"/>
  <c r="W99" i="1" s="1"/>
  <c r="Y99" i="1" s="1"/>
  <c r="X63" i="1"/>
  <c r="AK63" i="1" s="1"/>
  <c r="S99" i="1" l="1"/>
  <c r="AS102" i="1"/>
  <c r="AS100" i="1"/>
  <c r="AS101" i="1"/>
  <c r="S100" i="1"/>
  <c r="AS106" i="1"/>
  <c r="AS74" i="1"/>
  <c r="AS86" i="1"/>
  <c r="AS98" i="1"/>
  <c r="AS77" i="1"/>
  <c r="AS90" i="1"/>
  <c r="AS79" i="1"/>
  <c r="AS80" i="1"/>
  <c r="AS81" i="1"/>
  <c r="AS94" i="1"/>
  <c r="AS72" i="1"/>
  <c r="AS85" i="1"/>
  <c r="AS63" i="1"/>
  <c r="AS75" i="1"/>
  <c r="AS87" i="1"/>
  <c r="AS88" i="1"/>
  <c r="AS66" i="1"/>
  <c r="AS67" i="1"/>
  <c r="AS68" i="1"/>
  <c r="AS69" i="1"/>
  <c r="AS82" i="1"/>
  <c r="AS83" i="1"/>
  <c r="AS96" i="1"/>
  <c r="AS73" i="1"/>
  <c r="AS64" i="1"/>
  <c r="AS76" i="1"/>
  <c r="AS89" i="1"/>
  <c r="AS78" i="1"/>
  <c r="AS92" i="1"/>
  <c r="AS70" i="1"/>
  <c r="AS71" i="1"/>
  <c r="AS65" i="1"/>
  <c r="AS91" i="1"/>
  <c r="AS93" i="1"/>
  <c r="AS84" i="1"/>
  <c r="AS95" i="1"/>
  <c r="AS97" i="1"/>
  <c r="AS104" i="1"/>
  <c r="AS103" i="1"/>
  <c r="AS105" i="1"/>
  <c r="S105" i="1"/>
  <c r="S73" i="1"/>
  <c r="S102" i="1"/>
  <c r="S91" i="1"/>
  <c r="P90" i="1"/>
  <c r="W90" i="1" s="1"/>
  <c r="Y90" i="1" s="1"/>
  <c r="AB90" i="1" s="1"/>
  <c r="AC90" i="1" s="1"/>
  <c r="AE90" i="1" s="1"/>
  <c r="AF90" i="1" s="1"/>
  <c r="S79" i="1"/>
  <c r="S94" i="1"/>
  <c r="S86" i="1"/>
  <c r="P86" i="1"/>
  <c r="W86" i="1" s="1"/>
  <c r="Y86" i="1" s="1"/>
  <c r="AB86" i="1" s="1"/>
  <c r="AC86" i="1" s="1"/>
  <c r="AE86" i="1" s="1"/>
  <c r="AF86" i="1" s="1"/>
  <c r="P103" i="1"/>
  <c r="W103" i="1" s="1"/>
  <c r="Y103" i="1" s="1"/>
  <c r="AB103" i="1" s="1"/>
  <c r="AC103" i="1" s="1"/>
  <c r="AE103" i="1" s="1"/>
  <c r="AF103" i="1" s="1"/>
  <c r="AG103" i="1" s="1"/>
  <c r="AH103" i="1" s="1"/>
  <c r="S103" i="1"/>
  <c r="P106" i="1"/>
  <c r="W106" i="1" s="1"/>
  <c r="Y106" i="1" s="1"/>
  <c r="S106" i="1"/>
  <c r="AJ96" i="1"/>
  <c r="AG96" i="1"/>
  <c r="AH96" i="1" s="1"/>
  <c r="AJ105" i="1"/>
  <c r="AG105" i="1"/>
  <c r="AH105" i="1" s="1"/>
  <c r="S101" i="1"/>
  <c r="P101" i="1"/>
  <c r="W101" i="1" s="1"/>
  <c r="Y101" i="1" s="1"/>
  <c r="P68" i="1"/>
  <c r="W68" i="1" s="1"/>
  <c r="Y68" i="1" s="1"/>
  <c r="S68" i="1"/>
  <c r="AB66" i="1"/>
  <c r="AC66" i="1" s="1"/>
  <c r="AE66" i="1" s="1"/>
  <c r="AF66" i="1" s="1"/>
  <c r="P95" i="1"/>
  <c r="W95" i="1" s="1"/>
  <c r="Y95" i="1" s="1"/>
  <c r="S95" i="1"/>
  <c r="P72" i="1"/>
  <c r="W72" i="1" s="1"/>
  <c r="Y72" i="1" s="1"/>
  <c r="S72" i="1"/>
  <c r="P70" i="1"/>
  <c r="W70" i="1" s="1"/>
  <c r="Y70" i="1" s="1"/>
  <c r="S70" i="1"/>
  <c r="P88" i="1"/>
  <c r="W88" i="1" s="1"/>
  <c r="Y88" i="1" s="1"/>
  <c r="S88" i="1"/>
  <c r="W104" i="1"/>
  <c r="Y104" i="1" s="1"/>
  <c r="S104" i="1"/>
  <c r="P74" i="1"/>
  <c r="W74" i="1" s="1"/>
  <c r="Y74" i="1" s="1"/>
  <c r="S74" i="1"/>
  <c r="AB69" i="1"/>
  <c r="AC69" i="1" s="1"/>
  <c r="AE69" i="1" s="1"/>
  <c r="AF69" i="1" s="1"/>
  <c r="P81" i="1"/>
  <c r="W81" i="1" s="1"/>
  <c r="Y81" i="1" s="1"/>
  <c r="S81" i="1"/>
  <c r="AB99" i="1"/>
  <c r="AC99" i="1" s="1"/>
  <c r="AE99" i="1" s="1"/>
  <c r="AF99" i="1" s="1"/>
  <c r="P76" i="1"/>
  <c r="W76" i="1" s="1"/>
  <c r="Y76" i="1" s="1"/>
  <c r="S76" i="1"/>
  <c r="AB73" i="1"/>
  <c r="AC73" i="1" s="1"/>
  <c r="AE73" i="1" s="1"/>
  <c r="AF73" i="1" s="1"/>
  <c r="P93" i="1"/>
  <c r="W93" i="1" s="1"/>
  <c r="Y93" i="1" s="1"/>
  <c r="S93" i="1"/>
  <c r="AB79" i="1"/>
  <c r="AC79" i="1" s="1"/>
  <c r="AE79" i="1" s="1"/>
  <c r="AF79" i="1" s="1"/>
  <c r="P98" i="1"/>
  <c r="W98" i="1" s="1"/>
  <c r="Y98" i="1" s="1"/>
  <c r="S98" i="1"/>
  <c r="AB75" i="1"/>
  <c r="AC75" i="1" s="1"/>
  <c r="AE75" i="1" s="1"/>
  <c r="AF75" i="1" s="1"/>
  <c r="P64" i="1"/>
  <c r="W64" i="1" s="1"/>
  <c r="Y64" i="1" s="1"/>
  <c r="S64" i="1"/>
  <c r="P92" i="1"/>
  <c r="W92" i="1" s="1"/>
  <c r="Y92" i="1" s="1"/>
  <c r="S92" i="1"/>
  <c r="P82" i="1"/>
  <c r="W82" i="1" s="1"/>
  <c r="Y82" i="1" s="1"/>
  <c r="S82" i="1"/>
  <c r="P97" i="1"/>
  <c r="W97" i="1" s="1"/>
  <c r="Y97" i="1" s="1"/>
  <c r="S97" i="1"/>
  <c r="AB71" i="1"/>
  <c r="AC71" i="1" s="1"/>
  <c r="AE71" i="1" s="1"/>
  <c r="AF71" i="1" s="1"/>
  <c r="P78" i="1"/>
  <c r="W78" i="1" s="1"/>
  <c r="Y78" i="1" s="1"/>
  <c r="S78" i="1"/>
  <c r="AB100" i="1"/>
  <c r="AC100" i="1" s="1"/>
  <c r="AE100" i="1" s="1"/>
  <c r="AF100" i="1" s="1"/>
  <c r="P89" i="1"/>
  <c r="W89" i="1" s="1"/>
  <c r="Y89" i="1" s="1"/>
  <c r="S89" i="1"/>
  <c r="P87" i="1"/>
  <c r="W87" i="1" s="1"/>
  <c r="Y87" i="1" s="1"/>
  <c r="S87" i="1"/>
  <c r="P84" i="1"/>
  <c r="W84" i="1" s="1"/>
  <c r="Y84" i="1" s="1"/>
  <c r="S84" i="1"/>
  <c r="P83" i="1"/>
  <c r="W83" i="1" s="1"/>
  <c r="Y83" i="1" s="1"/>
  <c r="S83" i="1"/>
  <c r="AB102" i="1"/>
  <c r="AC102" i="1" s="1"/>
  <c r="AE102" i="1" s="1"/>
  <c r="AF102" i="1" s="1"/>
  <c r="P67" i="1"/>
  <c r="W67" i="1" s="1"/>
  <c r="Y67" i="1" s="1"/>
  <c r="S67" i="1"/>
  <c r="P85" i="1"/>
  <c r="W85" i="1" s="1"/>
  <c r="Y85" i="1" s="1"/>
  <c r="S85" i="1"/>
  <c r="P77" i="1"/>
  <c r="W77" i="1" s="1"/>
  <c r="Y77" i="1" s="1"/>
  <c r="S77" i="1"/>
  <c r="P80" i="1"/>
  <c r="W80" i="1" s="1"/>
  <c r="Y80" i="1" s="1"/>
  <c r="S80" i="1"/>
  <c r="AB94" i="1"/>
  <c r="AC94" i="1" s="1"/>
  <c r="AE94" i="1" s="1"/>
  <c r="AF94" i="1" s="1"/>
  <c r="P65" i="1"/>
  <c r="W65" i="1" s="1"/>
  <c r="Y65" i="1" s="1"/>
  <c r="S65" i="1"/>
  <c r="AB91" i="1"/>
  <c r="AC91" i="1" s="1"/>
  <c r="AE91" i="1" s="1"/>
  <c r="AF91" i="1" s="1"/>
  <c r="AD63" i="1"/>
  <c r="T14" i="1"/>
  <c r="U14" i="1" s="1"/>
  <c r="T60" i="1"/>
  <c r="U60" i="1" s="1"/>
  <c r="S60" i="1"/>
  <c r="V60" i="1" s="1"/>
  <c r="X60" i="1" s="1"/>
  <c r="T59" i="1"/>
  <c r="U59" i="1" s="1"/>
  <c r="S59" i="1"/>
  <c r="V59" i="1" s="1"/>
  <c r="X59" i="1" s="1"/>
  <c r="T58" i="1"/>
  <c r="U58" i="1" s="1"/>
  <c r="S58" i="1"/>
  <c r="V58" i="1" s="1"/>
  <c r="T57" i="1"/>
  <c r="U57" i="1" s="1"/>
  <c r="S57" i="1"/>
  <c r="V57" i="1" s="1"/>
  <c r="X57" i="1" s="1"/>
  <c r="T56" i="1"/>
  <c r="U56" i="1" s="1"/>
  <c r="S56" i="1"/>
  <c r="V56" i="1" s="1"/>
  <c r="X56" i="1" s="1"/>
  <c r="T55" i="1"/>
  <c r="U55" i="1" s="1"/>
  <c r="S55" i="1"/>
  <c r="V55" i="1" s="1"/>
  <c r="X55" i="1" s="1"/>
  <c r="T54" i="1"/>
  <c r="U54" i="1" s="1"/>
  <c r="S54" i="1"/>
  <c r="V54" i="1" s="1"/>
  <c r="X54" i="1" s="1"/>
  <c r="T53" i="1"/>
  <c r="U53" i="1" s="1"/>
  <c r="S53" i="1"/>
  <c r="V53" i="1" s="1"/>
  <c r="X53" i="1" s="1"/>
  <c r="T52" i="1"/>
  <c r="U52" i="1" s="1"/>
  <c r="S52" i="1"/>
  <c r="V52" i="1" s="1"/>
  <c r="X52" i="1" s="1"/>
  <c r="T51" i="1"/>
  <c r="U51" i="1" s="1"/>
  <c r="S51" i="1"/>
  <c r="V51" i="1" s="1"/>
  <c r="X51" i="1" s="1"/>
  <c r="T50" i="1"/>
  <c r="U50" i="1" s="1"/>
  <c r="S50" i="1"/>
  <c r="V50" i="1" s="1"/>
  <c r="T49" i="1"/>
  <c r="U49" i="1" s="1"/>
  <c r="V49" i="1"/>
  <c r="X49" i="1" s="1"/>
  <c r="T48" i="1"/>
  <c r="U48" i="1" s="1"/>
  <c r="S48" i="1"/>
  <c r="V48" i="1" s="1"/>
  <c r="X48" i="1" s="1"/>
  <c r="T47" i="1"/>
  <c r="U47" i="1" s="1"/>
  <c r="S47" i="1"/>
  <c r="V47" i="1" s="1"/>
  <c r="X47" i="1" s="1"/>
  <c r="T46" i="1"/>
  <c r="U46" i="1" s="1"/>
  <c r="S46" i="1"/>
  <c r="V46" i="1" s="1"/>
  <c r="T45" i="1"/>
  <c r="U45" i="1" s="1"/>
  <c r="S45" i="1"/>
  <c r="V45" i="1" s="1"/>
  <c r="X45" i="1" s="1"/>
  <c r="T44" i="1"/>
  <c r="U44" i="1" s="1"/>
  <c r="S44" i="1"/>
  <c r="V44" i="1" s="1"/>
  <c r="X44" i="1" s="1"/>
  <c r="T43" i="1"/>
  <c r="U43" i="1" s="1"/>
  <c r="S43" i="1"/>
  <c r="V43" i="1" s="1"/>
  <c r="X43" i="1" s="1"/>
  <c r="T42" i="1"/>
  <c r="U42" i="1" s="1"/>
  <c r="S42" i="1"/>
  <c r="V42" i="1" s="1"/>
  <c r="X42" i="1" s="1"/>
  <c r="T41" i="1"/>
  <c r="U41" i="1" s="1"/>
  <c r="S41" i="1"/>
  <c r="V41" i="1" s="1"/>
  <c r="X41" i="1" s="1"/>
  <c r="T40" i="1"/>
  <c r="U40" i="1" s="1"/>
  <c r="S40" i="1"/>
  <c r="V40" i="1" s="1"/>
  <c r="X40" i="1" s="1"/>
  <c r="T39" i="1"/>
  <c r="U39" i="1" s="1"/>
  <c r="S39" i="1"/>
  <c r="V39" i="1" s="1"/>
  <c r="X39" i="1" s="1"/>
  <c r="T38" i="1"/>
  <c r="U38" i="1" s="1"/>
  <c r="S38" i="1"/>
  <c r="V38" i="1" s="1"/>
  <c r="T37" i="1"/>
  <c r="U37" i="1" s="1"/>
  <c r="S37" i="1"/>
  <c r="V37" i="1" s="1"/>
  <c r="X37" i="1" s="1"/>
  <c r="T36" i="1"/>
  <c r="U36" i="1" s="1"/>
  <c r="S36" i="1"/>
  <c r="V36" i="1" s="1"/>
  <c r="X36" i="1" s="1"/>
  <c r="T35" i="1"/>
  <c r="U35" i="1" s="1"/>
  <c r="S35" i="1"/>
  <c r="V35" i="1" s="1"/>
  <c r="X35" i="1" s="1"/>
  <c r="T34" i="1"/>
  <c r="U34" i="1" s="1"/>
  <c r="S34" i="1"/>
  <c r="V34" i="1" s="1"/>
  <c r="T33" i="1"/>
  <c r="U33" i="1" s="1"/>
  <c r="S33" i="1"/>
  <c r="V33" i="1" s="1"/>
  <c r="X33" i="1" s="1"/>
  <c r="T32" i="1"/>
  <c r="U32" i="1" s="1"/>
  <c r="S32" i="1"/>
  <c r="V32" i="1" s="1"/>
  <c r="X32" i="1" s="1"/>
  <c r="V31" i="1"/>
  <c r="X31" i="1" s="1"/>
  <c r="T31" i="1"/>
  <c r="U31" i="1" s="1"/>
  <c r="T30" i="1"/>
  <c r="U30" i="1" s="1"/>
  <c r="S30" i="1"/>
  <c r="V30" i="1" s="1"/>
  <c r="X30" i="1" s="1"/>
  <c r="T29" i="1"/>
  <c r="U29" i="1" s="1"/>
  <c r="S29" i="1"/>
  <c r="V29" i="1" s="1"/>
  <c r="X29" i="1" s="1"/>
  <c r="T28" i="1"/>
  <c r="U28" i="1" s="1"/>
  <c r="S28" i="1"/>
  <c r="V28" i="1" s="1"/>
  <c r="X28" i="1" s="1"/>
  <c r="T27" i="1"/>
  <c r="U27" i="1" s="1"/>
  <c r="S27" i="1"/>
  <c r="V27" i="1" s="1"/>
  <c r="X27" i="1" s="1"/>
  <c r="T26" i="1"/>
  <c r="U26" i="1" s="1"/>
  <c r="S26" i="1"/>
  <c r="V26" i="1" s="1"/>
  <c r="T25" i="1"/>
  <c r="U25" i="1" s="1"/>
  <c r="S25" i="1"/>
  <c r="V25" i="1" s="1"/>
  <c r="X25" i="1" s="1"/>
  <c r="T24" i="1"/>
  <c r="U24" i="1" s="1"/>
  <c r="S24" i="1"/>
  <c r="V24" i="1" s="1"/>
  <c r="X24" i="1" s="1"/>
  <c r="T23" i="1"/>
  <c r="U23" i="1" s="1"/>
  <c r="S23" i="1"/>
  <c r="V23" i="1" s="1"/>
  <c r="X23" i="1" s="1"/>
  <c r="T22" i="1"/>
  <c r="U22" i="1" s="1"/>
  <c r="S22" i="1"/>
  <c r="V22" i="1" s="1"/>
  <c r="T21" i="1"/>
  <c r="U21" i="1" s="1"/>
  <c r="S21" i="1"/>
  <c r="V21" i="1" s="1"/>
  <c r="X21" i="1" s="1"/>
  <c r="T20" i="1"/>
  <c r="U20" i="1" s="1"/>
  <c r="S20" i="1"/>
  <c r="V20" i="1" s="1"/>
  <c r="X20" i="1" s="1"/>
  <c r="U19" i="1"/>
  <c r="V19" i="1"/>
  <c r="X19" i="1" s="1"/>
  <c r="T18" i="1"/>
  <c r="U18" i="1" s="1"/>
  <c r="S18" i="1"/>
  <c r="V18" i="1" s="1"/>
  <c r="X18" i="1" s="1"/>
  <c r="T17" i="1"/>
  <c r="U17" i="1" s="1"/>
  <c r="S17" i="1"/>
  <c r="V17" i="1" s="1"/>
  <c r="X17" i="1" s="1"/>
  <c r="T16" i="1"/>
  <c r="U16" i="1" s="1"/>
  <c r="S16" i="1"/>
  <c r="V16" i="1" s="1"/>
  <c r="X16" i="1" s="1"/>
  <c r="T15" i="1"/>
  <c r="U15" i="1" s="1"/>
  <c r="S15" i="1"/>
  <c r="V15" i="1" s="1"/>
  <c r="X15" i="1" s="1"/>
  <c r="S14" i="1"/>
  <c r="V14" i="1" s="1"/>
  <c r="AJ103" i="1" l="1"/>
  <c r="AB106" i="1"/>
  <c r="AC106" i="1" s="1"/>
  <c r="AE106" i="1" s="1"/>
  <c r="AF106" i="1" s="1"/>
  <c r="AJ99" i="1"/>
  <c r="AG99" i="1"/>
  <c r="AH99" i="1" s="1"/>
  <c r="AG100" i="1"/>
  <c r="AH100" i="1" s="1"/>
  <c r="AJ100" i="1"/>
  <c r="AG73" i="1"/>
  <c r="AH73" i="1" s="1"/>
  <c r="AJ73" i="1"/>
  <c r="AG71" i="1"/>
  <c r="AH71" i="1" s="1"/>
  <c r="AJ71" i="1"/>
  <c r="AJ69" i="1"/>
  <c r="AG69" i="1"/>
  <c r="AH69" i="1" s="1"/>
  <c r="AG91" i="1"/>
  <c r="AH91" i="1" s="1"/>
  <c r="AJ91" i="1"/>
  <c r="AG94" i="1"/>
  <c r="AH94" i="1" s="1"/>
  <c r="AJ94" i="1"/>
  <c r="AJ75" i="1"/>
  <c r="AG75" i="1"/>
  <c r="AH75" i="1" s="1"/>
  <c r="AJ102" i="1"/>
  <c r="AG102" i="1"/>
  <c r="AH102" i="1" s="1"/>
  <c r="AG79" i="1"/>
  <c r="AH79" i="1" s="1"/>
  <c r="AJ79" i="1"/>
  <c r="AJ66" i="1"/>
  <c r="AG66" i="1"/>
  <c r="AH66" i="1" s="1"/>
  <c r="AB77" i="1"/>
  <c r="AC77" i="1" s="1"/>
  <c r="AE77" i="1" s="1"/>
  <c r="AF77" i="1" s="1"/>
  <c r="AB101" i="1"/>
  <c r="AC101" i="1" s="1"/>
  <c r="AE101" i="1" s="1"/>
  <c r="AF101" i="1" s="1"/>
  <c r="AB84" i="1"/>
  <c r="AC84" i="1" s="1"/>
  <c r="AE84" i="1" s="1"/>
  <c r="AF84" i="1" s="1"/>
  <c r="AB87" i="1"/>
  <c r="AC87" i="1" s="1"/>
  <c r="AE87" i="1" s="1"/>
  <c r="AF87" i="1" s="1"/>
  <c r="AB98" i="1"/>
  <c r="AC98" i="1" s="1"/>
  <c r="AE98" i="1" s="1"/>
  <c r="AF98" i="1" s="1"/>
  <c r="AB81" i="1"/>
  <c r="AC81" i="1" s="1"/>
  <c r="AE81" i="1" s="1"/>
  <c r="AF81" i="1" s="1"/>
  <c r="AB70" i="1"/>
  <c r="AC70" i="1" s="1"/>
  <c r="AE70" i="1" s="1"/>
  <c r="AF70" i="1" s="1"/>
  <c r="AB97" i="1"/>
  <c r="AC97" i="1" s="1"/>
  <c r="AE97" i="1" s="1"/>
  <c r="AF97" i="1" s="1"/>
  <c r="AB89" i="1"/>
  <c r="AC89" i="1" s="1"/>
  <c r="AE89" i="1" s="1"/>
  <c r="AF89" i="1" s="1"/>
  <c r="AB72" i="1"/>
  <c r="AC72" i="1" s="1"/>
  <c r="AE72" i="1" s="1"/>
  <c r="AF72" i="1" s="1"/>
  <c r="AB88" i="1"/>
  <c r="AC88" i="1" s="1"/>
  <c r="AE88" i="1" s="1"/>
  <c r="AF88" i="1" s="1"/>
  <c r="AJ90" i="1"/>
  <c r="AG90" i="1"/>
  <c r="AH90" i="1" s="1"/>
  <c r="AG86" i="1"/>
  <c r="AH86" i="1" s="1"/>
  <c r="AJ86" i="1"/>
  <c r="AI105" i="1"/>
  <c r="AN105" i="1" s="1"/>
  <c r="AP105" i="1" s="1"/>
  <c r="AL105" i="1"/>
  <c r="AB68" i="1"/>
  <c r="AC68" i="1" s="1"/>
  <c r="AE68" i="1" s="1"/>
  <c r="AF68" i="1" s="1"/>
  <c r="AB67" i="1"/>
  <c r="AC67" i="1" s="1"/>
  <c r="AE67" i="1" s="1"/>
  <c r="AF67" i="1" s="1"/>
  <c r="AB82" i="1"/>
  <c r="AC82" i="1" s="1"/>
  <c r="AE82" i="1" s="1"/>
  <c r="AF82" i="1" s="1"/>
  <c r="AB93" i="1"/>
  <c r="AC93" i="1" s="1"/>
  <c r="AE93" i="1" s="1"/>
  <c r="AF93" i="1" s="1"/>
  <c r="AB74" i="1"/>
  <c r="AC74" i="1" s="1"/>
  <c r="AE74" i="1" s="1"/>
  <c r="AF74" i="1" s="1"/>
  <c r="AB65" i="1"/>
  <c r="AC65" i="1" s="1"/>
  <c r="AE65" i="1" s="1"/>
  <c r="AF65" i="1" s="1"/>
  <c r="AL96" i="1"/>
  <c r="AI96" i="1"/>
  <c r="AN96" i="1" s="1"/>
  <c r="AP96" i="1" s="1"/>
  <c r="AB85" i="1"/>
  <c r="AC85" i="1" s="1"/>
  <c r="AE85" i="1" s="1"/>
  <c r="AF85" i="1" s="1"/>
  <c r="AB78" i="1"/>
  <c r="AC78" i="1" s="1"/>
  <c r="AE78" i="1" s="1"/>
  <c r="AF78" i="1" s="1"/>
  <c r="AB92" i="1"/>
  <c r="AC92" i="1" s="1"/>
  <c r="AE92" i="1" s="1"/>
  <c r="AF92" i="1" s="1"/>
  <c r="AB104" i="1"/>
  <c r="AC104" i="1" s="1"/>
  <c r="AE104" i="1" s="1"/>
  <c r="AF104" i="1" s="1"/>
  <c r="AB95" i="1"/>
  <c r="AC95" i="1" s="1"/>
  <c r="AE95" i="1" s="1"/>
  <c r="AF95" i="1" s="1"/>
  <c r="AB80" i="1"/>
  <c r="AC80" i="1" s="1"/>
  <c r="AE80" i="1" s="1"/>
  <c r="AF80" i="1" s="1"/>
  <c r="AB83" i="1"/>
  <c r="AC83" i="1" s="1"/>
  <c r="AE83" i="1" s="1"/>
  <c r="AF83" i="1" s="1"/>
  <c r="AB64" i="1"/>
  <c r="AC64" i="1" s="1"/>
  <c r="AE64" i="1" s="1"/>
  <c r="AF64" i="1" s="1"/>
  <c r="AB76" i="1"/>
  <c r="AC76" i="1" s="1"/>
  <c r="AE76" i="1" s="1"/>
  <c r="AF76" i="1" s="1"/>
  <c r="AL103" i="1"/>
  <c r="AI103" i="1"/>
  <c r="AN103" i="1" s="1"/>
  <c r="AP103" i="1" s="1"/>
  <c r="X22" i="1"/>
  <c r="X58" i="1"/>
  <c r="X46" i="1"/>
  <c r="X38" i="1"/>
  <c r="X50" i="1"/>
  <c r="X26" i="1"/>
  <c r="X14" i="1"/>
  <c r="X34" i="1"/>
  <c r="AT58" i="1" l="1"/>
  <c r="AT59" i="1"/>
  <c r="AG106" i="1"/>
  <c r="AH106" i="1" s="1"/>
  <c r="AJ106" i="1"/>
  <c r="AG83" i="1"/>
  <c r="AH83" i="1" s="1"/>
  <c r="AJ83" i="1"/>
  <c r="AG70" i="1"/>
  <c r="AH70" i="1" s="1"/>
  <c r="AJ70" i="1"/>
  <c r="AJ81" i="1"/>
  <c r="AG81" i="1"/>
  <c r="AH81" i="1" s="1"/>
  <c r="AJ98" i="1"/>
  <c r="AG98" i="1"/>
  <c r="AH98" i="1" s="1"/>
  <c r="AG80" i="1"/>
  <c r="AH80" i="1" s="1"/>
  <c r="AJ80" i="1"/>
  <c r="AG88" i="1"/>
  <c r="AH88" i="1" s="1"/>
  <c r="AJ88" i="1"/>
  <c r="AG85" i="1"/>
  <c r="AH85" i="1" s="1"/>
  <c r="AJ85" i="1"/>
  <c r="AG82" i="1"/>
  <c r="AH82" i="1" s="1"/>
  <c r="AJ82" i="1"/>
  <c r="AJ72" i="1"/>
  <c r="AG72" i="1"/>
  <c r="AH72" i="1" s="1"/>
  <c r="AG97" i="1"/>
  <c r="AH97" i="1" s="1"/>
  <c r="AJ97" i="1"/>
  <c r="AG67" i="1"/>
  <c r="AH67" i="1" s="1"/>
  <c r="AJ67" i="1"/>
  <c r="AJ101" i="1"/>
  <c r="AG101" i="1"/>
  <c r="AH101" i="1" s="1"/>
  <c r="AJ78" i="1"/>
  <c r="AG78" i="1"/>
  <c r="AH78" i="1" s="1"/>
  <c r="AG68" i="1"/>
  <c r="AH68" i="1" s="1"/>
  <c r="AJ68" i="1"/>
  <c r="AG77" i="1"/>
  <c r="AH77" i="1" s="1"/>
  <c r="AJ77" i="1"/>
  <c r="AL66" i="1"/>
  <c r="AI66" i="1"/>
  <c r="AN66" i="1" s="1"/>
  <c r="AP66" i="1" s="1"/>
  <c r="AL69" i="1"/>
  <c r="AI69" i="1"/>
  <c r="AN69" i="1" s="1"/>
  <c r="AP69" i="1" s="1"/>
  <c r="AI79" i="1"/>
  <c r="AN79" i="1" s="1"/>
  <c r="AP79" i="1" s="1"/>
  <c r="AL79" i="1"/>
  <c r="AI71" i="1"/>
  <c r="AN71" i="1" s="1"/>
  <c r="AP71" i="1" s="1"/>
  <c r="AL71" i="1"/>
  <c r="AJ87" i="1"/>
  <c r="AG87" i="1"/>
  <c r="AH87" i="1" s="1"/>
  <c r="AI102" i="1"/>
  <c r="AN102" i="1" s="1"/>
  <c r="AP102" i="1" s="1"/>
  <c r="AL102" i="1"/>
  <c r="AG65" i="1"/>
  <c r="AH65" i="1" s="1"/>
  <c r="AJ65" i="1"/>
  <c r="AI73" i="1"/>
  <c r="AN73" i="1" s="1"/>
  <c r="AP73" i="1" s="1"/>
  <c r="AL73" i="1"/>
  <c r="AG76" i="1"/>
  <c r="AH76" i="1" s="1"/>
  <c r="AJ76" i="1"/>
  <c r="AG89" i="1"/>
  <c r="AH89" i="1" s="1"/>
  <c r="AJ89" i="1"/>
  <c r="AJ84" i="1"/>
  <c r="AG84" i="1"/>
  <c r="AH84" i="1" s="1"/>
  <c r="AL75" i="1"/>
  <c r="AI75" i="1"/>
  <c r="AN75" i="1" s="1"/>
  <c r="AP75" i="1" s="1"/>
  <c r="AI86" i="1"/>
  <c r="AN86" i="1" s="1"/>
  <c r="AP86" i="1" s="1"/>
  <c r="AL86" i="1"/>
  <c r="AI100" i="1"/>
  <c r="AN100" i="1" s="1"/>
  <c r="AP100" i="1" s="1"/>
  <c r="AL100" i="1"/>
  <c r="AJ64" i="1"/>
  <c r="AG64" i="1"/>
  <c r="AH64" i="1" s="1"/>
  <c r="AJ93" i="1"/>
  <c r="AG93" i="1"/>
  <c r="AH93" i="1" s="1"/>
  <c r="AL90" i="1"/>
  <c r="AI90" i="1"/>
  <c r="AN90" i="1" s="1"/>
  <c r="AP90" i="1" s="1"/>
  <c r="AI99" i="1"/>
  <c r="AN99" i="1" s="1"/>
  <c r="AP99" i="1" s="1"/>
  <c r="AL99" i="1"/>
  <c r="AI94" i="1"/>
  <c r="AN94" i="1" s="1"/>
  <c r="AP94" i="1" s="1"/>
  <c r="AL94" i="1"/>
  <c r="AG74" i="1"/>
  <c r="AH74" i="1" s="1"/>
  <c r="AJ74" i="1"/>
  <c r="AG95" i="1"/>
  <c r="AH95" i="1" s="1"/>
  <c r="AJ95" i="1"/>
  <c r="AG104" i="1"/>
  <c r="AH104" i="1" s="1"/>
  <c r="AJ104" i="1"/>
  <c r="AG92" i="1"/>
  <c r="AH92" i="1" s="1"/>
  <c r="AJ92" i="1"/>
  <c r="AI91" i="1"/>
  <c r="AN91" i="1" s="1"/>
  <c r="AP91" i="1" s="1"/>
  <c r="AL91" i="1"/>
  <c r="R63" i="1"/>
  <c r="AT102" i="1" l="1"/>
  <c r="AT101" i="1"/>
  <c r="AT100" i="1"/>
  <c r="AT106" i="1"/>
  <c r="AT64" i="1"/>
  <c r="AT65" i="1"/>
  <c r="AT77" i="1"/>
  <c r="AT89" i="1"/>
  <c r="AT69" i="1"/>
  <c r="AT81" i="1"/>
  <c r="AT93" i="1"/>
  <c r="AT105" i="1"/>
  <c r="AT66" i="1"/>
  <c r="AT78" i="1"/>
  <c r="AT90" i="1"/>
  <c r="AT68" i="1"/>
  <c r="AT80" i="1"/>
  <c r="AT92" i="1"/>
  <c r="AT104" i="1"/>
  <c r="AT67" i="1"/>
  <c r="AT79" i="1"/>
  <c r="AT91" i="1"/>
  <c r="AT103" i="1"/>
  <c r="AT70" i="1"/>
  <c r="AT82" i="1"/>
  <c r="AT94" i="1"/>
  <c r="AT84" i="1"/>
  <c r="AT96" i="1"/>
  <c r="AT73" i="1"/>
  <c r="AT97" i="1"/>
  <c r="AT86" i="1"/>
  <c r="AT98" i="1"/>
  <c r="AT87" i="1"/>
  <c r="AT76" i="1"/>
  <c r="AT71" i="1"/>
  <c r="AT83" i="1"/>
  <c r="AT95" i="1"/>
  <c r="AT63" i="1"/>
  <c r="AT72" i="1"/>
  <c r="AT85" i="1"/>
  <c r="AT74" i="1"/>
  <c r="AT75" i="1"/>
  <c r="AT88" i="1"/>
  <c r="AI106" i="1"/>
  <c r="AN106" i="1" s="1"/>
  <c r="AP106" i="1" s="1"/>
  <c r="AL106" i="1"/>
  <c r="AI67" i="1"/>
  <c r="AN67" i="1" s="1"/>
  <c r="AP67" i="1" s="1"/>
  <c r="AL67" i="1"/>
  <c r="AI80" i="1"/>
  <c r="AN80" i="1" s="1"/>
  <c r="AP80" i="1" s="1"/>
  <c r="AL80" i="1"/>
  <c r="AL87" i="1"/>
  <c r="AI87" i="1"/>
  <c r="AN87" i="1" s="1"/>
  <c r="AP87" i="1" s="1"/>
  <c r="AI98" i="1"/>
  <c r="AN98" i="1" s="1"/>
  <c r="AP98" i="1" s="1"/>
  <c r="AL98" i="1"/>
  <c r="AI77" i="1"/>
  <c r="AN77" i="1" s="1"/>
  <c r="AP77" i="1" s="1"/>
  <c r="AL77" i="1"/>
  <c r="AI97" i="1"/>
  <c r="AN97" i="1" s="1"/>
  <c r="AP97" i="1" s="1"/>
  <c r="AL97" i="1"/>
  <c r="AL72" i="1"/>
  <c r="AI72" i="1"/>
  <c r="AN72" i="1" s="1"/>
  <c r="AP72" i="1" s="1"/>
  <c r="AL81" i="1"/>
  <c r="AI81" i="1"/>
  <c r="AN81" i="1" s="1"/>
  <c r="AP81" i="1" s="1"/>
  <c r="AI104" i="1"/>
  <c r="AN104" i="1" s="1"/>
  <c r="AP104" i="1" s="1"/>
  <c r="AL104" i="1"/>
  <c r="AI89" i="1"/>
  <c r="AN89" i="1" s="1"/>
  <c r="AP89" i="1" s="1"/>
  <c r="AL89" i="1"/>
  <c r="AI68" i="1"/>
  <c r="AN68" i="1" s="1"/>
  <c r="AP68" i="1" s="1"/>
  <c r="AL68" i="1"/>
  <c r="AI92" i="1"/>
  <c r="AN92" i="1" s="1"/>
  <c r="AP92" i="1" s="1"/>
  <c r="AL92" i="1"/>
  <c r="AL64" i="1"/>
  <c r="AI64" i="1"/>
  <c r="AN64" i="1" s="1"/>
  <c r="AP64" i="1" s="1"/>
  <c r="AL78" i="1"/>
  <c r="AI78" i="1"/>
  <c r="AN78" i="1" s="1"/>
  <c r="AP78" i="1" s="1"/>
  <c r="AL84" i="1"/>
  <c r="AI84" i="1"/>
  <c r="AN84" i="1" s="1"/>
  <c r="AP84" i="1" s="1"/>
  <c r="AI76" i="1"/>
  <c r="AN76" i="1" s="1"/>
  <c r="AP76" i="1" s="1"/>
  <c r="AL76" i="1"/>
  <c r="AI82" i="1"/>
  <c r="AN82" i="1" s="1"/>
  <c r="AP82" i="1" s="1"/>
  <c r="AL82" i="1"/>
  <c r="AI70" i="1"/>
  <c r="AN70" i="1" s="1"/>
  <c r="AP70" i="1" s="1"/>
  <c r="AL70" i="1"/>
  <c r="AL93" i="1"/>
  <c r="AI93" i="1"/>
  <c r="AN93" i="1" s="1"/>
  <c r="AP93" i="1" s="1"/>
  <c r="AI95" i="1"/>
  <c r="AN95" i="1" s="1"/>
  <c r="AP95" i="1" s="1"/>
  <c r="AL95" i="1"/>
  <c r="AI74" i="1"/>
  <c r="AN74" i="1" s="1"/>
  <c r="AP74" i="1" s="1"/>
  <c r="AL74" i="1"/>
  <c r="AI101" i="1"/>
  <c r="AN101" i="1" s="1"/>
  <c r="AP101" i="1" s="1"/>
  <c r="AL101" i="1"/>
  <c r="AI85" i="1"/>
  <c r="AN85" i="1" s="1"/>
  <c r="AP85" i="1" s="1"/>
  <c r="AL85" i="1"/>
  <c r="AI65" i="1"/>
  <c r="AN65" i="1" s="1"/>
  <c r="AP65" i="1" s="1"/>
  <c r="AL65" i="1"/>
  <c r="AI88" i="1"/>
  <c r="AN88" i="1" s="1"/>
  <c r="AP88" i="1" s="1"/>
  <c r="AL88" i="1"/>
  <c r="AI83" i="1"/>
  <c r="AN83" i="1" s="1"/>
  <c r="AP83" i="1" s="1"/>
  <c r="AL83" i="1"/>
  <c r="I63" i="1"/>
  <c r="J63" i="1" s="1"/>
  <c r="L63" i="1" s="1"/>
  <c r="G13" i="1"/>
  <c r="H13" i="1" s="1"/>
  <c r="W13" i="1" s="1"/>
  <c r="Y13" i="1" s="1"/>
  <c r="F13" i="1"/>
  <c r="I13" i="1" s="1"/>
  <c r="K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F14" i="1"/>
  <c r="I14" i="1" s="1"/>
  <c r="K14" i="1" s="1"/>
  <c r="F20" i="1"/>
  <c r="I20" i="1" s="1"/>
  <c r="K20" i="1" s="1"/>
  <c r="F21" i="1"/>
  <c r="I21" i="1" s="1"/>
  <c r="K21" i="1" s="1"/>
  <c r="F22" i="1"/>
  <c r="I22" i="1" s="1"/>
  <c r="K22" i="1" s="1"/>
  <c r="F23" i="1"/>
  <c r="I23" i="1" s="1"/>
  <c r="K23" i="1" s="1"/>
  <c r="F24" i="1"/>
  <c r="I24" i="1" s="1"/>
  <c r="K24" i="1" s="1"/>
  <c r="F15" i="1"/>
  <c r="I15" i="1" s="1"/>
  <c r="K15" i="1" s="1"/>
  <c r="F16" i="1"/>
  <c r="I16" i="1" s="1"/>
  <c r="K16" i="1" s="1"/>
  <c r="F17" i="1"/>
  <c r="I17" i="1" s="1"/>
  <c r="K17" i="1" s="1"/>
  <c r="F18" i="1"/>
  <c r="I18" i="1" s="1"/>
  <c r="K18" i="1" s="1"/>
  <c r="F19" i="1"/>
  <c r="I19" i="1" s="1"/>
  <c r="K19" i="1" s="1"/>
  <c r="F25" i="1"/>
  <c r="I25" i="1" s="1"/>
  <c r="K25" i="1" s="1"/>
  <c r="F26" i="1"/>
  <c r="I26" i="1" s="1"/>
  <c r="K26" i="1" s="1"/>
  <c r="F27" i="1"/>
  <c r="I27" i="1" s="1"/>
  <c r="K27" i="1" s="1"/>
  <c r="F28" i="1"/>
  <c r="I28" i="1" s="1"/>
  <c r="K28" i="1" s="1"/>
  <c r="F29" i="1"/>
  <c r="I29" i="1" s="1"/>
  <c r="K29" i="1" s="1"/>
  <c r="F30" i="1"/>
  <c r="I30" i="1" s="1"/>
  <c r="K30" i="1" s="1"/>
  <c r="F31" i="1"/>
  <c r="I31" i="1" s="1"/>
  <c r="K31" i="1" s="1"/>
  <c r="F32" i="1"/>
  <c r="I32" i="1" s="1"/>
  <c r="K32" i="1" s="1"/>
  <c r="F33" i="1"/>
  <c r="I33" i="1" s="1"/>
  <c r="K33" i="1" s="1"/>
  <c r="F34" i="1"/>
  <c r="I34" i="1" s="1"/>
  <c r="K34" i="1" s="1"/>
  <c r="F35" i="1"/>
  <c r="I35" i="1" s="1"/>
  <c r="K35" i="1" s="1"/>
  <c r="F36" i="1"/>
  <c r="I36" i="1" s="1"/>
  <c r="K36" i="1" s="1"/>
  <c r="F37" i="1"/>
  <c r="I37" i="1" s="1"/>
  <c r="K37" i="1" s="1"/>
  <c r="F38" i="1"/>
  <c r="I38" i="1" s="1"/>
  <c r="K38" i="1" s="1"/>
  <c r="F39" i="1"/>
  <c r="I39" i="1" s="1"/>
  <c r="K39" i="1" s="1"/>
  <c r="F40" i="1"/>
  <c r="I40" i="1" s="1"/>
  <c r="K40" i="1" s="1"/>
  <c r="F41" i="1"/>
  <c r="I41" i="1" s="1"/>
  <c r="K41" i="1" s="1"/>
  <c r="F42" i="1"/>
  <c r="I42" i="1" s="1"/>
  <c r="K42" i="1" s="1"/>
  <c r="F43" i="1"/>
  <c r="I43" i="1" s="1"/>
  <c r="K43" i="1" s="1"/>
  <c r="F44" i="1"/>
  <c r="I44" i="1" s="1"/>
  <c r="K44" i="1" s="1"/>
  <c r="F45" i="1"/>
  <c r="I45" i="1" s="1"/>
  <c r="K45" i="1" s="1"/>
  <c r="F46" i="1"/>
  <c r="I46" i="1" s="1"/>
  <c r="K46" i="1" s="1"/>
  <c r="F47" i="1"/>
  <c r="I47" i="1" s="1"/>
  <c r="K47" i="1" s="1"/>
  <c r="F48" i="1"/>
  <c r="I48" i="1" s="1"/>
  <c r="K48" i="1" s="1"/>
  <c r="F49" i="1"/>
  <c r="I49" i="1" s="1"/>
  <c r="K49" i="1" s="1"/>
  <c r="F50" i="1"/>
  <c r="I50" i="1" s="1"/>
  <c r="K50" i="1" s="1"/>
  <c r="F51" i="1"/>
  <c r="I51" i="1" s="1"/>
  <c r="K51" i="1" s="1"/>
  <c r="F52" i="1"/>
  <c r="I52" i="1" s="1"/>
  <c r="K52" i="1" s="1"/>
  <c r="F53" i="1"/>
  <c r="I53" i="1" s="1"/>
  <c r="K53" i="1" s="1"/>
  <c r="F54" i="1"/>
  <c r="I54" i="1" s="1"/>
  <c r="K54" i="1" s="1"/>
  <c r="F55" i="1"/>
  <c r="I55" i="1" s="1"/>
  <c r="K55" i="1" s="1"/>
  <c r="F56" i="1"/>
  <c r="I56" i="1" s="1"/>
  <c r="K56" i="1" s="1"/>
  <c r="F57" i="1"/>
  <c r="I57" i="1" s="1"/>
  <c r="K57" i="1" s="1"/>
  <c r="F58" i="1"/>
  <c r="I58" i="1" s="1"/>
  <c r="K58" i="1" s="1"/>
  <c r="F59" i="1"/>
  <c r="I59" i="1" s="1"/>
  <c r="K59" i="1" s="1"/>
  <c r="F60" i="1"/>
  <c r="I60" i="1" s="1"/>
  <c r="K60" i="1" s="1"/>
  <c r="AP110" i="1" l="1"/>
  <c r="W54" i="1"/>
  <c r="Y54" i="1" s="1"/>
  <c r="W47" i="1"/>
  <c r="Y47" i="1" s="1"/>
  <c r="W34" i="1"/>
  <c r="Y34" i="1" s="1"/>
  <c r="W24" i="1"/>
  <c r="Y24" i="1" s="1"/>
  <c r="W57" i="1"/>
  <c r="Y57" i="1" s="1"/>
  <c r="W37" i="1"/>
  <c r="Y37" i="1" s="1"/>
  <c r="W27" i="1"/>
  <c r="Y27" i="1" s="1"/>
  <c r="W14" i="1"/>
  <c r="Y14" i="1" s="1"/>
  <c r="W60" i="1"/>
  <c r="Y60" i="1" s="1"/>
  <c r="W50" i="1"/>
  <c r="Y50" i="1" s="1"/>
  <c r="W40" i="1"/>
  <c r="Y40" i="1" s="1"/>
  <c r="W30" i="1"/>
  <c r="Y30" i="1" s="1"/>
  <c r="W20" i="1"/>
  <c r="Y20" i="1" s="1"/>
  <c r="W17" i="1"/>
  <c r="Y17" i="1" s="1"/>
  <c r="W43" i="1"/>
  <c r="Y43" i="1" s="1"/>
  <c r="W33" i="1"/>
  <c r="Y33" i="1" s="1"/>
  <c r="W23" i="1"/>
  <c r="Y23" i="1" s="1"/>
  <c r="W15" i="1"/>
  <c r="Y15" i="1" s="1"/>
  <c r="W56" i="1"/>
  <c r="Y56" i="1" s="1"/>
  <c r="W53" i="1"/>
  <c r="Y53" i="1" s="1"/>
  <c r="W36" i="1"/>
  <c r="Y36" i="1" s="1"/>
  <c r="W18" i="1"/>
  <c r="Y18" i="1" s="1"/>
  <c r="W59" i="1"/>
  <c r="Y59" i="1" s="1"/>
  <c r="W46" i="1"/>
  <c r="Y46" i="1" s="1"/>
  <c r="W26" i="1"/>
  <c r="Y26" i="1" s="1"/>
  <c r="W16" i="1"/>
  <c r="Y16" i="1" s="1"/>
  <c r="W31" i="1"/>
  <c r="Y31" i="1" s="1"/>
  <c r="W49" i="1"/>
  <c r="Y49" i="1" s="1"/>
  <c r="W39" i="1"/>
  <c r="Y39" i="1" s="1"/>
  <c r="W32" i="1"/>
  <c r="Y32" i="1" s="1"/>
  <c r="W29" i="1"/>
  <c r="Y29" i="1" s="1"/>
  <c r="W19" i="1"/>
  <c r="Y19" i="1" s="1"/>
  <c r="W58" i="1"/>
  <c r="Y58" i="1" s="1"/>
  <c r="W52" i="1"/>
  <c r="Y52" i="1" s="1"/>
  <c r="W42" i="1"/>
  <c r="Y42" i="1" s="1"/>
  <c r="W35" i="1"/>
  <c r="Y35" i="1" s="1"/>
  <c r="W25" i="1"/>
  <c r="Y25" i="1" s="1"/>
  <c r="W55" i="1"/>
  <c r="Y55" i="1" s="1"/>
  <c r="W45" i="1"/>
  <c r="Y45" i="1" s="1"/>
  <c r="W22" i="1"/>
  <c r="Y22" i="1" s="1"/>
  <c r="W48" i="1"/>
  <c r="Y48" i="1" s="1"/>
  <c r="W38" i="1"/>
  <c r="Y38" i="1" s="1"/>
  <c r="W28" i="1"/>
  <c r="Y28" i="1" s="1"/>
  <c r="W51" i="1"/>
  <c r="Y51" i="1" s="1"/>
  <c r="W44" i="1"/>
  <c r="Y44" i="1" s="1"/>
  <c r="W41" i="1"/>
  <c r="Y41" i="1" s="1"/>
  <c r="W21" i="1"/>
  <c r="Y21" i="1" s="1"/>
  <c r="J20" i="1"/>
  <c r="J15" i="1"/>
  <c r="J41" i="1"/>
  <c r="J16" i="1"/>
  <c r="L16" i="1" s="1"/>
  <c r="J42" i="1"/>
  <c r="L42" i="1" s="1"/>
  <c r="J17" i="1"/>
  <c r="L17" i="1" s="1"/>
  <c r="J43" i="1"/>
  <c r="L43" i="1" s="1"/>
  <c r="J18" i="1"/>
  <c r="L18" i="1" s="1"/>
  <c r="J50" i="1"/>
  <c r="L50" i="1" s="1"/>
  <c r="J39" i="1"/>
  <c r="L39" i="1" s="1"/>
  <c r="J19" i="1"/>
  <c r="L19" i="1" s="1"/>
  <c r="J51" i="1"/>
  <c r="L51" i="1" s="1"/>
  <c r="J27" i="1"/>
  <c r="L27" i="1" s="1"/>
  <c r="J52" i="1"/>
  <c r="J28" i="1"/>
  <c r="L28" i="1" s="1"/>
  <c r="J53" i="1"/>
  <c r="J29" i="1"/>
  <c r="L29" i="1" s="1"/>
  <c r="J54" i="1"/>
  <c r="L54" i="1" s="1"/>
  <c r="J30" i="1"/>
  <c r="J55" i="1"/>
  <c r="L55" i="1" s="1"/>
  <c r="J31" i="1"/>
  <c r="L31" i="1" s="1"/>
  <c r="J40" i="1"/>
  <c r="L40" i="1" s="1"/>
  <c r="L20" i="1"/>
  <c r="L30" i="1"/>
  <c r="L15" i="1"/>
  <c r="J38" i="1"/>
  <c r="L38" i="1" s="1"/>
  <c r="J26" i="1"/>
  <c r="L26" i="1" s="1"/>
  <c r="J49" i="1"/>
  <c r="J37" i="1"/>
  <c r="L37" i="1" s="1"/>
  <c r="J25" i="1"/>
  <c r="L25" i="1" s="1"/>
  <c r="J48" i="1"/>
  <c r="L48" i="1" s="1"/>
  <c r="J24" i="1"/>
  <c r="L24" i="1" s="1"/>
  <c r="L52" i="1"/>
  <c r="J60" i="1"/>
  <c r="L60" i="1" s="1"/>
  <c r="J36" i="1"/>
  <c r="L36" i="1" s="1"/>
  <c r="J59" i="1"/>
  <c r="L59" i="1" s="1"/>
  <c r="J47" i="1"/>
  <c r="L47" i="1" s="1"/>
  <c r="J35" i="1"/>
  <c r="L35" i="1" s="1"/>
  <c r="J23" i="1"/>
  <c r="L23" i="1" s="1"/>
  <c r="J13" i="1"/>
  <c r="L13" i="1" s="1"/>
  <c r="J58" i="1"/>
  <c r="L58" i="1" s="1"/>
  <c r="J46" i="1"/>
  <c r="L46" i="1" s="1"/>
  <c r="J34" i="1"/>
  <c r="L34" i="1" s="1"/>
  <c r="J22" i="1"/>
  <c r="L22" i="1" s="1"/>
  <c r="J14" i="1"/>
  <c r="L14" i="1" s="1"/>
  <c r="J57" i="1"/>
  <c r="L57" i="1" s="1"/>
  <c r="J45" i="1"/>
  <c r="L45" i="1" s="1"/>
  <c r="J33" i="1"/>
  <c r="L33" i="1" s="1"/>
  <c r="J21" i="1"/>
  <c r="L21" i="1" s="1"/>
  <c r="J56" i="1"/>
  <c r="L56" i="1" s="1"/>
  <c r="J44" i="1"/>
  <c r="L44" i="1" s="1"/>
  <c r="J32" i="1"/>
  <c r="L32" i="1" s="1"/>
  <c r="M63" i="1"/>
  <c r="N63" i="1" s="1"/>
  <c r="L49" i="1"/>
  <c r="L53" i="1"/>
  <c r="L41" i="1"/>
  <c r="O63" i="1" l="1"/>
  <c r="Q63" i="1"/>
  <c r="P63" i="1" l="1"/>
  <c r="W63" i="1" s="1"/>
  <c r="Y63" i="1" s="1"/>
  <c r="AB63" i="1" s="1"/>
  <c r="AC63" i="1" s="1"/>
  <c r="AE63" i="1" s="1"/>
  <c r="AF63" i="1" s="1"/>
  <c r="S63" i="1"/>
  <c r="AG63" i="1" l="1"/>
  <c r="AH63" i="1" s="1"/>
  <c r="AJ63" i="1"/>
  <c r="AL63" i="1" l="1"/>
  <c r="AI63" i="1"/>
  <c r="AN63" i="1" l="1"/>
  <c r="AP63" i="1" s="1"/>
  <c r="AP107" i="1" s="1"/>
</calcChain>
</file>

<file path=xl/sharedStrings.xml><?xml version="1.0" encoding="utf-8"?>
<sst xmlns="http://schemas.openxmlformats.org/spreadsheetml/2006/main" count="198" uniqueCount="63">
  <si>
    <t>e</t>
  </si>
  <si>
    <t>f</t>
  </si>
  <si>
    <r>
      <t>h</t>
    </r>
    <r>
      <rPr>
        <vertAlign val="subscript"/>
        <sz val="9"/>
        <color theme="1"/>
        <rFont val="Times New Roman"/>
        <family val="1"/>
        <charset val="204"/>
      </rPr>
      <t>пол</t>
    </r>
  </si>
  <si>
    <t>R</t>
  </si>
  <si>
    <t>n</t>
  </si>
  <si>
    <t>T</t>
  </si>
  <si>
    <t>U</t>
  </si>
  <si>
    <t>dH</t>
  </si>
  <si>
    <t>Φ</t>
  </si>
  <si>
    <t>Ψ</t>
  </si>
  <si>
    <t>Z</t>
  </si>
  <si>
    <t>ρ1</t>
  </si>
  <si>
    <r>
      <t>V, м</t>
    </r>
    <r>
      <rPr>
        <vertAlign val="superscript"/>
        <sz val="9"/>
        <color theme="1"/>
        <rFont val="Times New Roman"/>
        <family val="2"/>
        <charset val="204"/>
      </rPr>
      <t>3</t>
    </r>
    <r>
      <rPr>
        <sz val="9"/>
        <color theme="1"/>
        <rFont val="Times New Roman"/>
        <family val="2"/>
        <charset val="204"/>
      </rPr>
      <t>/мин</t>
    </r>
  </si>
  <si>
    <t>ρ0</t>
  </si>
  <si>
    <t>P2</t>
  </si>
  <si>
    <t>P1</t>
  </si>
  <si>
    <t>d</t>
  </si>
  <si>
    <t>K</t>
  </si>
  <si>
    <t>Pкр</t>
  </si>
  <si>
    <t>Ткр</t>
  </si>
  <si>
    <r>
      <t>V1, м</t>
    </r>
    <r>
      <rPr>
        <vertAlign val="superscript"/>
        <sz val="9"/>
        <color theme="1"/>
        <rFont val="Times New Roman"/>
        <family val="2"/>
        <charset val="204"/>
      </rPr>
      <t>3</t>
    </r>
    <r>
      <rPr>
        <sz val="9"/>
        <color theme="1"/>
        <rFont val="Times New Roman"/>
        <family val="2"/>
        <charset val="204"/>
      </rPr>
      <t>/мин</t>
    </r>
  </si>
  <si>
    <r>
      <t>V2, м</t>
    </r>
    <r>
      <rPr>
        <vertAlign val="superscript"/>
        <sz val="9"/>
        <color theme="1"/>
        <rFont val="Times New Roman"/>
        <family val="2"/>
        <charset val="204"/>
      </rPr>
      <t>3</t>
    </r>
    <r>
      <rPr>
        <sz val="9"/>
        <color theme="1"/>
        <rFont val="Times New Roman"/>
        <family val="2"/>
        <charset val="204"/>
      </rPr>
      <t>/мин</t>
    </r>
  </si>
  <si>
    <t>V0</t>
  </si>
  <si>
    <t>V1</t>
  </si>
  <si>
    <t>V2</t>
  </si>
  <si>
    <t>комерческий расх.</t>
  </si>
  <si>
    <t>объемный расх.</t>
  </si>
  <si>
    <t>массовый расх.</t>
  </si>
  <si>
    <t>N</t>
  </si>
  <si>
    <t>кол-во агр-в</t>
  </si>
  <si>
    <t>кол-во агр-в(рабоч)</t>
  </si>
  <si>
    <r>
      <t>V01, млн. ст. м</t>
    </r>
    <r>
      <rPr>
        <vertAlign val="superscript"/>
        <sz val="9"/>
        <color theme="1"/>
        <rFont val="Times New Roman"/>
        <family val="2"/>
        <charset val="204"/>
      </rPr>
      <t>3</t>
    </r>
    <r>
      <rPr>
        <sz val="9"/>
        <color theme="1"/>
        <rFont val="Times New Roman"/>
        <family val="2"/>
        <charset val="204"/>
      </rPr>
      <t>/сут</t>
    </r>
  </si>
  <si>
    <t>1 ступень</t>
  </si>
  <si>
    <r>
      <t>Vобщ, млн. ст. м</t>
    </r>
    <r>
      <rPr>
        <vertAlign val="superscript"/>
        <sz val="9"/>
        <color theme="1"/>
        <rFont val="Times New Roman"/>
        <family val="2"/>
        <charset val="204"/>
      </rPr>
      <t>3</t>
    </r>
    <r>
      <rPr>
        <sz val="9"/>
        <color theme="1"/>
        <rFont val="Times New Roman"/>
        <family val="2"/>
        <charset val="204"/>
      </rPr>
      <t>/сут</t>
    </r>
  </si>
  <si>
    <t>2 ступень</t>
  </si>
  <si>
    <t>Pвых из 1 ступени</t>
  </si>
  <si>
    <t>Pвх во 2 ступень</t>
  </si>
  <si>
    <t>Pвх в 1 ступень</t>
  </si>
  <si>
    <t>f1</t>
  </si>
  <si>
    <t>f2</t>
  </si>
  <si>
    <t>Рвых расч</t>
  </si>
  <si>
    <t>Рвых ном</t>
  </si>
  <si>
    <t>Рвых ном-Рвых расч</t>
  </si>
  <si>
    <r>
      <t>СПЧ-30-3,0 (n</t>
    </r>
    <r>
      <rPr>
        <vertAlign val="subscript"/>
        <sz val="7"/>
        <color rgb="FF000000"/>
        <rFont val="Times New Roman"/>
        <family val="1"/>
        <charset val="204"/>
      </rPr>
      <t>ном</t>
    </r>
    <r>
      <rPr>
        <sz val="7"/>
        <color rgb="FF000000"/>
        <rFont val="Times New Roman"/>
        <family val="1"/>
        <charset val="204"/>
      </rPr>
      <t xml:space="preserve"> =  5300 об/мин)</t>
    </r>
  </si>
  <si>
    <r>
      <t>СПЧ-76-3,0 (n</t>
    </r>
    <r>
      <rPr>
        <vertAlign val="subscript"/>
        <sz val="7"/>
        <color rgb="FF000000"/>
        <rFont val="Times New Roman"/>
        <family val="1"/>
        <charset val="204"/>
      </rPr>
      <t>ном</t>
    </r>
    <r>
      <rPr>
        <sz val="7"/>
        <color rgb="FF000000"/>
        <rFont val="Times New Roman"/>
        <family val="1"/>
        <charset val="204"/>
      </rPr>
      <t xml:space="preserve"> =  5300 об/мин)</t>
    </r>
  </si>
  <si>
    <t>мин</t>
  </si>
  <si>
    <t>макс</t>
  </si>
  <si>
    <t>Q</t>
  </si>
  <si>
    <t>Рвх</t>
  </si>
  <si>
    <t>ε2</t>
  </si>
  <si>
    <t>N1</t>
  </si>
  <si>
    <t>N2</t>
  </si>
  <si>
    <t>η1</t>
  </si>
  <si>
    <t>η2</t>
  </si>
  <si>
    <t>ε1</t>
  </si>
  <si>
    <t>percent 1</t>
  </si>
  <si>
    <t>w_cnt 1</t>
  </si>
  <si>
    <t>percent1</t>
  </si>
  <si>
    <t>w_cnt2</t>
  </si>
  <si>
    <t>СПЧ 498-3,0 76-16 5300С Юбилейк</t>
  </si>
  <si>
    <t>СПЧ2</t>
  </si>
  <si>
    <t>СПЧ1</t>
  </si>
  <si>
    <t>СПЧ 498-30-3,0 (юбилейка)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</si>
</sst>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.00_);_(* \(#,##0.00\);_(* &quot;-&quot;??_);_(@_)"/>
    <numFmt numFmtId="165" formatCode="0.000"/>
    <numFmt numFmtId="166" formatCode="0.0000"/>
    <numFmt numFmtId="167" formatCode="0.0"/>
    <numFmt numFmtId="168" formatCode="_-* #,##0.000\ _₽_-;\-* #,##0.000\ _₽_-;_-* &quot;-&quot;??\ _₽_-;_-@_-"/>
    <numFmt numFmtId="169" formatCode="[$-419]mmmm\ yy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2"/>
      <charset val="204"/>
    </font>
    <font>
      <sz val="9"/>
      <color theme="1"/>
      <name val="Times New Roman"/>
      <family val="2"/>
      <charset val="204"/>
    </font>
    <font>
      <vertAlign val="superscript"/>
      <sz val="9"/>
      <color theme="1"/>
      <name val="Times New Roman"/>
      <family val="2"/>
      <charset val="204"/>
    </font>
    <font>
      <sz val="9"/>
      <color theme="1"/>
      <name val="Symbol"/>
      <family val="1"/>
      <charset val="2"/>
    </font>
    <font>
      <sz val="10"/>
      <color theme="1"/>
      <name val="Times New Roman"/>
      <family val="2"/>
      <charset val="204"/>
    </font>
    <font>
      <vertAlign val="subscript"/>
      <sz val="9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9"/>
      <color theme="1"/>
      <name val="Calibri"/>
      <family val="2"/>
      <scheme val="minor"/>
    </font>
    <font>
      <sz val="9"/>
      <name val="Times New Roman"/>
      <family val="1"/>
      <charset val="204"/>
    </font>
    <font>
      <sz val="11"/>
      <color theme="1"/>
      <name val="Calibri"/>
      <family val="2"/>
      <scheme val="minor"/>
    </font>
    <font>
      <sz val="9"/>
      <color rgb="FFFF0000"/>
      <name val="Times New Roman"/>
      <family val="1"/>
      <charset val="204"/>
    </font>
    <font>
      <sz val="7"/>
      <color rgb="FF000000"/>
      <name val="Times New Roman"/>
      <family val="1"/>
      <charset val="204"/>
    </font>
    <font>
      <vertAlign val="subscript"/>
      <sz val="7"/>
      <color rgb="FF00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164" fontId="12" fillId="0" borderId="0" applyFont="0" applyFill="0" applyBorder="0" applyAlignment="0" applyProtection="0"/>
  </cellStyleXfs>
  <cellXfs count="104">
    <xf numFmtId="0" fontId="0" fillId="0" borderId="0" xfId="0"/>
    <xf numFmtId="0" fontId="2" fillId="0" borderId="2" xfId="1" applyFont="1" applyBorder="1" applyAlignment="1">
      <alignment horizontal="center" vertical="center"/>
    </xf>
    <xf numFmtId="2" fontId="2" fillId="0" borderId="2" xfId="1" applyNumberFormat="1" applyFont="1" applyBorder="1" applyAlignment="1">
      <alignment horizontal="center"/>
    </xf>
    <xf numFmtId="2" fontId="5" fillId="0" borderId="1" xfId="1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0" fillId="0" borderId="0" xfId="0" applyFont="1"/>
    <xf numFmtId="0" fontId="9" fillId="0" borderId="3" xfId="0" applyFont="1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2" fontId="9" fillId="0" borderId="2" xfId="0" applyNumberFormat="1" applyFont="1" applyBorder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readingOrder="1"/>
    </xf>
    <xf numFmtId="0" fontId="2" fillId="0" borderId="4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0" fillId="0" borderId="0" xfId="0" applyBorder="1"/>
    <xf numFmtId="0" fontId="2" fillId="0" borderId="8" xfId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/>
    </xf>
    <xf numFmtId="2" fontId="11" fillId="2" borderId="2" xfId="0" applyNumberFormat="1" applyFont="1" applyFill="1" applyBorder="1" applyAlignment="1">
      <alignment horizontal="center" vertical="center" readingOrder="1"/>
    </xf>
    <xf numFmtId="0" fontId="9" fillId="3" borderId="2" xfId="0" applyFont="1" applyFill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1" fontId="11" fillId="2" borderId="2" xfId="0" applyNumberFormat="1" applyFont="1" applyFill="1" applyBorder="1" applyAlignment="1">
      <alignment horizontal="center" vertical="center" readingOrder="1"/>
    </xf>
    <xf numFmtId="2" fontId="9" fillId="0" borderId="14" xfId="0" applyNumberFormat="1" applyFont="1" applyBorder="1" applyAlignment="1">
      <alignment horizontal="center" vertical="center"/>
    </xf>
    <xf numFmtId="2" fontId="9" fillId="0" borderId="15" xfId="0" applyNumberFormat="1" applyFont="1" applyBorder="1" applyAlignment="1">
      <alignment horizontal="center" vertical="center"/>
    </xf>
    <xf numFmtId="2" fontId="9" fillId="0" borderId="16" xfId="0" applyNumberFormat="1" applyFont="1" applyBorder="1" applyAlignment="1">
      <alignment horizontal="center" vertical="center"/>
    </xf>
    <xf numFmtId="1" fontId="11" fillId="0" borderId="10" xfId="0" applyNumberFormat="1" applyFont="1" applyBorder="1" applyAlignment="1">
      <alignment horizontal="center" vertical="center" readingOrder="1"/>
    </xf>
    <xf numFmtId="2" fontId="8" fillId="0" borderId="14" xfId="0" applyNumberFormat="1" applyFont="1" applyBorder="1" applyAlignment="1">
      <alignment horizontal="center" vertical="center"/>
    </xf>
    <xf numFmtId="2" fontId="11" fillId="0" borderId="15" xfId="0" applyNumberFormat="1" applyFont="1" applyBorder="1" applyAlignment="1">
      <alignment horizontal="center" vertical="center" readingOrder="1"/>
    </xf>
    <xf numFmtId="0" fontId="9" fillId="4" borderId="2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2" fillId="4" borderId="2" xfId="1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4" fillId="4" borderId="11" xfId="1" applyFont="1" applyFill="1" applyBorder="1" applyAlignment="1">
      <alignment horizontal="center" vertical="center"/>
    </xf>
    <xf numFmtId="0" fontId="2" fillId="4" borderId="13" xfId="1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/>
    </xf>
    <xf numFmtId="0" fontId="2" fillId="3" borderId="12" xfId="1" applyFont="1" applyFill="1" applyBorder="1" applyAlignment="1">
      <alignment horizontal="center" vertical="center"/>
    </xf>
    <xf numFmtId="0" fontId="4" fillId="3" borderId="13" xfId="1" applyFont="1" applyFill="1" applyBorder="1" applyAlignment="1">
      <alignment horizontal="center" vertical="center"/>
    </xf>
    <xf numFmtId="0" fontId="4" fillId="3" borderId="11" xfId="1" applyFont="1" applyFill="1" applyBorder="1" applyAlignment="1">
      <alignment horizontal="center" vertical="center"/>
    </xf>
    <xf numFmtId="0" fontId="2" fillId="3" borderId="13" xfId="1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0" fillId="0" borderId="2" xfId="0" applyBorder="1"/>
    <xf numFmtId="0" fontId="2" fillId="3" borderId="19" xfId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1" fontId="2" fillId="0" borderId="11" xfId="1" applyNumberFormat="1" applyFont="1" applyBorder="1" applyAlignment="1">
      <alignment horizontal="center"/>
    </xf>
    <xf numFmtId="2" fontId="2" fillId="0" borderId="12" xfId="1" applyNumberFormat="1" applyFont="1" applyBorder="1" applyAlignment="1">
      <alignment horizontal="center"/>
    </xf>
    <xf numFmtId="2" fontId="5" fillId="0" borderId="21" xfId="1" applyNumberFormat="1" applyFont="1" applyBorder="1" applyAlignment="1">
      <alignment horizontal="center" vertical="center"/>
    </xf>
    <xf numFmtId="165" fontId="2" fillId="0" borderId="13" xfId="1" applyNumberFormat="1" applyFont="1" applyBorder="1" applyAlignment="1">
      <alignment horizontal="center"/>
    </xf>
    <xf numFmtId="1" fontId="2" fillId="0" borderId="22" xfId="1" applyNumberFormat="1" applyFont="1" applyBorder="1" applyAlignment="1">
      <alignment horizontal="center"/>
    </xf>
    <xf numFmtId="165" fontId="2" fillId="0" borderId="23" xfId="1" applyNumberFormat="1" applyFont="1" applyBorder="1" applyAlignment="1">
      <alignment horizontal="center"/>
    </xf>
    <xf numFmtId="1" fontId="2" fillId="0" borderId="14" xfId="1" applyNumberFormat="1" applyFont="1" applyBorder="1" applyAlignment="1">
      <alignment horizontal="center"/>
    </xf>
    <xf numFmtId="2" fontId="2" fillId="0" borderId="15" xfId="1" applyNumberFormat="1" applyFont="1" applyBorder="1" applyAlignment="1">
      <alignment horizontal="center"/>
    </xf>
    <xf numFmtId="2" fontId="5" fillId="0" borderId="15" xfId="1" applyNumberFormat="1" applyFont="1" applyBorder="1" applyAlignment="1">
      <alignment horizontal="center" vertical="center"/>
    </xf>
    <xf numFmtId="165" fontId="2" fillId="0" borderId="16" xfId="1" applyNumberFormat="1" applyFont="1" applyBorder="1" applyAlignment="1">
      <alignment horizontal="center"/>
    </xf>
    <xf numFmtId="2" fontId="9" fillId="0" borderId="24" xfId="0" applyNumberFormat="1" applyFont="1" applyBorder="1" applyAlignment="1">
      <alignment horizontal="center" vertical="center"/>
    </xf>
    <xf numFmtId="0" fontId="9" fillId="4" borderId="25" xfId="0" applyFont="1" applyFill="1" applyBorder="1" applyAlignment="1">
      <alignment horizontal="center" vertical="center"/>
    </xf>
    <xf numFmtId="2" fontId="8" fillId="0" borderId="26" xfId="0" applyNumberFormat="1" applyFont="1" applyBorder="1" applyAlignment="1">
      <alignment horizontal="center" vertical="center"/>
    </xf>
    <xf numFmtId="0" fontId="9" fillId="4" borderId="12" xfId="0" applyFont="1" applyFill="1" applyBorder="1" applyAlignment="1">
      <alignment horizontal="center"/>
    </xf>
    <xf numFmtId="2" fontId="11" fillId="0" borderId="14" xfId="0" applyNumberFormat="1" applyFont="1" applyBorder="1" applyAlignment="1">
      <alignment horizontal="center" vertical="center" readingOrder="1"/>
    </xf>
    <xf numFmtId="0" fontId="4" fillId="4" borderId="27" xfId="1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0" fillId="3" borderId="4" xfId="0" applyFill="1" applyBorder="1"/>
    <xf numFmtId="0" fontId="9" fillId="0" borderId="5" xfId="0" applyFont="1" applyBorder="1" applyAlignment="1">
      <alignment horizontal="center" vertical="center"/>
    </xf>
    <xf numFmtId="0" fontId="0" fillId="4" borderId="8" xfId="0" applyFill="1" applyBorder="1"/>
    <xf numFmtId="0" fontId="9" fillId="0" borderId="9" xfId="0" applyFont="1" applyBorder="1" applyAlignment="1">
      <alignment horizontal="center" vertical="center"/>
    </xf>
    <xf numFmtId="169" fontId="7" fillId="0" borderId="2" xfId="0" applyNumberFormat="1" applyFont="1" applyFill="1" applyBorder="1" applyAlignment="1">
      <alignment horizontal="center"/>
    </xf>
    <xf numFmtId="167" fontId="8" fillId="0" borderId="2" xfId="0" applyNumberFormat="1" applyFont="1" applyFill="1" applyBorder="1" applyAlignment="1">
      <alignment horizontal="center"/>
    </xf>
    <xf numFmtId="2" fontId="13" fillId="0" borderId="16" xfId="0" applyNumberFormat="1" applyFont="1" applyBorder="1" applyAlignment="1">
      <alignment horizontal="center" vertical="center"/>
    </xf>
    <xf numFmtId="1" fontId="13" fillId="0" borderId="20" xfId="0" applyNumberFormat="1" applyFont="1" applyBorder="1" applyAlignment="1">
      <alignment horizontal="center" vertical="center"/>
    </xf>
    <xf numFmtId="166" fontId="9" fillId="0" borderId="29" xfId="0" applyNumberFormat="1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2" fillId="4" borderId="25" xfId="1" applyFont="1" applyFill="1" applyBorder="1" applyAlignment="1">
      <alignment horizontal="center" vertical="center"/>
    </xf>
    <xf numFmtId="1" fontId="13" fillId="0" borderId="26" xfId="0" applyNumberFormat="1" applyFont="1" applyBorder="1" applyAlignment="1">
      <alignment horizontal="center" vertical="center"/>
    </xf>
    <xf numFmtId="168" fontId="9" fillId="0" borderId="2" xfId="2" applyNumberFormat="1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11" fontId="9" fillId="0" borderId="10" xfId="0" applyNumberFormat="1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 wrapText="1" readingOrder="1"/>
    </xf>
    <xf numFmtId="11" fontId="0" fillId="0" borderId="0" xfId="0" applyNumberFormat="1"/>
    <xf numFmtId="11" fontId="9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166" fontId="9" fillId="0" borderId="0" xfId="0" applyNumberFormat="1" applyFont="1" applyBorder="1" applyAlignment="1">
      <alignment horizontal="center" vertical="center"/>
    </xf>
    <xf numFmtId="2" fontId="9" fillId="0" borderId="29" xfId="0" applyNumberFormat="1" applyFont="1" applyBorder="1" applyAlignment="1">
      <alignment horizontal="center" vertical="center"/>
    </xf>
    <xf numFmtId="2" fontId="9" fillId="0" borderId="28" xfId="0" applyNumberFormat="1" applyFont="1" applyBorder="1" applyAlignment="1">
      <alignment horizontal="center" vertical="center"/>
    </xf>
    <xf numFmtId="2" fontId="8" fillId="5" borderId="2" xfId="0" applyNumberFormat="1" applyFont="1" applyFill="1" applyBorder="1" applyAlignment="1">
      <alignment horizontal="center" vertical="center"/>
    </xf>
    <xf numFmtId="1" fontId="9" fillId="0" borderId="2" xfId="0" applyNumberFormat="1" applyFont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8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2" fontId="8" fillId="5" borderId="6" xfId="0" applyNumberFormat="1" applyFont="1" applyFill="1" applyBorder="1" applyAlignment="1">
      <alignment horizontal="center" vertical="center"/>
    </xf>
    <xf numFmtId="2" fontId="8" fillId="5" borderId="31" xfId="0" applyNumberFormat="1" applyFont="1" applyFill="1" applyBorder="1" applyAlignment="1">
      <alignment horizontal="center" vertical="center"/>
    </xf>
  </cellXfs>
  <cellStyles count="3">
    <cellStyle name="Обычный" xfId="0" builtinId="0"/>
    <cellStyle name="Обычный 2 3" xfId="1"/>
    <cellStyle name="Финансовый" xfId="2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ГДХ</a:t>
            </a:r>
            <a:r>
              <a:rPr lang="en-US"/>
              <a:t>(1 c</a:t>
            </a:r>
            <a:r>
              <a:rPr lang="ru-RU"/>
              <a:t>тупень)</a:t>
            </a:r>
          </a:p>
        </c:rich>
      </c:tx>
      <c:layout>
        <c:manualLayout>
          <c:xMode val="edge"/>
          <c:yMode val="edge"/>
          <c:x val="0.37886906148565752"/>
          <c:y val="1.34228140630224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Лист1!$A$13:$A$60</c:f>
              <c:numCache>
                <c:formatCode>0</c:formatCode>
                <c:ptCount val="48"/>
                <c:pt idx="0">
                  <c:v>315</c:v>
                </c:pt>
                <c:pt idx="1">
                  <c:v>359.79998779296875</c:v>
                </c:pt>
                <c:pt idx="2">
                  <c:v>404.60000610351562</c:v>
                </c:pt>
                <c:pt idx="3">
                  <c:v>449.39999389648437</c:v>
                </c:pt>
                <c:pt idx="4">
                  <c:v>494.19998168945312</c:v>
                </c:pt>
                <c:pt idx="5">
                  <c:v>539</c:v>
                </c:pt>
                <c:pt idx="6">
                  <c:v>337.5</c:v>
                </c:pt>
                <c:pt idx="7">
                  <c:v>385.5</c:v>
                </c:pt>
                <c:pt idx="8">
                  <c:v>433.5</c:v>
                </c:pt>
                <c:pt idx="9">
                  <c:v>481.5</c:v>
                </c:pt>
                <c:pt idx="10">
                  <c:v>529.5</c:v>
                </c:pt>
                <c:pt idx="11">
                  <c:v>577.5</c:v>
                </c:pt>
                <c:pt idx="12">
                  <c:v>360</c:v>
                </c:pt>
                <c:pt idx="13">
                  <c:v>411.20001220703125</c:v>
                </c:pt>
                <c:pt idx="14">
                  <c:v>462.39999389648437</c:v>
                </c:pt>
                <c:pt idx="15">
                  <c:v>513.60003662109375</c:v>
                </c:pt>
                <c:pt idx="16">
                  <c:v>564.79998779296875</c:v>
                </c:pt>
                <c:pt idx="17">
                  <c:v>616</c:v>
                </c:pt>
                <c:pt idx="18">
                  <c:v>382.5</c:v>
                </c:pt>
                <c:pt idx="19">
                  <c:v>436.9000244140625</c:v>
                </c:pt>
                <c:pt idx="20">
                  <c:v>491.30001831054687</c:v>
                </c:pt>
                <c:pt idx="21">
                  <c:v>545.70001220703125</c:v>
                </c:pt>
                <c:pt idx="22">
                  <c:v>600.10003662109375</c:v>
                </c:pt>
                <c:pt idx="23">
                  <c:v>654.5</c:v>
                </c:pt>
                <c:pt idx="24">
                  <c:v>405</c:v>
                </c:pt>
                <c:pt idx="25">
                  <c:v>462.5999755859375</c:v>
                </c:pt>
                <c:pt idx="26">
                  <c:v>520.20001220703125</c:v>
                </c:pt>
                <c:pt idx="27">
                  <c:v>577.79998779296875</c:v>
                </c:pt>
                <c:pt idx="28">
                  <c:v>635.39996337890625</c:v>
                </c:pt>
                <c:pt idx="29">
                  <c:v>693</c:v>
                </c:pt>
                <c:pt idx="30">
                  <c:v>427.5</c:v>
                </c:pt>
                <c:pt idx="31">
                  <c:v>488.29998779296875</c:v>
                </c:pt>
                <c:pt idx="32">
                  <c:v>549.0999755859375</c:v>
                </c:pt>
                <c:pt idx="33">
                  <c:v>609.89996337890625</c:v>
                </c:pt>
                <c:pt idx="34">
                  <c:v>670.70001220703125</c:v>
                </c:pt>
                <c:pt idx="35">
                  <c:v>731.5</c:v>
                </c:pt>
                <c:pt idx="36">
                  <c:v>450</c:v>
                </c:pt>
                <c:pt idx="37">
                  <c:v>514</c:v>
                </c:pt>
                <c:pt idx="38">
                  <c:v>578</c:v>
                </c:pt>
                <c:pt idx="39">
                  <c:v>642</c:v>
                </c:pt>
                <c:pt idx="40">
                  <c:v>706</c:v>
                </c:pt>
                <c:pt idx="41">
                  <c:v>770</c:v>
                </c:pt>
                <c:pt idx="42">
                  <c:v>472.49996948242187</c:v>
                </c:pt>
                <c:pt idx="43">
                  <c:v>539.699951171875</c:v>
                </c:pt>
                <c:pt idx="44">
                  <c:v>606.89996337890625</c:v>
                </c:pt>
                <c:pt idx="45">
                  <c:v>674.0999755859375</c:v>
                </c:pt>
                <c:pt idx="46">
                  <c:v>741.29998779296875</c:v>
                </c:pt>
                <c:pt idx="47">
                  <c:v>808.49993896484375</c:v>
                </c:pt>
              </c:numCache>
            </c:numRef>
          </c:xVal>
          <c:yVal>
            <c:numRef>
              <c:f>Лист1!$B$13:$B$60</c:f>
              <c:numCache>
                <c:formatCode>0.00</c:formatCode>
                <c:ptCount val="48"/>
                <c:pt idx="0">
                  <c:v>1.9387279690132198</c:v>
                </c:pt>
                <c:pt idx="1">
                  <c:v>1.8803209570404256</c:v>
                </c:pt>
                <c:pt idx="2">
                  <c:v>1.82563628700672</c:v>
                </c:pt>
                <c:pt idx="3">
                  <c:v>1.7647087086188256</c:v>
                </c:pt>
                <c:pt idx="4">
                  <c:v>1.6560361025008827</c:v>
                </c:pt>
                <c:pt idx="5">
                  <c:v>1.4550271300188133</c:v>
                </c:pt>
                <c:pt idx="6">
                  <c:v>2.1166375594180526</c:v>
                </c:pt>
                <c:pt idx="7">
                  <c:v>2.0456563434347719</c:v>
                </c:pt>
                <c:pt idx="8">
                  <c:v>1.9793974513264352</c:v>
                </c:pt>
                <c:pt idx="9">
                  <c:v>1.9056055396056122</c:v>
                </c:pt>
                <c:pt idx="10">
                  <c:v>1.7737626438615786</c:v>
                </c:pt>
                <c:pt idx="11">
                  <c:v>1.5317790492806287</c:v>
                </c:pt>
                <c:pt idx="12">
                  <c:v>2.319200287934752</c:v>
                </c:pt>
                <c:pt idx="13">
                  <c:v>2.2335034417105173</c:v>
                </c:pt>
                <c:pt idx="14">
                  <c:v>2.1537516980175653</c:v>
                </c:pt>
                <c:pt idx="15">
                  <c:v>2.0649619948003015</c:v>
                </c:pt>
                <c:pt idx="16">
                  <c:v>1.9060184339204906</c:v>
                </c:pt>
                <c:pt idx="17">
                  <c:v>1.616628240879832</c:v>
                </c:pt>
                <c:pt idx="18">
                  <c:v>2.5494262988893559</c:v>
                </c:pt>
                <c:pt idx="19">
                  <c:v>2.4465535199339397</c:v>
                </c:pt>
                <c:pt idx="20">
                  <c:v>2.351113165263031</c:v>
                </c:pt>
                <c:pt idx="21">
                  <c:v>2.2448801065563817</c:v>
                </c:pt>
                <c:pt idx="22">
                  <c:v>2.0543048615226462</c:v>
                </c:pt>
                <c:pt idx="23">
                  <c:v>1.7101832188167772</c:v>
                </c:pt>
                <c:pt idx="24">
                  <c:v>2.8106983488861794</c:v>
                </c:pt>
                <c:pt idx="25">
                  <c:v>2.6878288795089254</c:v>
                </c:pt>
                <c:pt idx="26">
                  <c:v>2.5741918582874321</c:v>
                </c:pt>
                <c:pt idx="27">
                  <c:v>2.4477166760783149</c:v>
                </c:pt>
                <c:pt idx="28">
                  <c:v>2.2202930479336378</c:v>
                </c:pt>
                <c:pt idx="29">
                  <c:v>1.8131067464573796</c:v>
                </c:pt>
                <c:pt idx="30">
                  <c:v>3.1068093720295429</c:v>
                </c:pt>
                <c:pt idx="31">
                  <c:v>2.9607162383989767</c:v>
                </c:pt>
                <c:pt idx="32">
                  <c:v>2.8260236335795978</c:v>
                </c:pt>
                <c:pt idx="33">
                  <c:v>2.6761089356807051</c:v>
                </c:pt>
                <c:pt idx="34">
                  <c:v>2.405839337549446</c:v>
                </c:pt>
                <c:pt idx="35">
                  <c:v>1.926119063285668</c:v>
                </c:pt>
                <c:pt idx="36">
                  <c:v>3.4419998689891114</c:v>
                </c:pt>
                <c:pt idx="37">
                  <c:v>3.2689999009653596</c:v>
                </c:pt>
                <c:pt idx="38">
                  <c:v>3.1099999797937072</c:v>
                </c:pt>
                <c:pt idx="39">
                  <c:v>2.9329999207802833</c:v>
                </c:pt>
                <c:pt idx="40">
                  <c:v>2.6129999592670203</c:v>
                </c:pt>
                <c:pt idx="41">
                  <c:v>2.0500000110083723</c:v>
                </c:pt>
                <c:pt idx="42">
                  <c:v>3.821000960924152</c:v>
                </c:pt>
                <c:pt idx="43">
                  <c:v>3.6169001189116079</c:v>
                </c:pt>
                <c:pt idx="44">
                  <c:v>3.4299026055215713</c:v>
                </c:pt>
                <c:pt idx="45">
                  <c:v>3.2216681120779631</c:v>
                </c:pt>
                <c:pt idx="46">
                  <c:v>2.8440485578952548</c:v>
                </c:pt>
                <c:pt idx="47">
                  <c:v>2.1855923364798424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Лист1!$L$63:$L$106</c:f>
              <c:numCache>
                <c:formatCode>0.00</c:formatCode>
                <c:ptCount val="44"/>
                <c:pt idx="0">
                  <c:v>569.19963834322391</c:v>
                </c:pt>
                <c:pt idx="1">
                  <c:v>523.88899587614276</c:v>
                </c:pt>
                <c:pt idx="2">
                  <c:v>472.37534550295277</c:v>
                </c:pt>
                <c:pt idx="3">
                  <c:v>472.14310148021036</c:v>
                </c:pt>
                <c:pt idx="4">
                  <c:v>483.6977160253669</c:v>
                </c:pt>
                <c:pt idx="5">
                  <c:v>480.4815454056494</c:v>
                </c:pt>
                <c:pt idx="6">
                  <c:v>481.46689839970969</c:v>
                </c:pt>
                <c:pt idx="7">
                  <c:v>504.78510921080118</c:v>
                </c:pt>
                <c:pt idx="8">
                  <c:v>505.85515534753938</c:v>
                </c:pt>
                <c:pt idx="9">
                  <c:v>505.30489336102301</c:v>
                </c:pt>
                <c:pt idx="10">
                  <c:v>504.02309013044754</c:v>
                </c:pt>
                <c:pt idx="11">
                  <c:v>500.19024494376544</c:v>
                </c:pt>
                <c:pt idx="12">
                  <c:v>498.43788580065126</c:v>
                </c:pt>
                <c:pt idx="13">
                  <c:v>498.94162664507525</c:v>
                </c:pt>
                <c:pt idx="14">
                  <c:v>552.52294367766046</c:v>
                </c:pt>
                <c:pt idx="15">
                  <c:v>552.6494618079256</c:v>
                </c:pt>
                <c:pt idx="16">
                  <c:v>554.68983287592857</c:v>
                </c:pt>
                <c:pt idx="17">
                  <c:v>547.57655679096626</c:v>
                </c:pt>
                <c:pt idx="18">
                  <c:v>548.68277205721063</c:v>
                </c:pt>
                <c:pt idx="19">
                  <c:v>547.57655679096626</c:v>
                </c:pt>
                <c:pt idx="20">
                  <c:v>542.58459386697143</c:v>
                </c:pt>
                <c:pt idx="21">
                  <c:v>543.21545037754277</c:v>
                </c:pt>
                <c:pt idx="22">
                  <c:v>542.58459386697143</c:v>
                </c:pt>
                <c:pt idx="23">
                  <c:v>535.69082654112788</c:v>
                </c:pt>
                <c:pt idx="24">
                  <c:v>536.88115938686337</c:v>
                </c:pt>
                <c:pt idx="25">
                  <c:v>536.96325130725882</c:v>
                </c:pt>
                <c:pt idx="26">
                  <c:v>528.63917906788174</c:v>
                </c:pt>
                <c:pt idx="27">
                  <c:v>528.63917906788174</c:v>
                </c:pt>
                <c:pt idx="28">
                  <c:v>528.18094179682214</c:v>
                </c:pt>
                <c:pt idx="29">
                  <c:v>519.91288125399547</c:v>
                </c:pt>
                <c:pt idx="30">
                  <c:v>518.89841709545101</c:v>
                </c:pt>
                <c:pt idx="31">
                  <c:v>518.28404821013351</c:v>
                </c:pt>
                <c:pt idx="32">
                  <c:v>510.95969605486738</c:v>
                </c:pt>
                <c:pt idx="33">
                  <c:v>512.18334775988103</c:v>
                </c:pt>
                <c:pt idx="34">
                  <c:v>512.62748871354029</c:v>
                </c:pt>
                <c:pt idx="35">
                  <c:v>503.60207148709009</c:v>
                </c:pt>
                <c:pt idx="36">
                  <c:v>505.11067263044055</c:v>
                </c:pt>
                <c:pt idx="37">
                  <c:v>507.03490376427078</c:v>
                </c:pt>
                <c:pt idx="38">
                  <c:v>498.63794390288479</c:v>
                </c:pt>
                <c:pt idx="39">
                  <c:v>499.97477485168616</c:v>
                </c:pt>
                <c:pt idx="40">
                  <c:v>498.68250493451154</c:v>
                </c:pt>
                <c:pt idx="41">
                  <c:v>493.27136602663495</c:v>
                </c:pt>
                <c:pt idx="42">
                  <c:v>492.81715666565282</c:v>
                </c:pt>
                <c:pt idx="43">
                  <c:v>491.90873794368844</c:v>
                </c:pt>
              </c:numCache>
            </c:numRef>
          </c:xVal>
          <c:yVal>
            <c:numRef>
              <c:f>Лист1!$P$63:$P$106</c:f>
              <c:numCache>
                <c:formatCode>0.00</c:formatCode>
                <c:ptCount val="44"/>
                <c:pt idx="0">
                  <c:v>2.8612269277905495</c:v>
                </c:pt>
                <c:pt idx="1">
                  <c:v>2.797135222595255</c:v>
                </c:pt>
                <c:pt idx="2">
                  <c:v>2.6675013124887075</c:v>
                </c:pt>
                <c:pt idx="3">
                  <c:v>2.6659593045619436</c:v>
                </c:pt>
                <c:pt idx="4">
                  <c:v>2.6913660242542683</c:v>
                </c:pt>
                <c:pt idx="5">
                  <c:v>2.6797273604968121</c:v>
                </c:pt>
                <c:pt idx="6">
                  <c:v>2.6802917249534479</c:v>
                </c:pt>
                <c:pt idx="7">
                  <c:v>2.6891916204049426</c:v>
                </c:pt>
                <c:pt idx="8">
                  <c:v>2.6892052319167976</c:v>
                </c:pt>
                <c:pt idx="9">
                  <c:v>2.688637548072113</c:v>
                </c:pt>
                <c:pt idx="10">
                  <c:v>2.6911796774114829</c:v>
                </c:pt>
                <c:pt idx="11">
                  <c:v>2.6691131291111239</c:v>
                </c:pt>
                <c:pt idx="12">
                  <c:v>2.6694875522437775</c:v>
                </c:pt>
                <c:pt idx="13">
                  <c:v>2.6698785601481858</c:v>
                </c:pt>
                <c:pt idx="14">
                  <c:v>2.8504260948053957</c:v>
                </c:pt>
                <c:pt idx="15">
                  <c:v>2.8511527605874876</c:v>
                </c:pt>
                <c:pt idx="16">
                  <c:v>2.8611495600379002</c:v>
                </c:pt>
                <c:pt idx="17">
                  <c:v>2.8737058135734581</c:v>
                </c:pt>
                <c:pt idx="18">
                  <c:v>2.8719484516590277</c:v>
                </c:pt>
                <c:pt idx="19">
                  <c:v>2.8737061463553935</c:v>
                </c:pt>
                <c:pt idx="20">
                  <c:v>2.9061814933005952</c:v>
                </c:pt>
                <c:pt idx="21">
                  <c:v>2.9205078392905608</c:v>
                </c:pt>
                <c:pt idx="22">
                  <c:v>2.9061814933005952</c:v>
                </c:pt>
                <c:pt idx="23">
                  <c:v>2.9069880886316843</c:v>
                </c:pt>
                <c:pt idx="24">
                  <c:v>2.9151592224508041</c:v>
                </c:pt>
                <c:pt idx="25">
                  <c:v>2.921808110246586</c:v>
                </c:pt>
                <c:pt idx="26">
                  <c:v>2.908464416928215</c:v>
                </c:pt>
                <c:pt idx="27">
                  <c:v>2.9084806833625789</c:v>
                </c:pt>
                <c:pt idx="28">
                  <c:v>2.9085124269976856</c:v>
                </c:pt>
                <c:pt idx="29">
                  <c:v>2.9152710347230038</c:v>
                </c:pt>
                <c:pt idx="30">
                  <c:v>2.9141417703479715</c:v>
                </c:pt>
                <c:pt idx="31">
                  <c:v>2.9291799507566996</c:v>
                </c:pt>
                <c:pt idx="32">
                  <c:v>2.9346520546420316</c:v>
                </c:pt>
                <c:pt idx="33">
                  <c:v>2.9280821902149046</c:v>
                </c:pt>
                <c:pt idx="34">
                  <c:v>2.9275485219137356</c:v>
                </c:pt>
                <c:pt idx="35">
                  <c:v>2.9196733338314234</c:v>
                </c:pt>
                <c:pt idx="36">
                  <c:v>3.1240272072697208</c:v>
                </c:pt>
                <c:pt idx="37">
                  <c:v>2.7697625947245204</c:v>
                </c:pt>
                <c:pt idx="38">
                  <c:v>2.7385537359665566</c:v>
                </c:pt>
                <c:pt idx="39">
                  <c:v>2.7430067581687498</c:v>
                </c:pt>
                <c:pt idx="40">
                  <c:v>2.722154855877593</c:v>
                </c:pt>
                <c:pt idx="41">
                  <c:v>2.6473495030434178</c:v>
                </c:pt>
                <c:pt idx="42">
                  <c:v>2.6856744522723179</c:v>
                </c:pt>
                <c:pt idx="43">
                  <c:v>2.6672639307591801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106600"/>
        <c:axId val="476108168"/>
      </c:scatterChart>
      <c:valAx>
        <c:axId val="476106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V, </a:t>
                </a:r>
                <a:r>
                  <a:rPr lang="ru-RU"/>
                  <a:t>м3/мин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6108168"/>
        <c:crosses val="autoZero"/>
        <c:crossBetween val="midCat"/>
      </c:valAx>
      <c:valAx>
        <c:axId val="47610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ε</a:t>
                </a:r>
                <a:endParaRPr lang="ru-RU" sz="1200"/>
              </a:p>
            </c:rich>
          </c:tx>
          <c:layout>
            <c:manualLayout>
              <c:xMode val="edge"/>
              <c:yMode val="edge"/>
              <c:x val="3.888888888888889E-2"/>
              <c:y val="7.057086614173228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6106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для</a:t>
            </a:r>
            <a:r>
              <a:rPr lang="ru-RU" baseline="0"/>
              <a:t> 1 ступени</a:t>
            </a:r>
            <a:endParaRPr lang="ru-RU"/>
          </a:p>
        </c:rich>
      </c:tx>
      <c:layout>
        <c:manualLayout>
          <c:xMode val="edge"/>
          <c:yMode val="edge"/>
          <c:x val="0.41085271317829458"/>
          <c:y val="2.69360269360269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9900262467191595E-2"/>
          <c:y val="0.17171296296296296"/>
          <c:w val="0.80187992125984253"/>
          <c:h val="0.62271617089530473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7.0322788598793573E-3"/>
                  <c:y val="9.7772434934182847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Лист1!$K$13:$K$60</c:f>
              <c:numCache>
                <c:formatCode>0.00</c:formatCode>
                <c:ptCount val="48"/>
                <c:pt idx="0">
                  <c:v>4.7986639662327333</c:v>
                </c:pt>
                <c:pt idx="1">
                  <c:v>5.4811404332479254</c:v>
                </c:pt>
                <c:pt idx="2">
                  <c:v>6.1636173651634429</c:v>
                </c:pt>
                <c:pt idx="3">
                  <c:v>6.8460938321786342</c:v>
                </c:pt>
                <c:pt idx="4">
                  <c:v>7.5285702991938264</c:v>
                </c:pt>
                <c:pt idx="5">
                  <c:v>8.2110472311093439</c:v>
                </c:pt>
                <c:pt idx="6">
                  <c:v>4.7986639662327324</c:v>
                </c:pt>
                <c:pt idx="7">
                  <c:v>5.4811406192080545</c:v>
                </c:pt>
                <c:pt idx="8">
                  <c:v>6.1636172721833766</c:v>
                </c:pt>
                <c:pt idx="9">
                  <c:v>6.8460939251586987</c:v>
                </c:pt>
                <c:pt idx="10">
                  <c:v>7.5285705781340209</c:v>
                </c:pt>
                <c:pt idx="11">
                  <c:v>8.2110472311093421</c:v>
                </c:pt>
                <c:pt idx="12">
                  <c:v>4.7986639662327324</c:v>
                </c:pt>
                <c:pt idx="13">
                  <c:v>5.4811407819231679</c:v>
                </c:pt>
                <c:pt idx="14">
                  <c:v>6.1636171908258186</c:v>
                </c:pt>
                <c:pt idx="15">
                  <c:v>6.8460944133040398</c:v>
                </c:pt>
                <c:pt idx="16">
                  <c:v>7.5285704154189057</c:v>
                </c:pt>
                <c:pt idx="17">
                  <c:v>8.2110472311093421</c:v>
                </c:pt>
                <c:pt idx="18">
                  <c:v>4.7986639662327324</c:v>
                </c:pt>
                <c:pt idx="19">
                  <c:v>5.4811409254953274</c:v>
                </c:pt>
                <c:pt idx="20">
                  <c:v>6.1636175018988313</c:v>
                </c:pt>
                <c:pt idx="21">
                  <c:v>6.8460940783023352</c:v>
                </c:pt>
                <c:pt idx="22">
                  <c:v>7.5285710375649302</c:v>
                </c:pt>
                <c:pt idx="23">
                  <c:v>8.2110472311093421</c:v>
                </c:pt>
                <c:pt idx="24">
                  <c:v>4.7986639662327324</c:v>
                </c:pt>
                <c:pt idx="25">
                  <c:v>5.4811403299367401</c:v>
                </c:pt>
                <c:pt idx="26">
                  <c:v>6.163617416819033</c:v>
                </c:pt>
                <c:pt idx="27">
                  <c:v>6.8460937805230406</c:v>
                </c:pt>
                <c:pt idx="28">
                  <c:v>7.5285701442270492</c:v>
                </c:pt>
                <c:pt idx="29">
                  <c:v>8.2110472311093421</c:v>
                </c:pt>
                <c:pt idx="30">
                  <c:v>4.7986639662327333</c:v>
                </c:pt>
                <c:pt idx="31">
                  <c:v>5.4811404821848013</c:v>
                </c:pt>
                <c:pt idx="32">
                  <c:v>6.1636169981368694</c:v>
                </c:pt>
                <c:pt idx="33">
                  <c:v>6.8460935140889383</c:v>
                </c:pt>
                <c:pt idx="34">
                  <c:v>7.5285707151572749</c:v>
                </c:pt>
                <c:pt idx="35">
                  <c:v>8.2110472311093439</c:v>
                </c:pt>
                <c:pt idx="36">
                  <c:v>4.7986639662327324</c:v>
                </c:pt>
                <c:pt idx="37">
                  <c:v>5.4811406192080545</c:v>
                </c:pt>
                <c:pt idx="38">
                  <c:v>6.1636172721833766</c:v>
                </c:pt>
                <c:pt idx="39">
                  <c:v>6.8460939251586987</c:v>
                </c:pt>
                <c:pt idx="40">
                  <c:v>7.5285705781340209</c:v>
                </c:pt>
                <c:pt idx="41">
                  <c:v>8.2110472311093421</c:v>
                </c:pt>
                <c:pt idx="42">
                  <c:v>4.7986636562991825</c:v>
                </c:pt>
                <c:pt idx="43">
                  <c:v>5.4811401233143737</c:v>
                </c:pt>
                <c:pt idx="44">
                  <c:v>6.1636169002631158</c:v>
                </c:pt>
                <c:pt idx="45">
                  <c:v>6.8460936772118579</c:v>
                </c:pt>
                <c:pt idx="46">
                  <c:v>7.5285704541606</c:v>
                </c:pt>
                <c:pt idx="47">
                  <c:v>8.2110466112422422</c:v>
                </c:pt>
              </c:numCache>
            </c:numRef>
          </c:xVal>
          <c:yVal>
            <c:numRef>
              <c:f>Лист1!$L$13:$L$60</c:f>
              <c:numCache>
                <c:formatCode>0.00</c:formatCode>
                <c:ptCount val="48"/>
                <c:pt idx="0">
                  <c:v>4.6387696166755905</c:v>
                </c:pt>
                <c:pt idx="1">
                  <c:v>4.4080409250230304</c:v>
                </c:pt>
                <c:pt idx="2">
                  <c:v>4.1870033305619829</c:v>
                </c:pt>
                <c:pt idx="3">
                  <c:v>3.9346968812232581</c:v>
                </c:pt>
                <c:pt idx="4">
                  <c:v>3.4676642776516506</c:v>
                </c:pt>
                <c:pt idx="5">
                  <c:v>2.538246363722831</c:v>
                </c:pt>
                <c:pt idx="6">
                  <c:v>4.625902775827667</c:v>
                </c:pt>
                <c:pt idx="7">
                  <c:v>4.3971708999765751</c:v>
                </c:pt>
                <c:pt idx="8">
                  <c:v>4.1781221385026592</c:v>
                </c:pt>
                <c:pt idx="9">
                  <c:v>3.9274795566770213</c:v>
                </c:pt>
                <c:pt idx="10">
                  <c:v>3.4605816459268515</c:v>
                </c:pt>
                <c:pt idx="11">
                  <c:v>2.5297550398408868</c:v>
                </c:pt>
                <c:pt idx="12">
                  <c:v>4.6124472213297043</c:v>
                </c:pt>
                <c:pt idx="13">
                  <c:v>4.3857875751183828</c:v>
                </c:pt>
                <c:pt idx="14">
                  <c:v>4.1688077458180981</c:v>
                </c:pt>
                <c:pt idx="15">
                  <c:v>3.9198992922361775</c:v>
                </c:pt>
                <c:pt idx="16">
                  <c:v>3.4531369163807422</c:v>
                </c:pt>
                <c:pt idx="17">
                  <c:v>2.5208353337638902</c:v>
                </c:pt>
                <c:pt idx="18">
                  <c:v>4.5984475791248132</c:v>
                </c:pt>
                <c:pt idx="19">
                  <c:v>4.3739269534025667</c:v>
                </c:pt>
                <c:pt idx="20">
                  <c:v>4.1590880120800602</c:v>
                </c:pt>
                <c:pt idx="21">
                  <c:v>3.9119774466242108</c:v>
                </c:pt>
                <c:pt idx="22">
                  <c:v>3.4453503969575046</c:v>
                </c:pt>
                <c:pt idx="23">
                  <c:v>2.5115125922661705</c:v>
                </c:pt>
                <c:pt idx="24">
                  <c:v>4.5839471393409843</c:v>
                </c:pt>
                <c:pt idx="25">
                  <c:v>4.3616240420864161</c:v>
                </c:pt>
                <c:pt idx="26">
                  <c:v>4.1489900621991023</c:v>
                </c:pt>
                <c:pt idx="27">
                  <c:v>3.9037348249417438</c:v>
                </c:pt>
                <c:pt idx="28">
                  <c:v>3.4372419785770556</c:v>
                </c:pt>
                <c:pt idx="29">
                  <c:v>2.5018118920239378</c:v>
                </c:pt>
                <c:pt idx="30">
                  <c:v>4.5689899684704187</c:v>
                </c:pt>
                <c:pt idx="31">
                  <c:v>4.3489149069896964</c:v>
                </c:pt>
                <c:pt idx="32">
                  <c:v>4.138542287898332</c:v>
                </c:pt>
                <c:pt idx="33">
                  <c:v>3.8951935992899154</c:v>
                </c:pt>
                <c:pt idx="34">
                  <c:v>3.428832813051403</c:v>
                </c:pt>
                <c:pt idx="35">
                  <c:v>2.4917591733271749</c:v>
                </c:pt>
                <c:pt idx="36">
                  <c:v>4.5536170309147836</c:v>
                </c:pt>
                <c:pt idx="37">
                  <c:v>4.3358329992879163</c:v>
                </c:pt>
                <c:pt idx="38">
                  <c:v>4.1277708736360124</c:v>
                </c:pt>
                <c:pt idx="39">
                  <c:v>3.8863740568255851</c:v>
                </c:pt>
                <c:pt idx="40">
                  <c:v>3.4201424457567851</c:v>
                </c:pt>
                <c:pt idx="41">
                  <c:v>2.4813791152449949</c:v>
                </c:pt>
                <c:pt idx="42">
                  <c:v>4.5378679711767056</c:v>
                </c:pt>
                <c:pt idx="43">
                  <c:v>4.3224108732888702</c:v>
                </c:pt>
                <c:pt idx="44">
                  <c:v>4.1167014576061218</c:v>
                </c:pt>
                <c:pt idx="45">
                  <c:v>3.8772961853220367</c:v>
                </c:pt>
                <c:pt idx="46">
                  <c:v>3.4111901994852212</c:v>
                </c:pt>
                <c:pt idx="47">
                  <c:v>2.4706960759270307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132568"/>
        <c:axId val="481127472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3.6696290156712865E-3"/>
                  <c:y val="0.26287030915028753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Лист1!$K$13:$K$60</c:f>
              <c:numCache>
                <c:formatCode>0.00</c:formatCode>
                <c:ptCount val="48"/>
                <c:pt idx="0">
                  <c:v>4.7986639662327333</c:v>
                </c:pt>
                <c:pt idx="1">
                  <c:v>5.4811404332479254</c:v>
                </c:pt>
                <c:pt idx="2">
                  <c:v>6.1636173651634429</c:v>
                </c:pt>
                <c:pt idx="3">
                  <c:v>6.8460938321786342</c:v>
                </c:pt>
                <c:pt idx="4">
                  <c:v>7.5285702991938264</c:v>
                </c:pt>
                <c:pt idx="5">
                  <c:v>8.2110472311093439</c:v>
                </c:pt>
                <c:pt idx="6">
                  <c:v>4.7986639662327324</c:v>
                </c:pt>
                <c:pt idx="7">
                  <c:v>5.4811406192080545</c:v>
                </c:pt>
                <c:pt idx="8">
                  <c:v>6.1636172721833766</c:v>
                </c:pt>
                <c:pt idx="9">
                  <c:v>6.8460939251586987</c:v>
                </c:pt>
                <c:pt idx="10">
                  <c:v>7.5285705781340209</c:v>
                </c:pt>
                <c:pt idx="11">
                  <c:v>8.2110472311093421</c:v>
                </c:pt>
                <c:pt idx="12">
                  <c:v>4.7986639662327324</c:v>
                </c:pt>
                <c:pt idx="13">
                  <c:v>5.4811407819231679</c:v>
                </c:pt>
                <c:pt idx="14">
                  <c:v>6.1636171908258186</c:v>
                </c:pt>
                <c:pt idx="15">
                  <c:v>6.8460944133040398</c:v>
                </c:pt>
                <c:pt idx="16">
                  <c:v>7.5285704154189057</c:v>
                </c:pt>
                <c:pt idx="17">
                  <c:v>8.2110472311093421</c:v>
                </c:pt>
                <c:pt idx="18">
                  <c:v>4.7986639662327324</c:v>
                </c:pt>
                <c:pt idx="19">
                  <c:v>5.4811409254953274</c:v>
                </c:pt>
                <c:pt idx="20">
                  <c:v>6.1636175018988313</c:v>
                </c:pt>
                <c:pt idx="21">
                  <c:v>6.8460940783023352</c:v>
                </c:pt>
                <c:pt idx="22">
                  <c:v>7.5285710375649302</c:v>
                </c:pt>
                <c:pt idx="23">
                  <c:v>8.2110472311093421</c:v>
                </c:pt>
                <c:pt idx="24">
                  <c:v>4.7986639662327324</c:v>
                </c:pt>
                <c:pt idx="25">
                  <c:v>5.4811403299367401</c:v>
                </c:pt>
                <c:pt idx="26">
                  <c:v>6.163617416819033</c:v>
                </c:pt>
                <c:pt idx="27">
                  <c:v>6.8460937805230406</c:v>
                </c:pt>
                <c:pt idx="28">
                  <c:v>7.5285701442270492</c:v>
                </c:pt>
                <c:pt idx="29">
                  <c:v>8.2110472311093421</c:v>
                </c:pt>
                <c:pt idx="30">
                  <c:v>4.7986639662327333</c:v>
                </c:pt>
                <c:pt idx="31">
                  <c:v>5.4811404821848013</c:v>
                </c:pt>
                <c:pt idx="32">
                  <c:v>6.1636169981368694</c:v>
                </c:pt>
                <c:pt idx="33">
                  <c:v>6.8460935140889383</c:v>
                </c:pt>
                <c:pt idx="34">
                  <c:v>7.5285707151572749</c:v>
                </c:pt>
                <c:pt idx="35">
                  <c:v>8.2110472311093439</c:v>
                </c:pt>
                <c:pt idx="36">
                  <c:v>4.7986639662327324</c:v>
                </c:pt>
                <c:pt idx="37">
                  <c:v>5.4811406192080545</c:v>
                </c:pt>
                <c:pt idx="38">
                  <c:v>6.1636172721833766</c:v>
                </c:pt>
                <c:pt idx="39">
                  <c:v>6.8460939251586987</c:v>
                </c:pt>
                <c:pt idx="40">
                  <c:v>7.5285705781340209</c:v>
                </c:pt>
                <c:pt idx="41">
                  <c:v>8.2110472311093421</c:v>
                </c:pt>
                <c:pt idx="42">
                  <c:v>4.7986636562991825</c:v>
                </c:pt>
                <c:pt idx="43">
                  <c:v>5.4811401233143737</c:v>
                </c:pt>
                <c:pt idx="44">
                  <c:v>6.1636169002631158</c:v>
                </c:pt>
                <c:pt idx="45">
                  <c:v>6.8460936772118579</c:v>
                </c:pt>
                <c:pt idx="46">
                  <c:v>7.5285704541606</c:v>
                </c:pt>
                <c:pt idx="47">
                  <c:v>8.2110466112422422</c:v>
                </c:pt>
              </c:numCache>
            </c:numRef>
          </c:xVal>
          <c:yVal>
            <c:numRef>
              <c:f>Лист1!$D$13:$D$60</c:f>
              <c:numCache>
                <c:formatCode>0.000</c:formatCode>
                <c:ptCount val="48"/>
                <c:pt idx="0">
                  <c:v>0.75900000000000001</c:v>
                </c:pt>
                <c:pt idx="1">
                  <c:v>0.77</c:v>
                </c:pt>
                <c:pt idx="2">
                  <c:v>0.78500000000000003</c:v>
                </c:pt>
                <c:pt idx="3">
                  <c:v>0.79700000000000004</c:v>
                </c:pt>
                <c:pt idx="4">
                  <c:v>0.76600000000000001</c:v>
                </c:pt>
                <c:pt idx="5">
                  <c:v>0.621</c:v>
                </c:pt>
                <c:pt idx="6">
                  <c:v>0.75900000000000001</c:v>
                </c:pt>
                <c:pt idx="7">
                  <c:v>0.77</c:v>
                </c:pt>
                <c:pt idx="8">
                  <c:v>0.78500000000000003</c:v>
                </c:pt>
                <c:pt idx="9">
                  <c:v>0.79700000000000004</c:v>
                </c:pt>
                <c:pt idx="10">
                  <c:v>0.76600000000000001</c:v>
                </c:pt>
                <c:pt idx="11">
                  <c:v>0.621</c:v>
                </c:pt>
                <c:pt idx="12">
                  <c:v>0.75900000000000001</c:v>
                </c:pt>
                <c:pt idx="13">
                  <c:v>0.77</c:v>
                </c:pt>
                <c:pt idx="14">
                  <c:v>0.78500000000000003</c:v>
                </c:pt>
                <c:pt idx="15">
                  <c:v>0.79700000000000004</c:v>
                </c:pt>
                <c:pt idx="16">
                  <c:v>0.76600000000000001</c:v>
                </c:pt>
                <c:pt idx="17">
                  <c:v>0.621</c:v>
                </c:pt>
                <c:pt idx="18">
                  <c:v>0.75900000000000001</c:v>
                </c:pt>
                <c:pt idx="19">
                  <c:v>0.77</c:v>
                </c:pt>
                <c:pt idx="20">
                  <c:v>0.78500000000000003</c:v>
                </c:pt>
                <c:pt idx="21">
                  <c:v>0.79700000000000004</c:v>
                </c:pt>
                <c:pt idx="22">
                  <c:v>0.76600000000000001</c:v>
                </c:pt>
                <c:pt idx="23">
                  <c:v>0.621</c:v>
                </c:pt>
                <c:pt idx="24">
                  <c:v>0.75900000000000001</c:v>
                </c:pt>
                <c:pt idx="25">
                  <c:v>0.77</c:v>
                </c:pt>
                <c:pt idx="26">
                  <c:v>0.78500000000000003</c:v>
                </c:pt>
                <c:pt idx="27">
                  <c:v>0.79700000000000004</c:v>
                </c:pt>
                <c:pt idx="28">
                  <c:v>0.76600000000000001</c:v>
                </c:pt>
                <c:pt idx="29">
                  <c:v>0.621</c:v>
                </c:pt>
                <c:pt idx="30">
                  <c:v>0.75900000000000001</c:v>
                </c:pt>
                <c:pt idx="31">
                  <c:v>0.77</c:v>
                </c:pt>
                <c:pt idx="32">
                  <c:v>0.78500000000000003</c:v>
                </c:pt>
                <c:pt idx="33">
                  <c:v>0.79700000000000004</c:v>
                </c:pt>
                <c:pt idx="34">
                  <c:v>0.76600000000000001</c:v>
                </c:pt>
                <c:pt idx="35">
                  <c:v>0.621</c:v>
                </c:pt>
                <c:pt idx="36">
                  <c:v>0.75900000000000001</c:v>
                </c:pt>
                <c:pt idx="37">
                  <c:v>0.77</c:v>
                </c:pt>
                <c:pt idx="38">
                  <c:v>0.78500000000000003</c:v>
                </c:pt>
                <c:pt idx="39">
                  <c:v>0.79700000000000004</c:v>
                </c:pt>
                <c:pt idx="40">
                  <c:v>0.76600000000000001</c:v>
                </c:pt>
                <c:pt idx="41">
                  <c:v>0.621</c:v>
                </c:pt>
                <c:pt idx="42">
                  <c:v>0.75900000000000001</c:v>
                </c:pt>
                <c:pt idx="43">
                  <c:v>0.77</c:v>
                </c:pt>
                <c:pt idx="44">
                  <c:v>0.78500000000000003</c:v>
                </c:pt>
                <c:pt idx="45">
                  <c:v>0.79700000000000004</c:v>
                </c:pt>
                <c:pt idx="46">
                  <c:v>0.76600000000000001</c:v>
                </c:pt>
                <c:pt idx="47">
                  <c:v>0.621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132176"/>
        <c:axId val="481131000"/>
      </c:scatterChart>
      <c:valAx>
        <c:axId val="481132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Φ</a:t>
                </a:r>
                <a:r>
                  <a:rPr lang="el-GR" sz="1000" b="0" i="0" u="none" strike="noStrike" baseline="0"/>
                  <a:t> 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6289566929133869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1127472"/>
        <c:crosses val="autoZero"/>
        <c:crossBetween val="midCat"/>
      </c:valAx>
      <c:valAx>
        <c:axId val="4811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Ψ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4.4444444444444446E-2"/>
              <c:y val="4.046660834062410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1132568"/>
        <c:crosses val="autoZero"/>
        <c:crossBetween val="midCat"/>
      </c:valAx>
      <c:valAx>
        <c:axId val="481131000"/>
        <c:scaling>
          <c:orientation val="minMax"/>
        </c:scaling>
        <c:delete val="0"/>
        <c:axPos val="r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η</a:t>
                </a:r>
                <a:r>
                  <a:rPr lang="ru-RU"/>
                  <a:t>пол</a:t>
                </a:r>
              </a:p>
            </c:rich>
          </c:tx>
          <c:layout>
            <c:manualLayout>
              <c:xMode val="edge"/>
              <c:yMode val="edge"/>
              <c:x val="0.89109711286089244"/>
              <c:y val="3.000400991542723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1132176"/>
        <c:crosses val="max"/>
        <c:crossBetween val="midCat"/>
      </c:valAx>
      <c:valAx>
        <c:axId val="48113217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481131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ГДХ</a:t>
            </a:r>
            <a:r>
              <a:rPr lang="en-US" sz="1400" b="0" i="0" baseline="0">
                <a:effectLst/>
              </a:rPr>
              <a:t>(</a:t>
            </a:r>
            <a:r>
              <a:rPr lang="ru-RU" sz="1400" b="0" i="0" baseline="0">
                <a:effectLst/>
              </a:rPr>
              <a:t>2</a:t>
            </a:r>
            <a:r>
              <a:rPr lang="en-US" sz="1400" b="0" i="0" baseline="0">
                <a:effectLst/>
              </a:rPr>
              <a:t> c</a:t>
            </a:r>
            <a:r>
              <a:rPr lang="ru-RU" sz="1400" b="0" i="0" baseline="0">
                <a:effectLst/>
              </a:rPr>
              <a:t>тупень)</a:t>
            </a:r>
            <a:endParaRPr lang="ru-RU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Лист1!$N$13:$N$60</c:f>
              <c:numCache>
                <c:formatCode>0</c:formatCode>
                <c:ptCount val="48"/>
                <c:pt idx="0">
                  <c:v>121.79999542236328</c:v>
                </c:pt>
                <c:pt idx="1">
                  <c:v>139.44000244140625</c:v>
                </c:pt>
                <c:pt idx="2">
                  <c:v>157.07998657226562</c:v>
                </c:pt>
                <c:pt idx="3">
                  <c:v>174.72000122070312</c:v>
                </c:pt>
                <c:pt idx="4">
                  <c:v>192.3599853515625</c:v>
                </c:pt>
                <c:pt idx="5">
                  <c:v>210</c:v>
                </c:pt>
                <c:pt idx="6">
                  <c:v>130.5</c:v>
                </c:pt>
                <c:pt idx="7">
                  <c:v>149.39999389648437</c:v>
                </c:pt>
                <c:pt idx="8">
                  <c:v>168.29998779296875</c:v>
                </c:pt>
                <c:pt idx="9">
                  <c:v>187.20001220703125</c:v>
                </c:pt>
                <c:pt idx="10">
                  <c:v>206.09999084472656</c:v>
                </c:pt>
                <c:pt idx="11">
                  <c:v>225</c:v>
                </c:pt>
                <c:pt idx="12">
                  <c:v>139.19999694824219</c:v>
                </c:pt>
                <c:pt idx="13">
                  <c:v>159.36000061035156</c:v>
                </c:pt>
                <c:pt idx="14">
                  <c:v>179.52000427246094</c:v>
                </c:pt>
                <c:pt idx="15">
                  <c:v>199.68000793457031</c:v>
                </c:pt>
                <c:pt idx="16">
                  <c:v>219.83999633789062</c:v>
                </c:pt>
                <c:pt idx="17">
                  <c:v>240</c:v>
                </c:pt>
                <c:pt idx="18">
                  <c:v>147.90000915527344</c:v>
                </c:pt>
                <c:pt idx="19">
                  <c:v>169.32000732421875</c:v>
                </c:pt>
                <c:pt idx="20">
                  <c:v>190.74000549316406</c:v>
                </c:pt>
                <c:pt idx="21">
                  <c:v>212.16000366210937</c:v>
                </c:pt>
                <c:pt idx="22">
                  <c:v>233.58000183105469</c:v>
                </c:pt>
                <c:pt idx="23">
                  <c:v>255</c:v>
                </c:pt>
                <c:pt idx="24">
                  <c:v>156.59999084472656</c:v>
                </c:pt>
                <c:pt idx="25">
                  <c:v>179.27999877929687</c:v>
                </c:pt>
                <c:pt idx="26">
                  <c:v>201.95999145507812</c:v>
                </c:pt>
                <c:pt idx="27">
                  <c:v>224.63999938964844</c:v>
                </c:pt>
                <c:pt idx="28">
                  <c:v>247.31997680664062</c:v>
                </c:pt>
                <c:pt idx="29">
                  <c:v>270</c:v>
                </c:pt>
                <c:pt idx="30">
                  <c:v>165.30000305175781</c:v>
                </c:pt>
                <c:pt idx="31">
                  <c:v>189.239990234375</c:v>
                </c:pt>
                <c:pt idx="32">
                  <c:v>213.17999267578125</c:v>
                </c:pt>
                <c:pt idx="33">
                  <c:v>237.12001037597656</c:v>
                </c:pt>
                <c:pt idx="34">
                  <c:v>261.05999755859375</c:v>
                </c:pt>
                <c:pt idx="35">
                  <c:v>285</c:v>
                </c:pt>
                <c:pt idx="36">
                  <c:v>174</c:v>
                </c:pt>
                <c:pt idx="37">
                  <c:v>199.19999694824219</c:v>
                </c:pt>
                <c:pt idx="38">
                  <c:v>224.39999389648437</c:v>
                </c:pt>
                <c:pt idx="39">
                  <c:v>249.60000610351562</c:v>
                </c:pt>
                <c:pt idx="40">
                  <c:v>274.79998779296875</c:v>
                </c:pt>
                <c:pt idx="41">
                  <c:v>300</c:v>
                </c:pt>
                <c:pt idx="42">
                  <c:v>182.69999694824219</c:v>
                </c:pt>
                <c:pt idx="43">
                  <c:v>209.15998840332031</c:v>
                </c:pt>
                <c:pt idx="44">
                  <c:v>235.61997985839844</c:v>
                </c:pt>
                <c:pt idx="45">
                  <c:v>262.07998657226562</c:v>
                </c:pt>
                <c:pt idx="46">
                  <c:v>288.53997802734375</c:v>
                </c:pt>
                <c:pt idx="47">
                  <c:v>315</c:v>
                </c:pt>
              </c:numCache>
            </c:numRef>
          </c:xVal>
          <c:yVal>
            <c:numRef>
              <c:f>Лист1!$O$13:$O$60</c:f>
              <c:numCache>
                <c:formatCode>0.00</c:formatCode>
                <c:ptCount val="48"/>
                <c:pt idx="0">
                  <c:v>1.848510598242689</c:v>
                </c:pt>
                <c:pt idx="1">
                  <c:v>1.7924173337384708</c:v>
                </c:pt>
                <c:pt idx="2">
                  <c:v>1.726600397344257</c:v>
                </c:pt>
                <c:pt idx="3">
                  <c:v>1.6304824836436906</c:v>
                </c:pt>
                <c:pt idx="4">
                  <c:v>1.4908901974683531</c:v>
                </c:pt>
                <c:pt idx="5">
                  <c:v>1.3057748824142079</c:v>
                </c:pt>
                <c:pt idx="6">
                  <c:v>2.0068377724354574</c:v>
                </c:pt>
                <c:pt idx="7">
                  <c:v>1.9387034908535725</c:v>
                </c:pt>
                <c:pt idx="8">
                  <c:v>1.858760330179501</c:v>
                </c:pt>
                <c:pt idx="9">
                  <c:v>1.742199381341653</c:v>
                </c:pt>
                <c:pt idx="10">
                  <c:v>1.5741125918130214</c:v>
                </c:pt>
                <c:pt idx="11">
                  <c:v>1.3541535471254891</c:v>
                </c:pt>
                <c:pt idx="12">
                  <c:v>2.1864295190678598</c:v>
                </c:pt>
                <c:pt idx="13">
                  <c:v>2.1042017219388747</c:v>
                </c:pt>
                <c:pt idx="14">
                  <c:v>2.0077173972691269</c:v>
                </c:pt>
                <c:pt idx="15">
                  <c:v>1.8672670809751943</c:v>
                </c:pt>
                <c:pt idx="16">
                  <c:v>1.6662191445500059</c:v>
                </c:pt>
                <c:pt idx="17">
                  <c:v>1.4067540301355741</c:v>
                </c:pt>
                <c:pt idx="18">
                  <c:v>2.3897780377407591</c:v>
                </c:pt>
                <c:pt idx="19">
                  <c:v>2.291093716660948</c:v>
                </c:pt>
                <c:pt idx="20">
                  <c:v>2.1752837560301908</c:v>
                </c:pt>
                <c:pt idx="21">
                  <c:v>2.006977794036255</c:v>
                </c:pt>
                <c:pt idx="22">
                  <c:v>1.7678897666971547</c:v>
                </c:pt>
                <c:pt idx="23">
                  <c:v>1.4637500146533897</c:v>
                </c:pt>
                <c:pt idx="24">
                  <c:v>2.6196778334470698</c:v>
                </c:pt>
                <c:pt idx="25">
                  <c:v>2.5018211543099516</c:v>
                </c:pt>
                <c:pt idx="26">
                  <c:v>2.3634799049303168</c:v>
                </c:pt>
                <c:pt idx="27">
                  <c:v>2.1627600773087554</c:v>
                </c:pt>
                <c:pt idx="28">
                  <c:v>1.8798640930344874</c:v>
                </c:pt>
                <c:pt idx="29">
                  <c:v>1.5253253188208764</c:v>
                </c:pt>
                <c:pt idx="30">
                  <c:v>2.879255658731823</c:v>
                </c:pt>
                <c:pt idx="31">
                  <c:v>2.7391109602633708</c:v>
                </c:pt>
                <c:pt idx="32">
                  <c:v>2.574553943572313</c:v>
                </c:pt>
                <c:pt idx="33">
                  <c:v>2.3361898121142701</c:v>
                </c:pt>
                <c:pt idx="34">
                  <c:v>2.0029448495432454</c:v>
                </c:pt>
                <c:pt idx="35">
                  <c:v>1.5916740458676768</c:v>
                </c:pt>
                <c:pt idx="36">
                  <c:v>3.1720000604379086</c:v>
                </c:pt>
                <c:pt idx="37">
                  <c:v>3.0060000072242898</c:v>
                </c:pt>
                <c:pt idx="38">
                  <c:v>2.8110000035091209</c:v>
                </c:pt>
                <c:pt idx="39">
                  <c:v>2.5289999976405171</c:v>
                </c:pt>
                <c:pt idx="40">
                  <c:v>2.1380000001617514</c:v>
                </c:pt>
                <c:pt idx="41">
                  <c:v>1.6629999949243477</c:v>
                </c:pt>
                <c:pt idx="42">
                  <c:v>3.5017956717186594</c:v>
                </c:pt>
                <c:pt idx="43">
                  <c:v>3.3058639691845682</c:v>
                </c:pt>
                <c:pt idx="44">
                  <c:v>3.0755800394944472</c:v>
                </c:pt>
                <c:pt idx="45">
                  <c:v>2.7430928050971906</c:v>
                </c:pt>
                <c:pt idx="46">
                  <c:v>2.2859661483802252</c:v>
                </c:pt>
                <c:pt idx="47">
                  <c:v>1.7395167059114758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Лист1!$AE$63:$AE$106</c:f>
              <c:numCache>
                <c:formatCode>0.00</c:formatCode>
                <c:ptCount val="44"/>
                <c:pt idx="0">
                  <c:v>194.35476065374431</c:v>
                </c:pt>
                <c:pt idx="1">
                  <c:v>183.40400937279668</c:v>
                </c:pt>
                <c:pt idx="2">
                  <c:v>173.64587259889569</c:v>
                </c:pt>
                <c:pt idx="3">
                  <c:v>173.71306517208455</c:v>
                </c:pt>
                <c:pt idx="4">
                  <c:v>176.38218358904226</c:v>
                </c:pt>
                <c:pt idx="5">
                  <c:v>176.09366298097845</c:v>
                </c:pt>
                <c:pt idx="6">
                  <c:v>176.46095465170154</c:v>
                </c:pt>
                <c:pt idx="7">
                  <c:v>184.93610453170413</c:v>
                </c:pt>
                <c:pt idx="8">
                  <c:v>185.32855922866833</c:v>
                </c:pt>
                <c:pt idx="9">
                  <c:v>185.17320996658975</c:v>
                </c:pt>
                <c:pt idx="10">
                  <c:v>184.4884124185713</c:v>
                </c:pt>
                <c:pt idx="11">
                  <c:v>184.96110886628722</c:v>
                </c:pt>
                <c:pt idx="12">
                  <c:v>184.25920604829633</c:v>
                </c:pt>
                <c:pt idx="13">
                  <c:v>184.41052616356123</c:v>
                </c:pt>
                <c:pt idx="14">
                  <c:v>191.67880827385312</c:v>
                </c:pt>
                <c:pt idx="15">
                  <c:v>191.67228404801372</c:v>
                </c:pt>
                <c:pt idx="16">
                  <c:v>191.68263214581401</c:v>
                </c:pt>
                <c:pt idx="17">
                  <c:v>188.57466881136014</c:v>
                </c:pt>
                <c:pt idx="18">
                  <c:v>189.08185278609474</c:v>
                </c:pt>
                <c:pt idx="19">
                  <c:v>188.57464497194121</c:v>
                </c:pt>
                <c:pt idx="20">
                  <c:v>184.81893263368224</c:v>
                </c:pt>
                <c:pt idx="21">
                  <c:v>184.04400066341216</c:v>
                </c:pt>
                <c:pt idx="22">
                  <c:v>184.81893263368224</c:v>
                </c:pt>
                <c:pt idx="23">
                  <c:v>182.64642592956869</c:v>
                </c:pt>
                <c:pt idx="24">
                  <c:v>182.49281341537767</c:v>
                </c:pt>
                <c:pt idx="25">
                  <c:v>182.06777549479247</c:v>
                </c:pt>
                <c:pt idx="26">
                  <c:v>180.32084994002392</c:v>
                </c:pt>
                <c:pt idx="27">
                  <c:v>180.31975087444425</c:v>
                </c:pt>
                <c:pt idx="28">
                  <c:v>180.1613024278075</c:v>
                </c:pt>
                <c:pt idx="29">
                  <c:v>177.06508449004843</c:v>
                </c:pt>
                <c:pt idx="30">
                  <c:v>176.79418762880752</c:v>
                </c:pt>
                <c:pt idx="31">
                  <c:v>175.56068287826196</c:v>
                </c:pt>
                <c:pt idx="32">
                  <c:v>172.90655320720242</c:v>
                </c:pt>
                <c:pt idx="33">
                  <c:v>173.78182152265441</c:v>
                </c:pt>
                <c:pt idx="34">
                  <c:v>173.96703956202319</c:v>
                </c:pt>
                <c:pt idx="35">
                  <c:v>171.56869161549909</c:v>
                </c:pt>
                <c:pt idx="36">
                  <c:v>159.89989994817512</c:v>
                </c:pt>
                <c:pt idx="37">
                  <c:v>182.97356549640381</c:v>
                </c:pt>
                <c:pt idx="38">
                  <c:v>182.38852745975262</c:v>
                </c:pt>
                <c:pt idx="39">
                  <c:v>182.55540591007565</c:v>
                </c:pt>
                <c:pt idx="40">
                  <c:v>183.59725063998812</c:v>
                </c:pt>
                <c:pt idx="41">
                  <c:v>187.39956660860591</c:v>
                </c:pt>
                <c:pt idx="42">
                  <c:v>184.33356646224721</c:v>
                </c:pt>
                <c:pt idx="43">
                  <c:v>185.37050920631589</c:v>
                </c:pt>
              </c:numCache>
            </c:numRef>
          </c:xVal>
          <c:yVal>
            <c:numRef>
              <c:f>Лист1!$AI$63:$AI$106</c:f>
              <c:numCache>
                <c:formatCode>0.00</c:formatCode>
                <c:ptCount val="44"/>
                <c:pt idx="0">
                  <c:v>2.3839589708553435</c:v>
                </c:pt>
                <c:pt idx="1">
                  <c:v>2.4395140984381509</c:v>
                </c:pt>
                <c:pt idx="2">
                  <c:v>2.4409256195443847</c:v>
                </c:pt>
                <c:pt idx="3">
                  <c:v>2.4507969753079815</c:v>
                </c:pt>
                <c:pt idx="4">
                  <c:v>2.4797864352171</c:v>
                </c:pt>
                <c:pt idx="5">
                  <c:v>2.5003427479479208</c:v>
                </c:pt>
                <c:pt idx="6">
                  <c:v>2.5092864288557815</c:v>
                </c:pt>
                <c:pt idx="7">
                  <c:v>2.6218351858649167</c:v>
                </c:pt>
                <c:pt idx="8">
                  <c:v>2.6220344563960651</c:v>
                </c:pt>
                <c:pt idx="9">
                  <c:v>2.6232430212717825</c:v>
                </c:pt>
                <c:pt idx="10">
                  <c:v>2.6158048634765243</c:v>
                </c:pt>
                <c:pt idx="11">
                  <c:v>2.6837302683323658</c:v>
                </c:pt>
                <c:pt idx="12">
                  <c:v>2.6778429163426689</c:v>
                </c:pt>
                <c:pt idx="13">
                  <c:v>2.6763641780791589</c:v>
                </c:pt>
                <c:pt idx="14">
                  <c:v>2.8274564281328503</c:v>
                </c:pt>
                <c:pt idx="15">
                  <c:v>2.8275261332695369</c:v>
                </c:pt>
                <c:pt idx="16">
                  <c:v>2.8254246134416201</c:v>
                </c:pt>
                <c:pt idx="17">
                  <c:v>2.86930611176868</c:v>
                </c:pt>
                <c:pt idx="18">
                  <c:v>2.8711862712508016</c:v>
                </c:pt>
                <c:pt idx="19">
                  <c:v>2.869306161136473</c:v>
                </c:pt>
                <c:pt idx="20">
                  <c:v>2.8921490868230602</c:v>
                </c:pt>
                <c:pt idx="21">
                  <c:v>2.8777417848768456</c:v>
                </c:pt>
                <c:pt idx="22">
                  <c:v>2.8921490868230602</c:v>
                </c:pt>
                <c:pt idx="23">
                  <c:v>2.9462603961533929</c:v>
                </c:pt>
                <c:pt idx="24">
                  <c:v>2.9378309397090616</c:v>
                </c:pt>
                <c:pt idx="25">
                  <c:v>2.9309369636401388</c:v>
                </c:pt>
                <c:pt idx="26">
                  <c:v>2.9887335721532287</c:v>
                </c:pt>
                <c:pt idx="27">
                  <c:v>2.9887622945033665</c:v>
                </c:pt>
                <c:pt idx="28">
                  <c:v>2.9884910361329751</c:v>
                </c:pt>
                <c:pt idx="29">
                  <c:v>3.0253885454063258</c:v>
                </c:pt>
                <c:pt idx="30">
                  <c:v>3.0267362509936513</c:v>
                </c:pt>
                <c:pt idx="31">
                  <c:v>3.0012580998317508</c:v>
                </c:pt>
                <c:pt idx="32">
                  <c:v>3.0422421176423833</c:v>
                </c:pt>
                <c:pt idx="33">
                  <c:v>3.0592141546099541</c:v>
                </c:pt>
                <c:pt idx="34">
                  <c:v>3.0600136862016059</c:v>
                </c:pt>
                <c:pt idx="35">
                  <c:v>3.1127031703427517</c:v>
                </c:pt>
                <c:pt idx="36">
                  <c:v>2.9164110682692761</c:v>
                </c:pt>
                <c:pt idx="37">
                  <c:v>3.2994885600869353</c:v>
                </c:pt>
                <c:pt idx="38">
                  <c:v>3.4017508550969939</c:v>
                </c:pt>
                <c:pt idx="39">
                  <c:v>3.3961202582023655</c:v>
                </c:pt>
                <c:pt idx="40">
                  <c:v>3.4228710322691351</c:v>
                </c:pt>
                <c:pt idx="41">
                  <c:v>3.5909438972897476</c:v>
                </c:pt>
                <c:pt idx="42">
                  <c:v>3.5382333008131819</c:v>
                </c:pt>
                <c:pt idx="43">
                  <c:v>3.5633498071518441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127080"/>
        <c:axId val="481126296"/>
      </c:scatterChart>
      <c:valAx>
        <c:axId val="481127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1126296"/>
        <c:crosses val="autoZero"/>
        <c:crossBetween val="midCat"/>
      </c:valAx>
      <c:valAx>
        <c:axId val="48112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1127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для 2 ступени</a:t>
            </a:r>
            <a:endParaRPr lang="ru-RU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322411311489289"/>
          <c:y val="0.12551607445008461"/>
          <c:w val="0.82764757044665604"/>
          <c:h val="0.7181446100963268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-2.0697346849239153E-2"/>
                  <c:y val="9.8271979961895625E-3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Лист1!$X$13:$X$60</c:f>
              <c:numCache>
                <c:formatCode>0.00</c:formatCode>
                <c:ptCount val="48"/>
                <c:pt idx="0">
                  <c:v>1.8554833305416081</c:v>
                </c:pt>
                <c:pt idx="1">
                  <c:v>2.1242086195777161</c:v>
                </c:pt>
                <c:pt idx="2">
                  <c:v>2.3929335599385797</c:v>
                </c:pt>
                <c:pt idx="3">
                  <c:v>2.6616589651997691</c:v>
                </c:pt>
                <c:pt idx="4">
                  <c:v>2.9303839055606331</c:v>
                </c:pt>
                <c:pt idx="5">
                  <c:v>3.199109310821822</c:v>
                </c:pt>
                <c:pt idx="6">
                  <c:v>1.8554834002766567</c:v>
                </c:pt>
                <c:pt idx="7">
                  <c:v>2.1242084956042957</c:v>
                </c:pt>
                <c:pt idx="8">
                  <c:v>2.3929335909319347</c:v>
                </c:pt>
                <c:pt idx="9">
                  <c:v>2.661659120166544</c:v>
                </c:pt>
                <c:pt idx="10">
                  <c:v>2.9303839985406976</c:v>
                </c:pt>
                <c:pt idx="11">
                  <c:v>3.1991093108218216</c:v>
                </c:pt>
                <c:pt idx="12">
                  <c:v>1.8554833595978779</c:v>
                </c:pt>
                <c:pt idx="13">
                  <c:v>2.124208590521445</c:v>
                </c:pt>
                <c:pt idx="14">
                  <c:v>2.3929338214450122</c:v>
                </c:pt>
                <c:pt idx="15">
                  <c:v>2.6616590523685795</c:v>
                </c:pt>
                <c:pt idx="16">
                  <c:v>2.9303840798982543</c:v>
                </c:pt>
                <c:pt idx="17">
                  <c:v>3.1991093108218216</c:v>
                </c:pt>
                <c:pt idx="18">
                  <c:v>1.855483515134384</c:v>
                </c:pt>
                <c:pt idx="19">
                  <c:v>2.1242086742718715</c:v>
                </c:pt>
                <c:pt idx="20">
                  <c:v>2.3929338334093591</c:v>
                </c:pt>
                <c:pt idx="21">
                  <c:v>2.6616589925468466</c:v>
                </c:pt>
                <c:pt idx="22">
                  <c:v>2.9303841516843341</c:v>
                </c:pt>
                <c:pt idx="23">
                  <c:v>3.1991093108218216</c:v>
                </c:pt>
                <c:pt idx="24">
                  <c:v>1.8554832917999138</c:v>
                </c:pt>
                <c:pt idx="25">
                  <c:v>2.1242085679221239</c:v>
                </c:pt>
                <c:pt idx="26">
                  <c:v>2.3929336632497624</c:v>
                </c:pt>
                <c:pt idx="27">
                  <c:v>2.6616589393719727</c:v>
                </c:pt>
                <c:pt idx="28">
                  <c:v>2.9303838539050404</c:v>
                </c:pt>
                <c:pt idx="29">
                  <c:v>3.1991093108218212</c:v>
                </c:pt>
                <c:pt idx="30">
                  <c:v>1.8554834345324702</c:v>
                </c:pt>
                <c:pt idx="31">
                  <c:v>2.1242084727670867</c:v>
                </c:pt>
                <c:pt idx="32">
                  <c:v>2.3929336822807707</c:v>
                </c:pt>
                <c:pt idx="33">
                  <c:v>2.6616590630735217</c:v>
                </c:pt>
                <c:pt idx="34">
                  <c:v>2.9303841013081384</c:v>
                </c:pt>
                <c:pt idx="35">
                  <c:v>3.199109310821822</c:v>
                </c:pt>
                <c:pt idx="36">
                  <c:v>1.8554834002766567</c:v>
                </c:pt>
                <c:pt idx="37">
                  <c:v>2.1242085498426668</c:v>
                </c:pt>
                <c:pt idx="38">
                  <c:v>2.392933699408677</c:v>
                </c:pt>
                <c:pt idx="39">
                  <c:v>2.6616590116898013</c:v>
                </c:pt>
                <c:pt idx="40">
                  <c:v>2.9303839985406976</c:v>
                </c:pt>
                <c:pt idx="41">
                  <c:v>3.1991093108218216</c:v>
                </c:pt>
                <c:pt idx="42">
                  <c:v>1.8554833692833015</c:v>
                </c:pt>
                <c:pt idx="43">
                  <c:v>2.1242084646109403</c:v>
                </c:pt>
                <c:pt idx="44">
                  <c:v>2.3929335599385793</c:v>
                </c:pt>
                <c:pt idx="45">
                  <c:v>2.6616588102329932</c:v>
                </c:pt>
                <c:pt idx="46">
                  <c:v>2.9303839055606322</c:v>
                </c:pt>
                <c:pt idx="47">
                  <c:v>3.1991093108218216</c:v>
                </c:pt>
              </c:numCache>
            </c:numRef>
          </c:xVal>
          <c:yVal>
            <c:numRef>
              <c:f>Лист1!$Y$13:$Y$60</c:f>
              <c:numCache>
                <c:formatCode>0.00</c:formatCode>
                <c:ptCount val="48"/>
                <c:pt idx="0">
                  <c:v>4.2800689059959351</c:v>
                </c:pt>
                <c:pt idx="1">
                  <c:v>4.0502519197571445</c:v>
                </c:pt>
                <c:pt idx="2">
                  <c:v>3.7734872897131058</c:v>
                </c:pt>
                <c:pt idx="3">
                  <c:v>3.3544613335481963</c:v>
                </c:pt>
                <c:pt idx="4">
                  <c:v>2.7109624128598311</c:v>
                </c:pt>
                <c:pt idx="5">
                  <c:v>1.7824717708301849</c:v>
                </c:pt>
                <c:pt idx="6">
                  <c:v>4.2695075415785375</c:v>
                </c:pt>
                <c:pt idx="7">
                  <c:v>4.0408004949644463</c:v>
                </c:pt>
                <c:pt idx="8">
                  <c:v>3.7644940943397653</c:v>
                </c:pt>
                <c:pt idx="9">
                  <c:v>3.3448931621986464</c:v>
                </c:pt>
                <c:pt idx="10">
                  <c:v>2.7003302779800968</c:v>
                </c:pt>
                <c:pt idx="11">
                  <c:v>1.772155865141551</c:v>
                </c:pt>
                <c:pt idx="12">
                  <c:v>4.2584436382926372</c:v>
                </c:pt>
                <c:pt idx="13">
                  <c:v>4.030889677368001</c:v>
                </c:pt>
                <c:pt idx="14">
                  <c:v>3.7550576653745158</c:v>
                </c:pt>
                <c:pt idx="15">
                  <c:v>3.3348535483825081</c:v>
                </c:pt>
                <c:pt idx="16">
                  <c:v>2.6891842465716604</c:v>
                </c:pt>
                <c:pt idx="17">
                  <c:v>1.7613638704070442</c:v>
                </c:pt>
                <c:pt idx="18">
                  <c:v>4.2469117842897939</c:v>
                </c:pt>
                <c:pt idx="19">
                  <c:v>4.0205493542643911</c:v>
                </c:pt>
                <c:pt idx="20">
                  <c:v>3.7452057841742556</c:v>
                </c:pt>
                <c:pt idx="21">
                  <c:v>3.3243722028428642</c:v>
                </c:pt>
                <c:pt idx="22">
                  <c:v>2.6775587980994917</c:v>
                </c:pt>
                <c:pt idx="23">
                  <c:v>1.750132284370659</c:v>
                </c:pt>
                <c:pt idx="24">
                  <c:v>4.2349456513578732</c:v>
                </c:pt>
                <c:pt idx="25">
                  <c:v>4.009808678592476</c:v>
                </c:pt>
                <c:pt idx="26">
                  <c:v>3.7349656215249865</c:v>
                </c:pt>
                <c:pt idx="27">
                  <c:v>3.3134783039692555</c:v>
                </c:pt>
                <c:pt idx="28">
                  <c:v>2.6654879148578132</c:v>
                </c:pt>
                <c:pt idx="29">
                  <c:v>1.7384970804530295</c:v>
                </c:pt>
                <c:pt idx="30">
                  <c:v>4.22257999096714</c:v>
                </c:pt>
                <c:pt idx="31">
                  <c:v>3.9986979791362227</c:v>
                </c:pt>
                <c:pt idx="32">
                  <c:v>3.724365515784275</c:v>
                </c:pt>
                <c:pt idx="33">
                  <c:v>3.3022020329861745</c:v>
                </c:pt>
                <c:pt idx="34">
                  <c:v>2.653006229496278</c:v>
                </c:pt>
                <c:pt idx="35">
                  <c:v>1.7264943403029713</c:v>
                </c:pt>
                <c:pt idx="36">
                  <c:v>4.2098470680918858</c:v>
                </c:pt>
                <c:pt idx="37">
                  <c:v>3.9872453926181128</c:v>
                </c:pt>
                <c:pt idx="38">
                  <c:v>3.7134318357330298</c:v>
                </c:pt>
                <c:pt idx="39">
                  <c:v>3.2905717724095092</c:v>
                </c:pt>
                <c:pt idx="40">
                  <c:v>2.6401467302465305</c:v>
                </c:pt>
                <c:pt idx="41">
                  <c:v>1.7141586977630723</c:v>
                </c:pt>
                <c:pt idx="42">
                  <c:v>4.1967783281274356</c:v>
                </c:pt>
                <c:pt idx="43">
                  <c:v>3.9754784518892441</c:v>
                </c:pt>
                <c:pt idx="44">
                  <c:v>3.7021904562464569</c:v>
                </c:pt>
                <c:pt idx="45">
                  <c:v>3.2786153830947664</c:v>
                </c:pt>
                <c:pt idx="46">
                  <c:v>2.6269417245610405</c:v>
                </c:pt>
                <c:pt idx="47">
                  <c:v>1.7015238859517274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128648"/>
        <c:axId val="481126688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-1.1938793574556846E-2"/>
                  <c:y val="0.12545638647960883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Лист1!$X$13:$X$60</c:f>
              <c:numCache>
                <c:formatCode>0.00</c:formatCode>
                <c:ptCount val="48"/>
                <c:pt idx="0">
                  <c:v>1.8554833305416081</c:v>
                </c:pt>
                <c:pt idx="1">
                  <c:v>2.1242086195777161</c:v>
                </c:pt>
                <c:pt idx="2">
                  <c:v>2.3929335599385797</c:v>
                </c:pt>
                <c:pt idx="3">
                  <c:v>2.6616589651997691</c:v>
                </c:pt>
                <c:pt idx="4">
                  <c:v>2.9303839055606331</c:v>
                </c:pt>
                <c:pt idx="5">
                  <c:v>3.199109310821822</c:v>
                </c:pt>
                <c:pt idx="6">
                  <c:v>1.8554834002766567</c:v>
                </c:pt>
                <c:pt idx="7">
                  <c:v>2.1242084956042957</c:v>
                </c:pt>
                <c:pt idx="8">
                  <c:v>2.3929335909319347</c:v>
                </c:pt>
                <c:pt idx="9">
                  <c:v>2.661659120166544</c:v>
                </c:pt>
                <c:pt idx="10">
                  <c:v>2.9303839985406976</c:v>
                </c:pt>
                <c:pt idx="11">
                  <c:v>3.1991093108218216</c:v>
                </c:pt>
                <c:pt idx="12">
                  <c:v>1.8554833595978779</c:v>
                </c:pt>
                <c:pt idx="13">
                  <c:v>2.124208590521445</c:v>
                </c:pt>
                <c:pt idx="14">
                  <c:v>2.3929338214450122</c:v>
                </c:pt>
                <c:pt idx="15">
                  <c:v>2.6616590523685795</c:v>
                </c:pt>
                <c:pt idx="16">
                  <c:v>2.9303840798982543</c:v>
                </c:pt>
                <c:pt idx="17">
                  <c:v>3.1991093108218216</c:v>
                </c:pt>
                <c:pt idx="18">
                  <c:v>1.855483515134384</c:v>
                </c:pt>
                <c:pt idx="19">
                  <c:v>2.1242086742718715</c:v>
                </c:pt>
                <c:pt idx="20">
                  <c:v>2.3929338334093591</c:v>
                </c:pt>
                <c:pt idx="21">
                  <c:v>2.6616589925468466</c:v>
                </c:pt>
                <c:pt idx="22">
                  <c:v>2.9303841516843341</c:v>
                </c:pt>
                <c:pt idx="23">
                  <c:v>3.1991093108218216</c:v>
                </c:pt>
                <c:pt idx="24">
                  <c:v>1.8554832917999138</c:v>
                </c:pt>
                <c:pt idx="25">
                  <c:v>2.1242085679221239</c:v>
                </c:pt>
                <c:pt idx="26">
                  <c:v>2.3929336632497624</c:v>
                </c:pt>
                <c:pt idx="27">
                  <c:v>2.6616589393719727</c:v>
                </c:pt>
                <c:pt idx="28">
                  <c:v>2.9303838539050404</c:v>
                </c:pt>
                <c:pt idx="29">
                  <c:v>3.1991093108218212</c:v>
                </c:pt>
                <c:pt idx="30">
                  <c:v>1.8554834345324702</c:v>
                </c:pt>
                <c:pt idx="31">
                  <c:v>2.1242084727670867</c:v>
                </c:pt>
                <c:pt idx="32">
                  <c:v>2.3929336822807707</c:v>
                </c:pt>
                <c:pt idx="33">
                  <c:v>2.6616590630735217</c:v>
                </c:pt>
                <c:pt idx="34">
                  <c:v>2.9303841013081384</c:v>
                </c:pt>
                <c:pt idx="35">
                  <c:v>3.199109310821822</c:v>
                </c:pt>
                <c:pt idx="36">
                  <c:v>1.8554834002766567</c:v>
                </c:pt>
                <c:pt idx="37">
                  <c:v>2.1242085498426668</c:v>
                </c:pt>
                <c:pt idx="38">
                  <c:v>2.392933699408677</c:v>
                </c:pt>
                <c:pt idx="39">
                  <c:v>2.6616590116898013</c:v>
                </c:pt>
                <c:pt idx="40">
                  <c:v>2.9303839985406976</c:v>
                </c:pt>
                <c:pt idx="41">
                  <c:v>3.1991093108218216</c:v>
                </c:pt>
                <c:pt idx="42">
                  <c:v>1.8554833692833015</c:v>
                </c:pt>
                <c:pt idx="43">
                  <c:v>2.1242084646109403</c:v>
                </c:pt>
                <c:pt idx="44">
                  <c:v>2.3929335599385793</c:v>
                </c:pt>
                <c:pt idx="45">
                  <c:v>2.6616588102329932</c:v>
                </c:pt>
                <c:pt idx="46">
                  <c:v>2.9303839055606322</c:v>
                </c:pt>
                <c:pt idx="47">
                  <c:v>3.1991093108218216</c:v>
                </c:pt>
              </c:numCache>
            </c:numRef>
          </c:xVal>
          <c:yVal>
            <c:numRef>
              <c:f>Лист1!$Q$13:$Q$60</c:f>
              <c:numCache>
                <c:formatCode>0.000</c:formatCode>
                <c:ptCount val="48"/>
                <c:pt idx="0">
                  <c:v>0.76600000000000001</c:v>
                </c:pt>
                <c:pt idx="1">
                  <c:v>0.76700000000000002</c:v>
                </c:pt>
                <c:pt idx="2">
                  <c:v>0.754</c:v>
                </c:pt>
                <c:pt idx="3">
                  <c:v>0.70499999999999996</c:v>
                </c:pt>
                <c:pt idx="4">
                  <c:v>0.59899999999999998</c:v>
                </c:pt>
                <c:pt idx="5">
                  <c:v>0.41299999999999998</c:v>
                </c:pt>
                <c:pt idx="6">
                  <c:v>0.76600000000000001</c:v>
                </c:pt>
                <c:pt idx="7">
                  <c:v>0.76700000000000002</c:v>
                </c:pt>
                <c:pt idx="8">
                  <c:v>0.754</c:v>
                </c:pt>
                <c:pt idx="9">
                  <c:v>0.70499999999999996</c:v>
                </c:pt>
                <c:pt idx="10">
                  <c:v>0.59899999999999998</c:v>
                </c:pt>
                <c:pt idx="11">
                  <c:v>0.41299999999999998</c:v>
                </c:pt>
                <c:pt idx="12">
                  <c:v>0.76600000000000001</c:v>
                </c:pt>
                <c:pt idx="13">
                  <c:v>0.76700000000000002</c:v>
                </c:pt>
                <c:pt idx="14">
                  <c:v>0.754</c:v>
                </c:pt>
                <c:pt idx="15">
                  <c:v>0.70499999999999996</c:v>
                </c:pt>
                <c:pt idx="16">
                  <c:v>0.59899999999999998</c:v>
                </c:pt>
                <c:pt idx="17">
                  <c:v>0.41299999999999998</c:v>
                </c:pt>
                <c:pt idx="18">
                  <c:v>0.76600000000000001</c:v>
                </c:pt>
                <c:pt idx="19">
                  <c:v>0.76700000000000002</c:v>
                </c:pt>
                <c:pt idx="20">
                  <c:v>0.754</c:v>
                </c:pt>
                <c:pt idx="21">
                  <c:v>0.70499999999999996</c:v>
                </c:pt>
                <c:pt idx="22">
                  <c:v>0.59899999999999998</c:v>
                </c:pt>
                <c:pt idx="23">
                  <c:v>0.41299999999999998</c:v>
                </c:pt>
                <c:pt idx="24">
                  <c:v>0.76600000000000001</c:v>
                </c:pt>
                <c:pt idx="25">
                  <c:v>0.76700000000000002</c:v>
                </c:pt>
                <c:pt idx="26">
                  <c:v>0.754</c:v>
                </c:pt>
                <c:pt idx="27">
                  <c:v>0.70499999999999996</c:v>
                </c:pt>
                <c:pt idx="28">
                  <c:v>0.59899999999999998</c:v>
                </c:pt>
                <c:pt idx="29">
                  <c:v>0.41299999999999998</c:v>
                </c:pt>
                <c:pt idx="30">
                  <c:v>0.76600000000000001</c:v>
                </c:pt>
                <c:pt idx="31">
                  <c:v>0.76700000000000002</c:v>
                </c:pt>
                <c:pt idx="32">
                  <c:v>0.754</c:v>
                </c:pt>
                <c:pt idx="33">
                  <c:v>0.70499999999999996</c:v>
                </c:pt>
                <c:pt idx="34">
                  <c:v>0.59899999999999998</c:v>
                </c:pt>
                <c:pt idx="35">
                  <c:v>0.41299999999999998</c:v>
                </c:pt>
                <c:pt idx="36">
                  <c:v>0.76600000000000001</c:v>
                </c:pt>
                <c:pt idx="37">
                  <c:v>0.76700000000000002</c:v>
                </c:pt>
                <c:pt idx="38">
                  <c:v>0.754</c:v>
                </c:pt>
                <c:pt idx="39">
                  <c:v>0.70499999999999996</c:v>
                </c:pt>
                <c:pt idx="40">
                  <c:v>0.59899999999999998</c:v>
                </c:pt>
                <c:pt idx="41">
                  <c:v>0.41299999999999998</c:v>
                </c:pt>
                <c:pt idx="42">
                  <c:v>0.76600000000000001</c:v>
                </c:pt>
                <c:pt idx="43">
                  <c:v>0.76700000000000002</c:v>
                </c:pt>
                <c:pt idx="44">
                  <c:v>0.754</c:v>
                </c:pt>
                <c:pt idx="45">
                  <c:v>0.70499999999999996</c:v>
                </c:pt>
                <c:pt idx="46">
                  <c:v>0.59899999999999998</c:v>
                </c:pt>
                <c:pt idx="47">
                  <c:v>0.41299999999999998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429608"/>
        <c:axId val="480424904"/>
      </c:scatterChart>
      <c:valAx>
        <c:axId val="48112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1126688"/>
        <c:crosses val="autoZero"/>
        <c:crossBetween val="midCat"/>
      </c:valAx>
      <c:valAx>
        <c:axId val="48112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1128648"/>
        <c:crosses val="autoZero"/>
        <c:crossBetween val="midCat"/>
      </c:valAx>
      <c:valAx>
        <c:axId val="480424904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429608"/>
        <c:crosses val="max"/>
        <c:crossBetween val="midCat"/>
      </c:valAx>
      <c:valAx>
        <c:axId val="480429608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480424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295275</xdr:colOff>
      <xdr:row>11</xdr:row>
      <xdr:rowOff>9524</xdr:rowOff>
    </xdr:from>
    <xdr:to>
      <xdr:col>32</xdr:col>
      <xdr:colOff>581025</xdr:colOff>
      <xdr:row>25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219075</xdr:colOff>
      <xdr:row>27</xdr:row>
      <xdr:rowOff>66674</xdr:rowOff>
    </xdr:from>
    <xdr:to>
      <xdr:col>35</xdr:col>
      <xdr:colOff>361950</xdr:colOff>
      <xdr:row>46</xdr:row>
      <xdr:rowOff>190499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371474</xdr:colOff>
      <xdr:row>11</xdr:row>
      <xdr:rowOff>19050</xdr:rowOff>
    </xdr:from>
    <xdr:to>
      <xdr:col>40</xdr:col>
      <xdr:colOff>771525</xdr:colOff>
      <xdr:row>25</xdr:row>
      <xdr:rowOff>133350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571500</xdr:colOff>
      <xdr:row>27</xdr:row>
      <xdr:rowOff>76200</xdr:rowOff>
    </xdr:from>
    <xdr:to>
      <xdr:col>45</xdr:col>
      <xdr:colOff>47625</xdr:colOff>
      <xdr:row>46</xdr:row>
      <xdr:rowOff>180975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10"/>
  <sheetViews>
    <sheetView topLeftCell="Z1" zoomScaleNormal="100" workbookViewId="0">
      <selection activeCell="F5" sqref="F5"/>
    </sheetView>
  </sheetViews>
  <sheetFormatPr defaultRowHeight="15" x14ac:dyDescent="0.25"/>
  <cols>
    <col min="1" max="1" width="14.28515625" bestFit="1" customWidth="1"/>
    <col min="2" max="2" width="10.140625" bestFit="1" customWidth="1"/>
    <col min="3" max="3" width="15.7109375" bestFit="1" customWidth="1"/>
    <col min="4" max="4" width="16.42578125" bestFit="1" customWidth="1"/>
    <col min="5" max="5" width="14.42578125" customWidth="1"/>
    <col min="6" max="6" width="12.28515625" bestFit="1" customWidth="1"/>
    <col min="7" max="7" width="7.5703125" customWidth="1"/>
    <col min="9" max="10" width="10" bestFit="1" customWidth="1"/>
    <col min="11" max="12" width="9.28515625" bestFit="1" customWidth="1"/>
    <col min="20" max="20" width="9.140625" customWidth="1"/>
    <col min="21" max="21" width="10.140625" bestFit="1" customWidth="1"/>
    <col min="22" max="22" width="15.7109375" bestFit="1" customWidth="1"/>
    <col min="23" max="23" width="14.28515625" bestFit="1" customWidth="1"/>
    <col min="24" max="25" width="15.140625" bestFit="1" customWidth="1"/>
    <col min="26" max="26" width="13.28515625" bestFit="1" customWidth="1"/>
    <col min="34" max="34" width="9.7109375" bestFit="1" customWidth="1"/>
    <col min="36" max="36" width="10" bestFit="1" customWidth="1"/>
    <col min="37" max="37" width="11.85546875" bestFit="1" customWidth="1"/>
    <col min="38" max="38" width="7.28515625" customWidth="1"/>
    <col min="39" max="39" width="10.28515625" customWidth="1"/>
    <col min="40" max="40" width="10" customWidth="1"/>
    <col min="41" max="41" width="9.7109375" bestFit="1" customWidth="1"/>
    <col min="42" max="42" width="16" bestFit="1" customWidth="1"/>
    <col min="45" max="45" width="12.7109375" bestFit="1" customWidth="1"/>
    <col min="46" max="46" width="10.7109375" bestFit="1" customWidth="1"/>
    <col min="47" max="47" width="10.7109375" customWidth="1"/>
    <col min="48" max="48" width="14.28515625" bestFit="1" customWidth="1"/>
    <col min="51" max="51" width="10.42578125" bestFit="1" customWidth="1"/>
    <col min="54" max="54" width="10.7109375" bestFit="1" customWidth="1"/>
    <col min="56" max="56" width="10.140625" bestFit="1" customWidth="1"/>
    <col min="57" max="57" width="15.7109375" bestFit="1" customWidth="1"/>
  </cols>
  <sheetData>
    <row r="1" spans="1:40" x14ac:dyDescent="0.25">
      <c r="A1" s="6" t="s">
        <v>3</v>
      </c>
      <c r="B1" s="6">
        <v>516</v>
      </c>
      <c r="D1" s="14" t="s">
        <v>22</v>
      </c>
      <c r="E1" s="68" t="s">
        <v>25</v>
      </c>
    </row>
    <row r="2" spans="1:40" x14ac:dyDescent="0.25">
      <c r="A2" s="6" t="s">
        <v>5</v>
      </c>
      <c r="B2" s="6">
        <v>273</v>
      </c>
      <c r="D2" s="15" t="s">
        <v>23</v>
      </c>
      <c r="E2" s="69" t="s">
        <v>26</v>
      </c>
      <c r="N2" s="16"/>
      <c r="O2" s="16"/>
      <c r="P2" s="16"/>
      <c r="Q2" s="16"/>
      <c r="AJ2" s="4"/>
      <c r="AK2" s="4"/>
      <c r="AL2" s="4"/>
      <c r="AM2" s="4"/>
      <c r="AN2" s="4"/>
    </row>
    <row r="3" spans="1:40" x14ac:dyDescent="0.25">
      <c r="A3" s="6" t="s">
        <v>4</v>
      </c>
      <c r="B3" s="6">
        <v>5200</v>
      </c>
      <c r="D3" s="17" t="s">
        <v>24</v>
      </c>
      <c r="E3" s="70" t="s">
        <v>27</v>
      </c>
      <c r="N3" s="16"/>
      <c r="O3" s="16"/>
      <c r="P3" s="16"/>
      <c r="Q3" s="16"/>
      <c r="AJ3" s="4"/>
      <c r="AK3" s="4"/>
      <c r="AL3" s="4"/>
      <c r="AM3" s="4"/>
      <c r="AN3" s="4"/>
    </row>
    <row r="4" spans="1:40" ht="21" x14ac:dyDescent="0.25">
      <c r="A4" s="6" t="s">
        <v>14</v>
      </c>
      <c r="B4" s="6">
        <v>2.94</v>
      </c>
      <c r="D4" s="71"/>
      <c r="E4" s="72" t="s">
        <v>32</v>
      </c>
      <c r="F4" s="87" t="s">
        <v>43</v>
      </c>
      <c r="N4" s="16"/>
      <c r="O4" s="16"/>
      <c r="P4" s="16"/>
      <c r="Q4" s="16"/>
      <c r="AJ4" s="4"/>
      <c r="AK4" s="4"/>
      <c r="AL4" s="4"/>
      <c r="AM4" s="4"/>
      <c r="AN4" s="4"/>
    </row>
    <row r="5" spans="1:40" ht="21" x14ac:dyDescent="0.25">
      <c r="A5" s="6" t="s">
        <v>13</v>
      </c>
      <c r="B5" s="6">
        <v>0.69</v>
      </c>
      <c r="D5" s="73"/>
      <c r="E5" s="74" t="s">
        <v>34</v>
      </c>
      <c r="F5" s="87" t="s">
        <v>44</v>
      </c>
      <c r="AJ5" s="4"/>
      <c r="AK5" s="4"/>
      <c r="AL5" s="4"/>
      <c r="AM5" s="4"/>
      <c r="AN5" s="4"/>
    </row>
    <row r="6" spans="1:40" x14ac:dyDescent="0.25">
      <c r="A6" s="6" t="s">
        <v>16</v>
      </c>
      <c r="B6" s="6">
        <v>0.76</v>
      </c>
      <c r="AJ6" s="4"/>
      <c r="AK6" s="4"/>
      <c r="AL6" s="4"/>
      <c r="AM6" s="4"/>
      <c r="AN6" s="4"/>
    </row>
    <row r="7" spans="1:40" x14ac:dyDescent="0.25">
      <c r="A7" s="6" t="s">
        <v>17</v>
      </c>
      <c r="B7" s="6">
        <v>1.31</v>
      </c>
      <c r="AJ7" s="4"/>
      <c r="AK7" s="4"/>
      <c r="AL7" s="4"/>
      <c r="AM7" s="4"/>
      <c r="AN7" s="4"/>
    </row>
    <row r="8" spans="1:40" x14ac:dyDescent="0.25">
      <c r="A8" s="6" t="s">
        <v>18</v>
      </c>
      <c r="B8" s="6">
        <v>4.5999999999999996</v>
      </c>
      <c r="AJ8" s="4"/>
      <c r="AK8" s="4"/>
      <c r="AL8" s="4"/>
      <c r="AM8" s="4"/>
      <c r="AN8" s="4"/>
    </row>
    <row r="9" spans="1:40" x14ac:dyDescent="0.25">
      <c r="A9" s="6" t="s">
        <v>19</v>
      </c>
      <c r="B9" s="6">
        <v>190</v>
      </c>
      <c r="AJ9" s="4"/>
      <c r="AK9" s="4"/>
      <c r="AL9" s="4"/>
      <c r="AM9" s="4"/>
      <c r="AN9" s="4"/>
    </row>
    <row r="10" spans="1:40" x14ac:dyDescent="0.25">
      <c r="A10" s="12"/>
      <c r="B10" s="12"/>
      <c r="AJ10" s="4"/>
      <c r="AK10" s="4"/>
      <c r="AL10" s="4"/>
      <c r="AM10" s="4"/>
      <c r="AN10" s="4"/>
    </row>
    <row r="11" spans="1:40" x14ac:dyDescent="0.25">
      <c r="A11" s="96" t="s">
        <v>32</v>
      </c>
      <c r="B11" s="97"/>
      <c r="C11" s="97"/>
      <c r="D11" s="98"/>
      <c r="F11" s="96" t="s">
        <v>32</v>
      </c>
      <c r="G11" s="97"/>
      <c r="H11" s="97"/>
      <c r="I11" s="97"/>
      <c r="J11" s="97"/>
      <c r="K11" s="97"/>
      <c r="L11" s="98"/>
      <c r="N11" s="99" t="s">
        <v>34</v>
      </c>
      <c r="O11" s="100"/>
      <c r="P11" s="100"/>
      <c r="Q11" s="101"/>
      <c r="S11" s="99" t="s">
        <v>34</v>
      </c>
      <c r="T11" s="100"/>
      <c r="U11" s="100"/>
      <c r="V11" s="100"/>
      <c r="W11" s="100"/>
      <c r="X11" s="100"/>
      <c r="Y11" s="101"/>
    </row>
    <row r="12" spans="1:40" ht="15.75" thickBot="1" x14ac:dyDescent="0.3">
      <c r="A12" s="50" t="s">
        <v>12</v>
      </c>
      <c r="B12" s="51" t="s">
        <v>0</v>
      </c>
      <c r="C12" s="50" t="s">
        <v>1</v>
      </c>
      <c r="D12" s="51" t="s">
        <v>2</v>
      </c>
      <c r="F12" s="1" t="s">
        <v>1</v>
      </c>
      <c r="G12" s="6" t="s">
        <v>15</v>
      </c>
      <c r="H12" s="6" t="s">
        <v>10</v>
      </c>
      <c r="I12" s="8" t="s">
        <v>6</v>
      </c>
      <c r="J12" s="6" t="s">
        <v>7</v>
      </c>
      <c r="K12" s="6" t="s">
        <v>8</v>
      </c>
      <c r="L12" s="9" t="s">
        <v>9</v>
      </c>
      <c r="N12" s="50" t="s">
        <v>12</v>
      </c>
      <c r="O12" s="51" t="s">
        <v>0</v>
      </c>
      <c r="P12" s="50" t="s">
        <v>1</v>
      </c>
      <c r="Q12" s="51" t="s">
        <v>2</v>
      </c>
      <c r="S12" s="1" t="s">
        <v>1</v>
      </c>
      <c r="T12" s="6" t="s">
        <v>15</v>
      </c>
      <c r="U12" s="6" t="s">
        <v>10</v>
      </c>
      <c r="V12" s="8" t="s">
        <v>6</v>
      </c>
      <c r="W12" s="6" t="s">
        <v>7</v>
      </c>
      <c r="X12" s="6" t="s">
        <v>8</v>
      </c>
      <c r="Y12" s="9" t="s">
        <v>9</v>
      </c>
    </row>
    <row r="13" spans="1:40" x14ac:dyDescent="0.25">
      <c r="A13" s="52">
        <v>315</v>
      </c>
      <c r="B13" s="53">
        <v>1.9387279690132198</v>
      </c>
      <c r="C13" s="54">
        <v>0.7</v>
      </c>
      <c r="D13" s="55">
        <v>0.75900000000000001</v>
      </c>
      <c r="F13" s="6">
        <f t="shared" ref="F13:F60" si="0">$B$3*C13</f>
        <v>3639.9999999999995</v>
      </c>
      <c r="G13" s="10">
        <f t="shared" ref="G13:G60" si="1">$B$4/B13</f>
        <v>1.5164582380767999</v>
      </c>
      <c r="H13" s="11">
        <f>1-0.427*(G13/$B$8)*($B$2/$B$9)^-3.688</f>
        <v>0.96301923115312427</v>
      </c>
      <c r="I13" s="18">
        <f>3.14*$B$6*F13/60</f>
        <v>144.77493333333331</v>
      </c>
      <c r="J13" s="10">
        <f t="shared" ref="J13:J60" si="2">$H$13*$B$1*$B$2*(B13^(($B$7-1)/$B$7)-1)*($B$7/($B$7-1))</f>
        <v>97227.596767132476</v>
      </c>
      <c r="K13" s="10">
        <f t="shared" ref="K13:K60" si="3">4*A13/(3.14*$B$6*$B$6*I13)</f>
        <v>4.7986639662327333</v>
      </c>
      <c r="L13" s="10">
        <f>J13/(I13*I13)</f>
        <v>4.6387696166755905</v>
      </c>
      <c r="N13" s="52">
        <v>121.79999542236328</v>
      </c>
      <c r="O13" s="53">
        <v>1.848510598242689</v>
      </c>
      <c r="P13" s="54">
        <v>0.7</v>
      </c>
      <c r="Q13" s="55">
        <v>0.76600000000000001</v>
      </c>
      <c r="S13" s="6">
        <f t="shared" ref="S13:S60" si="4">$B$3*P13</f>
        <v>3639.9999999999995</v>
      </c>
      <c r="T13" s="10">
        <f>$B$4/O13</f>
        <v>1.5904696477233886</v>
      </c>
      <c r="U13" s="11">
        <f>1-0.427*(T13/$B$8)*($B$2/$B$9)^-3.688</f>
        <v>0.96121436850445485</v>
      </c>
      <c r="V13" s="18">
        <f>3.14*$B$6*S13/60</f>
        <v>144.77493333333331</v>
      </c>
      <c r="W13" s="10">
        <f>$H$13*$B$1*$B$2*(O13^(($B$7-1)/$B$7)-1)*($B$7/($B$7-1))</f>
        <v>89709.30831135888</v>
      </c>
      <c r="X13" s="10">
        <f>4*N13/(3.14*$B$6*$B$6*V13)</f>
        <v>1.8554833305416081</v>
      </c>
      <c r="Y13" s="10">
        <f>W13/(V13*V13)</f>
        <v>4.2800689059959351</v>
      </c>
      <c r="AA13" s="7"/>
      <c r="AB13" s="7"/>
      <c r="AC13" s="7"/>
      <c r="AD13" s="7"/>
      <c r="AE13" s="7"/>
      <c r="AF13" s="7"/>
      <c r="AG13" s="7"/>
      <c r="AH13" s="7"/>
      <c r="AI13" s="7"/>
    </row>
    <row r="14" spans="1:40" x14ac:dyDescent="0.25">
      <c r="A14" s="56">
        <v>359.79998779296875</v>
      </c>
      <c r="B14" s="2">
        <v>1.8803209570404256</v>
      </c>
      <c r="C14" s="3">
        <v>0.7</v>
      </c>
      <c r="D14" s="57">
        <v>0.77</v>
      </c>
      <c r="F14" s="6">
        <f t="shared" si="0"/>
        <v>3639.9999999999995</v>
      </c>
      <c r="G14" s="10">
        <f t="shared" si="1"/>
        <v>1.5635628529224503</v>
      </c>
      <c r="H14" s="11">
        <f t="shared" ref="H14:H60" si="5">1-0.427*(G14/$B$8)*($B$2/$B$9)^-3.688</f>
        <v>0.96187052502361203</v>
      </c>
      <c r="I14" s="18">
        <f t="shared" ref="I14:I60" si="6">3.14*$B$6*F14/60</f>
        <v>144.77493333333331</v>
      </c>
      <c r="J14" s="10">
        <f t="shared" si="2"/>
        <v>92391.573845459527</v>
      </c>
      <c r="K14" s="10">
        <f t="shared" si="3"/>
        <v>5.4811404332479254</v>
      </c>
      <c r="L14" s="10">
        <f t="shared" ref="L14:L60" si="7">J14/(I14*I14)</f>
        <v>4.4080409250230304</v>
      </c>
      <c r="N14" s="56">
        <v>139.44000244140625</v>
      </c>
      <c r="O14" s="2">
        <v>1.7924173337384708</v>
      </c>
      <c r="P14" s="3">
        <v>0.7</v>
      </c>
      <c r="Q14" s="57">
        <v>0.76700000000000002</v>
      </c>
      <c r="S14" s="6">
        <f t="shared" si="4"/>
        <v>3639.9999999999995</v>
      </c>
      <c r="T14" s="10">
        <f t="shared" ref="T14:T60" si="8">$B$4/O14</f>
        <v>1.6402430085118622</v>
      </c>
      <c r="U14" s="11">
        <f t="shared" ref="U14:U60" si="9">1-0.427*(T14/$B$8)*($B$2/$B$9)^-3.688</f>
        <v>0.96000058160031621</v>
      </c>
      <c r="V14" s="18">
        <f t="shared" ref="V14:V60" si="10">3.14*$B$6*S14/60</f>
        <v>144.77493333333331</v>
      </c>
      <c r="W14" s="10">
        <f t="shared" ref="W14:W60" si="11">$H$13*$B$1*$B$2*(O14^(($B$7-1)/$B$7)-1)*($B$7/($B$7-1))</f>
        <v>84892.394535788335</v>
      </c>
      <c r="X14" s="10">
        <f t="shared" ref="X14:X60" si="12">4*N14/(3.14*$B$6*$B$6*V14)</f>
        <v>2.1242086195777161</v>
      </c>
      <c r="Y14" s="10">
        <f t="shared" ref="Y14:Y60" si="13">W14/(V14*V14)</f>
        <v>4.0502519197571445</v>
      </c>
      <c r="AA14" s="7"/>
      <c r="AB14" s="7"/>
      <c r="AC14" s="7"/>
      <c r="AD14" s="7"/>
      <c r="AE14" s="7"/>
      <c r="AF14" s="7"/>
      <c r="AG14" s="7"/>
      <c r="AH14" s="7"/>
      <c r="AI14" s="7"/>
    </row>
    <row r="15" spans="1:40" x14ac:dyDescent="0.25">
      <c r="A15" s="56">
        <v>404.60000610351562</v>
      </c>
      <c r="B15" s="2">
        <v>1.82563628700672</v>
      </c>
      <c r="C15" s="3">
        <v>0.7</v>
      </c>
      <c r="D15" s="57">
        <v>0.78500000000000003</v>
      </c>
      <c r="F15" s="6">
        <f t="shared" si="0"/>
        <v>3639.9999999999995</v>
      </c>
      <c r="G15" s="10">
        <f t="shared" si="1"/>
        <v>1.6103974383749626</v>
      </c>
      <c r="H15" s="11">
        <f t="shared" si="5"/>
        <v>0.96072840390535752</v>
      </c>
      <c r="I15" s="18">
        <f t="shared" si="6"/>
        <v>144.77493333333331</v>
      </c>
      <c r="J15" s="10">
        <f t="shared" si="2"/>
        <v>87758.674201687754</v>
      </c>
      <c r="K15" s="10">
        <f t="shared" si="3"/>
        <v>6.1636173651634429</v>
      </c>
      <c r="L15" s="10">
        <f t="shared" si="7"/>
        <v>4.1870033305619829</v>
      </c>
      <c r="N15" s="56">
        <v>157.07998657226562</v>
      </c>
      <c r="O15" s="2">
        <v>1.726600397344257</v>
      </c>
      <c r="P15" s="3">
        <v>0.7</v>
      </c>
      <c r="Q15" s="57">
        <v>0.754</v>
      </c>
      <c r="S15" s="6">
        <f t="shared" si="4"/>
        <v>3639.9999999999995</v>
      </c>
      <c r="T15" s="10">
        <f t="shared" si="8"/>
        <v>1.7027680547983854</v>
      </c>
      <c r="U15" s="11">
        <f t="shared" si="9"/>
        <v>0.95847582857658997</v>
      </c>
      <c r="V15" s="18">
        <f t="shared" si="10"/>
        <v>144.77493333333331</v>
      </c>
      <c r="W15" s="10">
        <f t="shared" si="11"/>
        <v>79091.468412492075</v>
      </c>
      <c r="X15" s="10">
        <f t="shared" si="12"/>
        <v>2.3929335599385797</v>
      </c>
      <c r="Y15" s="10">
        <f t="shared" si="13"/>
        <v>3.7734872897131058</v>
      </c>
      <c r="AA15" s="7"/>
      <c r="AB15" s="7"/>
      <c r="AC15" s="7"/>
      <c r="AD15" s="7"/>
      <c r="AE15" s="7"/>
      <c r="AF15" s="7"/>
      <c r="AG15" s="7"/>
      <c r="AH15" s="7"/>
      <c r="AI15" s="7"/>
    </row>
    <row r="16" spans="1:40" x14ac:dyDescent="0.25">
      <c r="A16" s="56">
        <v>449.39999389648437</v>
      </c>
      <c r="B16" s="2">
        <v>1.7647087086188256</v>
      </c>
      <c r="C16" s="3">
        <v>0.7</v>
      </c>
      <c r="D16" s="57">
        <v>0.79700000000000004</v>
      </c>
      <c r="F16" s="6">
        <f t="shared" si="0"/>
        <v>3639.9999999999995</v>
      </c>
      <c r="G16" s="10">
        <f t="shared" si="1"/>
        <v>1.6659973318208605</v>
      </c>
      <c r="H16" s="11">
        <f t="shared" si="5"/>
        <v>0.95937252956882368</v>
      </c>
      <c r="I16" s="18">
        <f t="shared" si="6"/>
        <v>144.77493333333331</v>
      </c>
      <c r="J16" s="10">
        <f t="shared" si="2"/>
        <v>82470.386197500789</v>
      </c>
      <c r="K16" s="10">
        <f t="shared" si="3"/>
        <v>6.8460938321786342</v>
      </c>
      <c r="L16" s="10">
        <f t="shared" si="7"/>
        <v>3.9346968812232581</v>
      </c>
      <c r="N16" s="56">
        <v>174.72000122070312</v>
      </c>
      <c r="O16" s="2">
        <v>1.6304824836436906</v>
      </c>
      <c r="P16" s="3">
        <v>0.7</v>
      </c>
      <c r="Q16" s="57">
        <v>0.70499999999999996</v>
      </c>
      <c r="S16" s="6">
        <f t="shared" si="4"/>
        <v>3639.9999999999995</v>
      </c>
      <c r="T16" s="10">
        <f t="shared" si="8"/>
        <v>1.8031472459795392</v>
      </c>
      <c r="U16" s="11">
        <f t="shared" si="9"/>
        <v>0.95602795393494189</v>
      </c>
      <c r="V16" s="18">
        <f t="shared" si="10"/>
        <v>144.77493333333331</v>
      </c>
      <c r="W16" s="10">
        <f t="shared" si="11"/>
        <v>70308.776003171428</v>
      </c>
      <c r="X16" s="10">
        <f t="shared" si="12"/>
        <v>2.6616589651997691</v>
      </c>
      <c r="Y16" s="10">
        <f t="shared" si="13"/>
        <v>3.3544613335481963</v>
      </c>
      <c r="AA16" s="7"/>
      <c r="AB16" s="7"/>
      <c r="AC16" s="7"/>
      <c r="AD16" s="7"/>
      <c r="AE16" s="7"/>
      <c r="AF16" s="7"/>
      <c r="AG16" s="7"/>
      <c r="AH16" s="7"/>
      <c r="AI16" s="7"/>
    </row>
    <row r="17" spans="1:50" x14ac:dyDescent="0.25">
      <c r="A17" s="56">
        <v>494.19998168945312</v>
      </c>
      <c r="B17" s="2">
        <v>1.6560361025008827</v>
      </c>
      <c r="C17" s="3">
        <v>0.7</v>
      </c>
      <c r="D17" s="57">
        <v>0.76600000000000001</v>
      </c>
      <c r="F17" s="6">
        <f t="shared" si="0"/>
        <v>3639.9999999999995</v>
      </c>
      <c r="G17" s="10">
        <f t="shared" si="1"/>
        <v>1.775323614962333</v>
      </c>
      <c r="H17" s="11">
        <f t="shared" si="5"/>
        <v>0.95670646867494091</v>
      </c>
      <c r="I17" s="18">
        <f t="shared" si="6"/>
        <v>144.77493333333331</v>
      </c>
      <c r="J17" s="10">
        <f t="shared" si="2"/>
        <v>72681.48495654919</v>
      </c>
      <c r="K17" s="10">
        <f t="shared" si="3"/>
        <v>7.5285702991938264</v>
      </c>
      <c r="L17" s="10">
        <f t="shared" si="7"/>
        <v>3.4676642776516506</v>
      </c>
      <c r="N17" s="56">
        <v>192.3599853515625</v>
      </c>
      <c r="O17" s="2">
        <v>1.4908901974683531</v>
      </c>
      <c r="P17" s="3">
        <v>0.7</v>
      </c>
      <c r="Q17" s="57">
        <v>0.59899999999999998</v>
      </c>
      <c r="S17" s="6">
        <f t="shared" si="4"/>
        <v>3639.9999999999995</v>
      </c>
      <c r="T17" s="10">
        <f t="shared" si="8"/>
        <v>1.9719762092422013</v>
      </c>
      <c r="U17" s="11">
        <f t="shared" si="9"/>
        <v>0.95191084427223716</v>
      </c>
      <c r="V17" s="18">
        <f t="shared" si="10"/>
        <v>144.77493333333331</v>
      </c>
      <c r="W17" s="10">
        <f t="shared" si="11"/>
        <v>56821.179344811913</v>
      </c>
      <c r="X17" s="10">
        <f t="shared" si="12"/>
        <v>2.9303839055606331</v>
      </c>
      <c r="Y17" s="10">
        <f t="shared" si="13"/>
        <v>2.7109624128598311</v>
      </c>
      <c r="AA17" s="7"/>
      <c r="AB17" s="7"/>
      <c r="AC17" s="7"/>
      <c r="AD17" s="7"/>
      <c r="AE17" s="7"/>
      <c r="AF17" s="7"/>
      <c r="AG17" s="7"/>
      <c r="AH17" s="7"/>
      <c r="AI17" s="7"/>
    </row>
    <row r="18" spans="1:50" ht="15.75" thickBot="1" x14ac:dyDescent="0.3">
      <c r="A18" s="58">
        <v>539</v>
      </c>
      <c r="B18" s="59">
        <v>1.4550271300188133</v>
      </c>
      <c r="C18" s="60">
        <v>0.7</v>
      </c>
      <c r="D18" s="61">
        <v>0.621</v>
      </c>
      <c r="F18" s="6">
        <f t="shared" si="0"/>
        <v>3639.9999999999995</v>
      </c>
      <c r="G18" s="10">
        <f t="shared" si="1"/>
        <v>2.0205808808265906</v>
      </c>
      <c r="H18" s="11">
        <f t="shared" si="5"/>
        <v>0.95072555734536457</v>
      </c>
      <c r="I18" s="18">
        <f t="shared" si="6"/>
        <v>144.77493333333331</v>
      </c>
      <c r="J18" s="10">
        <f t="shared" si="2"/>
        <v>53201.088724157395</v>
      </c>
      <c r="K18" s="10">
        <f t="shared" si="3"/>
        <v>8.2110472311093439</v>
      </c>
      <c r="L18" s="10">
        <f t="shared" si="7"/>
        <v>2.538246363722831</v>
      </c>
      <c r="N18" s="58">
        <v>210</v>
      </c>
      <c r="O18" s="59">
        <v>1.3057748824142079</v>
      </c>
      <c r="P18" s="60">
        <v>0.7</v>
      </c>
      <c r="Q18" s="61">
        <v>0.41299999999999998</v>
      </c>
      <c r="S18" s="6">
        <f t="shared" si="4"/>
        <v>3639.9999999999995</v>
      </c>
      <c r="T18" s="10">
        <f t="shared" si="8"/>
        <v>2.2515366466265014</v>
      </c>
      <c r="U18" s="11">
        <f t="shared" si="9"/>
        <v>0.94509340634084282</v>
      </c>
      <c r="V18" s="18">
        <f t="shared" si="10"/>
        <v>144.77493333333331</v>
      </c>
      <c r="W18" s="10">
        <f t="shared" si="11"/>
        <v>37360.218528652527</v>
      </c>
      <c r="X18" s="10">
        <f t="shared" si="12"/>
        <v>3.199109310821822</v>
      </c>
      <c r="Y18" s="10">
        <f t="shared" si="13"/>
        <v>1.7824717708301849</v>
      </c>
      <c r="AA18" s="7"/>
      <c r="AB18" s="7"/>
      <c r="AC18" s="7"/>
      <c r="AD18" s="7"/>
      <c r="AE18" s="7"/>
      <c r="AF18" s="7"/>
      <c r="AG18" s="7"/>
      <c r="AH18" s="7"/>
      <c r="AI18" s="7"/>
    </row>
    <row r="19" spans="1:50" x14ac:dyDescent="0.25">
      <c r="A19" s="52">
        <v>337.5</v>
      </c>
      <c r="B19" s="53">
        <v>2.1166375594180526</v>
      </c>
      <c r="C19" s="54">
        <v>0.75</v>
      </c>
      <c r="D19" s="55">
        <v>0.75900000000000001</v>
      </c>
      <c r="F19" s="6">
        <f t="shared" si="0"/>
        <v>3900</v>
      </c>
      <c r="G19" s="10">
        <f t="shared" si="1"/>
        <v>1.3889954786630179</v>
      </c>
      <c r="H19" s="11">
        <f t="shared" si="5"/>
        <v>0.96612757315959064</v>
      </c>
      <c r="I19" s="18">
        <f t="shared" si="6"/>
        <v>155.11600000000001</v>
      </c>
      <c r="J19" s="10">
        <f t="shared" si="2"/>
        <v>111303.72389922623</v>
      </c>
      <c r="K19" s="10">
        <f t="shared" si="3"/>
        <v>4.7986639662327324</v>
      </c>
      <c r="L19" s="10">
        <f t="shared" si="7"/>
        <v>4.625902775827667</v>
      </c>
      <c r="N19" s="52">
        <v>130.5</v>
      </c>
      <c r="O19" s="53">
        <v>2.0068377724354574</v>
      </c>
      <c r="P19" s="54">
        <v>0.75</v>
      </c>
      <c r="Q19" s="55">
        <v>0.76600000000000001</v>
      </c>
      <c r="S19" s="6">
        <f t="shared" si="4"/>
        <v>3900</v>
      </c>
      <c r="T19" s="10">
        <f t="shared" si="8"/>
        <v>1.4649913612260128</v>
      </c>
      <c r="U19" s="11">
        <f t="shared" si="9"/>
        <v>0.96427431660704577</v>
      </c>
      <c r="V19" s="18">
        <f t="shared" si="10"/>
        <v>155.11600000000001</v>
      </c>
      <c r="W19" s="10">
        <f t="shared" si="11"/>
        <v>102728.50762811303</v>
      </c>
      <c r="X19" s="10">
        <f t="shared" si="12"/>
        <v>1.8554834002766567</v>
      </c>
      <c r="Y19" s="10">
        <f t="shared" si="13"/>
        <v>4.2695075415785375</v>
      </c>
      <c r="AA19" s="7"/>
      <c r="AB19" s="7"/>
      <c r="AC19" s="7"/>
      <c r="AD19" s="7"/>
      <c r="AE19" s="7"/>
      <c r="AF19" s="7"/>
      <c r="AG19" s="7"/>
      <c r="AH19" s="7"/>
      <c r="AI19" s="7"/>
    </row>
    <row r="20" spans="1:50" x14ac:dyDescent="0.25">
      <c r="A20" s="56">
        <v>385.5</v>
      </c>
      <c r="B20" s="2">
        <v>2.0456563434347719</v>
      </c>
      <c r="C20" s="3">
        <v>0.75</v>
      </c>
      <c r="D20" s="57">
        <v>0.77</v>
      </c>
      <c r="F20" s="6">
        <f t="shared" si="0"/>
        <v>3900</v>
      </c>
      <c r="G20" s="10">
        <f t="shared" si="1"/>
        <v>1.4371915446284467</v>
      </c>
      <c r="H20" s="11">
        <f t="shared" si="5"/>
        <v>0.96495225060203915</v>
      </c>
      <c r="I20" s="18">
        <f t="shared" si="6"/>
        <v>155.11600000000001</v>
      </c>
      <c r="J20" s="10">
        <f t="shared" si="2"/>
        <v>105800.21230583203</v>
      </c>
      <c r="K20" s="10">
        <f t="shared" si="3"/>
        <v>5.4811406192080545</v>
      </c>
      <c r="L20" s="10">
        <f t="shared" si="7"/>
        <v>4.3971708999765751</v>
      </c>
      <c r="N20" s="56">
        <v>149.39999389648437</v>
      </c>
      <c r="O20" s="2">
        <v>1.9387034908535725</v>
      </c>
      <c r="P20" s="3">
        <v>0.75</v>
      </c>
      <c r="Q20" s="57">
        <v>0.76700000000000002</v>
      </c>
      <c r="S20" s="6">
        <f t="shared" si="4"/>
        <v>3900</v>
      </c>
      <c r="T20" s="10">
        <f t="shared" si="8"/>
        <v>1.5164773849484205</v>
      </c>
      <c r="U20" s="11">
        <f t="shared" si="9"/>
        <v>0.96301876423223209</v>
      </c>
      <c r="V20" s="18">
        <f t="shared" si="10"/>
        <v>155.11600000000001</v>
      </c>
      <c r="W20" s="10">
        <f t="shared" si="11"/>
        <v>97225.593450331216</v>
      </c>
      <c r="X20" s="10">
        <f t="shared" si="12"/>
        <v>2.1242084956042957</v>
      </c>
      <c r="Y20" s="10">
        <f t="shared" si="13"/>
        <v>4.0408004949644463</v>
      </c>
      <c r="AA20" s="7"/>
      <c r="AB20" s="7"/>
      <c r="AC20" s="7"/>
      <c r="AD20" s="7"/>
      <c r="AE20" s="7"/>
      <c r="AF20" s="7"/>
      <c r="AG20" s="7"/>
      <c r="AH20" s="7"/>
      <c r="AI20" s="7"/>
      <c r="AN20" s="12"/>
      <c r="AO20" s="13"/>
      <c r="AP20" s="13"/>
      <c r="AQ20" s="13"/>
      <c r="AR20" s="13"/>
      <c r="AS20" s="13"/>
      <c r="AT20" s="13"/>
      <c r="AU20" s="13"/>
      <c r="AV20" s="13"/>
      <c r="AW20" s="5"/>
      <c r="AX20" s="5"/>
    </row>
    <row r="21" spans="1:50" x14ac:dyDescent="0.25">
      <c r="A21" s="56">
        <v>433.5</v>
      </c>
      <c r="B21" s="2">
        <v>1.9793974513264352</v>
      </c>
      <c r="C21" s="3">
        <v>0.75</v>
      </c>
      <c r="D21" s="57">
        <v>0.78500000000000003</v>
      </c>
      <c r="F21" s="6">
        <f t="shared" si="0"/>
        <v>3900</v>
      </c>
      <c r="G21" s="10">
        <f t="shared" si="1"/>
        <v>1.4853004877973572</v>
      </c>
      <c r="H21" s="11">
        <f t="shared" si="5"/>
        <v>0.96377905264503294</v>
      </c>
      <c r="I21" s="18">
        <f t="shared" si="6"/>
        <v>155.11600000000001</v>
      </c>
      <c r="J21" s="10">
        <f t="shared" si="2"/>
        <v>100529.68587043845</v>
      </c>
      <c r="K21" s="10">
        <f t="shared" si="3"/>
        <v>6.1636172721833766</v>
      </c>
      <c r="L21" s="10">
        <f t="shared" si="7"/>
        <v>4.1781221385026592</v>
      </c>
      <c r="N21" s="56">
        <v>168.29998779296875</v>
      </c>
      <c r="O21" s="2">
        <v>1.858760330179501</v>
      </c>
      <c r="P21" s="3">
        <v>0.75</v>
      </c>
      <c r="Q21" s="57">
        <v>0.754</v>
      </c>
      <c r="S21" s="6">
        <f t="shared" si="4"/>
        <v>3900</v>
      </c>
      <c r="T21" s="10">
        <f t="shared" si="8"/>
        <v>1.5816993467447646</v>
      </c>
      <c r="U21" s="11">
        <f t="shared" si="9"/>
        <v>0.96142824348304923</v>
      </c>
      <c r="V21" s="18">
        <f t="shared" si="10"/>
        <v>155.11600000000001</v>
      </c>
      <c r="W21" s="10">
        <f t="shared" si="11"/>
        <v>90577.39247917787</v>
      </c>
      <c r="X21" s="10">
        <f t="shared" si="12"/>
        <v>2.3929335909319347</v>
      </c>
      <c r="Y21" s="10">
        <f t="shared" si="13"/>
        <v>3.7644940943397653</v>
      </c>
      <c r="AA21" s="7"/>
      <c r="AB21" s="7"/>
      <c r="AC21" s="7"/>
      <c r="AD21" s="7"/>
      <c r="AE21" s="7"/>
      <c r="AF21" s="7"/>
      <c r="AG21" s="7"/>
      <c r="AH21" s="7"/>
      <c r="AI21" s="7"/>
      <c r="AN21" s="12"/>
      <c r="AO21" s="13"/>
      <c r="AP21" s="13"/>
      <c r="AQ21" s="13"/>
      <c r="AR21" s="13"/>
      <c r="AS21" s="13"/>
      <c r="AT21" s="13"/>
      <c r="AU21" s="13"/>
      <c r="AV21" s="13"/>
      <c r="AW21" s="5"/>
      <c r="AX21" s="5"/>
    </row>
    <row r="22" spans="1:50" x14ac:dyDescent="0.25">
      <c r="A22" s="56">
        <v>481.5</v>
      </c>
      <c r="B22" s="2">
        <v>1.9056055396056122</v>
      </c>
      <c r="C22" s="3">
        <v>0.75</v>
      </c>
      <c r="D22" s="57">
        <v>0.79700000000000004</v>
      </c>
      <c r="F22" s="6">
        <f t="shared" si="0"/>
        <v>3900</v>
      </c>
      <c r="G22" s="10">
        <f t="shared" si="1"/>
        <v>1.5428166737007218</v>
      </c>
      <c r="H22" s="11">
        <f t="shared" si="5"/>
        <v>0.96237644707210024</v>
      </c>
      <c r="I22" s="18">
        <f t="shared" si="6"/>
        <v>155.11600000000001</v>
      </c>
      <c r="J22" s="10">
        <f t="shared" si="2"/>
        <v>94498.981362188468</v>
      </c>
      <c r="K22" s="10">
        <f t="shared" si="3"/>
        <v>6.8460939251586987</v>
      </c>
      <c r="L22" s="10">
        <f t="shared" si="7"/>
        <v>3.9274795566770213</v>
      </c>
      <c r="N22" s="56">
        <v>187.20001220703125</v>
      </c>
      <c r="O22" s="2">
        <v>1.742199381341653</v>
      </c>
      <c r="P22" s="3">
        <v>0.75</v>
      </c>
      <c r="Q22" s="57">
        <v>0.70499999999999996</v>
      </c>
      <c r="S22" s="6">
        <f t="shared" si="4"/>
        <v>3900</v>
      </c>
      <c r="T22" s="10">
        <f t="shared" si="8"/>
        <v>1.6875221237513762</v>
      </c>
      <c r="U22" s="11">
        <f t="shared" si="9"/>
        <v>0.95884762005607049</v>
      </c>
      <c r="V22" s="18">
        <f t="shared" si="10"/>
        <v>155.11600000000001</v>
      </c>
      <c r="W22" s="10">
        <f t="shared" si="11"/>
        <v>80481.385588817546</v>
      </c>
      <c r="X22" s="10">
        <f t="shared" si="12"/>
        <v>2.661659120166544</v>
      </c>
      <c r="Y22" s="10">
        <f t="shared" si="13"/>
        <v>3.3448931621986464</v>
      </c>
      <c r="AA22" s="7"/>
      <c r="AB22" s="7"/>
      <c r="AC22" s="7"/>
      <c r="AD22" s="7"/>
      <c r="AE22" s="7"/>
      <c r="AF22" s="7"/>
      <c r="AG22" s="7"/>
      <c r="AH22" s="7"/>
      <c r="AI22" s="7"/>
      <c r="AN22" s="12"/>
      <c r="AO22" s="13"/>
      <c r="AP22" s="13"/>
      <c r="AQ22" s="13"/>
      <c r="AR22" s="13"/>
      <c r="AS22" s="13"/>
      <c r="AT22" s="13"/>
      <c r="AU22" s="13"/>
      <c r="AV22" s="13"/>
      <c r="AW22" s="5"/>
      <c r="AX22" s="5"/>
    </row>
    <row r="23" spans="1:50" x14ac:dyDescent="0.25">
      <c r="A23" s="56">
        <v>529.5</v>
      </c>
      <c r="B23" s="2">
        <v>1.7737626438615786</v>
      </c>
      <c r="C23" s="3">
        <v>0.75</v>
      </c>
      <c r="D23" s="57">
        <v>0.76600000000000001</v>
      </c>
      <c r="F23" s="6">
        <f t="shared" si="0"/>
        <v>3900</v>
      </c>
      <c r="G23" s="10">
        <f t="shared" si="1"/>
        <v>1.6574934702646904</v>
      </c>
      <c r="H23" s="11">
        <f t="shared" si="5"/>
        <v>0.95957990708217566</v>
      </c>
      <c r="I23" s="18">
        <f t="shared" si="6"/>
        <v>155.11600000000001</v>
      </c>
      <c r="J23" s="10">
        <f t="shared" si="2"/>
        <v>83264.963124966773</v>
      </c>
      <c r="K23" s="10">
        <f t="shared" si="3"/>
        <v>7.5285705781340209</v>
      </c>
      <c r="L23" s="10">
        <f t="shared" si="7"/>
        <v>3.4605816459268515</v>
      </c>
      <c r="N23" s="56">
        <v>206.09999084472656</v>
      </c>
      <c r="O23" s="2">
        <v>1.5741125918130214</v>
      </c>
      <c r="P23" s="3">
        <v>0.75</v>
      </c>
      <c r="Q23" s="57">
        <v>0.59899999999999998</v>
      </c>
      <c r="S23" s="6">
        <f t="shared" si="4"/>
        <v>3900</v>
      </c>
      <c r="T23" s="10">
        <f t="shared" si="8"/>
        <v>1.8677190026247013</v>
      </c>
      <c r="U23" s="11">
        <f t="shared" si="9"/>
        <v>0.9544532892679084</v>
      </c>
      <c r="V23" s="18">
        <f t="shared" si="10"/>
        <v>155.11600000000001</v>
      </c>
      <c r="W23" s="10">
        <f t="shared" si="11"/>
        <v>64972.575140912224</v>
      </c>
      <c r="X23" s="10">
        <f t="shared" si="12"/>
        <v>2.9303839985406976</v>
      </c>
      <c r="Y23" s="10">
        <f t="shared" si="13"/>
        <v>2.7003302779800968</v>
      </c>
      <c r="AA23" s="7"/>
      <c r="AB23" s="7"/>
      <c r="AC23" s="7"/>
      <c r="AD23" s="7"/>
      <c r="AE23" s="7"/>
      <c r="AF23" s="7"/>
      <c r="AG23" s="7"/>
      <c r="AH23" s="7"/>
      <c r="AI23" s="7"/>
      <c r="AN23" s="12"/>
      <c r="AO23" s="13"/>
      <c r="AP23" s="13"/>
      <c r="AQ23" s="13"/>
      <c r="AR23" s="13"/>
      <c r="AS23" s="13"/>
      <c r="AT23" s="13"/>
      <c r="AU23" s="13"/>
      <c r="AV23" s="13"/>
      <c r="AW23" s="5"/>
      <c r="AX23" s="5"/>
    </row>
    <row r="24" spans="1:50" ht="15.75" thickBot="1" x14ac:dyDescent="0.3">
      <c r="A24" s="58">
        <v>577.5</v>
      </c>
      <c r="B24" s="59">
        <v>1.5317790492806287</v>
      </c>
      <c r="C24" s="60">
        <v>0.75</v>
      </c>
      <c r="D24" s="61">
        <v>0.621</v>
      </c>
      <c r="F24" s="6">
        <f t="shared" si="0"/>
        <v>3900</v>
      </c>
      <c r="G24" s="10">
        <f t="shared" si="1"/>
        <v>1.9193368660974413</v>
      </c>
      <c r="H24" s="11">
        <f t="shared" si="5"/>
        <v>0.95319452181258046</v>
      </c>
      <c r="I24" s="18">
        <f t="shared" si="6"/>
        <v>155.11600000000001</v>
      </c>
      <c r="J24" s="10">
        <f t="shared" si="2"/>
        <v>60868.36886379381</v>
      </c>
      <c r="K24" s="10">
        <f t="shared" si="3"/>
        <v>8.2110472311093421</v>
      </c>
      <c r="L24" s="10">
        <f t="shared" si="7"/>
        <v>2.5297550398408868</v>
      </c>
      <c r="N24" s="58">
        <v>225</v>
      </c>
      <c r="O24" s="59">
        <v>1.3541535471254891</v>
      </c>
      <c r="P24" s="60">
        <v>0.75</v>
      </c>
      <c r="Q24" s="61">
        <v>0.41299999999999998</v>
      </c>
      <c r="S24" s="6">
        <f t="shared" si="4"/>
        <v>3900</v>
      </c>
      <c r="T24" s="10">
        <f t="shared" si="8"/>
        <v>2.1710979572743763</v>
      </c>
      <c r="U24" s="11">
        <f t="shared" si="9"/>
        <v>0.94705500640511431</v>
      </c>
      <c r="V24" s="18">
        <f t="shared" si="10"/>
        <v>155.11600000000001</v>
      </c>
      <c r="W24" s="10">
        <f t="shared" si="11"/>
        <v>42639.795231065582</v>
      </c>
      <c r="X24" s="10">
        <f t="shared" si="12"/>
        <v>3.1991093108218216</v>
      </c>
      <c r="Y24" s="10">
        <f t="shared" si="13"/>
        <v>1.772155865141551</v>
      </c>
      <c r="AA24" s="7"/>
      <c r="AB24" s="7"/>
      <c r="AC24" s="7"/>
      <c r="AD24" s="7"/>
      <c r="AE24" s="7"/>
      <c r="AF24" s="7"/>
      <c r="AG24" s="7"/>
      <c r="AH24" s="7"/>
      <c r="AI24" s="7"/>
      <c r="AN24" s="12"/>
      <c r="AO24" s="13"/>
      <c r="AP24" s="13"/>
      <c r="AQ24" s="13"/>
      <c r="AR24" s="13"/>
      <c r="AS24" s="13"/>
      <c r="AT24" s="13"/>
      <c r="AU24" s="13"/>
      <c r="AV24" s="13"/>
      <c r="AW24" s="5"/>
      <c r="AX24" s="5"/>
    </row>
    <row r="25" spans="1:50" x14ac:dyDescent="0.25">
      <c r="A25" s="52">
        <v>360</v>
      </c>
      <c r="B25" s="53">
        <v>2.319200287934752</v>
      </c>
      <c r="C25" s="54">
        <v>0.8</v>
      </c>
      <c r="D25" s="55">
        <v>0.75900000000000001</v>
      </c>
      <c r="F25" s="6">
        <f t="shared" si="0"/>
        <v>4160</v>
      </c>
      <c r="G25" s="10">
        <f t="shared" si="1"/>
        <v>1.2676783524453898</v>
      </c>
      <c r="H25" s="11">
        <f t="shared" si="5"/>
        <v>0.96908604605991333</v>
      </c>
      <c r="I25" s="18">
        <f t="shared" si="6"/>
        <v>165.45706666666669</v>
      </c>
      <c r="J25" s="10">
        <f t="shared" si="2"/>
        <v>126270.54382605085</v>
      </c>
      <c r="K25" s="10">
        <f t="shared" si="3"/>
        <v>4.7986639662327324</v>
      </c>
      <c r="L25" s="10">
        <f t="shared" si="7"/>
        <v>4.6124472213297043</v>
      </c>
      <c r="N25" s="52">
        <v>139.19999694824219</v>
      </c>
      <c r="O25" s="53">
        <v>2.1864295190678598</v>
      </c>
      <c r="P25" s="54">
        <v>0.8</v>
      </c>
      <c r="Q25" s="55">
        <v>0.76600000000000001</v>
      </c>
      <c r="S25" s="6">
        <f t="shared" si="4"/>
        <v>4160</v>
      </c>
      <c r="T25" s="10">
        <f t="shared" si="8"/>
        <v>1.3446580254978491</v>
      </c>
      <c r="U25" s="11">
        <f t="shared" si="9"/>
        <v>0.96720879852115393</v>
      </c>
      <c r="V25" s="18">
        <f t="shared" si="10"/>
        <v>165.45706666666669</v>
      </c>
      <c r="W25" s="10">
        <f t="shared" si="11"/>
        <v>116579.32725456354</v>
      </c>
      <c r="X25" s="10">
        <f t="shared" si="12"/>
        <v>1.8554833595978779</v>
      </c>
      <c r="Y25" s="10">
        <f t="shared" si="13"/>
        <v>4.2584436382926372</v>
      </c>
      <c r="AA25" s="7"/>
      <c r="AB25" s="7"/>
      <c r="AC25" s="7"/>
      <c r="AD25" s="7"/>
      <c r="AE25" s="7"/>
      <c r="AF25" s="7"/>
      <c r="AG25" s="7"/>
      <c r="AH25" s="7"/>
      <c r="AI25" s="7"/>
      <c r="AN25" s="12"/>
      <c r="AO25" s="13"/>
      <c r="AP25" s="13"/>
      <c r="AQ25" s="13"/>
      <c r="AR25" s="13"/>
      <c r="AS25" s="13"/>
      <c r="AT25" s="13"/>
      <c r="AU25" s="13"/>
      <c r="AV25" s="13"/>
      <c r="AW25" s="5"/>
      <c r="AX25" s="5"/>
    </row>
    <row r="26" spans="1:50" x14ac:dyDescent="0.25">
      <c r="A26" s="56">
        <v>411.20001220703125</v>
      </c>
      <c r="B26" s="2">
        <v>2.2335034417105173</v>
      </c>
      <c r="C26" s="3">
        <v>0.8</v>
      </c>
      <c r="D26" s="57">
        <v>0.77</v>
      </c>
      <c r="F26" s="6">
        <f t="shared" si="0"/>
        <v>4160</v>
      </c>
      <c r="G26" s="10">
        <f t="shared" si="1"/>
        <v>1.3163176492570863</v>
      </c>
      <c r="H26" s="11">
        <f t="shared" si="5"/>
        <v>0.96789991475269765</v>
      </c>
      <c r="I26" s="18">
        <f t="shared" si="6"/>
        <v>165.45706666666669</v>
      </c>
      <c r="J26" s="10">
        <f t="shared" si="2"/>
        <v>120065.50007873769</v>
      </c>
      <c r="K26" s="10">
        <f t="shared" si="3"/>
        <v>5.4811407819231679</v>
      </c>
      <c r="L26" s="10">
        <f t="shared" si="7"/>
        <v>4.3857875751183828</v>
      </c>
      <c r="N26" s="56">
        <v>159.36000061035156</v>
      </c>
      <c r="O26" s="2">
        <v>2.1042017219388747</v>
      </c>
      <c r="P26" s="3">
        <v>0.8</v>
      </c>
      <c r="Q26" s="57">
        <v>0.76700000000000002</v>
      </c>
      <c r="S26" s="6">
        <f t="shared" si="4"/>
        <v>4160</v>
      </c>
      <c r="T26" s="10">
        <f t="shared" si="8"/>
        <v>1.3972044454421393</v>
      </c>
      <c r="U26" s="11">
        <f t="shared" si="9"/>
        <v>0.96592738703160641</v>
      </c>
      <c r="V26" s="18">
        <f t="shared" si="10"/>
        <v>165.45706666666669</v>
      </c>
      <c r="W26" s="10">
        <f t="shared" si="11"/>
        <v>110349.80071107231</v>
      </c>
      <c r="X26" s="10">
        <f t="shared" si="12"/>
        <v>2.124208590521445</v>
      </c>
      <c r="Y26" s="10">
        <f t="shared" si="13"/>
        <v>4.030889677368001</v>
      </c>
      <c r="AA26" s="7"/>
      <c r="AB26" s="7"/>
      <c r="AC26" s="7"/>
      <c r="AD26" s="7"/>
      <c r="AE26" s="7"/>
      <c r="AF26" s="7"/>
      <c r="AG26" s="7"/>
      <c r="AH26" s="7"/>
      <c r="AI26" s="7"/>
      <c r="AN26" s="12"/>
      <c r="AO26" s="13"/>
      <c r="AP26" s="13"/>
      <c r="AQ26" s="13"/>
      <c r="AR26" s="13"/>
      <c r="AS26" s="13"/>
      <c r="AT26" s="13"/>
      <c r="AU26" s="13"/>
      <c r="AV26" s="13"/>
      <c r="AW26" s="5"/>
      <c r="AX26" s="5"/>
    </row>
    <row r="27" spans="1:50" x14ac:dyDescent="0.25">
      <c r="A27" s="56">
        <v>462.39999389648437</v>
      </c>
      <c r="B27" s="2">
        <v>2.1537516980175653</v>
      </c>
      <c r="C27" s="3">
        <v>0.8</v>
      </c>
      <c r="D27" s="57">
        <v>0.78500000000000003</v>
      </c>
      <c r="F27" s="6">
        <f t="shared" si="0"/>
        <v>4160</v>
      </c>
      <c r="G27" s="10">
        <f t="shared" si="1"/>
        <v>1.3650598640066736</v>
      </c>
      <c r="H27" s="11">
        <f t="shared" si="5"/>
        <v>0.96671127366026299</v>
      </c>
      <c r="I27" s="18">
        <f t="shared" si="6"/>
        <v>165.45706666666669</v>
      </c>
      <c r="J27" s="10">
        <f t="shared" si="2"/>
        <v>114125.45139518178</v>
      </c>
      <c r="K27" s="10">
        <f t="shared" si="3"/>
        <v>6.1636171908258186</v>
      </c>
      <c r="L27" s="10">
        <f t="shared" si="7"/>
        <v>4.1688077458180981</v>
      </c>
      <c r="N27" s="56">
        <v>179.52000427246094</v>
      </c>
      <c r="O27" s="2">
        <v>2.0077173972691269</v>
      </c>
      <c r="P27" s="3">
        <v>0.8</v>
      </c>
      <c r="Q27" s="57">
        <v>0.754</v>
      </c>
      <c r="S27" s="6">
        <f t="shared" si="4"/>
        <v>4160</v>
      </c>
      <c r="T27" s="10">
        <f t="shared" si="8"/>
        <v>1.4643495165200804</v>
      </c>
      <c r="U27" s="11">
        <f t="shared" si="9"/>
        <v>0.96428996880907125</v>
      </c>
      <c r="V27" s="18">
        <f t="shared" si="10"/>
        <v>165.45706666666669</v>
      </c>
      <c r="W27" s="10">
        <f t="shared" si="11"/>
        <v>102798.61226646822</v>
      </c>
      <c r="X27" s="10">
        <f t="shared" si="12"/>
        <v>2.3929338214450122</v>
      </c>
      <c r="Y27" s="10">
        <f t="shared" si="13"/>
        <v>3.7550576653745158</v>
      </c>
      <c r="AA27" s="7"/>
      <c r="AB27" s="7"/>
      <c r="AC27" s="7"/>
      <c r="AD27" s="7"/>
      <c r="AE27" s="7"/>
      <c r="AF27" s="7"/>
      <c r="AG27" s="7"/>
      <c r="AH27" s="7"/>
      <c r="AI27" s="7"/>
      <c r="AN27" s="12"/>
      <c r="AO27" s="13"/>
      <c r="AP27" s="13"/>
      <c r="AQ27" s="13"/>
      <c r="AR27" s="13"/>
      <c r="AS27" s="13"/>
      <c r="AT27" s="13"/>
      <c r="AU27" s="13"/>
      <c r="AV27" s="13"/>
      <c r="AW27" s="5"/>
      <c r="AX27" s="5"/>
    </row>
    <row r="28" spans="1:50" x14ac:dyDescent="0.25">
      <c r="A28" s="56">
        <v>513.60003662109375</v>
      </c>
      <c r="B28" s="2">
        <v>2.0649619948003015</v>
      </c>
      <c r="C28" s="3">
        <v>0.8</v>
      </c>
      <c r="D28" s="57">
        <v>0.79700000000000004</v>
      </c>
      <c r="F28" s="6">
        <f t="shared" si="0"/>
        <v>4160</v>
      </c>
      <c r="G28" s="10">
        <f t="shared" si="1"/>
        <v>1.4237550169945485</v>
      </c>
      <c r="H28" s="11">
        <f t="shared" si="5"/>
        <v>0.96527991747083741</v>
      </c>
      <c r="I28" s="18">
        <f t="shared" si="6"/>
        <v>165.45706666666669</v>
      </c>
      <c r="J28" s="10">
        <f t="shared" si="2"/>
        <v>107311.32338709377</v>
      </c>
      <c r="K28" s="10">
        <f t="shared" si="3"/>
        <v>6.8460944133040398</v>
      </c>
      <c r="L28" s="10">
        <f t="shared" si="7"/>
        <v>3.9198992922361775</v>
      </c>
      <c r="N28" s="56">
        <v>199.68000793457031</v>
      </c>
      <c r="O28" s="2">
        <v>1.8672670809751943</v>
      </c>
      <c r="P28" s="3">
        <v>0.8</v>
      </c>
      <c r="Q28" s="57">
        <v>0.70499999999999996</v>
      </c>
      <c r="S28" s="6">
        <f t="shared" si="4"/>
        <v>4160</v>
      </c>
      <c r="T28" s="10">
        <f t="shared" si="8"/>
        <v>1.5744935633228014</v>
      </c>
      <c r="U28" s="11">
        <f t="shared" si="9"/>
        <v>0.96160396570499862</v>
      </c>
      <c r="V28" s="18">
        <f t="shared" si="10"/>
        <v>165.45706666666669</v>
      </c>
      <c r="W28" s="10">
        <f t="shared" si="11"/>
        <v>91295.087169170729</v>
      </c>
      <c r="X28" s="10">
        <f t="shared" si="12"/>
        <v>2.6616590523685795</v>
      </c>
      <c r="Y28" s="10">
        <f t="shared" si="13"/>
        <v>3.3348535483825081</v>
      </c>
      <c r="AA28" s="7"/>
      <c r="AB28" s="7"/>
      <c r="AC28" s="7"/>
      <c r="AD28" s="7"/>
      <c r="AE28" s="7"/>
      <c r="AF28" s="7"/>
      <c r="AG28" s="7"/>
      <c r="AH28" s="7"/>
      <c r="AI28" s="7"/>
      <c r="AN28" s="12"/>
      <c r="AO28" s="13"/>
      <c r="AP28" s="13"/>
      <c r="AQ28" s="13"/>
      <c r="AR28" s="13"/>
      <c r="AS28" s="13"/>
      <c r="AT28" s="13"/>
      <c r="AU28" s="13"/>
      <c r="AV28" s="13"/>
      <c r="AW28" s="5"/>
      <c r="AX28" s="5"/>
    </row>
    <row r="29" spans="1:50" x14ac:dyDescent="0.25">
      <c r="A29" s="56">
        <v>564.79998779296875</v>
      </c>
      <c r="B29" s="2">
        <v>1.9060184339204906</v>
      </c>
      <c r="C29" s="3">
        <v>0.8</v>
      </c>
      <c r="D29" s="57">
        <v>0.76600000000000001</v>
      </c>
      <c r="F29" s="6">
        <f t="shared" si="0"/>
        <v>4160</v>
      </c>
      <c r="G29" s="10">
        <f t="shared" si="1"/>
        <v>1.5424824585524664</v>
      </c>
      <c r="H29" s="11">
        <f t="shared" si="5"/>
        <v>0.96238459733488524</v>
      </c>
      <c r="I29" s="18">
        <f t="shared" si="6"/>
        <v>165.45706666666669</v>
      </c>
      <c r="J29" s="10">
        <f t="shared" si="2"/>
        <v>94533.217490455616</v>
      </c>
      <c r="K29" s="10">
        <f t="shared" si="3"/>
        <v>7.5285704154189057</v>
      </c>
      <c r="L29" s="10">
        <f t="shared" si="7"/>
        <v>3.4531369163807422</v>
      </c>
      <c r="N29" s="56">
        <v>219.83999633789062</v>
      </c>
      <c r="O29" s="2">
        <v>1.6662191445500059</v>
      </c>
      <c r="P29" s="3">
        <v>0.8</v>
      </c>
      <c r="Q29" s="57">
        <v>0.59899999999999998</v>
      </c>
      <c r="S29" s="6">
        <f t="shared" si="4"/>
        <v>4160</v>
      </c>
      <c r="T29" s="10">
        <f t="shared" si="8"/>
        <v>1.7644737846257328</v>
      </c>
      <c r="U29" s="11">
        <f t="shared" si="9"/>
        <v>0.95697105563001228</v>
      </c>
      <c r="V29" s="18">
        <f t="shared" si="10"/>
        <v>165.45706666666669</v>
      </c>
      <c r="W29" s="10">
        <f t="shared" si="11"/>
        <v>73619.217948506004</v>
      </c>
      <c r="X29" s="10">
        <f t="shared" si="12"/>
        <v>2.9303840798982543</v>
      </c>
      <c r="Y29" s="10">
        <f t="shared" si="13"/>
        <v>2.6891842465716604</v>
      </c>
      <c r="AA29" s="7"/>
      <c r="AB29" s="7"/>
      <c r="AC29" s="7"/>
      <c r="AD29" s="7"/>
      <c r="AE29" s="7"/>
      <c r="AF29" s="7"/>
      <c r="AG29" s="7"/>
      <c r="AH29" s="7"/>
      <c r="AI29" s="7"/>
      <c r="AN29" s="12"/>
      <c r="AO29" s="13"/>
      <c r="AP29" s="13"/>
      <c r="AQ29" s="13"/>
      <c r="AR29" s="13"/>
      <c r="AS29" s="13"/>
      <c r="AT29" s="13"/>
      <c r="AU29" s="13"/>
      <c r="AV29" s="13"/>
      <c r="AW29" s="5"/>
      <c r="AX29" s="5"/>
    </row>
    <row r="30" spans="1:50" ht="15.75" thickBot="1" x14ac:dyDescent="0.3">
      <c r="A30" s="58">
        <v>616</v>
      </c>
      <c r="B30" s="59">
        <v>1.616628240879832</v>
      </c>
      <c r="C30" s="60">
        <v>0.8</v>
      </c>
      <c r="D30" s="61">
        <v>0.621</v>
      </c>
      <c r="F30" s="6">
        <f t="shared" si="0"/>
        <v>4160</v>
      </c>
      <c r="G30" s="10">
        <f t="shared" si="1"/>
        <v>1.81859992647409</v>
      </c>
      <c r="H30" s="11">
        <f t="shared" si="5"/>
        <v>0.95565112060641033</v>
      </c>
      <c r="I30" s="18">
        <f t="shared" si="6"/>
        <v>165.45706666666669</v>
      </c>
      <c r="J30" s="10">
        <f t="shared" si="2"/>
        <v>69010.491224336933</v>
      </c>
      <c r="K30" s="10">
        <f t="shared" si="3"/>
        <v>8.2110472311093421</v>
      </c>
      <c r="L30" s="10">
        <f t="shared" si="7"/>
        <v>2.5208353337638902</v>
      </c>
      <c r="N30" s="58">
        <v>240</v>
      </c>
      <c r="O30" s="59">
        <v>1.4067540301355741</v>
      </c>
      <c r="P30" s="60">
        <v>0.8</v>
      </c>
      <c r="Q30" s="61">
        <v>0.41299999999999998</v>
      </c>
      <c r="S30" s="6">
        <f t="shared" si="4"/>
        <v>4160</v>
      </c>
      <c r="T30" s="10">
        <f t="shared" si="8"/>
        <v>2.0899175954140761</v>
      </c>
      <c r="U30" s="11">
        <f t="shared" si="9"/>
        <v>0.94903469309973032</v>
      </c>
      <c r="V30" s="18">
        <f t="shared" si="10"/>
        <v>165.45706666666669</v>
      </c>
      <c r="W30" s="10">
        <f t="shared" si="11"/>
        <v>48219.169373549601</v>
      </c>
      <c r="X30" s="10">
        <f t="shared" si="12"/>
        <v>3.1991093108218216</v>
      </c>
      <c r="Y30" s="10">
        <f t="shared" si="13"/>
        <v>1.7613638704070442</v>
      </c>
      <c r="AA30" s="7"/>
      <c r="AB30" s="7"/>
      <c r="AC30" s="7"/>
      <c r="AD30" s="7"/>
      <c r="AE30" s="7"/>
      <c r="AF30" s="7"/>
      <c r="AG30" s="7"/>
      <c r="AH30" s="7"/>
      <c r="AI30" s="7"/>
      <c r="AN30" s="12"/>
      <c r="AO30" s="13"/>
      <c r="AP30" s="13"/>
      <c r="AQ30" s="13"/>
      <c r="AR30" s="13"/>
      <c r="AS30" s="13"/>
      <c r="AT30" s="13"/>
      <c r="AU30" s="13"/>
      <c r="AV30" s="13"/>
      <c r="AW30" s="5"/>
      <c r="AX30" s="5"/>
    </row>
    <row r="31" spans="1:50" x14ac:dyDescent="0.25">
      <c r="A31" s="52">
        <v>382.5</v>
      </c>
      <c r="B31" s="53">
        <v>2.5494262988893559</v>
      </c>
      <c r="C31" s="54">
        <v>0.85</v>
      </c>
      <c r="D31" s="55">
        <v>0.75900000000000001</v>
      </c>
      <c r="F31" s="6">
        <f t="shared" si="0"/>
        <v>4420</v>
      </c>
      <c r="G31" s="10">
        <f t="shared" si="1"/>
        <v>1.1532006245015969</v>
      </c>
      <c r="H31" s="11">
        <f t="shared" si="5"/>
        <v>0.97187773150756129</v>
      </c>
      <c r="I31" s="18">
        <f t="shared" si="6"/>
        <v>175.79813333333334</v>
      </c>
      <c r="J31" s="10">
        <f t="shared" si="2"/>
        <v>142114.94740221091</v>
      </c>
      <c r="K31" s="10">
        <f t="shared" si="3"/>
        <v>4.7986639662327324</v>
      </c>
      <c r="L31" s="10">
        <f t="shared" si="7"/>
        <v>4.5984475791248132</v>
      </c>
      <c r="N31" s="52">
        <v>147.90000915527344</v>
      </c>
      <c r="O31" s="53">
        <v>2.3897780377407591</v>
      </c>
      <c r="P31" s="54">
        <v>0.85</v>
      </c>
      <c r="Q31" s="55">
        <v>0.76600000000000001</v>
      </c>
      <c r="S31" s="6">
        <f t="shared" si="4"/>
        <v>4420</v>
      </c>
      <c r="T31" s="10">
        <f t="shared" si="8"/>
        <v>1.2302397769038869</v>
      </c>
      <c r="U31" s="11">
        <f t="shared" si="9"/>
        <v>0.96999903348897198</v>
      </c>
      <c r="V31" s="18">
        <f t="shared" si="10"/>
        <v>175.79813333333334</v>
      </c>
      <c r="W31" s="10">
        <f t="shared" si="11"/>
        <v>131250.7393986739</v>
      </c>
      <c r="X31" s="10">
        <f t="shared" si="12"/>
        <v>1.855483515134384</v>
      </c>
      <c r="Y31" s="10">
        <f t="shared" si="13"/>
        <v>4.2469117842897939</v>
      </c>
      <c r="AA31" s="7"/>
      <c r="AB31" s="7"/>
      <c r="AC31" s="7"/>
      <c r="AD31" s="7"/>
      <c r="AE31" s="7"/>
      <c r="AF31" s="7"/>
      <c r="AG31" s="7"/>
      <c r="AH31" s="7"/>
      <c r="AI31" s="7"/>
      <c r="AN31" s="12"/>
      <c r="AO31" s="13"/>
      <c r="AP31" s="13"/>
      <c r="AQ31" s="13"/>
      <c r="AR31" s="13"/>
      <c r="AS31" s="13"/>
      <c r="AT31" s="13"/>
      <c r="AU31" s="13"/>
      <c r="AV31" s="13"/>
      <c r="AW31" s="5"/>
      <c r="AX31" s="5"/>
    </row>
    <row r="32" spans="1:50" x14ac:dyDescent="0.25">
      <c r="A32" s="56">
        <v>436.9000244140625</v>
      </c>
      <c r="B32" s="2">
        <v>2.4465535199339397</v>
      </c>
      <c r="C32" s="3">
        <v>0.85</v>
      </c>
      <c r="D32" s="57">
        <v>0.77</v>
      </c>
      <c r="F32" s="6">
        <f t="shared" si="0"/>
        <v>4420</v>
      </c>
      <c r="G32" s="10">
        <f t="shared" si="1"/>
        <v>1.2016904498698169</v>
      </c>
      <c r="H32" s="11">
        <f t="shared" si="5"/>
        <v>0.97069524525219186</v>
      </c>
      <c r="I32" s="18">
        <f t="shared" si="6"/>
        <v>175.79813333333334</v>
      </c>
      <c r="J32" s="10">
        <f t="shared" si="2"/>
        <v>135176.14112765915</v>
      </c>
      <c r="K32" s="10">
        <f t="shared" si="3"/>
        <v>5.4811409254953274</v>
      </c>
      <c r="L32" s="10">
        <f t="shared" si="7"/>
        <v>4.3739269534025667</v>
      </c>
      <c r="N32" s="56">
        <v>169.32000732421875</v>
      </c>
      <c r="O32" s="2">
        <v>2.291093716660948</v>
      </c>
      <c r="P32" s="3">
        <v>0.85</v>
      </c>
      <c r="Q32" s="57">
        <v>0.76700000000000002</v>
      </c>
      <c r="S32" s="6">
        <f t="shared" si="4"/>
        <v>4420</v>
      </c>
      <c r="T32" s="10">
        <f t="shared" si="8"/>
        <v>1.2832299170567196</v>
      </c>
      <c r="U32" s="11">
        <f t="shared" si="9"/>
        <v>0.96870680131603681</v>
      </c>
      <c r="V32" s="18">
        <f t="shared" si="10"/>
        <v>175.79813333333334</v>
      </c>
      <c r="W32" s="10">
        <f t="shared" si="11"/>
        <v>124255.01219218492</v>
      </c>
      <c r="X32" s="10">
        <f t="shared" si="12"/>
        <v>2.1242086742718715</v>
      </c>
      <c r="Y32" s="10">
        <f t="shared" si="13"/>
        <v>4.0205493542643911</v>
      </c>
      <c r="AA32" s="7"/>
      <c r="AB32" s="7"/>
      <c r="AC32" s="7"/>
      <c r="AD32" s="7"/>
      <c r="AE32" s="7"/>
      <c r="AF32" s="7"/>
      <c r="AG32" s="7"/>
      <c r="AH32" s="7"/>
      <c r="AI32" s="7"/>
      <c r="AN32" s="12"/>
      <c r="AO32" s="13"/>
      <c r="AP32" s="13"/>
      <c r="AQ32" s="13"/>
      <c r="AR32" s="13"/>
      <c r="AS32" s="13"/>
      <c r="AT32" s="13"/>
      <c r="AU32" s="13"/>
      <c r="AV32" s="13"/>
      <c r="AW32" s="5"/>
      <c r="AX32" s="5"/>
    </row>
    <row r="33" spans="1:50" x14ac:dyDescent="0.25">
      <c r="A33" s="56">
        <v>491.30001831054687</v>
      </c>
      <c r="B33" s="2">
        <v>2.351113165263031</v>
      </c>
      <c r="C33" s="3">
        <v>0.85</v>
      </c>
      <c r="D33" s="57">
        <v>0.78500000000000003</v>
      </c>
      <c r="F33" s="6">
        <f t="shared" si="0"/>
        <v>4420</v>
      </c>
      <c r="G33" s="10">
        <f t="shared" si="1"/>
        <v>1.2504714972624837</v>
      </c>
      <c r="H33" s="11">
        <f t="shared" si="5"/>
        <v>0.96950565717621262</v>
      </c>
      <c r="I33" s="18">
        <f t="shared" si="6"/>
        <v>175.79813333333334</v>
      </c>
      <c r="J33" s="10">
        <f t="shared" si="2"/>
        <v>128536.54715151002</v>
      </c>
      <c r="K33" s="10">
        <f t="shared" si="3"/>
        <v>6.1636175018988313</v>
      </c>
      <c r="L33" s="10">
        <f t="shared" si="7"/>
        <v>4.1590880120800602</v>
      </c>
      <c r="N33" s="56">
        <v>190.74000549316406</v>
      </c>
      <c r="O33" s="2">
        <v>2.1752837560301908</v>
      </c>
      <c r="P33" s="3">
        <v>0.85</v>
      </c>
      <c r="Q33" s="57">
        <v>0.754</v>
      </c>
      <c r="S33" s="6">
        <f t="shared" si="4"/>
        <v>4420</v>
      </c>
      <c r="T33" s="10">
        <f t="shared" si="8"/>
        <v>1.3515478115670698</v>
      </c>
      <c r="U33" s="11">
        <f t="shared" si="9"/>
        <v>0.96704078229780355</v>
      </c>
      <c r="V33" s="18">
        <f t="shared" si="10"/>
        <v>175.79813333333334</v>
      </c>
      <c r="W33" s="10">
        <f t="shared" si="11"/>
        <v>115745.52365119694</v>
      </c>
      <c r="X33" s="10">
        <f t="shared" si="12"/>
        <v>2.3929338334093591</v>
      </c>
      <c r="Y33" s="10">
        <f t="shared" si="13"/>
        <v>3.7452057841742556</v>
      </c>
      <c r="AA33" s="7"/>
      <c r="AB33" s="7"/>
      <c r="AC33" s="7"/>
      <c r="AD33" s="7"/>
      <c r="AE33" s="7"/>
      <c r="AF33" s="7"/>
      <c r="AG33" s="7"/>
      <c r="AH33" s="7"/>
      <c r="AI33" s="7"/>
      <c r="AN33" s="12"/>
      <c r="AO33" s="13"/>
      <c r="AP33" s="13"/>
      <c r="AQ33" s="13"/>
      <c r="AR33" s="13"/>
      <c r="AS33" s="13"/>
      <c r="AT33" s="13"/>
      <c r="AU33" s="13"/>
      <c r="AV33" s="13"/>
      <c r="AW33" s="5"/>
      <c r="AX33" s="5"/>
    </row>
    <row r="34" spans="1:50" x14ac:dyDescent="0.25">
      <c r="A34" s="56">
        <v>545.70001220703125</v>
      </c>
      <c r="B34" s="2">
        <v>2.2448801065563817</v>
      </c>
      <c r="C34" s="3">
        <v>0.85</v>
      </c>
      <c r="D34" s="57">
        <v>0.79700000000000004</v>
      </c>
      <c r="F34" s="6">
        <f t="shared" si="0"/>
        <v>4420</v>
      </c>
      <c r="G34" s="10">
        <f t="shared" si="1"/>
        <v>1.3096467786468666</v>
      </c>
      <c r="H34" s="11">
        <f t="shared" si="5"/>
        <v>0.96806259244328596</v>
      </c>
      <c r="I34" s="18">
        <f t="shared" si="6"/>
        <v>175.79813333333334</v>
      </c>
      <c r="J34" s="10">
        <f t="shared" si="2"/>
        <v>120899.59915808038</v>
      </c>
      <c r="K34" s="10">
        <f t="shared" si="3"/>
        <v>6.8460940783023352</v>
      </c>
      <c r="L34" s="10">
        <f t="shared" si="7"/>
        <v>3.9119774466242108</v>
      </c>
      <c r="N34" s="56">
        <v>212.16000366210937</v>
      </c>
      <c r="O34" s="2">
        <v>2.006977794036255</v>
      </c>
      <c r="P34" s="3">
        <v>0.85</v>
      </c>
      <c r="Q34" s="57">
        <v>0.70499999999999996</v>
      </c>
      <c r="S34" s="6">
        <f t="shared" si="4"/>
        <v>4420</v>
      </c>
      <c r="T34" s="10">
        <f t="shared" si="8"/>
        <v>1.4648891526035941</v>
      </c>
      <c r="U34" s="11">
        <f t="shared" si="9"/>
        <v>0.96427680909470215</v>
      </c>
      <c r="V34" s="18">
        <f t="shared" si="10"/>
        <v>175.79813333333334</v>
      </c>
      <c r="W34" s="10">
        <f t="shared" si="11"/>
        <v>102739.66868668796</v>
      </c>
      <c r="X34" s="10">
        <f t="shared" si="12"/>
        <v>2.6616589925468466</v>
      </c>
      <c r="Y34" s="10">
        <f t="shared" si="13"/>
        <v>3.3243722028428642</v>
      </c>
      <c r="AA34" s="7"/>
      <c r="AB34" s="7"/>
      <c r="AC34" s="7"/>
      <c r="AD34" s="7"/>
      <c r="AE34" s="7"/>
      <c r="AF34" s="7"/>
      <c r="AG34" s="7"/>
      <c r="AH34" s="7"/>
      <c r="AI34" s="7"/>
      <c r="AN34" s="12"/>
      <c r="AO34" s="13"/>
      <c r="AP34" s="13"/>
      <c r="AQ34" s="13"/>
      <c r="AR34" s="13"/>
      <c r="AS34" s="13"/>
      <c r="AT34" s="13"/>
      <c r="AU34" s="13"/>
      <c r="AV34" s="13"/>
      <c r="AW34" s="5"/>
      <c r="AX34" s="5"/>
    </row>
    <row r="35" spans="1:50" x14ac:dyDescent="0.25">
      <c r="A35" s="56">
        <v>600.10003662109375</v>
      </c>
      <c r="B35" s="2">
        <v>2.0543048615226462</v>
      </c>
      <c r="C35" s="3">
        <v>0.85</v>
      </c>
      <c r="D35" s="57">
        <v>0.76600000000000001</v>
      </c>
      <c r="F35" s="6">
        <f t="shared" si="0"/>
        <v>4420</v>
      </c>
      <c r="G35" s="10">
        <f t="shared" si="1"/>
        <v>1.4311410419487973</v>
      </c>
      <c r="H35" s="11">
        <f t="shared" si="5"/>
        <v>0.96509979982916949</v>
      </c>
      <c r="I35" s="18">
        <f t="shared" si="6"/>
        <v>175.79813333333334</v>
      </c>
      <c r="J35" s="10">
        <f t="shared" si="2"/>
        <v>106478.49780185834</v>
      </c>
      <c r="K35" s="10">
        <f t="shared" si="3"/>
        <v>7.5285710375649302</v>
      </c>
      <c r="L35" s="10">
        <f t="shared" si="7"/>
        <v>3.4453503969575046</v>
      </c>
      <c r="N35" s="56">
        <v>233.58000183105469</v>
      </c>
      <c r="O35" s="2">
        <v>1.7678897666971547</v>
      </c>
      <c r="P35" s="3">
        <v>0.85</v>
      </c>
      <c r="Q35" s="57">
        <v>0.59899999999999998</v>
      </c>
      <c r="S35" s="6">
        <f t="shared" si="4"/>
        <v>4420</v>
      </c>
      <c r="T35" s="10">
        <f t="shared" si="8"/>
        <v>1.6629996142195169</v>
      </c>
      <c r="U35" s="11">
        <f t="shared" si="9"/>
        <v>0.95944563273704808</v>
      </c>
      <c r="V35" s="18">
        <f t="shared" si="10"/>
        <v>175.79813333333334</v>
      </c>
      <c r="W35" s="10">
        <f t="shared" si="11"/>
        <v>82749.910966835014</v>
      </c>
      <c r="X35" s="10">
        <f t="shared" si="12"/>
        <v>2.9303841516843341</v>
      </c>
      <c r="Y35" s="10">
        <f t="shared" si="13"/>
        <v>2.6775587980994917</v>
      </c>
      <c r="AA35" s="7"/>
      <c r="AB35" s="7"/>
      <c r="AC35" s="7"/>
      <c r="AD35" s="7"/>
      <c r="AE35" s="7"/>
      <c r="AF35" s="7"/>
      <c r="AG35" s="7"/>
      <c r="AH35" s="7"/>
      <c r="AI35" s="7"/>
      <c r="AN35" s="12"/>
      <c r="AO35" s="13"/>
      <c r="AP35" s="13"/>
      <c r="AQ35" s="13"/>
      <c r="AR35" s="13"/>
      <c r="AS35" s="13"/>
      <c r="AT35" s="13"/>
      <c r="AU35" s="13"/>
      <c r="AV35" s="13"/>
      <c r="AW35" s="5"/>
      <c r="AX35" s="5"/>
    </row>
    <row r="36" spans="1:50" ht="15.75" thickBot="1" x14ac:dyDescent="0.3">
      <c r="A36" s="58">
        <v>654.5</v>
      </c>
      <c r="B36" s="59">
        <v>1.7101832188167772</v>
      </c>
      <c r="C36" s="60">
        <v>0.85</v>
      </c>
      <c r="D36" s="61">
        <v>0.621</v>
      </c>
      <c r="F36" s="6">
        <f t="shared" si="0"/>
        <v>4420</v>
      </c>
      <c r="G36" s="10">
        <f t="shared" si="1"/>
        <v>1.7191140502677222</v>
      </c>
      <c r="H36" s="11">
        <f t="shared" si="5"/>
        <v>0.95807721062269879</v>
      </c>
      <c r="I36" s="18">
        <f t="shared" si="6"/>
        <v>175.79813333333334</v>
      </c>
      <c r="J36" s="10">
        <f t="shared" si="2"/>
        <v>77618.255684851727</v>
      </c>
      <c r="K36" s="10">
        <f t="shared" si="3"/>
        <v>8.2110472311093421</v>
      </c>
      <c r="L36" s="10">
        <f t="shared" si="7"/>
        <v>2.5115125922661705</v>
      </c>
      <c r="N36" s="58">
        <v>255</v>
      </c>
      <c r="O36" s="59">
        <v>1.4637500146533897</v>
      </c>
      <c r="P36" s="60">
        <v>0.85</v>
      </c>
      <c r="Q36" s="61">
        <v>0.41299999999999998</v>
      </c>
      <c r="S36" s="6">
        <f t="shared" si="4"/>
        <v>4420</v>
      </c>
      <c r="T36" s="10">
        <f t="shared" si="8"/>
        <v>2.0085396895426713</v>
      </c>
      <c r="U36" s="11">
        <f t="shared" si="9"/>
        <v>0.95101919715708561</v>
      </c>
      <c r="V36" s="18">
        <f t="shared" si="10"/>
        <v>175.79813333333334</v>
      </c>
      <c r="W36" s="10">
        <f t="shared" si="11"/>
        <v>54087.809692414579</v>
      </c>
      <c r="X36" s="10">
        <f t="shared" si="12"/>
        <v>3.1991093108218216</v>
      </c>
      <c r="Y36" s="10">
        <f t="shared" si="13"/>
        <v>1.750132284370659</v>
      </c>
      <c r="AA36" s="7"/>
      <c r="AB36" s="7"/>
      <c r="AC36" s="7"/>
      <c r="AD36" s="7"/>
      <c r="AE36" s="7"/>
      <c r="AF36" s="7"/>
      <c r="AG36" s="7"/>
      <c r="AH36" s="7"/>
      <c r="AI36" s="7"/>
      <c r="AN36" s="12"/>
      <c r="AO36" s="13"/>
      <c r="AP36" s="13"/>
      <c r="AQ36" s="13"/>
      <c r="AR36" s="13"/>
      <c r="AS36" s="13"/>
      <c r="AT36" s="13"/>
      <c r="AU36" s="13"/>
      <c r="AV36" s="13"/>
      <c r="AW36" s="5"/>
      <c r="AX36" s="5"/>
    </row>
    <row r="37" spans="1:50" x14ac:dyDescent="0.25">
      <c r="A37" s="52">
        <v>405</v>
      </c>
      <c r="B37" s="53">
        <v>2.8106983488861794</v>
      </c>
      <c r="C37" s="54">
        <v>0.9</v>
      </c>
      <c r="D37" s="55">
        <v>0.75900000000000001</v>
      </c>
      <c r="F37" s="6">
        <f t="shared" si="0"/>
        <v>4680</v>
      </c>
      <c r="G37" s="10">
        <f t="shared" si="1"/>
        <v>1.0460033895722249</v>
      </c>
      <c r="H37" s="11">
        <f t="shared" si="5"/>
        <v>0.97449187284453265</v>
      </c>
      <c r="I37" s="18">
        <f t="shared" si="6"/>
        <v>186.13920000000002</v>
      </c>
      <c r="J37" s="10">
        <f t="shared" si="2"/>
        <v>158823.69183848242</v>
      </c>
      <c r="K37" s="10">
        <f t="shared" si="3"/>
        <v>4.7986639662327324</v>
      </c>
      <c r="L37" s="10">
        <f t="shared" si="7"/>
        <v>4.5839471393409843</v>
      </c>
      <c r="N37" s="52">
        <v>156.59999084472656</v>
      </c>
      <c r="O37" s="53">
        <v>2.6196778334470698</v>
      </c>
      <c r="P37" s="54">
        <v>0.9</v>
      </c>
      <c r="Q37" s="55">
        <v>0.76600000000000001</v>
      </c>
      <c r="S37" s="6">
        <f t="shared" si="4"/>
        <v>4680</v>
      </c>
      <c r="T37" s="10">
        <f t="shared" si="8"/>
        <v>1.1222754044269017</v>
      </c>
      <c r="U37" s="11">
        <f t="shared" si="9"/>
        <v>0.97263188245376309</v>
      </c>
      <c r="V37" s="18">
        <f t="shared" si="10"/>
        <v>186.13920000000002</v>
      </c>
      <c r="W37" s="10">
        <f t="shared" si="11"/>
        <v>146731.55746309119</v>
      </c>
      <c r="X37" s="10">
        <f t="shared" si="12"/>
        <v>1.8554832917999138</v>
      </c>
      <c r="Y37" s="10">
        <f t="shared" si="13"/>
        <v>4.2349456513578732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</row>
    <row r="38" spans="1:50" x14ac:dyDescent="0.25">
      <c r="A38" s="56">
        <v>462.5999755859375</v>
      </c>
      <c r="B38" s="2">
        <v>2.6878288795089254</v>
      </c>
      <c r="C38" s="3">
        <v>0.9</v>
      </c>
      <c r="D38" s="57">
        <v>0.77</v>
      </c>
      <c r="F38" s="6">
        <f t="shared" si="0"/>
        <v>4680</v>
      </c>
      <c r="G38" s="10">
        <f t="shared" si="1"/>
        <v>1.0938196335390022</v>
      </c>
      <c r="H38" s="11">
        <f t="shared" si="5"/>
        <v>0.97332581273099883</v>
      </c>
      <c r="I38" s="18">
        <f t="shared" si="6"/>
        <v>186.13920000000002</v>
      </c>
      <c r="J38" s="10">
        <f t="shared" si="2"/>
        <v>151120.68523443749</v>
      </c>
      <c r="K38" s="10">
        <f t="shared" si="3"/>
        <v>5.4811403299367401</v>
      </c>
      <c r="L38" s="10">
        <f t="shared" si="7"/>
        <v>4.3616240420864161</v>
      </c>
      <c r="N38" s="56">
        <v>179.27999877929687</v>
      </c>
      <c r="O38" s="2">
        <v>2.5018211543099516</v>
      </c>
      <c r="P38" s="3">
        <v>0.9</v>
      </c>
      <c r="Q38" s="57">
        <v>0.76700000000000002</v>
      </c>
      <c r="S38" s="6">
        <f t="shared" si="4"/>
        <v>4680</v>
      </c>
      <c r="T38" s="10">
        <f t="shared" si="8"/>
        <v>1.175143952610356</v>
      </c>
      <c r="U38" s="11">
        <f t="shared" si="9"/>
        <v>0.97134261545612932</v>
      </c>
      <c r="V38" s="18">
        <f t="shared" si="10"/>
        <v>186.13920000000002</v>
      </c>
      <c r="W38" s="10">
        <f t="shared" si="11"/>
        <v>138931.0562581229</v>
      </c>
      <c r="X38" s="10">
        <f t="shared" si="12"/>
        <v>2.1242085679221239</v>
      </c>
      <c r="Y38" s="10">
        <f t="shared" si="13"/>
        <v>4.009808678592476</v>
      </c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</row>
    <row r="39" spans="1:50" x14ac:dyDescent="0.25">
      <c r="A39" s="56">
        <v>520.20001220703125</v>
      </c>
      <c r="B39" s="2">
        <v>2.5741918582874321</v>
      </c>
      <c r="C39" s="3">
        <v>0.9</v>
      </c>
      <c r="D39" s="57">
        <v>0.78500000000000003</v>
      </c>
      <c r="F39" s="6">
        <f t="shared" si="0"/>
        <v>4680</v>
      </c>
      <c r="G39" s="10">
        <f t="shared" si="1"/>
        <v>1.1421060130133167</v>
      </c>
      <c r="H39" s="11">
        <f t="shared" si="5"/>
        <v>0.97214828776331041</v>
      </c>
      <c r="I39" s="18">
        <f t="shared" si="6"/>
        <v>186.13920000000002</v>
      </c>
      <c r="J39" s="10">
        <f t="shared" si="2"/>
        <v>143753.38524832379</v>
      </c>
      <c r="K39" s="10">
        <f t="shared" si="3"/>
        <v>6.163617416819033</v>
      </c>
      <c r="L39" s="10">
        <f t="shared" si="7"/>
        <v>4.1489900621991023</v>
      </c>
      <c r="N39" s="56">
        <v>201.95999145507812</v>
      </c>
      <c r="O39" s="2">
        <v>2.3634799049303168</v>
      </c>
      <c r="P39" s="3">
        <v>0.9</v>
      </c>
      <c r="Q39" s="57">
        <v>0.754</v>
      </c>
      <c r="S39" s="6">
        <f t="shared" si="4"/>
        <v>4680</v>
      </c>
      <c r="T39" s="10">
        <f t="shared" si="8"/>
        <v>1.243928494533437</v>
      </c>
      <c r="U39" s="11">
        <f t="shared" si="9"/>
        <v>0.96966521664538352</v>
      </c>
      <c r="V39" s="18">
        <f t="shared" si="10"/>
        <v>186.13920000000002</v>
      </c>
      <c r="W39" s="10">
        <f t="shared" si="11"/>
        <v>129408.34849716278</v>
      </c>
      <c r="X39" s="10">
        <f t="shared" si="12"/>
        <v>2.3929336632497624</v>
      </c>
      <c r="Y39" s="10">
        <f t="shared" si="13"/>
        <v>3.7349656215249865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</row>
    <row r="40" spans="1:50" x14ac:dyDescent="0.25">
      <c r="A40" s="56">
        <v>577.79998779296875</v>
      </c>
      <c r="B40" s="2">
        <v>2.4477166760783149</v>
      </c>
      <c r="C40" s="3">
        <v>0.9</v>
      </c>
      <c r="D40" s="57">
        <v>0.79700000000000004</v>
      </c>
      <c r="F40" s="6">
        <f t="shared" si="0"/>
        <v>4680</v>
      </c>
      <c r="G40" s="10">
        <f t="shared" si="1"/>
        <v>1.2011194059887731</v>
      </c>
      <c r="H40" s="11">
        <f t="shared" si="5"/>
        <v>0.97070917088577424</v>
      </c>
      <c r="I40" s="18">
        <f t="shared" si="6"/>
        <v>186.13920000000002</v>
      </c>
      <c r="J40" s="10">
        <f t="shared" si="2"/>
        <v>135255.83040314802</v>
      </c>
      <c r="K40" s="10">
        <f t="shared" si="3"/>
        <v>6.8460937805230406</v>
      </c>
      <c r="L40" s="10">
        <f t="shared" si="7"/>
        <v>3.9037348249417438</v>
      </c>
      <c r="N40" s="56">
        <v>224.63999938964844</v>
      </c>
      <c r="O40" s="2">
        <v>2.1627600773087554</v>
      </c>
      <c r="P40" s="3">
        <v>0.9</v>
      </c>
      <c r="Q40" s="57">
        <v>0.70499999999999996</v>
      </c>
      <c r="S40" s="6">
        <f t="shared" si="4"/>
        <v>4680</v>
      </c>
      <c r="T40" s="10">
        <f t="shared" si="8"/>
        <v>1.3593740844608193</v>
      </c>
      <c r="U40" s="11">
        <f t="shared" si="9"/>
        <v>0.96684992864845842</v>
      </c>
      <c r="V40" s="18">
        <f t="shared" si="10"/>
        <v>186.13920000000002</v>
      </c>
      <c r="W40" s="10">
        <f t="shared" si="11"/>
        <v>114804.73946712409</v>
      </c>
      <c r="X40" s="10">
        <f t="shared" si="12"/>
        <v>2.6616589393719727</v>
      </c>
      <c r="Y40" s="10">
        <f t="shared" si="13"/>
        <v>3.3134783039692555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</row>
    <row r="41" spans="1:50" x14ac:dyDescent="0.25">
      <c r="A41" s="56">
        <v>635.39996337890625</v>
      </c>
      <c r="B41" s="2">
        <v>2.2202930479336378</v>
      </c>
      <c r="C41" s="3">
        <v>0.9</v>
      </c>
      <c r="D41" s="57">
        <v>0.76600000000000001</v>
      </c>
      <c r="F41" s="6">
        <f t="shared" si="0"/>
        <v>4680</v>
      </c>
      <c r="G41" s="10">
        <f t="shared" si="1"/>
        <v>1.3241495318539922</v>
      </c>
      <c r="H41" s="11">
        <f t="shared" si="5"/>
        <v>0.96770892430358424</v>
      </c>
      <c r="I41" s="18">
        <f t="shared" si="6"/>
        <v>186.13920000000002</v>
      </c>
      <c r="J41" s="10">
        <f t="shared" si="2"/>
        <v>119092.87873208373</v>
      </c>
      <c r="K41" s="10">
        <f t="shared" si="3"/>
        <v>7.5285701442270492</v>
      </c>
      <c r="L41" s="10">
        <f t="shared" si="7"/>
        <v>3.4372419785770556</v>
      </c>
      <c r="N41" s="56">
        <v>247.31997680664062</v>
      </c>
      <c r="O41" s="2">
        <v>1.8798640930344874</v>
      </c>
      <c r="P41" s="3">
        <v>0.9</v>
      </c>
      <c r="Q41" s="57">
        <v>0.59899999999999998</v>
      </c>
      <c r="S41" s="6">
        <f t="shared" si="4"/>
        <v>4680</v>
      </c>
      <c r="T41" s="10">
        <f t="shared" si="8"/>
        <v>1.5639428461310918</v>
      </c>
      <c r="U41" s="11">
        <f t="shared" si="9"/>
        <v>0.96186125840442049</v>
      </c>
      <c r="V41" s="18">
        <f t="shared" si="10"/>
        <v>186.13920000000002</v>
      </c>
      <c r="W41" s="10">
        <f t="shared" si="11"/>
        <v>92353.296912023012</v>
      </c>
      <c r="X41" s="10">
        <f t="shared" si="12"/>
        <v>2.9303838539050404</v>
      </c>
      <c r="Y41" s="10">
        <f t="shared" si="13"/>
        <v>2.6654879148578132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</row>
    <row r="42" spans="1:50" ht="15.75" thickBot="1" x14ac:dyDescent="0.3">
      <c r="A42" s="58">
        <v>693</v>
      </c>
      <c r="B42" s="59">
        <v>1.8131067464573796</v>
      </c>
      <c r="C42" s="60">
        <v>0.9</v>
      </c>
      <c r="D42" s="61">
        <v>0.621</v>
      </c>
      <c r="F42" s="6">
        <f t="shared" si="0"/>
        <v>4680</v>
      </c>
      <c r="G42" s="10">
        <f t="shared" si="1"/>
        <v>1.6215261488295996</v>
      </c>
      <c r="H42" s="11">
        <f t="shared" si="5"/>
        <v>0.96045701610280998</v>
      </c>
      <c r="I42" s="18">
        <f t="shared" si="6"/>
        <v>186.13920000000002</v>
      </c>
      <c r="J42" s="10">
        <f t="shared" si="2"/>
        <v>86682.28251728609</v>
      </c>
      <c r="K42" s="10">
        <f t="shared" si="3"/>
        <v>8.2110472311093421</v>
      </c>
      <c r="L42" s="10">
        <f t="shared" si="7"/>
        <v>2.5018118920239378</v>
      </c>
      <c r="N42" s="58">
        <v>270</v>
      </c>
      <c r="O42" s="59">
        <v>1.5253253188208764</v>
      </c>
      <c r="P42" s="60">
        <v>0.9</v>
      </c>
      <c r="Q42" s="61">
        <v>0.41299999999999998</v>
      </c>
      <c r="S42" s="6">
        <f t="shared" si="4"/>
        <v>4680</v>
      </c>
      <c r="T42" s="10">
        <f t="shared" si="8"/>
        <v>1.9274576798297105</v>
      </c>
      <c r="U42" s="11">
        <f t="shared" si="9"/>
        <v>0.95299648540911019</v>
      </c>
      <c r="V42" s="18">
        <f t="shared" si="10"/>
        <v>186.13920000000002</v>
      </c>
      <c r="W42" s="10">
        <f t="shared" si="11"/>
        <v>60235.10223280394</v>
      </c>
      <c r="X42" s="10">
        <f t="shared" si="12"/>
        <v>3.1991093108218212</v>
      </c>
      <c r="Y42" s="10">
        <f t="shared" si="13"/>
        <v>1.7384970804530295</v>
      </c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</row>
    <row r="43" spans="1:50" x14ac:dyDescent="0.25">
      <c r="A43" s="52">
        <v>427.5</v>
      </c>
      <c r="B43" s="53">
        <v>3.1068093720295429</v>
      </c>
      <c r="C43" s="54">
        <v>0.95</v>
      </c>
      <c r="D43" s="55">
        <v>0.75900000000000001</v>
      </c>
      <c r="F43" s="6">
        <f t="shared" si="0"/>
        <v>4940</v>
      </c>
      <c r="G43" s="10">
        <f t="shared" si="1"/>
        <v>0.94630846245948663</v>
      </c>
      <c r="H43" s="11">
        <f t="shared" si="5"/>
        <v>0.97692306083388214</v>
      </c>
      <c r="I43" s="18">
        <f t="shared" si="6"/>
        <v>196.48026666666667</v>
      </c>
      <c r="J43" s="10">
        <f t="shared" si="2"/>
        <v>176383.55125825343</v>
      </c>
      <c r="K43" s="10">
        <f t="shared" si="3"/>
        <v>4.7986639662327333</v>
      </c>
      <c r="L43" s="10">
        <f t="shared" si="7"/>
        <v>4.5689899684704187</v>
      </c>
      <c r="N43" s="52">
        <v>165.30000305175781</v>
      </c>
      <c r="O43" s="53">
        <v>2.879255658731823</v>
      </c>
      <c r="P43" s="54">
        <v>0.95</v>
      </c>
      <c r="Q43" s="55">
        <v>0.76600000000000001</v>
      </c>
      <c r="S43" s="6">
        <f t="shared" si="4"/>
        <v>4940</v>
      </c>
      <c r="T43" s="10">
        <f t="shared" si="8"/>
        <v>1.021097237782258</v>
      </c>
      <c r="U43" s="11">
        <f t="shared" si="9"/>
        <v>0.97509924113142865</v>
      </c>
      <c r="V43" s="18">
        <f t="shared" si="10"/>
        <v>196.48026666666667</v>
      </c>
      <c r="W43" s="10">
        <f t="shared" si="11"/>
        <v>163010.56894816642</v>
      </c>
      <c r="X43" s="10">
        <f t="shared" si="12"/>
        <v>1.8554834345324702</v>
      </c>
      <c r="Y43" s="10">
        <f t="shared" si="13"/>
        <v>4.22257999096714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</row>
    <row r="44" spans="1:50" x14ac:dyDescent="0.25">
      <c r="A44" s="56">
        <v>488.29998779296875</v>
      </c>
      <c r="B44" s="2">
        <v>2.9607162383989767</v>
      </c>
      <c r="C44" s="3">
        <v>0.95</v>
      </c>
      <c r="D44" s="57">
        <v>0.77</v>
      </c>
      <c r="F44" s="6">
        <f t="shared" si="0"/>
        <v>4940</v>
      </c>
      <c r="G44" s="10">
        <f t="shared" si="1"/>
        <v>0.99300296390099874</v>
      </c>
      <c r="H44" s="11">
        <f t="shared" si="5"/>
        <v>0.97578435584295631</v>
      </c>
      <c r="I44" s="18">
        <f t="shared" si="6"/>
        <v>196.48026666666667</v>
      </c>
      <c r="J44" s="10">
        <f t="shared" si="2"/>
        <v>167887.66460601302</v>
      </c>
      <c r="K44" s="10">
        <f t="shared" si="3"/>
        <v>5.4811404821848013</v>
      </c>
      <c r="L44" s="10">
        <f t="shared" si="7"/>
        <v>4.3489149069896964</v>
      </c>
      <c r="N44" s="56">
        <v>189.239990234375</v>
      </c>
      <c r="O44" s="2">
        <v>2.7391109602633708</v>
      </c>
      <c r="P44" s="3">
        <v>0.95</v>
      </c>
      <c r="Q44" s="57">
        <v>0.76700000000000002</v>
      </c>
      <c r="S44" s="6">
        <f t="shared" si="4"/>
        <v>4940</v>
      </c>
      <c r="T44" s="10">
        <f t="shared" si="8"/>
        <v>1.0733409645140164</v>
      </c>
      <c r="U44" s="11">
        <f t="shared" si="9"/>
        <v>0.97382521120204746</v>
      </c>
      <c r="V44" s="18">
        <f t="shared" si="10"/>
        <v>196.48026666666667</v>
      </c>
      <c r="W44" s="10">
        <f t="shared" si="11"/>
        <v>154367.71689944557</v>
      </c>
      <c r="X44" s="10">
        <f t="shared" si="12"/>
        <v>2.1242084727670867</v>
      </c>
      <c r="Y44" s="10">
        <f t="shared" si="13"/>
        <v>3.9986979791362227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</row>
    <row r="45" spans="1:50" x14ac:dyDescent="0.25">
      <c r="A45" s="56">
        <v>549.0999755859375</v>
      </c>
      <c r="B45" s="2">
        <v>2.8260236335795978</v>
      </c>
      <c r="C45" s="3">
        <v>0.95</v>
      </c>
      <c r="D45" s="57">
        <v>0.78500000000000003</v>
      </c>
      <c r="F45" s="6">
        <f t="shared" si="0"/>
        <v>4940</v>
      </c>
      <c r="G45" s="10">
        <f t="shared" si="1"/>
        <v>1.0403310025670356</v>
      </c>
      <c r="H45" s="11">
        <f t="shared" si="5"/>
        <v>0.97463020123853772</v>
      </c>
      <c r="I45" s="18">
        <f t="shared" si="6"/>
        <v>196.48026666666667</v>
      </c>
      <c r="J45" s="10">
        <f t="shared" si="2"/>
        <v>159766.335844318</v>
      </c>
      <c r="K45" s="10">
        <f t="shared" si="3"/>
        <v>6.1636169981368694</v>
      </c>
      <c r="L45" s="10">
        <f t="shared" si="7"/>
        <v>4.138542287898332</v>
      </c>
      <c r="N45" s="56">
        <v>213.17999267578125</v>
      </c>
      <c r="O45" s="2">
        <v>2.574553943572313</v>
      </c>
      <c r="P45" s="3">
        <v>0.95</v>
      </c>
      <c r="Q45" s="57">
        <v>0.754</v>
      </c>
      <c r="S45" s="6">
        <f t="shared" si="4"/>
        <v>4940</v>
      </c>
      <c r="T45" s="10">
        <f t="shared" si="8"/>
        <v>1.1419453872155476</v>
      </c>
      <c r="U45" s="11">
        <f t="shared" si="9"/>
        <v>0.97215220482831688</v>
      </c>
      <c r="V45" s="18">
        <f t="shared" si="10"/>
        <v>196.48026666666667</v>
      </c>
      <c r="W45" s="10">
        <f t="shared" si="11"/>
        <v>143777.25063767785</v>
      </c>
      <c r="X45" s="10">
        <f t="shared" si="12"/>
        <v>2.3929336822807707</v>
      </c>
      <c r="Y45" s="10">
        <f t="shared" si="13"/>
        <v>3.724365515784275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</row>
    <row r="46" spans="1:50" x14ac:dyDescent="0.25">
      <c r="A46" s="56">
        <v>609.89996337890625</v>
      </c>
      <c r="B46" s="2">
        <v>2.6761089356807051</v>
      </c>
      <c r="C46" s="3">
        <v>0.95</v>
      </c>
      <c r="D46" s="57">
        <v>0.79700000000000004</v>
      </c>
      <c r="F46" s="6">
        <f t="shared" si="0"/>
        <v>4940</v>
      </c>
      <c r="G46" s="10">
        <f t="shared" si="1"/>
        <v>1.0986099858644844</v>
      </c>
      <c r="H46" s="11">
        <f t="shared" si="5"/>
        <v>0.97320899387796633</v>
      </c>
      <c r="I46" s="18">
        <f t="shared" si="6"/>
        <v>196.48026666666667</v>
      </c>
      <c r="J46" s="10">
        <f t="shared" si="2"/>
        <v>150371.98256558651</v>
      </c>
      <c r="K46" s="10">
        <f t="shared" si="3"/>
        <v>6.8460935140889383</v>
      </c>
      <c r="L46" s="10">
        <f t="shared" si="7"/>
        <v>3.8951935992899154</v>
      </c>
      <c r="N46" s="56">
        <v>237.12001037597656</v>
      </c>
      <c r="O46" s="2">
        <v>2.3361898121142701</v>
      </c>
      <c r="P46" s="3">
        <v>0.95</v>
      </c>
      <c r="Q46" s="57">
        <v>0.70499999999999996</v>
      </c>
      <c r="S46" s="6">
        <f t="shared" si="4"/>
        <v>4940</v>
      </c>
      <c r="T46" s="10">
        <f t="shared" si="8"/>
        <v>1.2584593874841346</v>
      </c>
      <c r="U46" s="11">
        <f t="shared" si="9"/>
        <v>0.96931086228213381</v>
      </c>
      <c r="V46" s="18">
        <f t="shared" si="10"/>
        <v>196.48026666666667</v>
      </c>
      <c r="W46" s="10">
        <f t="shared" si="11"/>
        <v>127479.84249685635</v>
      </c>
      <c r="X46" s="10">
        <f t="shared" si="12"/>
        <v>2.6616590630735217</v>
      </c>
      <c r="Y46" s="10">
        <f t="shared" si="13"/>
        <v>3.3022020329861745</v>
      </c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</row>
    <row r="47" spans="1:50" x14ac:dyDescent="0.25">
      <c r="A47" s="56">
        <v>670.70001220703125</v>
      </c>
      <c r="B47" s="2">
        <v>2.405839337549446</v>
      </c>
      <c r="C47" s="3">
        <v>0.95</v>
      </c>
      <c r="D47" s="57">
        <v>0.76600000000000001</v>
      </c>
      <c r="F47" s="6">
        <f t="shared" si="0"/>
        <v>4940</v>
      </c>
      <c r="G47" s="10">
        <f t="shared" si="1"/>
        <v>1.2220267389071136</v>
      </c>
      <c r="H47" s="11">
        <f t="shared" si="5"/>
        <v>0.97019931889879274</v>
      </c>
      <c r="I47" s="18">
        <f t="shared" si="6"/>
        <v>196.48026666666667</v>
      </c>
      <c r="J47" s="10">
        <f t="shared" si="2"/>
        <v>132368.35983671498</v>
      </c>
      <c r="K47" s="10">
        <f t="shared" si="3"/>
        <v>7.5285707151572749</v>
      </c>
      <c r="L47" s="10">
        <f t="shared" si="7"/>
        <v>3.428832813051403</v>
      </c>
      <c r="N47" s="56">
        <v>261.05999755859375</v>
      </c>
      <c r="O47" s="2">
        <v>2.0029448495432454</v>
      </c>
      <c r="P47" s="3">
        <v>0.95</v>
      </c>
      <c r="Q47" s="57">
        <v>0.59899999999999998</v>
      </c>
      <c r="S47" s="6">
        <f t="shared" si="4"/>
        <v>4940</v>
      </c>
      <c r="T47" s="10">
        <f t="shared" si="8"/>
        <v>1.4678387179110008</v>
      </c>
      <c r="U47" s="11">
        <f t="shared" si="9"/>
        <v>0.96420488018159844</v>
      </c>
      <c r="V47" s="18">
        <f t="shared" si="10"/>
        <v>196.48026666666667</v>
      </c>
      <c r="W47" s="10">
        <f t="shared" si="11"/>
        <v>102417.96622404907</v>
      </c>
      <c r="X47" s="10">
        <f t="shared" si="12"/>
        <v>2.9303841013081384</v>
      </c>
      <c r="Y47" s="10">
        <f t="shared" si="13"/>
        <v>2.653006229496278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</row>
    <row r="48" spans="1:50" ht="15.75" thickBot="1" x14ac:dyDescent="0.3">
      <c r="A48" s="58">
        <v>731.5</v>
      </c>
      <c r="B48" s="59">
        <v>1.926119063285668</v>
      </c>
      <c r="C48" s="60">
        <v>0.95</v>
      </c>
      <c r="D48" s="61">
        <v>0.621</v>
      </c>
      <c r="F48" s="6">
        <f t="shared" si="0"/>
        <v>4940</v>
      </c>
      <c r="G48" s="10">
        <f t="shared" si="1"/>
        <v>1.5263853912461696</v>
      </c>
      <c r="H48" s="11">
        <f t="shared" si="5"/>
        <v>0.96277714485793586</v>
      </c>
      <c r="I48" s="18">
        <f t="shared" si="6"/>
        <v>196.48026666666667</v>
      </c>
      <c r="J48" s="10">
        <f t="shared" si="2"/>
        <v>96193.105019863317</v>
      </c>
      <c r="K48" s="10">
        <f t="shared" si="3"/>
        <v>8.2110472311093439</v>
      </c>
      <c r="L48" s="10">
        <f t="shared" si="7"/>
        <v>2.4917591733271749</v>
      </c>
      <c r="N48" s="58">
        <v>285</v>
      </c>
      <c r="O48" s="59">
        <v>1.5916740458676768</v>
      </c>
      <c r="P48" s="60">
        <v>0.95</v>
      </c>
      <c r="Q48" s="61">
        <v>0.41299999999999998</v>
      </c>
      <c r="S48" s="6">
        <f t="shared" si="4"/>
        <v>4940</v>
      </c>
      <c r="T48" s="10">
        <f t="shared" si="8"/>
        <v>1.8471118553656529</v>
      </c>
      <c r="U48" s="11">
        <f t="shared" si="9"/>
        <v>0.95495582084460839</v>
      </c>
      <c r="V48" s="18">
        <f t="shared" si="10"/>
        <v>196.48026666666667</v>
      </c>
      <c r="W48" s="10">
        <f t="shared" si="11"/>
        <v>66650.44245476005</v>
      </c>
      <c r="X48" s="10">
        <f t="shared" si="12"/>
        <v>3.199109310821822</v>
      </c>
      <c r="Y48" s="10">
        <f t="shared" si="13"/>
        <v>1.7264943403029713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</row>
    <row r="49" spans="1:46" x14ac:dyDescent="0.25">
      <c r="A49" s="52">
        <v>450</v>
      </c>
      <c r="B49" s="53">
        <v>3.4419998689891114</v>
      </c>
      <c r="C49" s="54">
        <v>1</v>
      </c>
      <c r="D49" s="55">
        <v>0.75900000000000001</v>
      </c>
      <c r="F49" s="6">
        <f t="shared" si="0"/>
        <v>5200</v>
      </c>
      <c r="G49" s="10">
        <f t="shared" si="1"/>
        <v>0.85415459381276937</v>
      </c>
      <c r="H49" s="11">
        <f t="shared" si="5"/>
        <v>0.97917035049158585</v>
      </c>
      <c r="I49" s="18">
        <f t="shared" si="6"/>
        <v>206.82133333333334</v>
      </c>
      <c r="J49" s="10">
        <f t="shared" si="2"/>
        <v>194781.2595726758</v>
      </c>
      <c r="K49" s="10">
        <f t="shared" si="3"/>
        <v>4.7986639662327324</v>
      </c>
      <c r="L49" s="10">
        <f t="shared" si="7"/>
        <v>4.5536170309147836</v>
      </c>
      <c r="N49" s="52">
        <v>174</v>
      </c>
      <c r="O49" s="53">
        <v>3.1720000604379086</v>
      </c>
      <c r="P49" s="54">
        <v>1</v>
      </c>
      <c r="Q49" s="55">
        <v>0.76600000000000001</v>
      </c>
      <c r="S49" s="6">
        <f t="shared" si="4"/>
        <v>5200</v>
      </c>
      <c r="T49" s="10">
        <f t="shared" si="8"/>
        <v>0.92686000756069342</v>
      </c>
      <c r="U49" s="11">
        <f t="shared" si="9"/>
        <v>0.97739733621910685</v>
      </c>
      <c r="V49" s="18">
        <f t="shared" si="10"/>
        <v>206.82133333333334</v>
      </c>
      <c r="W49" s="10">
        <f t="shared" si="11"/>
        <v>180076.47743853918</v>
      </c>
      <c r="X49" s="10">
        <f t="shared" si="12"/>
        <v>1.8554834002766567</v>
      </c>
      <c r="Y49" s="10">
        <f t="shared" si="13"/>
        <v>4.2098470680918858</v>
      </c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</row>
    <row r="50" spans="1:46" x14ac:dyDescent="0.25">
      <c r="A50" s="56">
        <v>514</v>
      </c>
      <c r="B50" s="2">
        <v>3.2689999009653596</v>
      </c>
      <c r="C50" s="3">
        <v>1</v>
      </c>
      <c r="D50" s="57">
        <v>0.77</v>
      </c>
      <c r="F50" s="6">
        <f t="shared" si="0"/>
        <v>5200</v>
      </c>
      <c r="G50" s="10">
        <f t="shared" si="1"/>
        <v>0.89935762895917992</v>
      </c>
      <c r="H50" s="11">
        <f t="shared" si="5"/>
        <v>0.9780680168090925</v>
      </c>
      <c r="I50" s="18">
        <f t="shared" si="6"/>
        <v>206.82133333333334</v>
      </c>
      <c r="J50" s="10">
        <f t="shared" si="2"/>
        <v>185465.53369869408</v>
      </c>
      <c r="K50" s="10">
        <f t="shared" si="3"/>
        <v>5.4811406192080545</v>
      </c>
      <c r="L50" s="10">
        <f t="shared" si="7"/>
        <v>4.3358329992879163</v>
      </c>
      <c r="N50" s="56">
        <v>199.19999694824219</v>
      </c>
      <c r="O50" s="2">
        <v>3.0060000072242898</v>
      </c>
      <c r="P50" s="3">
        <v>1</v>
      </c>
      <c r="Q50" s="57">
        <v>0.76700000000000002</v>
      </c>
      <c r="S50" s="6">
        <f t="shared" si="4"/>
        <v>5200</v>
      </c>
      <c r="T50" s="10">
        <f t="shared" si="8"/>
        <v>0.97804390982512546</v>
      </c>
      <c r="U50" s="11">
        <f t="shared" si="9"/>
        <v>0.97614915146149528</v>
      </c>
      <c r="V50" s="18">
        <f t="shared" si="10"/>
        <v>206.82133333333334</v>
      </c>
      <c r="W50" s="10">
        <f t="shared" si="11"/>
        <v>170554.67654105372</v>
      </c>
      <c r="X50" s="10">
        <f t="shared" si="12"/>
        <v>2.1242085498426668</v>
      </c>
      <c r="Y50" s="10">
        <f t="shared" si="13"/>
        <v>3.9872453926181128</v>
      </c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</row>
    <row r="51" spans="1:46" x14ac:dyDescent="0.25">
      <c r="A51" s="56">
        <v>578</v>
      </c>
      <c r="B51" s="2">
        <v>3.1099999797937072</v>
      </c>
      <c r="C51" s="3">
        <v>1</v>
      </c>
      <c r="D51" s="57">
        <v>0.78500000000000003</v>
      </c>
      <c r="F51" s="6">
        <f t="shared" si="0"/>
        <v>5200</v>
      </c>
      <c r="G51" s="10">
        <f t="shared" si="1"/>
        <v>0.945337626720826</v>
      </c>
      <c r="H51" s="11">
        <f t="shared" si="5"/>
        <v>0.97694673590197056</v>
      </c>
      <c r="I51" s="18">
        <f t="shared" si="6"/>
        <v>206.82133333333334</v>
      </c>
      <c r="J51" s="10">
        <f t="shared" si="2"/>
        <v>176565.66297423292</v>
      </c>
      <c r="K51" s="10">
        <f t="shared" si="3"/>
        <v>6.1636172721833766</v>
      </c>
      <c r="L51" s="10">
        <f t="shared" si="7"/>
        <v>4.1277708736360124</v>
      </c>
      <c r="N51" s="56">
        <v>224.39999389648437</v>
      </c>
      <c r="O51" s="2">
        <v>2.8110000035091209</v>
      </c>
      <c r="P51" s="3">
        <v>1</v>
      </c>
      <c r="Q51" s="57">
        <v>0.754</v>
      </c>
      <c r="S51" s="6">
        <f t="shared" si="4"/>
        <v>5200</v>
      </c>
      <c r="T51" s="10">
        <f t="shared" si="8"/>
        <v>1.0458911406367277</v>
      </c>
      <c r="U51" s="11">
        <f t="shared" si="9"/>
        <v>0.97449461017803296</v>
      </c>
      <c r="V51" s="18">
        <f t="shared" si="10"/>
        <v>206.82133333333334</v>
      </c>
      <c r="W51" s="10">
        <f t="shared" si="11"/>
        <v>158842.28414264496</v>
      </c>
      <c r="X51" s="10">
        <f t="shared" si="12"/>
        <v>2.392933699408677</v>
      </c>
      <c r="Y51" s="10">
        <f t="shared" si="13"/>
        <v>3.7134318357330298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</row>
    <row r="52" spans="1:46" x14ac:dyDescent="0.25">
      <c r="A52" s="56">
        <v>642</v>
      </c>
      <c r="B52" s="2">
        <v>2.9329999207802833</v>
      </c>
      <c r="C52" s="3">
        <v>1</v>
      </c>
      <c r="D52" s="57">
        <v>0.79700000000000004</v>
      </c>
      <c r="F52" s="6">
        <f t="shared" si="0"/>
        <v>5200</v>
      </c>
      <c r="G52" s="10">
        <f t="shared" si="1"/>
        <v>1.0023866619191228</v>
      </c>
      <c r="H52" s="11">
        <f t="shared" si="5"/>
        <v>0.975555522394976</v>
      </c>
      <c r="I52" s="18">
        <f t="shared" si="6"/>
        <v>206.82133333333334</v>
      </c>
      <c r="J52" s="10">
        <f t="shared" si="2"/>
        <v>166239.89870465323</v>
      </c>
      <c r="K52" s="10">
        <f t="shared" si="3"/>
        <v>6.8460939251586987</v>
      </c>
      <c r="L52" s="10">
        <f t="shared" si="7"/>
        <v>3.8863740568255851</v>
      </c>
      <c r="N52" s="56">
        <v>249.60000610351562</v>
      </c>
      <c r="O52" s="2">
        <v>2.5289999976405171</v>
      </c>
      <c r="P52" s="3">
        <v>1</v>
      </c>
      <c r="Q52" s="57">
        <v>0.70499999999999996</v>
      </c>
      <c r="S52" s="6">
        <f t="shared" si="4"/>
        <v>5200</v>
      </c>
      <c r="T52" s="10">
        <f t="shared" si="8"/>
        <v>1.1625148290798473</v>
      </c>
      <c r="U52" s="11">
        <f t="shared" si="9"/>
        <v>0.97165059274577281</v>
      </c>
      <c r="V52" s="18">
        <f t="shared" si="10"/>
        <v>206.82133333333334</v>
      </c>
      <c r="W52" s="10">
        <f t="shared" si="11"/>
        <v>140754.41790401435</v>
      </c>
      <c r="X52" s="10">
        <f t="shared" si="12"/>
        <v>2.6616590116898013</v>
      </c>
      <c r="Y52" s="10">
        <f t="shared" si="13"/>
        <v>3.2905717724095092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</row>
    <row r="53" spans="1:46" x14ac:dyDescent="0.25">
      <c r="A53" s="56">
        <v>706</v>
      </c>
      <c r="B53" s="2">
        <v>2.6129999592670203</v>
      </c>
      <c r="C53" s="3">
        <v>1</v>
      </c>
      <c r="D53" s="57">
        <v>0.76600000000000001</v>
      </c>
      <c r="F53" s="6">
        <f t="shared" si="0"/>
        <v>5200</v>
      </c>
      <c r="G53" s="10">
        <f t="shared" si="1"/>
        <v>1.1251435307426132</v>
      </c>
      <c r="H53" s="11">
        <f t="shared" si="5"/>
        <v>0.97256193953437253</v>
      </c>
      <c r="I53" s="18">
        <f t="shared" si="6"/>
        <v>206.82133333333334</v>
      </c>
      <c r="J53" s="10">
        <f t="shared" si="2"/>
        <v>146296.81173883186</v>
      </c>
      <c r="K53" s="10">
        <f t="shared" si="3"/>
        <v>7.5285705781340209</v>
      </c>
      <c r="L53" s="10">
        <f t="shared" si="7"/>
        <v>3.4201424457567851</v>
      </c>
      <c r="N53" s="56">
        <v>274.79998779296875</v>
      </c>
      <c r="O53" s="2">
        <v>2.1380000001617514</v>
      </c>
      <c r="P53" s="3">
        <v>1</v>
      </c>
      <c r="Q53" s="57">
        <v>0.59899999999999998</v>
      </c>
      <c r="S53" s="6">
        <f t="shared" si="4"/>
        <v>5200</v>
      </c>
      <c r="T53" s="10">
        <f t="shared" si="8"/>
        <v>1.3751169316078451</v>
      </c>
      <c r="U53" s="11">
        <f t="shared" si="9"/>
        <v>0.96646601923590902</v>
      </c>
      <c r="V53" s="18">
        <f t="shared" si="10"/>
        <v>206.82133333333334</v>
      </c>
      <c r="W53" s="10">
        <f t="shared" si="11"/>
        <v>112932.44514916794</v>
      </c>
      <c r="X53" s="10">
        <f t="shared" si="12"/>
        <v>2.9303839985406976</v>
      </c>
      <c r="Y53" s="10">
        <f t="shared" si="13"/>
        <v>2.6401467302465305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</row>
    <row r="54" spans="1:46" ht="15.75" thickBot="1" x14ac:dyDescent="0.3">
      <c r="A54" s="58">
        <v>770</v>
      </c>
      <c r="B54" s="59">
        <v>2.0500000110083723</v>
      </c>
      <c r="C54" s="60">
        <v>1</v>
      </c>
      <c r="D54" s="61">
        <v>0.621</v>
      </c>
      <c r="F54" s="6">
        <f t="shared" si="0"/>
        <v>5200</v>
      </c>
      <c r="G54" s="10">
        <f t="shared" si="1"/>
        <v>1.4341463337621381</v>
      </c>
      <c r="H54" s="11">
        <f t="shared" si="5"/>
        <v>0.96502651195412215</v>
      </c>
      <c r="I54" s="18">
        <f t="shared" si="6"/>
        <v>206.82133333333334</v>
      </c>
      <c r="J54" s="10">
        <f t="shared" si="2"/>
        <v>106141.15026876904</v>
      </c>
      <c r="K54" s="10">
        <f t="shared" si="3"/>
        <v>8.2110472311093421</v>
      </c>
      <c r="L54" s="10">
        <f t="shared" si="7"/>
        <v>2.4813791152449949</v>
      </c>
      <c r="N54" s="58">
        <v>300</v>
      </c>
      <c r="O54" s="59">
        <v>1.6629999949243477</v>
      </c>
      <c r="P54" s="60">
        <v>1</v>
      </c>
      <c r="Q54" s="61">
        <v>0.41299999999999998</v>
      </c>
      <c r="S54" s="6">
        <f t="shared" si="4"/>
        <v>5200</v>
      </c>
      <c r="T54" s="10">
        <f t="shared" si="8"/>
        <v>1.7678893619802716</v>
      </c>
      <c r="U54" s="11">
        <f t="shared" si="9"/>
        <v>0.95688776241859685</v>
      </c>
      <c r="V54" s="18">
        <f t="shared" si="10"/>
        <v>206.82133333333334</v>
      </c>
      <c r="W54" s="10">
        <f t="shared" si="11"/>
        <v>73323.24786888677</v>
      </c>
      <c r="X54" s="10">
        <f t="shared" si="12"/>
        <v>3.1991093108218216</v>
      </c>
      <c r="Y54" s="10">
        <f t="shared" si="13"/>
        <v>1.7141586977630723</v>
      </c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</row>
    <row r="55" spans="1:46" x14ac:dyDescent="0.25">
      <c r="A55" s="52">
        <v>472.49996948242187</v>
      </c>
      <c r="B55" s="53">
        <v>3.821000960924152</v>
      </c>
      <c r="C55" s="54">
        <v>1.05</v>
      </c>
      <c r="D55" s="55">
        <v>0.75900000000000001</v>
      </c>
      <c r="F55" s="6">
        <f t="shared" si="0"/>
        <v>5460</v>
      </c>
      <c r="G55" s="10">
        <f t="shared" si="1"/>
        <v>0.76943189234082998</v>
      </c>
      <c r="H55" s="11">
        <f t="shared" si="5"/>
        <v>0.98123642165698111</v>
      </c>
      <c r="I55" s="18">
        <f t="shared" si="6"/>
        <v>217.16240000000002</v>
      </c>
      <c r="J55" s="10">
        <f t="shared" si="2"/>
        <v>214003.62077057801</v>
      </c>
      <c r="K55" s="10">
        <f t="shared" si="3"/>
        <v>4.7986636562991825</v>
      </c>
      <c r="L55" s="10">
        <f t="shared" si="7"/>
        <v>4.5378679711767056</v>
      </c>
      <c r="N55" s="52">
        <v>182.69999694824219</v>
      </c>
      <c r="O55" s="53">
        <v>3.5017956717186594</v>
      </c>
      <c r="P55" s="54">
        <v>1.05</v>
      </c>
      <c r="Q55" s="55">
        <v>0.76600000000000001</v>
      </c>
      <c r="S55" s="6">
        <f t="shared" si="4"/>
        <v>5460</v>
      </c>
      <c r="T55" s="10">
        <f t="shared" si="8"/>
        <v>0.83956925977838859</v>
      </c>
      <c r="U55" s="11">
        <f t="shared" si="9"/>
        <v>0.9795260324701176</v>
      </c>
      <c r="V55" s="18">
        <f t="shared" si="10"/>
        <v>217.16240000000002</v>
      </c>
      <c r="W55" s="10">
        <f t="shared" si="11"/>
        <v>197918.001029429</v>
      </c>
      <c r="X55" s="10">
        <f t="shared" si="12"/>
        <v>1.8554833692833015</v>
      </c>
      <c r="Y55" s="10">
        <f t="shared" si="13"/>
        <v>4.1967783281274356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</row>
    <row r="56" spans="1:46" x14ac:dyDescent="0.25">
      <c r="A56" s="56">
        <v>539.699951171875</v>
      </c>
      <c r="B56" s="2">
        <v>3.6169001189116079</v>
      </c>
      <c r="C56" s="3">
        <v>1.05</v>
      </c>
      <c r="D56" s="57">
        <v>0.77</v>
      </c>
      <c r="F56" s="6">
        <f t="shared" si="0"/>
        <v>5460</v>
      </c>
      <c r="G56" s="10">
        <f t="shared" si="1"/>
        <v>0.81285075709657706</v>
      </c>
      <c r="H56" s="11">
        <f t="shared" si="5"/>
        <v>0.98017759724572506</v>
      </c>
      <c r="I56" s="18">
        <f t="shared" si="6"/>
        <v>217.16240000000002</v>
      </c>
      <c r="J56" s="10">
        <f t="shared" si="2"/>
        <v>203842.77004473342</v>
      </c>
      <c r="K56" s="10">
        <f t="shared" si="3"/>
        <v>5.4811401233143737</v>
      </c>
      <c r="L56" s="10">
        <f t="shared" si="7"/>
        <v>4.3224108732888702</v>
      </c>
      <c r="N56" s="56">
        <v>209.15998840332031</v>
      </c>
      <c r="O56" s="2">
        <v>3.3058639691845682</v>
      </c>
      <c r="P56" s="3">
        <v>1.05</v>
      </c>
      <c r="Q56" s="57">
        <v>0.76700000000000002</v>
      </c>
      <c r="S56" s="6">
        <f t="shared" si="4"/>
        <v>5460</v>
      </c>
      <c r="T56" s="10">
        <f t="shared" si="8"/>
        <v>0.88932878890512457</v>
      </c>
      <c r="U56" s="11">
        <f t="shared" si="9"/>
        <v>0.97831258286869704</v>
      </c>
      <c r="V56" s="18">
        <f t="shared" si="10"/>
        <v>217.16240000000002</v>
      </c>
      <c r="W56" s="10">
        <f t="shared" si="11"/>
        <v>187481.6077513819</v>
      </c>
      <c r="X56" s="10">
        <f t="shared" si="12"/>
        <v>2.1242084646109403</v>
      </c>
      <c r="Y56" s="10">
        <f t="shared" si="13"/>
        <v>3.9754784518892441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S56" s="91" t="s">
        <v>45</v>
      </c>
      <c r="AT56" s="91" t="s">
        <v>45</v>
      </c>
    </row>
    <row r="57" spans="1:46" x14ac:dyDescent="0.25">
      <c r="A57" s="56">
        <v>606.89996337890625</v>
      </c>
      <c r="B57" s="2">
        <v>3.4299026055215713</v>
      </c>
      <c r="C57" s="3">
        <v>1.05</v>
      </c>
      <c r="D57" s="57">
        <v>0.78500000000000003</v>
      </c>
      <c r="F57" s="6">
        <f t="shared" si="0"/>
        <v>5460</v>
      </c>
      <c r="G57" s="10">
        <f t="shared" si="1"/>
        <v>0.85716719631253968</v>
      </c>
      <c r="H57" s="11">
        <f t="shared" si="5"/>
        <v>0.97909688433612296</v>
      </c>
      <c r="I57" s="18">
        <f t="shared" si="6"/>
        <v>217.16240000000002</v>
      </c>
      <c r="J57" s="10">
        <f t="shared" si="2"/>
        <v>194141.61521556537</v>
      </c>
      <c r="K57" s="10">
        <f t="shared" si="3"/>
        <v>6.1636169002631158</v>
      </c>
      <c r="L57" s="10">
        <f t="shared" si="7"/>
        <v>4.1167014576061218</v>
      </c>
      <c r="N57" s="56">
        <v>235.61997985839844</v>
      </c>
      <c r="O57" s="2">
        <v>3.0755800394944472</v>
      </c>
      <c r="P57" s="3">
        <v>1.05</v>
      </c>
      <c r="Q57" s="57">
        <v>0.754</v>
      </c>
      <c r="S57" s="6">
        <f t="shared" si="4"/>
        <v>5460</v>
      </c>
      <c r="T57" s="10">
        <f t="shared" si="8"/>
        <v>0.9559172456078453</v>
      </c>
      <c r="U57" s="11">
        <f t="shared" si="9"/>
        <v>0.97668873839783543</v>
      </c>
      <c r="V57" s="18">
        <f t="shared" si="10"/>
        <v>217.16240000000002</v>
      </c>
      <c r="W57" s="10">
        <f t="shared" si="11"/>
        <v>174593.480341733</v>
      </c>
      <c r="X57" s="10">
        <f t="shared" si="12"/>
        <v>2.3929335599385793</v>
      </c>
      <c r="Y57" s="10">
        <f t="shared" si="13"/>
        <v>3.7021904562464569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S57" s="91" t="s">
        <v>46</v>
      </c>
      <c r="AT57" s="91" t="s">
        <v>46</v>
      </c>
    </row>
    <row r="58" spans="1:46" x14ac:dyDescent="0.25">
      <c r="A58" s="56">
        <v>674.0999755859375</v>
      </c>
      <c r="B58" s="2">
        <v>3.2216681120779631</v>
      </c>
      <c r="C58" s="3">
        <v>1.05</v>
      </c>
      <c r="D58" s="57">
        <v>0.79700000000000004</v>
      </c>
      <c r="F58" s="6">
        <f t="shared" si="0"/>
        <v>5460</v>
      </c>
      <c r="G58" s="10">
        <f t="shared" si="1"/>
        <v>0.91257072352611501</v>
      </c>
      <c r="H58" s="11">
        <f t="shared" si="5"/>
        <v>0.97774579864069011</v>
      </c>
      <c r="I58" s="18">
        <f t="shared" si="6"/>
        <v>217.16240000000002</v>
      </c>
      <c r="J58" s="10">
        <f t="shared" si="2"/>
        <v>182851.38036832385</v>
      </c>
      <c r="K58" s="10">
        <f t="shared" si="3"/>
        <v>6.8460936772118579</v>
      </c>
      <c r="L58" s="10">
        <f t="shared" si="7"/>
        <v>3.8772961853220367</v>
      </c>
      <c r="N58" s="56">
        <v>262.07998657226562</v>
      </c>
      <c r="O58" s="2">
        <v>2.7430928050971906</v>
      </c>
      <c r="P58" s="3">
        <v>1.05</v>
      </c>
      <c r="Q58" s="57">
        <v>0.70499999999999996</v>
      </c>
      <c r="S58" s="6">
        <f t="shared" si="4"/>
        <v>5460</v>
      </c>
      <c r="T58" s="10">
        <f t="shared" si="8"/>
        <v>1.0717829139928909</v>
      </c>
      <c r="U58" s="11">
        <f t="shared" si="9"/>
        <v>0.97386320625178024</v>
      </c>
      <c r="V58" s="18">
        <f t="shared" si="10"/>
        <v>217.16240000000002</v>
      </c>
      <c r="W58" s="10">
        <f t="shared" si="11"/>
        <v>154617.88830194986</v>
      </c>
      <c r="X58" s="10">
        <f t="shared" si="12"/>
        <v>2.6616588102329932</v>
      </c>
      <c r="Y58" s="10">
        <f t="shared" si="13"/>
        <v>3.2786153830947664</v>
      </c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S58" s="91">
        <f>MIN(M63:M106)</f>
        <v>5.4415204355175284</v>
      </c>
      <c r="AT58" s="91">
        <f>MIN(AF63:AF106)</f>
        <v>1.7975440188491825</v>
      </c>
    </row>
    <row r="59" spans="1:46" x14ac:dyDescent="0.25">
      <c r="A59" s="56">
        <v>741.29998779296875</v>
      </c>
      <c r="B59" s="2">
        <v>2.8440485578952548</v>
      </c>
      <c r="C59" s="3">
        <v>1.05</v>
      </c>
      <c r="D59" s="57">
        <v>0.76600000000000001</v>
      </c>
      <c r="F59" s="6">
        <f t="shared" si="0"/>
        <v>5460</v>
      </c>
      <c r="G59" s="10">
        <f t="shared" si="1"/>
        <v>1.0337376244292236</v>
      </c>
      <c r="H59" s="11">
        <f t="shared" si="5"/>
        <v>0.97479098917632079</v>
      </c>
      <c r="I59" s="18">
        <f t="shared" si="6"/>
        <v>217.16240000000002</v>
      </c>
      <c r="J59" s="10">
        <f t="shared" si="2"/>
        <v>160870.05141263528</v>
      </c>
      <c r="K59" s="10">
        <f t="shared" si="3"/>
        <v>7.5285704541606</v>
      </c>
      <c r="L59" s="10">
        <f t="shared" si="7"/>
        <v>3.4111901994852212</v>
      </c>
      <c r="N59" s="56">
        <v>288.53997802734375</v>
      </c>
      <c r="O59" s="2">
        <v>2.2859661483802252</v>
      </c>
      <c r="P59" s="3">
        <v>1.05</v>
      </c>
      <c r="Q59" s="57">
        <v>0.59899999999999998</v>
      </c>
      <c r="S59" s="6">
        <f t="shared" si="4"/>
        <v>5460</v>
      </c>
      <c r="T59" s="10">
        <f t="shared" si="8"/>
        <v>1.2861082838357889</v>
      </c>
      <c r="U59" s="11">
        <f t="shared" si="9"/>
        <v>0.96863660866988244</v>
      </c>
      <c r="V59" s="18">
        <f t="shared" si="10"/>
        <v>217.16240000000002</v>
      </c>
      <c r="W59" s="10">
        <f t="shared" si="11"/>
        <v>123885.27920603925</v>
      </c>
      <c r="X59" s="10">
        <f t="shared" si="12"/>
        <v>2.9303839055606322</v>
      </c>
      <c r="Y59" s="10">
        <f t="shared" si="13"/>
        <v>2.6269417245610405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S59" s="91">
        <f>MAX(M63:M106)</f>
        <v>6.2504350615006556</v>
      </c>
      <c r="AT59" s="91">
        <f>MAX(AF63:AF106)</f>
        <v>2.3311349183199224</v>
      </c>
    </row>
    <row r="60" spans="1:46" ht="15.75" thickBot="1" x14ac:dyDescent="0.3">
      <c r="A60" s="58">
        <v>808.49993896484375</v>
      </c>
      <c r="B60" s="59">
        <v>2.1855923364798424</v>
      </c>
      <c r="C60" s="60">
        <v>1.05</v>
      </c>
      <c r="D60" s="61">
        <v>0.621</v>
      </c>
      <c r="F60" s="6">
        <f t="shared" si="0"/>
        <v>5460</v>
      </c>
      <c r="G60" s="10">
        <f t="shared" si="1"/>
        <v>1.3451730914902553</v>
      </c>
      <c r="H60" s="11">
        <f t="shared" si="5"/>
        <v>0.96719623797980314</v>
      </c>
      <c r="I60" s="18">
        <f t="shared" si="6"/>
        <v>217.16240000000002</v>
      </c>
      <c r="J60" s="10">
        <f t="shared" si="2"/>
        <v>116516.81129341836</v>
      </c>
      <c r="K60" s="10">
        <f t="shared" si="3"/>
        <v>8.2110466112422422</v>
      </c>
      <c r="L60" s="10">
        <f t="shared" si="7"/>
        <v>2.4706960759270307</v>
      </c>
      <c r="N60" s="58">
        <v>315</v>
      </c>
      <c r="O60" s="59">
        <v>1.7395167059114758</v>
      </c>
      <c r="P60" s="60">
        <v>1.05</v>
      </c>
      <c r="Q60" s="61">
        <v>0.41299999999999998</v>
      </c>
      <c r="S60" s="6">
        <f t="shared" si="4"/>
        <v>5460</v>
      </c>
      <c r="T60" s="10">
        <f t="shared" si="8"/>
        <v>1.6901246133531624</v>
      </c>
      <c r="U60" s="11">
        <f t="shared" si="9"/>
        <v>0.95878415502685077</v>
      </c>
      <c r="V60" s="18">
        <f t="shared" si="10"/>
        <v>217.16240000000002</v>
      </c>
      <c r="W60" s="10">
        <f t="shared" si="11"/>
        <v>80243.029267083606</v>
      </c>
      <c r="X60" s="10">
        <f t="shared" si="12"/>
        <v>3.1991093108218216</v>
      </c>
      <c r="Y60" s="10">
        <f t="shared" si="13"/>
        <v>1.7015238859517274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</row>
    <row r="61" spans="1:46" ht="15.75" thickBot="1" x14ac:dyDescent="0.3"/>
    <row r="62" spans="1:46" ht="15.75" thickBot="1" x14ac:dyDescent="0.3">
      <c r="A62" s="48"/>
      <c r="B62" s="47" t="s">
        <v>29</v>
      </c>
      <c r="C62" s="20" t="s">
        <v>30</v>
      </c>
      <c r="D62" s="21" t="s">
        <v>33</v>
      </c>
      <c r="E62" s="21" t="s">
        <v>31</v>
      </c>
      <c r="F62" s="20" t="s">
        <v>37</v>
      </c>
      <c r="G62" s="20" t="s">
        <v>5</v>
      </c>
      <c r="H62" s="39" t="s">
        <v>3</v>
      </c>
      <c r="I62" s="40" t="s">
        <v>10</v>
      </c>
      <c r="J62" s="41" t="s">
        <v>11</v>
      </c>
      <c r="K62" s="42" t="s">
        <v>6</v>
      </c>
      <c r="L62" s="43" t="s">
        <v>20</v>
      </c>
      <c r="M62" s="41" t="s">
        <v>8</v>
      </c>
      <c r="N62" s="41" t="s">
        <v>9</v>
      </c>
      <c r="O62" s="41" t="s">
        <v>7</v>
      </c>
      <c r="P62" s="44" t="s">
        <v>0</v>
      </c>
      <c r="Q62" s="45" t="s">
        <v>2</v>
      </c>
      <c r="R62" s="43" t="s">
        <v>21</v>
      </c>
      <c r="S62" s="46" t="s">
        <v>28</v>
      </c>
      <c r="T62" s="49" t="s">
        <v>1</v>
      </c>
      <c r="U62" s="31" t="s">
        <v>29</v>
      </c>
      <c r="V62" s="29" t="s">
        <v>30</v>
      </c>
      <c r="W62" s="32" t="s">
        <v>35</v>
      </c>
      <c r="X62" s="32" t="s">
        <v>31</v>
      </c>
      <c r="Y62" s="32" t="s">
        <v>36</v>
      </c>
      <c r="Z62" s="29" t="s">
        <v>5</v>
      </c>
      <c r="AA62" s="33" t="s">
        <v>3</v>
      </c>
      <c r="AB62" s="63" t="s">
        <v>10</v>
      </c>
      <c r="AC62" s="34" t="s">
        <v>11</v>
      </c>
      <c r="AD62" s="65" t="s">
        <v>6</v>
      </c>
      <c r="AE62" s="36" t="s">
        <v>20</v>
      </c>
      <c r="AF62" s="35" t="s">
        <v>8</v>
      </c>
      <c r="AG62" s="35" t="s">
        <v>9</v>
      </c>
      <c r="AH62" s="35" t="s">
        <v>7</v>
      </c>
      <c r="AI62" s="67" t="s">
        <v>0</v>
      </c>
      <c r="AJ62" s="37" t="s">
        <v>2</v>
      </c>
      <c r="AK62" s="36" t="s">
        <v>21</v>
      </c>
      <c r="AL62" s="38" t="s">
        <v>28</v>
      </c>
      <c r="AM62" s="81" t="s">
        <v>1</v>
      </c>
      <c r="AN62" s="83" t="s">
        <v>40</v>
      </c>
      <c r="AO62" s="6" t="s">
        <v>41</v>
      </c>
      <c r="AP62" s="84" t="s">
        <v>42</v>
      </c>
      <c r="AQ62" s="80" t="s">
        <v>38</v>
      </c>
      <c r="AR62" s="86" t="s">
        <v>39</v>
      </c>
    </row>
    <row r="63" spans="1:46" ht="15.75" thickBot="1" x14ac:dyDescent="0.3">
      <c r="A63" s="75">
        <v>44197</v>
      </c>
      <c r="B63" s="30">
        <v>5</v>
      </c>
      <c r="C63" s="90">
        <v>2</v>
      </c>
      <c r="D63" s="76">
        <v>18.741935483870968</v>
      </c>
      <c r="E63" s="22">
        <f>D63/C63</f>
        <v>9.370967741935484</v>
      </c>
      <c r="F63" s="19">
        <v>1.1000000000000001</v>
      </c>
      <c r="G63" s="22">
        <v>279.85000000000002</v>
      </c>
      <c r="H63" s="26">
        <v>512</v>
      </c>
      <c r="I63" s="27">
        <f>1-0.427*(F63/$B$8)*($B$2/$B$9)^-3.688</f>
        <v>0.973175096609879</v>
      </c>
      <c r="J63" s="28">
        <f>F63*10^6/(I63*H63*G63)</f>
        <v>7.8887179011812529</v>
      </c>
      <c r="K63" s="28">
        <f>3.14*T63/60*$B$6</f>
        <v>200.84338239684277</v>
      </c>
      <c r="L63" s="28">
        <f>E63*10^6/24/60*$B$5/J63</f>
        <v>569.19963834322391</v>
      </c>
      <c r="M63" s="24">
        <f>4*L63/(3.14*$B$6*$B$6*K63)</f>
        <v>6.2504350615006556</v>
      </c>
      <c r="N63" s="24">
        <f>0.00485524*M63^5 - 0.17765*M63^4 + 2.46369*M63^3 - 16.4527*M63^2 + 53.0788*M63^1 - 61.6505</f>
        <v>4.1258769357025571</v>
      </c>
      <c r="O63" s="24">
        <f>N63*K63*K63</f>
        <v>166429.88893070834</v>
      </c>
      <c r="P63" s="25">
        <f>POWER((O63*($B$7-1)/(I63*H63*G63*$B$7)+1),$B$7/($B$7-1))</f>
        <v>2.8612269277905495</v>
      </c>
      <c r="Q63" s="23">
        <f>0.000112567*M63^5 - 0.00980708*M63^4 + 0.186441*M63^3 - 1.47586*M63^2 + 5.34344*M63^1 - 6.58529</f>
        <v>0.78736810154271542</v>
      </c>
      <c r="R63" s="24">
        <f>E63*10^6/24/60/60*$B$5</f>
        <v>74.837589605734763</v>
      </c>
      <c r="S63" s="77">
        <f>O63*R63/Q63/10^6</f>
        <v>15.818791365208314</v>
      </c>
      <c r="T63" s="78">
        <f>AQ63</f>
        <v>5049.699523889778</v>
      </c>
      <c r="U63" s="30">
        <v>5</v>
      </c>
      <c r="V63" s="90">
        <v>2</v>
      </c>
      <c r="W63" s="10">
        <f>F63*P63</f>
        <v>3.1473496205696048</v>
      </c>
      <c r="X63" s="22">
        <f>D63/V63</f>
        <v>9.370967741935484</v>
      </c>
      <c r="Y63" s="19">
        <f>W63-0.06</f>
        <v>3.0873496205696047</v>
      </c>
      <c r="Z63" s="22">
        <v>282.25</v>
      </c>
      <c r="AA63" s="26">
        <v>512</v>
      </c>
      <c r="AB63" s="64">
        <f>1-0.427*(Y63/$B$8)*($B$2/$B$9)^-3.688</f>
        <v>0.92471104063335785</v>
      </c>
      <c r="AC63" s="66">
        <f>Y63*10^6/(AB63*AA63*Z63)</f>
        <v>23.103397937052691</v>
      </c>
      <c r="AD63" s="28">
        <f>3.14*AM63/60*$B$6</f>
        <v>183.8784913677851</v>
      </c>
      <c r="AE63" s="28">
        <f>X63*10^6/24/60*$B$5/AC63</f>
        <v>194.35476065374431</v>
      </c>
      <c r="AF63" s="24">
        <f>4*AE63/(3.14*$B$6*$B$6*AD63)</f>
        <v>2.3311349183199224</v>
      </c>
      <c r="AG63" s="24">
        <f>0.0600296*AF63^5 - 0.585196*AF63^4 + 1.38278*AF63^3+ 0.931803*AF63^2- 7.22022*AF63^1 + 11.2116</f>
        <v>3.8120267832707171</v>
      </c>
      <c r="AH63" s="24">
        <f>AG63*AD63*AD63</f>
        <v>128889.57960547443</v>
      </c>
      <c r="AI63" s="62">
        <f>POWER((AH63*($B$7-1)/(AB63*AA63*Z63*$B$7)+1),$B$7/($B$7-1))</f>
        <v>2.3839589708553435</v>
      </c>
      <c r="AJ63" s="23">
        <f>-0.0178368*AF63^5 + 0.2214*AF63^4 - 1.27604*AF63^3 + 3.74805*AF63^2 - 5.33023*AF63^1 + 3.67181</f>
        <v>0.75944337303236775</v>
      </c>
      <c r="AK63" s="24">
        <f>X63*10^6/24/60/60*$B$5</f>
        <v>74.837589605734763</v>
      </c>
      <c r="AL63" s="77">
        <f>AH63*AK63/AJ63/10^6</f>
        <v>12.701125331380132</v>
      </c>
      <c r="AM63" s="82">
        <f>AR63</f>
        <v>4623.1601919490049</v>
      </c>
      <c r="AN63" s="83">
        <f>AI63*Y63</f>
        <v>7.36011482412375</v>
      </c>
      <c r="AO63" s="6">
        <v>7.36</v>
      </c>
      <c r="AP63" s="85">
        <f>ABS(AO63-AN63)</f>
        <v>1.1482412374963502E-4</v>
      </c>
      <c r="AQ63" s="79">
        <v>5049.699523889778</v>
      </c>
      <c r="AR63" s="79">
        <v>4623.1601919490049</v>
      </c>
      <c r="AS63" s="93">
        <f>(M63-$AS$58)/($AS$59-$AS$58)</f>
        <v>1</v>
      </c>
      <c r="AT63" s="93">
        <f>(AF63-$AT$58)/($AT$59-$AT$58)</f>
        <v>1</v>
      </c>
    </row>
    <row r="64" spans="1:46" ht="15.75" thickBot="1" x14ac:dyDescent="0.3">
      <c r="A64" s="75">
        <v>44228</v>
      </c>
      <c r="B64" s="30">
        <v>5</v>
      </c>
      <c r="C64" s="90">
        <v>2</v>
      </c>
      <c r="D64" s="76">
        <v>17.25</v>
      </c>
      <c r="E64" s="22">
        <f t="shared" ref="E64:E106" si="14">D64/C64</f>
        <v>8.625</v>
      </c>
      <c r="F64" s="19">
        <v>1.1000000000000001</v>
      </c>
      <c r="G64" s="22">
        <v>279.85000000000002</v>
      </c>
      <c r="H64" s="26">
        <v>512</v>
      </c>
      <c r="I64" s="27">
        <f t="shared" ref="I64:I106" si="15">1-0.427*(F64/$B$8)*($B$2/$B$9)^-3.688</f>
        <v>0.973175096609879</v>
      </c>
      <c r="J64" s="28">
        <f t="shared" ref="J64:J106" si="16">F64*10^6/(I64*H64*G64)</f>
        <v>7.8887179011812529</v>
      </c>
      <c r="K64" s="28">
        <f>3.14*T64/60*$B$6</f>
        <v>195.86865417763343</v>
      </c>
      <c r="L64" s="28">
        <f t="shared" ref="L64:L106" si="17">E64*10^6/24/60*$B$5/J64</f>
        <v>523.88899587614276</v>
      </c>
      <c r="M64" s="24">
        <f>4*L64/(3.14*$B$6*$B$6*K64)</f>
        <v>5.8989877695332398</v>
      </c>
      <c r="N64" s="24">
        <f t="shared" ref="N64:N106" si="18">0.00485524*M64^5 - 0.17765*M64^4 + 2.46369*M64^3 - 16.4527*M64^2 + 53.0788*M64^1 - 61.6505</f>
        <v>4.232803526511951</v>
      </c>
      <c r="O64" s="24">
        <f t="shared" ref="O64:O106" si="19">N64*K64*K64</f>
        <v>162389.51656208429</v>
      </c>
      <c r="P64" s="25">
        <f t="shared" ref="P64:P106" si="20">POWER((O64*($B$7-1)/(I64*H64*G64*$B$7)+1),$B$7/($B$7-1))</f>
        <v>2.797135222595255</v>
      </c>
      <c r="Q64" s="23">
        <f t="shared" ref="Q64:Q106" si="21">0.000112567*M64^5 - 0.00980708*M64^4 + 0.186441*M64^3 - 1.47586*M64^2 + 5.34344*M64^1 - 6.58529</f>
        <v>0.77853756091705595</v>
      </c>
      <c r="R64" s="24">
        <f t="shared" ref="R64:R106" si="22">E64*10^6/24/60/60*$B$5</f>
        <v>68.880208333333329</v>
      </c>
      <c r="S64" s="77">
        <f t="shared" ref="S64:S106" si="23">O64*R64/Q64/10^6</f>
        <v>14.367224259251024</v>
      </c>
      <c r="T64" s="78">
        <f t="shared" ref="T64:T106" si="24">AQ64</f>
        <v>4924.6225488845139</v>
      </c>
      <c r="U64" s="30">
        <v>5</v>
      </c>
      <c r="V64" s="90">
        <v>2</v>
      </c>
      <c r="W64" s="10">
        <f t="shared" ref="W64:W106" si="25">F64*P64</f>
        <v>3.076848744854781</v>
      </c>
      <c r="X64" s="22">
        <f t="shared" ref="X64:X106" si="26">D64/V64</f>
        <v>8.625</v>
      </c>
      <c r="Y64" s="19">
        <f t="shared" ref="Y64:Y106" si="27">W64-0.06</f>
        <v>3.0168487448547809</v>
      </c>
      <c r="Z64" s="22">
        <v>282.25</v>
      </c>
      <c r="AA64" s="26">
        <v>512</v>
      </c>
      <c r="AB64" s="64">
        <f t="shared" ref="AB64:AB106" si="28">1-0.427*(Y64/$B$8)*($B$2/$B$9)^-3.688</f>
        <v>0.92643029443332969</v>
      </c>
      <c r="AC64" s="66">
        <f t="shared" ref="AC64:AC106" si="29">Y64*10^6/(AB64*AA64*Z64)</f>
        <v>22.533926679865683</v>
      </c>
      <c r="AD64" s="28">
        <f t="shared" ref="AD64:AD106" si="30">3.14*AM64/60*$B$6</f>
        <v>183.60553507535408</v>
      </c>
      <c r="AE64" s="28">
        <f t="shared" ref="AE64:AE106" si="31">X64*10^6/24/60*$B$5/AC64</f>
        <v>183.40400937279668</v>
      </c>
      <c r="AF64" s="24">
        <f t="shared" ref="AF64:AF106" si="32">4*AE64/(3.14*$B$6*$B$6*AD64)</f>
        <v>2.2030594388914073</v>
      </c>
      <c r="AG64" s="24">
        <f t="shared" ref="AG64:AG106" si="33">0.0600296*AF64^5 - 0.585196*AF64^4 + 1.38278*AF64^3+ 0.931803*AF64^2- 7.22022*AF64^1 + 11.2116</f>
        <v>3.9431529488247055</v>
      </c>
      <c r="AH64" s="24">
        <f t="shared" ref="AH64:AH106" si="34">AG64*AD64*AD64</f>
        <v>132927.59952482494</v>
      </c>
      <c r="AI64" s="62">
        <f t="shared" ref="AI64:AI106" si="35">POWER((AH64*($B$7-1)/(AB64*AA64*Z64*$B$7)+1),$B$7/($B$7-1))</f>
        <v>2.4395140984381509</v>
      </c>
      <c r="AJ64" s="23">
        <f t="shared" ref="AJ64:AJ106" si="36">-0.0178368*AF64^5 + 0.2214*AF64^4 - 1.27604*AF64^3 + 3.74805*AF64^2 - 5.33023*AF64^1 + 3.67181</f>
        <v>0.76569528638897832</v>
      </c>
      <c r="AK64" s="24">
        <f t="shared" ref="AK64:AK106" si="37">X64*10^6/24/60/60*$B$5</f>
        <v>68.880208333333329</v>
      </c>
      <c r="AL64" s="77">
        <f t="shared" ref="AL64:AL106" si="38">AH64*AK64/AJ64/10^6</f>
        <v>11.957864846863497</v>
      </c>
      <c r="AM64" s="82">
        <f t="shared" ref="AM64:AM106" si="39">AR64</f>
        <v>4616.2973954581148</v>
      </c>
      <c r="AN64" s="83">
        <f t="shared" ref="AN64:AN106" si="40">AI64*Y64</f>
        <v>7.3596450459286782</v>
      </c>
      <c r="AO64" s="6">
        <v>7.36</v>
      </c>
      <c r="AP64" s="85">
        <f t="shared" ref="AP64:AP106" si="41">ABS(AO64-AN64)</f>
        <v>3.549540713221333E-4</v>
      </c>
      <c r="AQ64" s="79">
        <v>4924.6225488845139</v>
      </c>
      <c r="AR64" s="79">
        <v>4616.2973954581148</v>
      </c>
      <c r="AS64" s="92">
        <f t="shared" ref="AS64:AS106" si="42">(M64-$AS$58)/($AS$59-$AS$58)</f>
        <v>0.56553228155532631</v>
      </c>
      <c r="AT64" s="92">
        <f t="shared" ref="AT64:AT106" si="43">(AF64-$AT$58)/($AT$59-$AT$58)</f>
        <v>0.75997439319982585</v>
      </c>
    </row>
    <row r="65" spans="1:46" ht="15.75" thickBot="1" x14ac:dyDescent="0.3">
      <c r="A65" s="75">
        <v>44378</v>
      </c>
      <c r="B65" s="30">
        <v>5</v>
      </c>
      <c r="C65" s="90">
        <v>2</v>
      </c>
      <c r="D65" s="76">
        <v>16.322580645161292</v>
      </c>
      <c r="E65" s="22">
        <f t="shared" si="14"/>
        <v>8.1612903225806459</v>
      </c>
      <c r="F65" s="19">
        <v>1.1528399999999999</v>
      </c>
      <c r="G65" s="22">
        <v>279.85000000000002</v>
      </c>
      <c r="H65" s="26">
        <v>512</v>
      </c>
      <c r="I65" s="27">
        <f t="shared" si="15"/>
        <v>0.97188652579612078</v>
      </c>
      <c r="J65" s="28">
        <f t="shared" si="16"/>
        <v>8.27862486219753</v>
      </c>
      <c r="K65" s="28">
        <f t="shared" ref="K65:K106" si="44">3.14*T65/60*$B$6</f>
        <v>188.09143507225539</v>
      </c>
      <c r="L65" s="28">
        <f t="shared" si="17"/>
        <v>472.37534550295277</v>
      </c>
      <c r="M65" s="24">
        <f>4*L65/(3.14*$B$6*$B$6*K65)</f>
        <v>5.5388724121232649</v>
      </c>
      <c r="N65" s="24">
        <f t="shared" si="18"/>
        <v>4.3470711607840471</v>
      </c>
      <c r="O65" s="24">
        <f t="shared" si="19"/>
        <v>153792.36996178306</v>
      </c>
      <c r="P65" s="25">
        <f t="shared" si="20"/>
        <v>2.6675013124887075</v>
      </c>
      <c r="Q65" s="23">
        <f t="shared" si="21"/>
        <v>0.77109692713889988</v>
      </c>
      <c r="R65" s="24">
        <f t="shared" si="22"/>
        <v>65.176971326164875</v>
      </c>
      <c r="S65" s="77">
        <f t="shared" si="23"/>
        <v>12.999300780998279</v>
      </c>
      <c r="T65" s="78">
        <f t="shared" si="24"/>
        <v>4729.0840195840274</v>
      </c>
      <c r="U65" s="30">
        <v>5</v>
      </c>
      <c r="V65" s="90">
        <v>2</v>
      </c>
      <c r="W65" s="10">
        <f t="shared" si="25"/>
        <v>3.0752022130894812</v>
      </c>
      <c r="X65" s="22">
        <f t="shared" si="26"/>
        <v>8.1612903225806459</v>
      </c>
      <c r="Y65" s="19">
        <f t="shared" si="27"/>
        <v>3.0152022130894811</v>
      </c>
      <c r="Z65" s="22">
        <v>282.25</v>
      </c>
      <c r="AA65" s="26">
        <v>512</v>
      </c>
      <c r="AB65" s="64">
        <f t="shared" si="28"/>
        <v>0.92647044721108696</v>
      </c>
      <c r="AC65" s="66">
        <f t="shared" si="29"/>
        <v>22.520652066421547</v>
      </c>
      <c r="AD65" s="28">
        <f t="shared" si="30"/>
        <v>181.71717872024945</v>
      </c>
      <c r="AE65" s="28">
        <f t="shared" si="31"/>
        <v>173.64587259889569</v>
      </c>
      <c r="AF65" s="24">
        <f t="shared" si="32"/>
        <v>2.1075196773187077</v>
      </c>
      <c r="AG65" s="24">
        <f t="shared" si="33"/>
        <v>4.0286021848972506</v>
      </c>
      <c r="AH65" s="24">
        <f t="shared" si="34"/>
        <v>133029.00872097365</v>
      </c>
      <c r="AI65" s="62">
        <f t="shared" si="35"/>
        <v>2.4409256195443847</v>
      </c>
      <c r="AJ65" s="23">
        <f t="shared" si="36"/>
        <v>0.76712743357388558</v>
      </c>
      <c r="AK65" s="24">
        <f t="shared" si="37"/>
        <v>65.176971326164875</v>
      </c>
      <c r="AL65" s="77">
        <f t="shared" si="38"/>
        <v>11.302460982996442</v>
      </c>
      <c r="AM65" s="82">
        <f t="shared" si="39"/>
        <v>4568.8194448604454</v>
      </c>
      <c r="AN65" s="83">
        <f t="shared" si="40"/>
        <v>7.3598843300370413</v>
      </c>
      <c r="AO65" s="6">
        <v>7.36</v>
      </c>
      <c r="AP65" s="85">
        <f t="shared" si="41"/>
        <v>1.1566996295897525E-4</v>
      </c>
      <c r="AQ65" s="79">
        <v>4729.0840195840274</v>
      </c>
      <c r="AR65" s="79">
        <v>4568.8194448604454</v>
      </c>
      <c r="AS65" s="92">
        <f t="shared" si="42"/>
        <v>0.12034888909001762</v>
      </c>
      <c r="AT65" s="92">
        <f t="shared" si="43"/>
        <v>0.58092381031420337</v>
      </c>
    </row>
    <row r="66" spans="1:46" ht="15.75" thickBot="1" x14ac:dyDescent="0.3">
      <c r="A66" s="75">
        <v>44409</v>
      </c>
      <c r="B66" s="30">
        <v>5</v>
      </c>
      <c r="C66" s="90">
        <v>2</v>
      </c>
      <c r="D66" s="76">
        <v>16.258064516129032</v>
      </c>
      <c r="E66" s="22">
        <f t="shared" si="14"/>
        <v>8.129032258064516</v>
      </c>
      <c r="F66" s="19">
        <v>1.14896</v>
      </c>
      <c r="G66" s="22">
        <v>279.85000000000002</v>
      </c>
      <c r="H66" s="26">
        <v>512</v>
      </c>
      <c r="I66" s="27">
        <f t="shared" si="15"/>
        <v>0.9719811445462605</v>
      </c>
      <c r="J66" s="28">
        <f t="shared" si="16"/>
        <v>8.2499591291515326</v>
      </c>
      <c r="K66" s="28">
        <f t="shared" si="44"/>
        <v>188.03160397864269</v>
      </c>
      <c r="L66" s="28">
        <f t="shared" si="17"/>
        <v>472.14310148021036</v>
      </c>
      <c r="M66" s="24">
        <f t="shared" ref="M66:M106" si="45">4*L66/(3.14*$B$6*$B$6*K66)</f>
        <v>5.5379108035915383</v>
      </c>
      <c r="N66" s="24">
        <f t="shared" si="18"/>
        <v>4.3473887476549393</v>
      </c>
      <c r="O66" s="24">
        <f t="shared" si="19"/>
        <v>153705.77267704366</v>
      </c>
      <c r="P66" s="25">
        <f t="shared" si="20"/>
        <v>2.6659593045619436</v>
      </c>
      <c r="Q66" s="23">
        <f t="shared" si="21"/>
        <v>0.77108007013260593</v>
      </c>
      <c r="R66" s="24">
        <f t="shared" si="22"/>
        <v>64.919354838709666</v>
      </c>
      <c r="S66" s="77">
        <f t="shared" si="23"/>
        <v>12.940912343205811</v>
      </c>
      <c r="T66" s="78">
        <f t="shared" si="24"/>
        <v>4727.5797178673147</v>
      </c>
      <c r="U66" s="30">
        <v>5</v>
      </c>
      <c r="V66" s="90">
        <v>2</v>
      </c>
      <c r="W66" s="10">
        <f t="shared" si="25"/>
        <v>3.0630806025694906</v>
      </c>
      <c r="X66" s="22">
        <f t="shared" si="26"/>
        <v>8.129032258064516</v>
      </c>
      <c r="Y66" s="19">
        <f t="shared" si="27"/>
        <v>3.0030806025694905</v>
      </c>
      <c r="Z66" s="22">
        <v>282.25</v>
      </c>
      <c r="AA66" s="26">
        <v>512</v>
      </c>
      <c r="AB66" s="64">
        <f t="shared" si="28"/>
        <v>0.92676604814847907</v>
      </c>
      <c r="AC66" s="66">
        <f t="shared" si="29"/>
        <v>22.422961027507831</v>
      </c>
      <c r="AD66" s="28">
        <f t="shared" si="30"/>
        <v>182.12593032798964</v>
      </c>
      <c r="AE66" s="28">
        <f t="shared" si="31"/>
        <v>173.71306517208455</v>
      </c>
      <c r="AF66" s="24">
        <f t="shared" si="32"/>
        <v>2.1036033751922383</v>
      </c>
      <c r="AG66" s="24">
        <f t="shared" si="33"/>
        <v>4.0319560214470318</v>
      </c>
      <c r="AH66" s="24">
        <f t="shared" si="34"/>
        <v>133739.39457307069</v>
      </c>
      <c r="AI66" s="62">
        <f t="shared" si="35"/>
        <v>2.4507969753079815</v>
      </c>
      <c r="AJ66" s="23">
        <f t="shared" si="36"/>
        <v>0.76714430424223945</v>
      </c>
      <c r="AK66" s="24">
        <f t="shared" si="37"/>
        <v>64.919354838709666</v>
      </c>
      <c r="AL66" s="77">
        <f t="shared" si="38"/>
        <v>11.317655836315504</v>
      </c>
      <c r="AM66" s="82">
        <f t="shared" si="39"/>
        <v>4579.0964715384589</v>
      </c>
      <c r="AN66" s="83">
        <f t="shared" si="40"/>
        <v>7.3599408573833776</v>
      </c>
      <c r="AO66" s="6">
        <v>7.36</v>
      </c>
      <c r="AP66" s="85">
        <f t="shared" si="41"/>
        <v>5.9142616622764876E-5</v>
      </c>
      <c r="AQ66" s="79">
        <v>4727.5797178673147</v>
      </c>
      <c r="AR66" s="79">
        <v>4579.0964715384589</v>
      </c>
      <c r="AS66" s="92">
        <f t="shared" si="42"/>
        <v>0.11916012515765845</v>
      </c>
      <c r="AT66" s="92">
        <f t="shared" si="43"/>
        <v>0.57358428835017816</v>
      </c>
    </row>
    <row r="67" spans="1:46" ht="15.75" thickBot="1" x14ac:dyDescent="0.3">
      <c r="A67" s="75">
        <v>44440</v>
      </c>
      <c r="B67" s="30">
        <v>5</v>
      </c>
      <c r="C67" s="90">
        <v>2</v>
      </c>
      <c r="D67" s="76">
        <v>16.3</v>
      </c>
      <c r="E67" s="22">
        <f t="shared" si="14"/>
        <v>8.15</v>
      </c>
      <c r="F67" s="19">
        <v>1.1250800000000001</v>
      </c>
      <c r="G67" s="22">
        <v>279.85000000000002</v>
      </c>
      <c r="H67" s="26">
        <v>512</v>
      </c>
      <c r="I67" s="27">
        <f t="shared" si="15"/>
        <v>0.97256348881258425</v>
      </c>
      <c r="J67" s="28">
        <f t="shared" si="16"/>
        <v>8.0736546895923915</v>
      </c>
      <c r="K67" s="28">
        <f t="shared" si="44"/>
        <v>189.71483153446519</v>
      </c>
      <c r="L67" s="28">
        <f t="shared" si="17"/>
        <v>483.6977160253669</v>
      </c>
      <c r="M67" s="24">
        <f t="shared" si="45"/>
        <v>5.6231013452949474</v>
      </c>
      <c r="N67" s="24">
        <f t="shared" si="18"/>
        <v>4.3195127241119948</v>
      </c>
      <c r="O67" s="24">
        <f t="shared" si="19"/>
        <v>155466.68085791997</v>
      </c>
      <c r="P67" s="25">
        <f t="shared" si="20"/>
        <v>2.6913660242542683</v>
      </c>
      <c r="Q67" s="23">
        <f t="shared" si="21"/>
        <v>0.77263421783481423</v>
      </c>
      <c r="R67" s="24">
        <f t="shared" si="22"/>
        <v>65.086805555555543</v>
      </c>
      <c r="S67" s="77">
        <f t="shared" si="23"/>
        <v>13.096533124980501</v>
      </c>
      <c r="T67" s="78">
        <f t="shared" si="24"/>
        <v>4769.9002229583939</v>
      </c>
      <c r="U67" s="30">
        <v>5</v>
      </c>
      <c r="V67" s="90">
        <v>2</v>
      </c>
      <c r="W67" s="10">
        <f t="shared" si="25"/>
        <v>3.0280020865679922</v>
      </c>
      <c r="X67" s="22">
        <f t="shared" si="26"/>
        <v>8.15</v>
      </c>
      <c r="Y67" s="19">
        <f t="shared" si="27"/>
        <v>2.9680020865679921</v>
      </c>
      <c r="Z67" s="22">
        <v>282.25</v>
      </c>
      <c r="AA67" s="26">
        <v>512</v>
      </c>
      <c r="AB67" s="64">
        <f t="shared" si="28"/>
        <v>0.92762148251466914</v>
      </c>
      <c r="AC67" s="66">
        <f t="shared" si="29"/>
        <v>22.140605439108214</v>
      </c>
      <c r="AD67" s="28">
        <f t="shared" si="30"/>
        <v>183.78817585913987</v>
      </c>
      <c r="AE67" s="28">
        <f t="shared" si="31"/>
        <v>176.38218358904226</v>
      </c>
      <c r="AF67" s="24">
        <f t="shared" si="32"/>
        <v>2.1166073806901573</v>
      </c>
      <c r="AG67" s="24">
        <f t="shared" si="33"/>
        <v>4.0207834911911444</v>
      </c>
      <c r="AH67" s="24">
        <f t="shared" si="34"/>
        <v>135814.4010530111</v>
      </c>
      <c r="AI67" s="62">
        <f t="shared" si="35"/>
        <v>2.4797864352171</v>
      </c>
      <c r="AJ67" s="23">
        <f t="shared" si="36"/>
        <v>0.76707762229674881</v>
      </c>
      <c r="AK67" s="24">
        <f t="shared" si="37"/>
        <v>65.086805555555543</v>
      </c>
      <c r="AL67" s="77">
        <f t="shared" si="38"/>
        <v>11.523899610725273</v>
      </c>
      <c r="AM67" s="82">
        <f t="shared" si="39"/>
        <v>4620.8894366193399</v>
      </c>
      <c r="AN67" s="83">
        <f t="shared" si="40"/>
        <v>7.3600113139673553</v>
      </c>
      <c r="AO67" s="6">
        <v>7.36</v>
      </c>
      <c r="AP67" s="85">
        <f t="shared" si="41"/>
        <v>1.1313967354986687E-5</v>
      </c>
      <c r="AQ67" s="79">
        <v>4769.9002229583939</v>
      </c>
      <c r="AR67" s="79">
        <v>4620.8894366193399</v>
      </c>
      <c r="AS67" s="92">
        <f t="shared" si="42"/>
        <v>0.22447475165470249</v>
      </c>
      <c r="AT67" s="92">
        <f t="shared" si="43"/>
        <v>0.59795502913833154</v>
      </c>
    </row>
    <row r="68" spans="1:46" ht="15.75" thickBot="1" x14ac:dyDescent="0.3">
      <c r="A68" s="75">
        <v>44470</v>
      </c>
      <c r="B68" s="30">
        <v>5</v>
      </c>
      <c r="C68" s="90">
        <v>2</v>
      </c>
      <c r="D68" s="76">
        <v>16.129032258064516</v>
      </c>
      <c r="E68" s="22">
        <f t="shared" si="14"/>
        <v>8.064516129032258</v>
      </c>
      <c r="F68" s="19">
        <v>1.1208500000000001</v>
      </c>
      <c r="G68" s="22">
        <v>279.85000000000002</v>
      </c>
      <c r="H68" s="26">
        <v>512</v>
      </c>
      <c r="I68" s="27">
        <f t="shared" si="15"/>
        <v>0.97266664275925718</v>
      </c>
      <c r="J68" s="28">
        <f t="shared" si="16"/>
        <v>8.0424468926596191</v>
      </c>
      <c r="K68" s="28">
        <f t="shared" si="44"/>
        <v>189.11825744480424</v>
      </c>
      <c r="L68" s="28">
        <f t="shared" si="17"/>
        <v>480.4815454056494</v>
      </c>
      <c r="M68" s="24">
        <f t="shared" si="45"/>
        <v>5.6033327410762297</v>
      </c>
      <c r="N68" s="24">
        <f t="shared" si="18"/>
        <v>4.3259337039006809</v>
      </c>
      <c r="O68" s="24">
        <f t="shared" si="19"/>
        <v>154720.11325588406</v>
      </c>
      <c r="P68" s="25">
        <f t="shared" si="20"/>
        <v>2.6797273604968121</v>
      </c>
      <c r="Q68" s="23">
        <f t="shared" si="21"/>
        <v>0.77226239884359504</v>
      </c>
      <c r="R68" s="24">
        <f t="shared" si="22"/>
        <v>64.404121863799276</v>
      </c>
      <c r="S68" s="77">
        <f t="shared" si="23"/>
        <v>12.903144117639345</v>
      </c>
      <c r="T68" s="78">
        <f t="shared" si="24"/>
        <v>4754.9008744084203</v>
      </c>
      <c r="U68" s="30">
        <v>5</v>
      </c>
      <c r="V68" s="90">
        <v>2</v>
      </c>
      <c r="W68" s="10">
        <f t="shared" si="25"/>
        <v>3.0035724120128524</v>
      </c>
      <c r="X68" s="22">
        <f t="shared" si="26"/>
        <v>8.064516129032258</v>
      </c>
      <c r="Y68" s="19">
        <f t="shared" si="27"/>
        <v>2.9435724120128524</v>
      </c>
      <c r="Z68" s="22">
        <v>282.25</v>
      </c>
      <c r="AA68" s="26">
        <v>512</v>
      </c>
      <c r="AB68" s="64">
        <f t="shared" si="28"/>
        <v>0.92821723129629974</v>
      </c>
      <c r="AC68" s="66">
        <f t="shared" si="29"/>
        <v>21.94427241964619</v>
      </c>
      <c r="AD68" s="28">
        <f t="shared" si="30"/>
        <v>184.53708145401637</v>
      </c>
      <c r="AE68" s="28">
        <f t="shared" si="31"/>
        <v>176.09366298097845</v>
      </c>
      <c r="AF68" s="24">
        <f t="shared" si="32"/>
        <v>2.1045693362286615</v>
      </c>
      <c r="AG68" s="24">
        <f t="shared" si="33"/>
        <v>4.0311296354775834</v>
      </c>
      <c r="AH68" s="24">
        <f t="shared" si="34"/>
        <v>137275.82429169727</v>
      </c>
      <c r="AI68" s="62">
        <f t="shared" si="35"/>
        <v>2.5003427479479208</v>
      </c>
      <c r="AJ68" s="23">
        <f t="shared" si="36"/>
        <v>0.76714039329818551</v>
      </c>
      <c r="AK68" s="24">
        <f t="shared" si="37"/>
        <v>64.404121863799276</v>
      </c>
      <c r="AL68" s="77">
        <f t="shared" si="38"/>
        <v>11.524786067678024</v>
      </c>
      <c r="AM68" s="82">
        <f t="shared" si="39"/>
        <v>4639.7187760815377</v>
      </c>
      <c r="AN68" s="83">
        <f t="shared" si="40"/>
        <v>7.3599399334359044</v>
      </c>
      <c r="AO68" s="6">
        <v>7.36</v>
      </c>
      <c r="AP68" s="85">
        <f t="shared" si="41"/>
        <v>6.0066564095961894E-5</v>
      </c>
      <c r="AQ68" s="79">
        <v>4754.9008744084203</v>
      </c>
      <c r="AR68" s="79">
        <v>4639.7187760815377</v>
      </c>
      <c r="AS68" s="92">
        <f t="shared" si="42"/>
        <v>0.20003632072054592</v>
      </c>
      <c r="AT68" s="92">
        <f t="shared" si="43"/>
        <v>0.57539459103221668</v>
      </c>
    </row>
    <row r="69" spans="1:46" ht="15.75" thickBot="1" x14ac:dyDescent="0.3">
      <c r="A69" s="75">
        <v>44501</v>
      </c>
      <c r="B69" s="30">
        <v>5</v>
      </c>
      <c r="C69" s="90">
        <v>2</v>
      </c>
      <c r="D69" s="76">
        <v>16.100000000000001</v>
      </c>
      <c r="E69" s="22">
        <f t="shared" si="14"/>
        <v>8.0500000000000007</v>
      </c>
      <c r="F69" s="19">
        <v>1.11666</v>
      </c>
      <c r="G69" s="22">
        <v>279.85000000000002</v>
      </c>
      <c r="H69" s="26">
        <v>512</v>
      </c>
      <c r="I69" s="27">
        <f t="shared" si="15"/>
        <v>0.97276882125489772</v>
      </c>
      <c r="J69" s="28">
        <f t="shared" si="16"/>
        <v>8.0115407299805188</v>
      </c>
      <c r="K69" s="28">
        <f t="shared" si="44"/>
        <v>189.21265607182428</v>
      </c>
      <c r="L69" s="28">
        <f t="shared" si="17"/>
        <v>481.46689839970969</v>
      </c>
      <c r="M69" s="24">
        <f t="shared" si="45"/>
        <v>5.6120225909654016</v>
      </c>
      <c r="N69" s="24">
        <f t="shared" si="18"/>
        <v>4.3231075732439521</v>
      </c>
      <c r="O69" s="24">
        <f t="shared" si="19"/>
        <v>154773.42978423162</v>
      </c>
      <c r="P69" s="25">
        <f t="shared" si="20"/>
        <v>2.6802917249534479</v>
      </c>
      <c r="Q69" s="23">
        <f t="shared" si="21"/>
        <v>0.77242499459326286</v>
      </c>
      <c r="R69" s="24">
        <f t="shared" si="22"/>
        <v>64.288194444444443</v>
      </c>
      <c r="S69" s="77">
        <f t="shared" si="23"/>
        <v>12.881644714308727</v>
      </c>
      <c r="T69" s="78">
        <f t="shared" si="24"/>
        <v>4757.2742894357425</v>
      </c>
      <c r="U69" s="30">
        <v>5</v>
      </c>
      <c r="V69" s="90">
        <v>2</v>
      </c>
      <c r="W69" s="10">
        <f t="shared" si="25"/>
        <v>2.9929745575865172</v>
      </c>
      <c r="X69" s="22">
        <f t="shared" si="26"/>
        <v>8.0500000000000007</v>
      </c>
      <c r="Y69" s="19">
        <f t="shared" si="27"/>
        <v>2.9329745575865172</v>
      </c>
      <c r="Z69" s="22">
        <v>282.25</v>
      </c>
      <c r="AA69" s="26">
        <v>512</v>
      </c>
      <c r="AB69" s="64">
        <f t="shared" si="28"/>
        <v>0.92847567349732618</v>
      </c>
      <c r="AC69" s="66">
        <f t="shared" si="29"/>
        <v>21.859179410426432</v>
      </c>
      <c r="AD69" s="28">
        <f t="shared" si="30"/>
        <v>184.95506083466242</v>
      </c>
      <c r="AE69" s="28">
        <f t="shared" si="31"/>
        <v>176.46095465170154</v>
      </c>
      <c r="AF69" s="24">
        <f t="shared" si="32"/>
        <v>2.104192963241843</v>
      </c>
      <c r="AG69" s="24">
        <f t="shared" si="33"/>
        <v>4.031451689947195</v>
      </c>
      <c r="AH69" s="24">
        <f t="shared" si="34"/>
        <v>137909.40930267802</v>
      </c>
      <c r="AI69" s="62">
        <f t="shared" si="35"/>
        <v>2.5092864288557815</v>
      </c>
      <c r="AJ69" s="23">
        <f t="shared" si="36"/>
        <v>0.76714193647638229</v>
      </c>
      <c r="AK69" s="24">
        <f t="shared" si="37"/>
        <v>64.288194444444443</v>
      </c>
      <c r="AL69" s="77">
        <f t="shared" si="38"/>
        <v>11.557114139388457</v>
      </c>
      <c r="AM69" s="82">
        <f t="shared" si="39"/>
        <v>4650.2278118000941</v>
      </c>
      <c r="AN69" s="83">
        <f t="shared" si="40"/>
        <v>7.3596732535311373</v>
      </c>
      <c r="AO69" s="6">
        <v>7.36</v>
      </c>
      <c r="AP69" s="85">
        <f t="shared" si="41"/>
        <v>3.2674646886299286E-4</v>
      </c>
      <c r="AQ69" s="79">
        <v>4757.2742894357425</v>
      </c>
      <c r="AR69" s="79">
        <v>4650.2278118000941</v>
      </c>
      <c r="AS69" s="92">
        <f t="shared" si="42"/>
        <v>0.21077892520567379</v>
      </c>
      <c r="AT69" s="92">
        <f t="shared" si="43"/>
        <v>0.57468923232540259</v>
      </c>
    </row>
    <row r="70" spans="1:46" ht="15.75" thickBot="1" x14ac:dyDescent="0.3">
      <c r="A70" s="75">
        <v>44531</v>
      </c>
      <c r="B70" s="30">
        <v>5</v>
      </c>
      <c r="C70" s="90">
        <v>2</v>
      </c>
      <c r="D70" s="76">
        <v>16.096774193548388</v>
      </c>
      <c r="E70" s="22">
        <f t="shared" si="14"/>
        <v>8.0483870967741939</v>
      </c>
      <c r="F70" s="19">
        <v>1.0662100000000001</v>
      </c>
      <c r="G70" s="22">
        <v>279.85000000000002</v>
      </c>
      <c r="H70" s="26">
        <v>512</v>
      </c>
      <c r="I70" s="27">
        <f t="shared" si="15"/>
        <v>0.97399910886947183</v>
      </c>
      <c r="J70" s="28">
        <f t="shared" si="16"/>
        <v>7.6399219129774227</v>
      </c>
      <c r="K70" s="28">
        <f t="shared" si="44"/>
        <v>191.17678220201077</v>
      </c>
      <c r="L70" s="28">
        <f t="shared" si="17"/>
        <v>504.78510921080118</v>
      </c>
      <c r="M70" s="24">
        <f t="shared" si="45"/>
        <v>5.8233721650654831</v>
      </c>
      <c r="N70" s="24">
        <f t="shared" si="18"/>
        <v>4.2560800561279493</v>
      </c>
      <c r="O70" s="24">
        <f t="shared" si="19"/>
        <v>155553.60603441778</v>
      </c>
      <c r="P70" s="25">
        <f t="shared" si="20"/>
        <v>2.6891916204049426</v>
      </c>
      <c r="Q70" s="23">
        <f t="shared" si="21"/>
        <v>0.77679215199661744</v>
      </c>
      <c r="R70" s="24">
        <f t="shared" si="22"/>
        <v>64.275313620071685</v>
      </c>
      <c r="S70" s="77">
        <f t="shared" si="23"/>
        <v>12.871212443246742</v>
      </c>
      <c r="T70" s="78">
        <f t="shared" si="24"/>
        <v>4806.6572796348664</v>
      </c>
      <c r="U70" s="30">
        <v>5</v>
      </c>
      <c r="V70" s="90">
        <v>2</v>
      </c>
      <c r="W70" s="10">
        <f t="shared" si="25"/>
        <v>2.867242997591954</v>
      </c>
      <c r="X70" s="22">
        <f t="shared" si="26"/>
        <v>8.0483870967741939</v>
      </c>
      <c r="Y70" s="19">
        <f t="shared" si="27"/>
        <v>2.8072429975919539</v>
      </c>
      <c r="Z70" s="22">
        <v>282.25</v>
      </c>
      <c r="AA70" s="26">
        <v>512</v>
      </c>
      <c r="AB70" s="64">
        <f t="shared" si="28"/>
        <v>0.93154179799727466</v>
      </c>
      <c r="AC70" s="66">
        <f t="shared" si="29"/>
        <v>20.853249975010517</v>
      </c>
      <c r="AD70" s="28">
        <f t="shared" si="30"/>
        <v>190.82094139233496</v>
      </c>
      <c r="AE70" s="28">
        <f t="shared" si="31"/>
        <v>184.93610453170413</v>
      </c>
      <c r="AF70" s="24">
        <f t="shared" si="32"/>
        <v>2.1374641043423699</v>
      </c>
      <c r="AG70" s="24">
        <f t="shared" si="33"/>
        <v>4.0026293359637855</v>
      </c>
      <c r="AH70" s="24">
        <f t="shared" si="34"/>
        <v>145746.26773742388</v>
      </c>
      <c r="AI70" s="62">
        <f t="shared" si="35"/>
        <v>2.6218351858649167</v>
      </c>
      <c r="AJ70" s="23">
        <f t="shared" si="36"/>
        <v>0.76690270515802172</v>
      </c>
      <c r="AK70" s="24">
        <f t="shared" si="37"/>
        <v>64.275313620071685</v>
      </c>
      <c r="AL70" s="77">
        <f t="shared" si="38"/>
        <v>12.215222354506606</v>
      </c>
      <c r="AM70" s="82">
        <f t="shared" si="39"/>
        <v>4797.7105613225349</v>
      </c>
      <c r="AN70" s="83">
        <f t="shared" si="40"/>
        <v>7.3601284663594866</v>
      </c>
      <c r="AO70" s="6">
        <v>7.36</v>
      </c>
      <c r="AP70" s="85">
        <f t="shared" si="41"/>
        <v>1.2846635948626783E-4</v>
      </c>
      <c r="AQ70" s="79">
        <v>4806.6572796348664</v>
      </c>
      <c r="AR70" s="79">
        <v>4797.7105613225349</v>
      </c>
      <c r="AS70" s="92">
        <f t="shared" si="42"/>
        <v>0.47205442611927689</v>
      </c>
      <c r="AT70" s="92">
        <f t="shared" si="43"/>
        <v>0.63704250921510952</v>
      </c>
    </row>
    <row r="71" spans="1:46" ht="15.75" thickBot="1" x14ac:dyDescent="0.3">
      <c r="A71" s="75">
        <v>44562</v>
      </c>
      <c r="B71" s="30">
        <v>5</v>
      </c>
      <c r="C71" s="90">
        <v>2</v>
      </c>
      <c r="D71" s="76">
        <v>16.129032258064516</v>
      </c>
      <c r="E71" s="22">
        <f t="shared" si="14"/>
        <v>8.064516129032258</v>
      </c>
      <c r="F71" s="19">
        <v>1.06609</v>
      </c>
      <c r="G71" s="22">
        <v>279.85000000000002</v>
      </c>
      <c r="H71" s="26">
        <v>512</v>
      </c>
      <c r="I71" s="27">
        <f t="shared" si="15"/>
        <v>0.97400203522256901</v>
      </c>
      <c r="J71" s="28">
        <f t="shared" si="16"/>
        <v>7.6390391023554756</v>
      </c>
      <c r="K71" s="28">
        <f t="shared" si="44"/>
        <v>191.24831828648456</v>
      </c>
      <c r="L71" s="28">
        <f t="shared" si="17"/>
        <v>505.85515534753938</v>
      </c>
      <c r="M71" s="24">
        <f t="shared" si="45"/>
        <v>5.8335337409553807</v>
      </c>
      <c r="N71" s="24">
        <f t="shared" si="18"/>
        <v>4.2529338781025317</v>
      </c>
      <c r="O71" s="24">
        <f t="shared" si="19"/>
        <v>155554.96609004607</v>
      </c>
      <c r="P71" s="25">
        <f t="shared" si="20"/>
        <v>2.6892052319167976</v>
      </c>
      <c r="Q71" s="23">
        <f t="shared" si="21"/>
        <v>0.77702154287319036</v>
      </c>
      <c r="R71" s="24">
        <f t="shared" si="22"/>
        <v>64.404121863799276</v>
      </c>
      <c r="S71" s="77">
        <f t="shared" si="23"/>
        <v>12.893311754957979</v>
      </c>
      <c r="T71" s="78">
        <f t="shared" si="24"/>
        <v>4808.4558737802017</v>
      </c>
      <c r="U71" s="30">
        <v>5</v>
      </c>
      <c r="V71" s="90">
        <v>2</v>
      </c>
      <c r="W71" s="10">
        <f t="shared" si="25"/>
        <v>2.8669348056941786</v>
      </c>
      <c r="X71" s="22">
        <f t="shared" si="26"/>
        <v>8.064516129032258</v>
      </c>
      <c r="Y71" s="19">
        <f t="shared" si="27"/>
        <v>2.8069348056941785</v>
      </c>
      <c r="Z71" s="22">
        <v>282.25</v>
      </c>
      <c r="AA71" s="26">
        <v>512</v>
      </c>
      <c r="AB71" s="64">
        <f t="shared" si="28"/>
        <v>0.93154931364989602</v>
      </c>
      <c r="AC71" s="66">
        <f t="shared" si="29"/>
        <v>20.850792386833596</v>
      </c>
      <c r="AD71" s="28">
        <f t="shared" si="30"/>
        <v>190.90539012991385</v>
      </c>
      <c r="AE71" s="28">
        <f t="shared" si="31"/>
        <v>185.32855922866833</v>
      </c>
      <c r="AF71" s="24">
        <f t="shared" si="32"/>
        <v>2.1410525043811721</v>
      </c>
      <c r="AG71" s="24">
        <f t="shared" si="33"/>
        <v>3.9994738459426724</v>
      </c>
      <c r="AH71" s="24">
        <f t="shared" si="34"/>
        <v>145760.29630746166</v>
      </c>
      <c r="AI71" s="62">
        <f t="shared" si="35"/>
        <v>2.6220344563960651</v>
      </c>
      <c r="AJ71" s="23">
        <f t="shared" si="36"/>
        <v>0.76686351267393871</v>
      </c>
      <c r="AK71" s="24">
        <f t="shared" si="37"/>
        <v>64.404121863799276</v>
      </c>
      <c r="AL71" s="77">
        <f t="shared" si="38"/>
        <v>12.241505471496769</v>
      </c>
      <c r="AM71" s="82">
        <f t="shared" si="39"/>
        <v>4799.8338115130873</v>
      </c>
      <c r="AN71" s="83">
        <f t="shared" si="40"/>
        <v>7.3598797773875297</v>
      </c>
      <c r="AO71" s="6">
        <v>7.36</v>
      </c>
      <c r="AP71" s="85">
        <f t="shared" si="41"/>
        <v>1.2022261247057742E-4</v>
      </c>
      <c r="AQ71" s="79">
        <v>4808.4558737802017</v>
      </c>
      <c r="AR71" s="79">
        <v>4799.8338115130873</v>
      </c>
      <c r="AS71" s="92">
        <f t="shared" si="42"/>
        <v>0.48461641419996909</v>
      </c>
      <c r="AT71" s="92">
        <f t="shared" si="43"/>
        <v>0.64376751153872769</v>
      </c>
    </row>
    <row r="72" spans="1:46" ht="15.75" thickBot="1" x14ac:dyDescent="0.3">
      <c r="A72" s="75">
        <v>44593</v>
      </c>
      <c r="B72" s="30">
        <v>5</v>
      </c>
      <c r="C72" s="90">
        <v>2</v>
      </c>
      <c r="D72" s="76">
        <v>16.107142857142858</v>
      </c>
      <c r="E72" s="22">
        <f t="shared" si="14"/>
        <v>8.0535714285714288</v>
      </c>
      <c r="F72" s="19">
        <v>1.0658099999999999</v>
      </c>
      <c r="G72" s="22">
        <v>279.85000000000002</v>
      </c>
      <c r="H72" s="26">
        <v>512</v>
      </c>
      <c r="I72" s="27">
        <f t="shared" si="15"/>
        <v>0.97400886337979553</v>
      </c>
      <c r="J72" s="28">
        <f t="shared" si="16"/>
        <v>7.6369792315336857</v>
      </c>
      <c r="K72" s="28">
        <f t="shared" si="44"/>
        <v>191.19356879930936</v>
      </c>
      <c r="L72" s="28">
        <f t="shared" si="17"/>
        <v>505.30489336102301</v>
      </c>
      <c r="M72" s="24">
        <f t="shared" si="45"/>
        <v>5.8288567587306286</v>
      </c>
      <c r="N72" s="24">
        <f t="shared" si="18"/>
        <v>4.2543811858889953</v>
      </c>
      <c r="O72" s="24">
        <f t="shared" si="19"/>
        <v>155518.82235425437</v>
      </c>
      <c r="P72" s="25">
        <f t="shared" si="20"/>
        <v>2.688637548072113</v>
      </c>
      <c r="Q72" s="23">
        <f t="shared" si="21"/>
        <v>0.77691575592036433</v>
      </c>
      <c r="R72" s="24">
        <f t="shared" si="22"/>
        <v>64.31671626984128</v>
      </c>
      <c r="S72" s="77">
        <f t="shared" si="23"/>
        <v>12.874574747334258</v>
      </c>
      <c r="T72" s="78">
        <f t="shared" si="24"/>
        <v>4807.0793362213208</v>
      </c>
      <c r="U72" s="30">
        <v>5</v>
      </c>
      <c r="V72" s="90">
        <v>2</v>
      </c>
      <c r="W72" s="10">
        <f t="shared" si="25"/>
        <v>2.8655767851107385</v>
      </c>
      <c r="X72" s="22">
        <f t="shared" si="26"/>
        <v>8.0535714285714288</v>
      </c>
      <c r="Y72" s="19">
        <f t="shared" si="27"/>
        <v>2.8055767851107385</v>
      </c>
      <c r="Z72" s="22">
        <v>282.25</v>
      </c>
      <c r="AA72" s="26">
        <v>512</v>
      </c>
      <c r="AB72" s="64">
        <f t="shared" si="28"/>
        <v>0.93158243071439828</v>
      </c>
      <c r="AC72" s="66">
        <f t="shared" si="29"/>
        <v>20.83996371228184</v>
      </c>
      <c r="AD72" s="28">
        <f t="shared" si="30"/>
        <v>190.91893524471175</v>
      </c>
      <c r="AE72" s="28">
        <f t="shared" si="31"/>
        <v>185.17320996658975</v>
      </c>
      <c r="AF72" s="24">
        <f t="shared" si="32"/>
        <v>2.1391060210764539</v>
      </c>
      <c r="AG72" s="24">
        <f t="shared" si="33"/>
        <v>4.0011867340766898</v>
      </c>
      <c r="AH72" s="24">
        <f t="shared" si="34"/>
        <v>145843.41584426662</v>
      </c>
      <c r="AI72" s="62">
        <f t="shared" si="35"/>
        <v>2.6232430212717825</v>
      </c>
      <c r="AJ72" s="23">
        <f t="shared" si="36"/>
        <v>0.76688511790420311</v>
      </c>
      <c r="AK72" s="24">
        <f t="shared" si="37"/>
        <v>64.31671626984128</v>
      </c>
      <c r="AL72" s="77">
        <f t="shared" si="38"/>
        <v>12.23151861691481</v>
      </c>
      <c r="AM72" s="82">
        <f t="shared" si="39"/>
        <v>4800.1743692099835</v>
      </c>
      <c r="AN72" s="83">
        <f t="shared" si="40"/>
        <v>7.3597097221838679</v>
      </c>
      <c r="AO72" s="6">
        <v>7.36</v>
      </c>
      <c r="AP72" s="85">
        <f t="shared" si="41"/>
        <v>2.9027781613244485E-4</v>
      </c>
      <c r="AQ72" s="79">
        <v>4807.0793362213208</v>
      </c>
      <c r="AR72" s="79">
        <v>4800.1743692099835</v>
      </c>
      <c r="AS72" s="92">
        <f t="shared" si="42"/>
        <v>0.47883461464470967</v>
      </c>
      <c r="AT72" s="92">
        <f t="shared" si="43"/>
        <v>0.6401196170438086</v>
      </c>
    </row>
    <row r="73" spans="1:46" ht="15.75" thickBot="1" x14ac:dyDescent="0.3">
      <c r="A73" s="75">
        <v>44621</v>
      </c>
      <c r="B73" s="30">
        <v>5</v>
      </c>
      <c r="C73" s="90">
        <v>2</v>
      </c>
      <c r="D73" s="76">
        <v>16.096774193548388</v>
      </c>
      <c r="E73" s="22">
        <f t="shared" si="14"/>
        <v>8.0483870967741939</v>
      </c>
      <c r="F73" s="19">
        <v>1.06778</v>
      </c>
      <c r="G73" s="22">
        <v>279.85000000000002</v>
      </c>
      <c r="H73" s="26">
        <v>512</v>
      </c>
      <c r="I73" s="27">
        <f t="shared" si="15"/>
        <v>0.97396082241645143</v>
      </c>
      <c r="J73" s="28">
        <f t="shared" si="16"/>
        <v>7.651472507353156</v>
      </c>
      <c r="K73" s="28">
        <f t="shared" si="44"/>
        <v>191.18923099139525</v>
      </c>
      <c r="L73" s="28">
        <f t="shared" si="17"/>
        <v>504.02309013044754</v>
      </c>
      <c r="M73" s="24">
        <f t="shared" si="45"/>
        <v>5.8142026532638749</v>
      </c>
      <c r="N73" s="24">
        <f t="shared" si="18"/>
        <v>4.2589243791672615</v>
      </c>
      <c r="O73" s="24">
        <f t="shared" si="19"/>
        <v>155677.83440586578</v>
      </c>
      <c r="P73" s="25">
        <f t="shared" si="20"/>
        <v>2.6911796774114829</v>
      </c>
      <c r="Q73" s="23">
        <f t="shared" si="21"/>
        <v>0.77658659790245199</v>
      </c>
      <c r="R73" s="24">
        <f t="shared" si="22"/>
        <v>64.275313620071685</v>
      </c>
      <c r="S73" s="77">
        <f t="shared" si="23"/>
        <v>12.884901255258987</v>
      </c>
      <c r="T73" s="78">
        <f t="shared" si="24"/>
        <v>4806.9702729985393</v>
      </c>
      <c r="U73" s="30">
        <v>5</v>
      </c>
      <c r="V73" s="90">
        <v>2</v>
      </c>
      <c r="W73" s="10">
        <f t="shared" si="25"/>
        <v>2.8735878359464331</v>
      </c>
      <c r="X73" s="22">
        <f t="shared" si="26"/>
        <v>8.0483870967741939</v>
      </c>
      <c r="Y73" s="19">
        <f t="shared" si="27"/>
        <v>2.813587835946433</v>
      </c>
      <c r="Z73" s="22">
        <v>282.25</v>
      </c>
      <c r="AA73" s="26">
        <v>512</v>
      </c>
      <c r="AB73" s="64">
        <f t="shared" si="28"/>
        <v>0.93138707101919749</v>
      </c>
      <c r="AC73" s="66">
        <f t="shared" si="29"/>
        <v>20.90385388787751</v>
      </c>
      <c r="AD73" s="28">
        <f t="shared" si="30"/>
        <v>190.51383104749169</v>
      </c>
      <c r="AE73" s="28">
        <f t="shared" si="31"/>
        <v>184.4884124185713</v>
      </c>
      <c r="AF73" s="24">
        <f t="shared" si="32"/>
        <v>2.1357270192132538</v>
      </c>
      <c r="AG73" s="24">
        <f t="shared" si="33"/>
        <v>4.0041533192606753</v>
      </c>
      <c r="AH73" s="24">
        <f t="shared" si="34"/>
        <v>145332.8261631151</v>
      </c>
      <c r="AI73" s="62">
        <f t="shared" si="35"/>
        <v>2.6158048634765243</v>
      </c>
      <c r="AJ73" s="23">
        <f t="shared" si="36"/>
        <v>0.76692068299024552</v>
      </c>
      <c r="AK73" s="24">
        <f t="shared" si="37"/>
        <v>64.275313620071685</v>
      </c>
      <c r="AL73" s="77">
        <f t="shared" si="38"/>
        <v>12.180285638540269</v>
      </c>
      <c r="AM73" s="82">
        <f t="shared" si="39"/>
        <v>4789.9890474562108</v>
      </c>
      <c r="AN73" s="83">
        <f t="shared" si="40"/>
        <v>7.3597967450870687</v>
      </c>
      <c r="AO73" s="6">
        <v>7.36</v>
      </c>
      <c r="AP73" s="85">
        <f t="shared" si="41"/>
        <v>2.0325491293160525E-4</v>
      </c>
      <c r="AQ73" s="79">
        <v>4806.9702729985393</v>
      </c>
      <c r="AR73" s="79">
        <v>4789.9890474562108</v>
      </c>
      <c r="AS73" s="92">
        <f t="shared" si="42"/>
        <v>0.46071885187315187</v>
      </c>
      <c r="AT73" s="92">
        <f t="shared" si="43"/>
        <v>0.63378704677967623</v>
      </c>
    </row>
    <row r="74" spans="1:46" ht="15.75" thickBot="1" x14ac:dyDescent="0.3">
      <c r="A74" s="75">
        <v>44652</v>
      </c>
      <c r="B74" s="30">
        <v>5</v>
      </c>
      <c r="C74" s="90">
        <v>2</v>
      </c>
      <c r="D74" s="76">
        <v>15.7</v>
      </c>
      <c r="E74" s="22">
        <f t="shared" si="14"/>
        <v>7.85</v>
      </c>
      <c r="F74" s="19">
        <v>1.0499100000000001</v>
      </c>
      <c r="G74" s="22">
        <v>279.85000000000002</v>
      </c>
      <c r="H74" s="26">
        <v>512</v>
      </c>
      <c r="I74" s="27">
        <f t="shared" si="15"/>
        <v>0.9743966051651618</v>
      </c>
      <c r="J74" s="28">
        <f t="shared" si="16"/>
        <v>7.5200553616478869</v>
      </c>
      <c r="K74" s="28">
        <f t="shared" si="44"/>
        <v>190.23315555672798</v>
      </c>
      <c r="L74" s="28">
        <f t="shared" si="17"/>
        <v>500.19024494376544</v>
      </c>
      <c r="M74" s="24">
        <f t="shared" si="45"/>
        <v>5.798987388901276</v>
      </c>
      <c r="N74" s="24">
        <f t="shared" si="18"/>
        <v>4.2636555022383149</v>
      </c>
      <c r="O74" s="24">
        <f t="shared" si="19"/>
        <v>154295.95149905173</v>
      </c>
      <c r="P74" s="25">
        <f t="shared" si="20"/>
        <v>2.6691131291111239</v>
      </c>
      <c r="Q74" s="23">
        <f t="shared" si="21"/>
        <v>0.77624857993820928</v>
      </c>
      <c r="R74" s="24">
        <f t="shared" si="22"/>
        <v>62.690972222222214</v>
      </c>
      <c r="S74" s="77">
        <f t="shared" si="23"/>
        <v>12.461167027446779</v>
      </c>
      <c r="T74" s="78">
        <f t="shared" si="24"/>
        <v>4782.9321712217898</v>
      </c>
      <c r="U74" s="30">
        <v>5</v>
      </c>
      <c r="V74" s="90">
        <v>2</v>
      </c>
      <c r="W74" s="10">
        <f t="shared" si="25"/>
        <v>2.8023285653850603</v>
      </c>
      <c r="X74" s="22">
        <f t="shared" si="26"/>
        <v>7.85</v>
      </c>
      <c r="Y74" s="19">
        <f t="shared" si="27"/>
        <v>2.7423285653850602</v>
      </c>
      <c r="Z74" s="22">
        <v>282.25</v>
      </c>
      <c r="AA74" s="26">
        <v>512</v>
      </c>
      <c r="AB74" s="64">
        <f t="shared" si="28"/>
        <v>0.93312481924506963</v>
      </c>
      <c r="AC74" s="66">
        <f t="shared" si="29"/>
        <v>20.336482390211991</v>
      </c>
      <c r="AD74" s="28">
        <f t="shared" si="30"/>
        <v>193.0478876887735</v>
      </c>
      <c r="AE74" s="28">
        <f t="shared" si="31"/>
        <v>184.96110886628722</v>
      </c>
      <c r="AF74" s="24">
        <f t="shared" si="32"/>
        <v>2.1130925804526348</v>
      </c>
      <c r="AG74" s="24">
        <f t="shared" si="33"/>
        <v>4.0238136448349824</v>
      </c>
      <c r="AH74" s="24">
        <f t="shared" si="34"/>
        <v>149957.42246229688</v>
      </c>
      <c r="AI74" s="62">
        <f t="shared" si="35"/>
        <v>2.6837302683323658</v>
      </c>
      <c r="AJ74" s="23">
        <f t="shared" si="36"/>
        <v>0.76709869239819906</v>
      </c>
      <c r="AK74" s="24">
        <f t="shared" si="37"/>
        <v>62.690972222222214</v>
      </c>
      <c r="AL74" s="77">
        <f t="shared" si="38"/>
        <v>12.2552374280673</v>
      </c>
      <c r="AM74" s="82">
        <f t="shared" si="39"/>
        <v>4853.7015007234368</v>
      </c>
      <c r="AN74" s="83">
        <f t="shared" si="40"/>
        <v>7.3596701766363593</v>
      </c>
      <c r="AO74" s="6">
        <v>7.36</v>
      </c>
      <c r="AP74" s="85">
        <f t="shared" si="41"/>
        <v>3.2982336364106857E-4</v>
      </c>
      <c r="AQ74" s="79">
        <v>4782.9321712217898</v>
      </c>
      <c r="AR74" s="79">
        <v>4853.7015007234368</v>
      </c>
      <c r="AS74" s="92">
        <f t="shared" si="42"/>
        <v>0.44190937078099485</v>
      </c>
      <c r="AT74" s="92">
        <f t="shared" si="43"/>
        <v>0.59136795982922463</v>
      </c>
    </row>
    <row r="75" spans="1:46" ht="15.75" thickBot="1" x14ac:dyDescent="0.3">
      <c r="A75" s="75">
        <v>44682</v>
      </c>
      <c r="B75" s="30">
        <v>5</v>
      </c>
      <c r="C75" s="90">
        <v>2</v>
      </c>
      <c r="D75" s="76">
        <v>15.67741935483871</v>
      </c>
      <c r="E75" s="22">
        <f t="shared" si="14"/>
        <v>7.838709677419355</v>
      </c>
      <c r="F75" s="19">
        <v>1.05203</v>
      </c>
      <c r="G75" s="22">
        <v>279.85000000000002</v>
      </c>
      <c r="H75" s="26">
        <v>512</v>
      </c>
      <c r="I75" s="27">
        <f t="shared" si="15"/>
        <v>0.97434490626044634</v>
      </c>
      <c r="J75" s="28">
        <f t="shared" si="16"/>
        <v>7.5356398341658055</v>
      </c>
      <c r="K75" s="28">
        <f t="shared" si="44"/>
        <v>190.12493910064342</v>
      </c>
      <c r="L75" s="28">
        <f t="shared" si="17"/>
        <v>498.43788580065126</v>
      </c>
      <c r="M75" s="24">
        <f t="shared" si="45"/>
        <v>5.7819604407029876</v>
      </c>
      <c r="N75" s="24">
        <f t="shared" si="18"/>
        <v>4.2689674704701233</v>
      </c>
      <c r="O75" s="24">
        <f t="shared" si="19"/>
        <v>154312.46948505554</v>
      </c>
      <c r="P75" s="25">
        <f t="shared" si="20"/>
        <v>2.6694875522437775</v>
      </c>
      <c r="Q75" s="23">
        <f t="shared" si="21"/>
        <v>0.77587492445043171</v>
      </c>
      <c r="R75" s="24">
        <f t="shared" si="22"/>
        <v>62.600806451612904</v>
      </c>
      <c r="S75" s="77">
        <f t="shared" si="23"/>
        <v>12.450569970600382</v>
      </c>
      <c r="T75" s="78">
        <f t="shared" si="24"/>
        <v>4780.2113417862074</v>
      </c>
      <c r="U75" s="30">
        <v>5</v>
      </c>
      <c r="V75" s="90">
        <v>2</v>
      </c>
      <c r="W75" s="10">
        <f t="shared" si="25"/>
        <v>2.8083809895870213</v>
      </c>
      <c r="X75" s="22">
        <f t="shared" si="26"/>
        <v>7.838709677419355</v>
      </c>
      <c r="Y75" s="19">
        <f t="shared" si="27"/>
        <v>2.7483809895870213</v>
      </c>
      <c r="Z75" s="22">
        <v>282.25</v>
      </c>
      <c r="AA75" s="26">
        <v>512</v>
      </c>
      <c r="AB75" s="64">
        <f t="shared" si="28"/>
        <v>0.93297722315916631</v>
      </c>
      <c r="AC75" s="66">
        <f t="shared" si="29"/>
        <v>20.384590098104912</v>
      </c>
      <c r="AD75" s="28">
        <f t="shared" si="30"/>
        <v>192.70403948888588</v>
      </c>
      <c r="AE75" s="28">
        <f t="shared" si="31"/>
        <v>184.25920604829633</v>
      </c>
      <c r="AF75" s="24">
        <f t="shared" si="32"/>
        <v>2.1088298277176385</v>
      </c>
      <c r="AG75" s="24">
        <f t="shared" si="33"/>
        <v>4.0274781510595385</v>
      </c>
      <c r="AH75" s="24">
        <f t="shared" si="34"/>
        <v>149559.78427225049</v>
      </c>
      <c r="AI75" s="62">
        <f t="shared" si="35"/>
        <v>2.6778429163426689</v>
      </c>
      <c r="AJ75" s="23">
        <f t="shared" si="36"/>
        <v>0.76712118258686335</v>
      </c>
      <c r="AK75" s="24">
        <f t="shared" si="37"/>
        <v>62.600806451612904</v>
      </c>
      <c r="AL75" s="77">
        <f t="shared" si="38"/>
        <v>12.204803257550488</v>
      </c>
      <c r="AM75" s="82">
        <f t="shared" si="39"/>
        <v>4845.0563062911297</v>
      </c>
      <c r="AN75" s="83">
        <f t="shared" si="40"/>
        <v>7.3597325643764595</v>
      </c>
      <c r="AO75" s="6">
        <v>7.36</v>
      </c>
      <c r="AP75" s="85">
        <f t="shared" si="41"/>
        <v>2.6743562354081263E-4</v>
      </c>
      <c r="AQ75" s="79">
        <v>4780.2113417862074</v>
      </c>
      <c r="AR75" s="79">
        <v>4845.0563062911297</v>
      </c>
      <c r="AS75" s="92">
        <f t="shared" si="42"/>
        <v>0.42086024192194582</v>
      </c>
      <c r="AT75" s="92">
        <f t="shared" si="43"/>
        <v>0.58337915653586925</v>
      </c>
    </row>
    <row r="76" spans="1:46" ht="15.75" thickBot="1" x14ac:dyDescent="0.3">
      <c r="A76" s="75">
        <v>44713</v>
      </c>
      <c r="B76" s="30">
        <v>5</v>
      </c>
      <c r="C76" s="90">
        <v>2</v>
      </c>
      <c r="D76" s="76">
        <v>15.7</v>
      </c>
      <c r="E76" s="22">
        <f t="shared" si="14"/>
        <v>7.85</v>
      </c>
      <c r="F76" s="19">
        <v>1.05247</v>
      </c>
      <c r="G76" s="22">
        <v>279.85000000000002</v>
      </c>
      <c r="H76" s="26">
        <v>512</v>
      </c>
      <c r="I76" s="27">
        <f t="shared" si="15"/>
        <v>0.97433417629909036</v>
      </c>
      <c r="J76" s="28">
        <f t="shared" si="16"/>
        <v>7.5388745545760329</v>
      </c>
      <c r="K76" s="28">
        <f t="shared" si="44"/>
        <v>190.17074396194087</v>
      </c>
      <c r="L76" s="28">
        <f t="shared" si="17"/>
        <v>498.94162664507525</v>
      </c>
      <c r="M76" s="24">
        <f t="shared" si="45"/>
        <v>5.7864098556505903</v>
      </c>
      <c r="N76" s="24">
        <f t="shared" si="18"/>
        <v>4.2675775459587371</v>
      </c>
      <c r="O76" s="24">
        <f t="shared" si="19"/>
        <v>154336.5658012077</v>
      </c>
      <c r="P76" s="25">
        <f t="shared" si="20"/>
        <v>2.6698785601481858</v>
      </c>
      <c r="Q76" s="23">
        <f t="shared" si="21"/>
        <v>0.77597209184675453</v>
      </c>
      <c r="R76" s="24">
        <f t="shared" si="22"/>
        <v>62.690972222222214</v>
      </c>
      <c r="S76" s="77">
        <f t="shared" si="23"/>
        <v>12.468888328818254</v>
      </c>
      <c r="T76" s="78">
        <f t="shared" si="24"/>
        <v>4781.3629893213429</v>
      </c>
      <c r="U76" s="30">
        <v>5</v>
      </c>
      <c r="V76" s="90">
        <v>2</v>
      </c>
      <c r="W76" s="10">
        <f t="shared" si="25"/>
        <v>2.8099670881991612</v>
      </c>
      <c r="X76" s="22">
        <f t="shared" si="26"/>
        <v>7.85</v>
      </c>
      <c r="Y76" s="19">
        <f t="shared" si="27"/>
        <v>2.7499670881991611</v>
      </c>
      <c r="Z76" s="22">
        <v>282.25</v>
      </c>
      <c r="AA76" s="26">
        <v>512</v>
      </c>
      <c r="AB76" s="64">
        <f t="shared" si="28"/>
        <v>0.93293854412095012</v>
      </c>
      <c r="AC76" s="66">
        <f t="shared" si="29"/>
        <v>20.397199723822393</v>
      </c>
      <c r="AD76" s="28">
        <f t="shared" si="30"/>
        <v>192.68038053557271</v>
      </c>
      <c r="AE76" s="28">
        <f t="shared" si="31"/>
        <v>184.41052616356123</v>
      </c>
      <c r="AF76" s="24">
        <f t="shared" si="32"/>
        <v>2.1108208255555763</v>
      </c>
      <c r="AG76" s="24">
        <f t="shared" si="33"/>
        <v>4.0257679801861617</v>
      </c>
      <c r="AH76" s="24">
        <f t="shared" si="34"/>
        <v>149459.57122371785</v>
      </c>
      <c r="AI76" s="62">
        <f t="shared" si="35"/>
        <v>2.6763641780791589</v>
      </c>
      <c r="AJ76" s="23">
        <f t="shared" si="36"/>
        <v>0.76711109082305651</v>
      </c>
      <c r="AK76" s="24">
        <f t="shared" si="37"/>
        <v>62.690972222222214</v>
      </c>
      <c r="AL76" s="77">
        <f t="shared" si="38"/>
        <v>12.21435322735099</v>
      </c>
      <c r="AM76" s="82">
        <f t="shared" si="39"/>
        <v>4844.4614616721265</v>
      </c>
      <c r="AN76" s="83">
        <f t="shared" si="40"/>
        <v>7.3599134057528861</v>
      </c>
      <c r="AO76" s="6">
        <v>7.36</v>
      </c>
      <c r="AP76" s="85">
        <f t="shared" si="41"/>
        <v>8.6594247114213374E-5</v>
      </c>
      <c r="AQ76" s="79">
        <v>4781.3629893213429</v>
      </c>
      <c r="AR76" s="79">
        <v>4844.4614616721265</v>
      </c>
      <c r="AS76" s="92">
        <f t="shared" si="42"/>
        <v>0.42636071725603314</v>
      </c>
      <c r="AT76" s="92">
        <f t="shared" si="43"/>
        <v>0.58711047549185702</v>
      </c>
    </row>
    <row r="77" spans="1:46" ht="15.75" thickBot="1" x14ac:dyDescent="0.3">
      <c r="A77" s="75">
        <v>44743</v>
      </c>
      <c r="B77" s="30">
        <v>5</v>
      </c>
      <c r="C77" s="90">
        <v>2</v>
      </c>
      <c r="D77" s="76">
        <v>15.387096774193548</v>
      </c>
      <c r="E77" s="22">
        <f t="shared" si="14"/>
        <v>7.693548387096774</v>
      </c>
      <c r="F77" s="19">
        <v>0.93422099999999997</v>
      </c>
      <c r="G77" s="22">
        <v>279.85000000000002</v>
      </c>
      <c r="H77" s="26">
        <v>512</v>
      </c>
      <c r="I77" s="27">
        <f t="shared" si="15"/>
        <v>0.97721782902725252</v>
      </c>
      <c r="J77" s="28">
        <f t="shared" si="16"/>
        <v>6.6721065209457686</v>
      </c>
      <c r="K77" s="28">
        <f t="shared" si="44"/>
        <v>199.74598069035801</v>
      </c>
      <c r="L77" s="28">
        <f t="shared" si="17"/>
        <v>552.52294367766046</v>
      </c>
      <c r="M77" s="24">
        <f t="shared" si="45"/>
        <v>6.1006404008070527</v>
      </c>
      <c r="N77" s="24">
        <f t="shared" si="18"/>
        <v>4.1716511273548562</v>
      </c>
      <c r="O77" s="24">
        <f t="shared" si="19"/>
        <v>166442.44229758575</v>
      </c>
      <c r="P77" s="25">
        <f t="shared" si="20"/>
        <v>2.8504260948053957</v>
      </c>
      <c r="Q77" s="23">
        <f t="shared" si="21"/>
        <v>0.78353407696662902</v>
      </c>
      <c r="R77" s="24">
        <f t="shared" si="22"/>
        <v>61.441532258064505</v>
      </c>
      <c r="S77" s="77">
        <f t="shared" si="23"/>
        <v>13.051734427593637</v>
      </c>
      <c r="T77" s="78">
        <f t="shared" si="24"/>
        <v>5022.1081299955922</v>
      </c>
      <c r="U77" s="30">
        <v>5</v>
      </c>
      <c r="V77" s="90">
        <v>2</v>
      </c>
      <c r="W77" s="10">
        <f t="shared" si="25"/>
        <v>2.6629279167151916</v>
      </c>
      <c r="X77" s="22">
        <f t="shared" si="26"/>
        <v>7.693548387096774</v>
      </c>
      <c r="Y77" s="19">
        <f t="shared" si="27"/>
        <v>2.6029279167151915</v>
      </c>
      <c r="Z77" s="22">
        <v>282.25</v>
      </c>
      <c r="AA77" s="26">
        <v>512</v>
      </c>
      <c r="AB77" s="64">
        <f t="shared" si="28"/>
        <v>0.9365242819115146</v>
      </c>
      <c r="AC77" s="66">
        <f t="shared" si="29"/>
        <v>19.232652626976627</v>
      </c>
      <c r="AD77" s="28">
        <f t="shared" si="30"/>
        <v>199.26236646538729</v>
      </c>
      <c r="AE77" s="28">
        <f t="shared" si="31"/>
        <v>191.67880827385312</v>
      </c>
      <c r="AF77" s="24">
        <f t="shared" si="32"/>
        <v>2.1215436689096681</v>
      </c>
      <c r="AG77" s="24">
        <f t="shared" si="33"/>
        <v>4.0165142165103997</v>
      </c>
      <c r="AH77" s="24">
        <f t="shared" si="34"/>
        <v>159477.66782744139</v>
      </c>
      <c r="AI77" s="62">
        <f t="shared" si="35"/>
        <v>2.8274564281328503</v>
      </c>
      <c r="AJ77" s="23">
        <f t="shared" si="36"/>
        <v>0.76704406933783087</v>
      </c>
      <c r="AK77" s="24">
        <f t="shared" si="37"/>
        <v>61.441532258064505</v>
      </c>
      <c r="AL77" s="77">
        <f t="shared" si="38"/>
        <v>12.774431957631158</v>
      </c>
      <c r="AM77" s="82">
        <f t="shared" si="39"/>
        <v>5009.9488719088322</v>
      </c>
      <c r="AN77" s="83">
        <f t="shared" si="40"/>
        <v>7.3596652700828162</v>
      </c>
      <c r="AO77" s="6">
        <v>7.36</v>
      </c>
      <c r="AP77" s="85">
        <f t="shared" si="41"/>
        <v>3.3472991718408451E-4</v>
      </c>
      <c r="AQ77" s="79">
        <v>5022.1081299955922</v>
      </c>
      <c r="AR77" s="79">
        <v>5009.9488719088322</v>
      </c>
      <c r="AS77" s="92">
        <f t="shared" si="42"/>
        <v>0.81482018511960075</v>
      </c>
      <c r="AT77" s="92">
        <f t="shared" si="43"/>
        <v>0.60720610186915769</v>
      </c>
    </row>
    <row r="78" spans="1:46" ht="15.75" thickBot="1" x14ac:dyDescent="0.3">
      <c r="A78" s="75">
        <v>44774</v>
      </c>
      <c r="B78" s="30">
        <v>5</v>
      </c>
      <c r="C78" s="90">
        <v>2</v>
      </c>
      <c r="D78" s="76">
        <v>15.387096774193548</v>
      </c>
      <c r="E78" s="22">
        <f t="shared" si="14"/>
        <v>7.693548387096774</v>
      </c>
      <c r="F78" s="19">
        <v>0.93401200000000006</v>
      </c>
      <c r="G78" s="22">
        <v>279.85000000000002</v>
      </c>
      <c r="H78" s="26">
        <v>512</v>
      </c>
      <c r="I78" s="27">
        <f t="shared" si="15"/>
        <v>0.97722292575889658</v>
      </c>
      <c r="J78" s="28">
        <f t="shared" si="16"/>
        <v>6.6705790745257572</v>
      </c>
      <c r="K78" s="28">
        <f t="shared" si="44"/>
        <v>199.7771628201337</v>
      </c>
      <c r="L78" s="28">
        <f t="shared" si="17"/>
        <v>552.6494618079256</v>
      </c>
      <c r="M78" s="24">
        <f t="shared" si="45"/>
        <v>6.101084907408322</v>
      </c>
      <c r="N78" s="24">
        <f t="shared" si="18"/>
        <v>4.1715165757534791</v>
      </c>
      <c r="O78" s="24">
        <f t="shared" si="19"/>
        <v>166489.0425768687</v>
      </c>
      <c r="P78" s="25">
        <f t="shared" si="20"/>
        <v>2.8511527605874876</v>
      </c>
      <c r="Q78" s="23">
        <f t="shared" si="21"/>
        <v>0.78354544269979787</v>
      </c>
      <c r="R78" s="24">
        <f t="shared" si="22"/>
        <v>61.441532258064505</v>
      </c>
      <c r="S78" s="77">
        <f t="shared" si="23"/>
        <v>13.055199255392965</v>
      </c>
      <c r="T78" s="78">
        <f t="shared" si="24"/>
        <v>5022.8921258833479</v>
      </c>
      <c r="U78" s="30">
        <v>5</v>
      </c>
      <c r="V78" s="90">
        <v>2</v>
      </c>
      <c r="W78" s="10">
        <f t="shared" si="25"/>
        <v>2.6630108922218407</v>
      </c>
      <c r="X78" s="22">
        <f t="shared" si="26"/>
        <v>7.693548387096774</v>
      </c>
      <c r="Y78" s="19">
        <f t="shared" si="27"/>
        <v>2.6030108922218407</v>
      </c>
      <c r="Z78" s="22">
        <v>282.25</v>
      </c>
      <c r="AA78" s="26">
        <v>512</v>
      </c>
      <c r="AB78" s="64">
        <f t="shared" si="28"/>
        <v>0.93652225844792403</v>
      </c>
      <c r="AC78" s="66">
        <f t="shared" si="29"/>
        <v>19.233307276499129</v>
      </c>
      <c r="AD78" s="28">
        <f t="shared" si="30"/>
        <v>199.26309744584896</v>
      </c>
      <c r="AE78" s="28">
        <f t="shared" si="31"/>
        <v>191.67228404801372</v>
      </c>
      <c r="AF78" s="24">
        <f t="shared" si="32"/>
        <v>2.1214636748819986</v>
      </c>
      <c r="AG78" s="24">
        <f t="shared" si="33"/>
        <v>4.0165835312543781</v>
      </c>
      <c r="AH78" s="24">
        <f t="shared" si="34"/>
        <v>159481.59009169371</v>
      </c>
      <c r="AI78" s="62">
        <f t="shared" si="35"/>
        <v>2.8275261332695369</v>
      </c>
      <c r="AJ78" s="23">
        <f t="shared" si="36"/>
        <v>0.76704465061542582</v>
      </c>
      <c r="AK78" s="24">
        <f t="shared" si="37"/>
        <v>61.441532258064505</v>
      </c>
      <c r="AL78" s="77">
        <f t="shared" si="38"/>
        <v>12.774736456768608</v>
      </c>
      <c r="AM78" s="82">
        <f t="shared" si="39"/>
        <v>5009.9672505660974</v>
      </c>
      <c r="AN78" s="83">
        <f t="shared" si="40"/>
        <v>7.3600813229425084</v>
      </c>
      <c r="AO78" s="6">
        <v>7.36</v>
      </c>
      <c r="AP78" s="85">
        <f t="shared" si="41"/>
        <v>8.1322942508066376E-5</v>
      </c>
      <c r="AQ78" s="79">
        <v>5022.8921258833479</v>
      </c>
      <c r="AR78" s="79">
        <v>5009.9672505660974</v>
      </c>
      <c r="AS78" s="92">
        <f t="shared" si="42"/>
        <v>0.81536969502706347</v>
      </c>
      <c r="AT78" s="92">
        <f t="shared" si="43"/>
        <v>0.60705618546738105</v>
      </c>
    </row>
    <row r="79" spans="1:46" ht="15.75" thickBot="1" x14ac:dyDescent="0.3">
      <c r="A79" s="75">
        <v>44805</v>
      </c>
      <c r="B79" s="30">
        <v>5</v>
      </c>
      <c r="C79" s="90">
        <v>2</v>
      </c>
      <c r="D79" s="76">
        <v>15.4</v>
      </c>
      <c r="E79" s="22">
        <f t="shared" si="14"/>
        <v>7.7</v>
      </c>
      <c r="F79" s="19">
        <v>0.93141700000000005</v>
      </c>
      <c r="G79" s="22">
        <v>279.85000000000002</v>
      </c>
      <c r="H79" s="26">
        <v>512</v>
      </c>
      <c r="I79" s="27">
        <f t="shared" si="15"/>
        <v>0.97728620814462153</v>
      </c>
      <c r="J79" s="28">
        <f t="shared" si="16"/>
        <v>6.6516152174698471</v>
      </c>
      <c r="K79" s="28">
        <f t="shared" si="44"/>
        <v>200.22449132074416</v>
      </c>
      <c r="L79" s="28">
        <f t="shared" si="17"/>
        <v>554.68983287592857</v>
      </c>
      <c r="M79" s="24">
        <f t="shared" si="45"/>
        <v>6.1099290241749076</v>
      </c>
      <c r="N79" s="24">
        <f t="shared" si="18"/>
        <v>4.168838684430817</v>
      </c>
      <c r="O79" s="24">
        <f t="shared" si="19"/>
        <v>167128.10471239389</v>
      </c>
      <c r="P79" s="25">
        <f t="shared" si="20"/>
        <v>2.8611495600379002</v>
      </c>
      <c r="Q79" s="23">
        <f t="shared" si="21"/>
        <v>0.78377173348189277</v>
      </c>
      <c r="R79" s="24">
        <f t="shared" si="22"/>
        <v>61.49305555555555</v>
      </c>
      <c r="S79" s="77">
        <f t="shared" si="23"/>
        <v>13.112513999857555</v>
      </c>
      <c r="T79" s="78">
        <f t="shared" si="24"/>
        <v>5034.1390710881033</v>
      </c>
      <c r="U79" s="30">
        <v>5</v>
      </c>
      <c r="V79" s="90">
        <v>2</v>
      </c>
      <c r="W79" s="10">
        <f t="shared" si="25"/>
        <v>2.6649233397618208</v>
      </c>
      <c r="X79" s="22">
        <f t="shared" si="26"/>
        <v>7.7</v>
      </c>
      <c r="Y79" s="19">
        <f t="shared" si="27"/>
        <v>2.6049233397618208</v>
      </c>
      <c r="Z79" s="22">
        <v>282.25</v>
      </c>
      <c r="AA79" s="26">
        <v>512</v>
      </c>
      <c r="AB79" s="64">
        <f t="shared" si="28"/>
        <v>0.93647562097474346</v>
      </c>
      <c r="AC79" s="66">
        <f t="shared" si="29"/>
        <v>19.248396644129169</v>
      </c>
      <c r="AD79" s="28">
        <f t="shared" si="30"/>
        <v>199.19564001975854</v>
      </c>
      <c r="AE79" s="28">
        <f t="shared" si="31"/>
        <v>191.68263214581401</v>
      </c>
      <c r="AF79" s="24">
        <f t="shared" si="32"/>
        <v>2.1222966800803307</v>
      </c>
      <c r="AG79" s="24">
        <f t="shared" si="33"/>
        <v>4.0158615202483023</v>
      </c>
      <c r="AH79" s="24">
        <f t="shared" si="34"/>
        <v>159344.97973493554</v>
      </c>
      <c r="AI79" s="62">
        <f t="shared" si="35"/>
        <v>2.8254246134416201</v>
      </c>
      <c r="AJ79" s="23">
        <f t="shared" si="36"/>
        <v>0.7670385362403751</v>
      </c>
      <c r="AK79" s="24">
        <f t="shared" si="37"/>
        <v>61.49305555555555</v>
      </c>
      <c r="AL79" s="77">
        <f t="shared" si="38"/>
        <v>12.774598965218832</v>
      </c>
      <c r="AM79" s="82">
        <f t="shared" si="39"/>
        <v>5008.2712039832022</v>
      </c>
      <c r="AN79" s="83">
        <f t="shared" si="40"/>
        <v>7.3600145202915961</v>
      </c>
      <c r="AO79" s="6">
        <v>7.36</v>
      </c>
      <c r="AP79" s="85">
        <f t="shared" si="41"/>
        <v>1.45202915957654E-5</v>
      </c>
      <c r="AQ79" s="79">
        <v>5034.1390710881033</v>
      </c>
      <c r="AR79" s="79">
        <v>5008.2712039832022</v>
      </c>
      <c r="AS79" s="92">
        <f t="shared" si="42"/>
        <v>0.82630300799051348</v>
      </c>
      <c r="AT79" s="92">
        <f t="shared" si="43"/>
        <v>0.60861731628718752</v>
      </c>
    </row>
    <row r="80" spans="1:46" ht="15.75" thickBot="1" x14ac:dyDescent="0.3">
      <c r="A80" s="75">
        <v>44835</v>
      </c>
      <c r="B80" s="30">
        <v>5</v>
      </c>
      <c r="C80" s="90">
        <v>2</v>
      </c>
      <c r="D80" s="76">
        <v>14.903225806451612</v>
      </c>
      <c r="E80" s="22">
        <f t="shared" si="14"/>
        <v>7.4516129032258061</v>
      </c>
      <c r="F80" s="19">
        <v>0.913489</v>
      </c>
      <c r="G80" s="22">
        <v>279.85000000000002</v>
      </c>
      <c r="H80" s="26">
        <v>512</v>
      </c>
      <c r="I80" s="27">
        <f t="shared" si="15"/>
        <v>0.97772340529732882</v>
      </c>
      <c r="J80" s="28">
        <f t="shared" si="16"/>
        <v>6.5206672415891456</v>
      </c>
      <c r="K80" s="28">
        <f t="shared" si="44"/>
        <v>200.18139960860077</v>
      </c>
      <c r="L80" s="28">
        <f t="shared" si="17"/>
        <v>547.57655679096626</v>
      </c>
      <c r="M80" s="24">
        <f t="shared" si="45"/>
        <v>6.0328744020802931</v>
      </c>
      <c r="N80" s="24">
        <f t="shared" si="18"/>
        <v>4.1921417934647351</v>
      </c>
      <c r="O80" s="24">
        <f t="shared" si="19"/>
        <v>167989.99083665767</v>
      </c>
      <c r="P80" s="25">
        <f t="shared" si="20"/>
        <v>2.8737058135734581</v>
      </c>
      <c r="Q80" s="23">
        <f t="shared" si="21"/>
        <v>0.78181371767858909</v>
      </c>
      <c r="R80" s="24">
        <f t="shared" si="22"/>
        <v>59.509408602150529</v>
      </c>
      <c r="S80" s="77">
        <f t="shared" si="23"/>
        <v>12.786914299040271</v>
      </c>
      <c r="T80" s="78">
        <f t="shared" si="24"/>
        <v>5033.0556388350851</v>
      </c>
      <c r="U80" s="30">
        <v>5</v>
      </c>
      <c r="V80" s="90">
        <v>2</v>
      </c>
      <c r="W80" s="10">
        <f t="shared" si="25"/>
        <v>2.6250986499354045</v>
      </c>
      <c r="X80" s="22">
        <f t="shared" si="26"/>
        <v>7.4516129032258061</v>
      </c>
      <c r="Y80" s="19">
        <f t="shared" si="27"/>
        <v>2.5650986499354045</v>
      </c>
      <c r="Z80" s="22">
        <v>282.25</v>
      </c>
      <c r="AA80" s="26">
        <v>512</v>
      </c>
      <c r="AB80" s="64">
        <f t="shared" si="28"/>
        <v>0.93744679684486631</v>
      </c>
      <c r="AC80" s="66">
        <f t="shared" si="29"/>
        <v>18.934486474961442</v>
      </c>
      <c r="AD80" s="28">
        <f t="shared" si="30"/>
        <v>200.04451508973034</v>
      </c>
      <c r="AE80" s="28">
        <f t="shared" si="31"/>
        <v>188.57466881136014</v>
      </c>
      <c r="AF80" s="24">
        <f t="shared" si="32"/>
        <v>2.0790257297903403</v>
      </c>
      <c r="AG80" s="24">
        <f t="shared" si="33"/>
        <v>4.0528126768789843</v>
      </c>
      <c r="AH80" s="24">
        <f t="shared" si="34"/>
        <v>162184.67963417407</v>
      </c>
      <c r="AI80" s="62">
        <f t="shared" si="35"/>
        <v>2.86930611176868</v>
      </c>
      <c r="AJ80" s="23">
        <f t="shared" si="36"/>
        <v>0.76719232353692046</v>
      </c>
      <c r="AK80" s="24">
        <f t="shared" si="37"/>
        <v>59.509408602150529</v>
      </c>
      <c r="AL80" s="77">
        <f t="shared" si="38"/>
        <v>12.580306232553792</v>
      </c>
      <c r="AM80" s="82">
        <f t="shared" si="39"/>
        <v>5029.6140233757205</v>
      </c>
      <c r="AN80" s="83">
        <f t="shared" si="40"/>
        <v>7.3600532335492455</v>
      </c>
      <c r="AO80" s="6">
        <v>7.36</v>
      </c>
      <c r="AP80" s="85">
        <f t="shared" si="41"/>
        <v>5.3233549245135237E-5</v>
      </c>
      <c r="AQ80" s="79">
        <v>5033.0556388350851</v>
      </c>
      <c r="AR80" s="79">
        <v>5029.6140233757205</v>
      </c>
      <c r="AS80" s="92">
        <f t="shared" si="42"/>
        <v>0.73104620384883423</v>
      </c>
      <c r="AT80" s="92">
        <f t="shared" si="43"/>
        <v>0.52752344768314996</v>
      </c>
    </row>
    <row r="81" spans="1:46" ht="15.75" thickBot="1" x14ac:dyDescent="0.3">
      <c r="A81" s="75">
        <v>44866</v>
      </c>
      <c r="B81" s="30">
        <v>5</v>
      </c>
      <c r="C81" s="90">
        <v>2</v>
      </c>
      <c r="D81" s="76">
        <v>14.933333333333334</v>
      </c>
      <c r="E81" s="22">
        <f t="shared" si="14"/>
        <v>7.4666666666666668</v>
      </c>
      <c r="F81" s="19">
        <v>0.913489</v>
      </c>
      <c r="G81" s="22">
        <v>279.85000000000002</v>
      </c>
      <c r="H81" s="26">
        <v>512</v>
      </c>
      <c r="I81" s="27">
        <f t="shared" si="15"/>
        <v>0.97772340529732882</v>
      </c>
      <c r="J81" s="28">
        <f t="shared" si="16"/>
        <v>6.5206672415891456</v>
      </c>
      <c r="K81" s="28">
        <f t="shared" si="44"/>
        <v>200.19982184336968</v>
      </c>
      <c r="L81" s="28">
        <f t="shared" si="17"/>
        <v>548.68277205721063</v>
      </c>
      <c r="M81" s="24">
        <f t="shared" si="45"/>
        <v>6.0445057651422029</v>
      </c>
      <c r="N81" s="24">
        <f t="shared" si="18"/>
        <v>4.1886256409390725</v>
      </c>
      <c r="O81" s="24">
        <f t="shared" si="19"/>
        <v>167879.98444293207</v>
      </c>
      <c r="P81" s="25">
        <f t="shared" si="20"/>
        <v>2.8719484516590277</v>
      </c>
      <c r="Q81" s="23">
        <f t="shared" si="21"/>
        <v>0.78210687623947539</v>
      </c>
      <c r="R81" s="24">
        <f t="shared" si="22"/>
        <v>59.629629629629633</v>
      </c>
      <c r="S81" s="77">
        <f t="shared" si="23"/>
        <v>12.799556682960098</v>
      </c>
      <c r="T81" s="78">
        <f t="shared" si="24"/>
        <v>5033.5188193941412</v>
      </c>
      <c r="U81" s="30">
        <v>5</v>
      </c>
      <c r="V81" s="90">
        <v>2</v>
      </c>
      <c r="W81" s="10">
        <f t="shared" si="25"/>
        <v>2.6234933191575536</v>
      </c>
      <c r="X81" s="22">
        <f t="shared" si="26"/>
        <v>7.4666666666666668</v>
      </c>
      <c r="Y81" s="19">
        <f t="shared" si="27"/>
        <v>2.5634933191575535</v>
      </c>
      <c r="Z81" s="22">
        <v>282.25</v>
      </c>
      <c r="AA81" s="26">
        <v>512</v>
      </c>
      <c r="AB81" s="64">
        <f t="shared" si="28"/>
        <v>0.93748594488397996</v>
      </c>
      <c r="AC81" s="66">
        <f t="shared" si="29"/>
        <v>18.921846412332652</v>
      </c>
      <c r="AD81" s="28">
        <f t="shared" si="30"/>
        <v>200.20139254483846</v>
      </c>
      <c r="AE81" s="28">
        <f t="shared" si="31"/>
        <v>189.08185278609474</v>
      </c>
      <c r="AF81" s="24">
        <f t="shared" si="32"/>
        <v>2.0829839037409585</v>
      </c>
      <c r="AG81" s="24">
        <f t="shared" si="33"/>
        <v>4.0494742563373478</v>
      </c>
      <c r="AH81" s="24">
        <f t="shared" si="34"/>
        <v>162305.34806624326</v>
      </c>
      <c r="AI81" s="62">
        <f t="shared" si="35"/>
        <v>2.8711862712508016</v>
      </c>
      <c r="AJ81" s="23">
        <f t="shared" si="36"/>
        <v>0.76719092466098981</v>
      </c>
      <c r="AK81" s="24">
        <f t="shared" si="37"/>
        <v>59.629629629629633</v>
      </c>
      <c r="AL81" s="77">
        <f t="shared" si="38"/>
        <v>12.615122886620256</v>
      </c>
      <c r="AM81" s="82">
        <f t="shared" si="39"/>
        <v>5033.5583107150132</v>
      </c>
      <c r="AN81" s="83">
        <f t="shared" si="40"/>
        <v>7.3602668244083169</v>
      </c>
      <c r="AO81" s="6">
        <v>7.36</v>
      </c>
      <c r="AP81" s="85">
        <f t="shared" si="41"/>
        <v>2.6682440831660159E-4</v>
      </c>
      <c r="AQ81" s="79">
        <v>5033.5188193941412</v>
      </c>
      <c r="AR81" s="79">
        <v>5033.5583107150132</v>
      </c>
      <c r="AS81" s="92">
        <f t="shared" si="42"/>
        <v>0.74542517869772318</v>
      </c>
      <c r="AT81" s="92">
        <f t="shared" si="43"/>
        <v>0.53494144142056999</v>
      </c>
    </row>
    <row r="82" spans="1:46" ht="15.75" thickBot="1" x14ac:dyDescent="0.3">
      <c r="A82" s="75">
        <v>44896</v>
      </c>
      <c r="B82" s="30">
        <v>5</v>
      </c>
      <c r="C82" s="90">
        <v>2</v>
      </c>
      <c r="D82" s="76">
        <v>14.903225806451612</v>
      </c>
      <c r="E82" s="22">
        <f t="shared" si="14"/>
        <v>7.4516129032258061</v>
      </c>
      <c r="F82" s="19">
        <v>0.913489</v>
      </c>
      <c r="G82" s="22">
        <v>279.85000000000002</v>
      </c>
      <c r="H82" s="26">
        <v>512</v>
      </c>
      <c r="I82" s="27">
        <f t="shared" si="15"/>
        <v>0.97772340529732882</v>
      </c>
      <c r="J82" s="28">
        <f t="shared" si="16"/>
        <v>6.5206672415891456</v>
      </c>
      <c r="K82" s="28">
        <f t="shared" si="44"/>
        <v>200.18140980019314</v>
      </c>
      <c r="L82" s="28">
        <f t="shared" si="17"/>
        <v>547.57655679096626</v>
      </c>
      <c r="M82" s="24">
        <f t="shared" si="45"/>
        <v>6.032874094935905</v>
      </c>
      <c r="N82" s="24">
        <f t="shared" si="18"/>
        <v>4.1921418863236894</v>
      </c>
      <c r="O82" s="24">
        <f t="shared" si="19"/>
        <v>167990.01166309812</v>
      </c>
      <c r="P82" s="25">
        <f t="shared" si="20"/>
        <v>2.8737061463553935</v>
      </c>
      <c r="Q82" s="23">
        <f t="shared" si="21"/>
        <v>0.78181370995125921</v>
      </c>
      <c r="R82" s="24">
        <f t="shared" si="22"/>
        <v>59.509408602150529</v>
      </c>
      <c r="S82" s="77">
        <f t="shared" si="23"/>
        <v>12.786916010672906</v>
      </c>
      <c r="T82" s="78">
        <f t="shared" si="24"/>
        <v>5033.0558950769309</v>
      </c>
      <c r="U82" s="30">
        <v>5</v>
      </c>
      <c r="V82" s="90">
        <v>2</v>
      </c>
      <c r="W82" s="10">
        <f t="shared" si="25"/>
        <v>2.6250989539280418</v>
      </c>
      <c r="X82" s="22">
        <f t="shared" si="26"/>
        <v>7.4516129032258061</v>
      </c>
      <c r="Y82" s="19">
        <f t="shared" si="27"/>
        <v>2.5650989539280418</v>
      </c>
      <c r="Z82" s="22">
        <v>282.25</v>
      </c>
      <c r="AA82" s="26">
        <v>512</v>
      </c>
      <c r="AB82" s="64">
        <f t="shared" si="28"/>
        <v>0.93744678943161797</v>
      </c>
      <c r="AC82" s="66">
        <f t="shared" si="29"/>
        <v>18.934488868640376</v>
      </c>
      <c r="AD82" s="28">
        <f t="shared" si="30"/>
        <v>200.04451146235627</v>
      </c>
      <c r="AE82" s="28">
        <f t="shared" si="31"/>
        <v>188.57464497194121</v>
      </c>
      <c r="AF82" s="24">
        <f t="shared" si="32"/>
        <v>2.0790255046606352</v>
      </c>
      <c r="AG82" s="24">
        <f t="shared" si="33"/>
        <v>4.0528128665545209</v>
      </c>
      <c r="AH82" s="24">
        <f t="shared" si="34"/>
        <v>162184.68134283717</v>
      </c>
      <c r="AI82" s="62">
        <f t="shared" si="35"/>
        <v>2.869306161136473</v>
      </c>
      <c r="AJ82" s="23">
        <f t="shared" si="36"/>
        <v>0.76719232355180456</v>
      </c>
      <c r="AK82" s="24">
        <f t="shared" si="37"/>
        <v>59.509408602150529</v>
      </c>
      <c r="AL82" s="77">
        <f t="shared" si="38"/>
        <v>12.580306364846935</v>
      </c>
      <c r="AM82" s="82">
        <f t="shared" si="39"/>
        <v>5029.6139321745623</v>
      </c>
      <c r="AN82" s="83">
        <f t="shared" si="40"/>
        <v>7.3600542324304516</v>
      </c>
      <c r="AO82" s="6">
        <v>7.36</v>
      </c>
      <c r="AP82" s="85">
        <f t="shared" si="41"/>
        <v>5.4232430451328639E-5</v>
      </c>
      <c r="AQ82" s="79">
        <v>5033.0558950769309</v>
      </c>
      <c r="AR82" s="79">
        <v>5029.6139321745623</v>
      </c>
      <c r="AS82" s="92">
        <f t="shared" si="42"/>
        <v>0.73104582414944652</v>
      </c>
      <c r="AT82" s="92">
        <f t="shared" si="43"/>
        <v>0.5275230257687108</v>
      </c>
    </row>
    <row r="83" spans="1:46" ht="15.75" thickBot="1" x14ac:dyDescent="0.3">
      <c r="A83" s="75">
        <v>44927</v>
      </c>
      <c r="B83" s="30">
        <v>5</v>
      </c>
      <c r="C83" s="90">
        <v>2</v>
      </c>
      <c r="D83" s="76">
        <v>14.483870967741936</v>
      </c>
      <c r="E83" s="22">
        <f t="shared" si="14"/>
        <v>7.241935483870968</v>
      </c>
      <c r="F83" s="19">
        <v>0.89633600000000002</v>
      </c>
      <c r="G83" s="22">
        <v>279.85000000000002</v>
      </c>
      <c r="H83" s="26">
        <v>512</v>
      </c>
      <c r="I83" s="27">
        <f t="shared" si="15"/>
        <v>0.97814170308628412</v>
      </c>
      <c r="J83" s="28">
        <f t="shared" si="16"/>
        <v>6.3954895241133363</v>
      </c>
      <c r="K83" s="28">
        <f t="shared" si="44"/>
        <v>200.87784995514346</v>
      </c>
      <c r="L83" s="28">
        <f t="shared" si="17"/>
        <v>542.58459386697143</v>
      </c>
      <c r="M83" s="24">
        <f t="shared" si="45"/>
        <v>5.957150409886613</v>
      </c>
      <c r="N83" s="24">
        <f t="shared" si="18"/>
        <v>4.2150777188858441</v>
      </c>
      <c r="O83" s="24">
        <f t="shared" si="19"/>
        <v>170086.43929549746</v>
      </c>
      <c r="P83" s="25">
        <f t="shared" si="20"/>
        <v>2.9061814933005952</v>
      </c>
      <c r="Q83" s="23">
        <f t="shared" si="21"/>
        <v>0.77993547957043763</v>
      </c>
      <c r="R83" s="24">
        <f t="shared" si="22"/>
        <v>57.834901433691755</v>
      </c>
      <c r="S83" s="77">
        <f t="shared" si="23"/>
        <v>12.612495148035251</v>
      </c>
      <c r="T83" s="78">
        <f t="shared" si="24"/>
        <v>5050.5661235788666</v>
      </c>
      <c r="U83" s="30">
        <v>5</v>
      </c>
      <c r="V83" s="90">
        <v>2</v>
      </c>
      <c r="W83" s="10">
        <f t="shared" si="25"/>
        <v>2.6049150949790825</v>
      </c>
      <c r="X83" s="22">
        <f t="shared" si="26"/>
        <v>7.241935483870968</v>
      </c>
      <c r="Y83" s="19">
        <f t="shared" si="27"/>
        <v>2.5449150949790824</v>
      </c>
      <c r="Z83" s="22">
        <v>282.25</v>
      </c>
      <c r="AA83" s="26">
        <v>512</v>
      </c>
      <c r="AB83" s="64">
        <f t="shared" si="28"/>
        <v>0.93793899858284135</v>
      </c>
      <c r="AC83" s="66">
        <f t="shared" si="29"/>
        <v>18.775641848875711</v>
      </c>
      <c r="AD83" s="28">
        <f t="shared" si="30"/>
        <v>200.0864050823736</v>
      </c>
      <c r="AE83" s="28">
        <f t="shared" si="31"/>
        <v>184.81893263368224</v>
      </c>
      <c r="AF83" s="24">
        <f t="shared" si="32"/>
        <v>2.0371923425617977</v>
      </c>
      <c r="AG83" s="24">
        <f t="shared" si="33"/>
        <v>4.0877280635284503</v>
      </c>
      <c r="AH83" s="24">
        <f t="shared" si="34"/>
        <v>163650.43325147461</v>
      </c>
      <c r="AI83" s="62">
        <f t="shared" si="35"/>
        <v>2.8921490868230602</v>
      </c>
      <c r="AJ83" s="23">
        <f t="shared" si="36"/>
        <v>0.76708467716294582</v>
      </c>
      <c r="AK83" s="24">
        <f t="shared" si="37"/>
        <v>57.834901433691755</v>
      </c>
      <c r="AL83" s="77">
        <f t="shared" si="38"/>
        <v>12.33854222155121</v>
      </c>
      <c r="AM83" s="82">
        <f t="shared" si="39"/>
        <v>5030.6672414274281</v>
      </c>
      <c r="AN83" s="83">
        <f t="shared" si="40"/>
        <v>7.3602738679859749</v>
      </c>
      <c r="AO83" s="6">
        <v>7.36</v>
      </c>
      <c r="AP83" s="85">
        <f t="shared" si="41"/>
        <v>2.7386798597461848E-4</v>
      </c>
      <c r="AQ83" s="79">
        <v>5050.5661235788666</v>
      </c>
      <c r="AR83" s="79">
        <v>5030.6672414274281</v>
      </c>
      <c r="AS83" s="92">
        <f t="shared" si="42"/>
        <v>0.63743435686109096</v>
      </c>
      <c r="AT83" s="92">
        <f t="shared" si="43"/>
        <v>0.44912370872576446</v>
      </c>
    </row>
    <row r="84" spans="1:46" ht="15.75" thickBot="1" x14ac:dyDescent="0.3">
      <c r="A84" s="75">
        <v>44958</v>
      </c>
      <c r="B84" s="30">
        <v>5</v>
      </c>
      <c r="C84" s="90">
        <v>2</v>
      </c>
      <c r="D84" s="76">
        <v>14.5</v>
      </c>
      <c r="E84" s="22">
        <f t="shared" si="14"/>
        <v>7.25</v>
      </c>
      <c r="F84" s="19">
        <v>0.89629300000000001</v>
      </c>
      <c r="G84" s="22">
        <v>279.85000000000002</v>
      </c>
      <c r="H84" s="26">
        <v>512</v>
      </c>
      <c r="I84" s="27">
        <f t="shared" si="15"/>
        <v>0.97814275169614384</v>
      </c>
      <c r="J84" s="28">
        <f t="shared" si="16"/>
        <v>6.395175856870198</v>
      </c>
      <c r="K84" s="28">
        <f t="shared" si="44"/>
        <v>201.35017943915099</v>
      </c>
      <c r="L84" s="28">
        <f t="shared" si="17"/>
        <v>543.21545037754277</v>
      </c>
      <c r="M84" s="24">
        <f t="shared" si="45"/>
        <v>5.9500861189357357</v>
      </c>
      <c r="N84" s="24">
        <f t="shared" si="18"/>
        <v>4.217224200654492</v>
      </c>
      <c r="O84" s="24">
        <f t="shared" si="19"/>
        <v>170974.25972301149</v>
      </c>
      <c r="P84" s="25">
        <f t="shared" si="20"/>
        <v>2.9205078392905608</v>
      </c>
      <c r="Q84" s="23">
        <f t="shared" si="21"/>
        <v>0.77976339807938988</v>
      </c>
      <c r="R84" s="24">
        <f t="shared" si="22"/>
        <v>57.899305555555543</v>
      </c>
      <c r="S84" s="77">
        <f t="shared" si="23"/>
        <v>12.695249520842069</v>
      </c>
      <c r="T84" s="78">
        <f t="shared" si="24"/>
        <v>5062.4416553591427</v>
      </c>
      <c r="U84" s="30">
        <v>5</v>
      </c>
      <c r="V84" s="90">
        <v>2</v>
      </c>
      <c r="W84" s="10">
        <f t="shared" si="25"/>
        <v>2.6176307328012545</v>
      </c>
      <c r="X84" s="22">
        <f t="shared" si="26"/>
        <v>7.25</v>
      </c>
      <c r="Y84" s="19">
        <f t="shared" si="27"/>
        <v>2.5576307328012544</v>
      </c>
      <c r="Z84" s="22">
        <v>282.25</v>
      </c>
      <c r="AA84" s="26">
        <v>512</v>
      </c>
      <c r="AB84" s="64">
        <f t="shared" si="28"/>
        <v>0.93762891153181993</v>
      </c>
      <c r="AC84" s="66">
        <f t="shared" si="29"/>
        <v>18.875694512241459</v>
      </c>
      <c r="AD84" s="28">
        <f t="shared" si="30"/>
        <v>199.4742073054768</v>
      </c>
      <c r="AE84" s="28">
        <f t="shared" si="31"/>
        <v>184.04400066341216</v>
      </c>
      <c r="AF84" s="24">
        <f t="shared" si="32"/>
        <v>2.0348765921593861</v>
      </c>
      <c r="AG84" s="24">
        <f t="shared" si="33"/>
        <v>4.0896456086266317</v>
      </c>
      <c r="AH84" s="24">
        <f t="shared" si="34"/>
        <v>162726.83264645567</v>
      </c>
      <c r="AI84" s="62">
        <f t="shared" si="35"/>
        <v>2.8777417848768456</v>
      </c>
      <c r="AJ84" s="23">
        <f t="shared" si="36"/>
        <v>0.7670732112730887</v>
      </c>
      <c r="AK84" s="24">
        <f t="shared" si="37"/>
        <v>57.899305555555543</v>
      </c>
      <c r="AL84" s="77">
        <f t="shared" si="38"/>
        <v>12.282752763387283</v>
      </c>
      <c r="AM84" s="82">
        <f t="shared" si="39"/>
        <v>5015.2750747270393</v>
      </c>
      <c r="AN84" s="83">
        <f t="shared" si="40"/>
        <v>7.3602008300673569</v>
      </c>
      <c r="AO84" s="6">
        <v>7.36</v>
      </c>
      <c r="AP84" s="85">
        <f t="shared" si="41"/>
        <v>2.0083006735660547E-4</v>
      </c>
      <c r="AQ84" s="79">
        <v>5062.4416553591427</v>
      </c>
      <c r="AR84" s="79">
        <v>5015.2750747270393</v>
      </c>
      <c r="AS84" s="92">
        <f t="shared" si="42"/>
        <v>0.62870130800282409</v>
      </c>
      <c r="AT84" s="92">
        <f t="shared" si="43"/>
        <v>0.44478377263482183</v>
      </c>
    </row>
    <row r="85" spans="1:46" ht="15.75" thickBot="1" x14ac:dyDescent="0.3">
      <c r="A85" s="75">
        <v>44986</v>
      </c>
      <c r="B85" s="30">
        <v>5</v>
      </c>
      <c r="C85" s="90">
        <v>2</v>
      </c>
      <c r="D85" s="76">
        <v>14.483870967741936</v>
      </c>
      <c r="E85" s="22">
        <f t="shared" si="14"/>
        <v>7.241935483870968</v>
      </c>
      <c r="F85" s="19">
        <v>0.89633600000000002</v>
      </c>
      <c r="G85" s="22">
        <v>279.85000000000002</v>
      </c>
      <c r="H85" s="26">
        <v>512</v>
      </c>
      <c r="I85" s="27">
        <f t="shared" si="15"/>
        <v>0.97814170308628412</v>
      </c>
      <c r="J85" s="28">
        <f t="shared" si="16"/>
        <v>6.3954895241133363</v>
      </c>
      <c r="K85" s="28">
        <f t="shared" si="44"/>
        <v>200.87784995514346</v>
      </c>
      <c r="L85" s="28">
        <f t="shared" si="17"/>
        <v>542.58459386697143</v>
      </c>
      <c r="M85" s="24">
        <f t="shared" si="45"/>
        <v>5.957150409886613</v>
      </c>
      <c r="N85" s="24">
        <f t="shared" si="18"/>
        <v>4.2150777188858441</v>
      </c>
      <c r="O85" s="24">
        <f t="shared" si="19"/>
        <v>170086.43929549746</v>
      </c>
      <c r="P85" s="25">
        <f t="shared" si="20"/>
        <v>2.9061814933005952</v>
      </c>
      <c r="Q85" s="23">
        <f t="shared" si="21"/>
        <v>0.77993547957043763</v>
      </c>
      <c r="R85" s="24">
        <f t="shared" si="22"/>
        <v>57.834901433691755</v>
      </c>
      <c r="S85" s="77">
        <f t="shared" si="23"/>
        <v>12.612495148035251</v>
      </c>
      <c r="T85" s="78">
        <f t="shared" si="24"/>
        <v>5050.5661235788666</v>
      </c>
      <c r="U85" s="30">
        <v>5</v>
      </c>
      <c r="V85" s="90">
        <v>2</v>
      </c>
      <c r="W85" s="10">
        <f t="shared" si="25"/>
        <v>2.6049150949790825</v>
      </c>
      <c r="X85" s="22">
        <f t="shared" si="26"/>
        <v>7.241935483870968</v>
      </c>
      <c r="Y85" s="19">
        <f t="shared" si="27"/>
        <v>2.5449150949790824</v>
      </c>
      <c r="Z85" s="22">
        <v>282.25</v>
      </c>
      <c r="AA85" s="26">
        <v>512</v>
      </c>
      <c r="AB85" s="64">
        <f t="shared" si="28"/>
        <v>0.93793899858284135</v>
      </c>
      <c r="AC85" s="66">
        <f t="shared" si="29"/>
        <v>18.775641848875711</v>
      </c>
      <c r="AD85" s="28">
        <f t="shared" si="30"/>
        <v>200.0864050823736</v>
      </c>
      <c r="AE85" s="28">
        <f t="shared" si="31"/>
        <v>184.81893263368224</v>
      </c>
      <c r="AF85" s="24">
        <f t="shared" si="32"/>
        <v>2.0371923425617977</v>
      </c>
      <c r="AG85" s="24">
        <f t="shared" si="33"/>
        <v>4.0877280635284503</v>
      </c>
      <c r="AH85" s="24">
        <f t="shared" si="34"/>
        <v>163650.43325147461</v>
      </c>
      <c r="AI85" s="62">
        <f t="shared" si="35"/>
        <v>2.8921490868230602</v>
      </c>
      <c r="AJ85" s="23">
        <f t="shared" si="36"/>
        <v>0.76708467716294582</v>
      </c>
      <c r="AK85" s="24">
        <f t="shared" si="37"/>
        <v>57.834901433691755</v>
      </c>
      <c r="AL85" s="77">
        <f t="shared" si="38"/>
        <v>12.33854222155121</v>
      </c>
      <c r="AM85" s="82">
        <f t="shared" si="39"/>
        <v>5030.6672414274281</v>
      </c>
      <c r="AN85" s="83">
        <f t="shared" si="40"/>
        <v>7.3602738679859749</v>
      </c>
      <c r="AO85" s="6">
        <v>7.36</v>
      </c>
      <c r="AP85" s="85">
        <f t="shared" si="41"/>
        <v>2.7386798597461848E-4</v>
      </c>
      <c r="AQ85" s="79">
        <v>5050.5661235788666</v>
      </c>
      <c r="AR85" s="79">
        <v>5030.6672414274281</v>
      </c>
      <c r="AS85" s="92">
        <f t="shared" si="42"/>
        <v>0.63743435686109096</v>
      </c>
      <c r="AT85" s="92">
        <f t="shared" si="43"/>
        <v>0.44912370872576446</v>
      </c>
    </row>
    <row r="86" spans="1:46" ht="15.75" thickBot="1" x14ac:dyDescent="0.3">
      <c r="A86" s="75">
        <v>45017</v>
      </c>
      <c r="B86" s="30">
        <v>5</v>
      </c>
      <c r="C86" s="90">
        <v>2</v>
      </c>
      <c r="D86" s="76">
        <v>14.033333333333333</v>
      </c>
      <c r="E86" s="22">
        <f t="shared" si="14"/>
        <v>7.0166666666666666</v>
      </c>
      <c r="F86" s="19">
        <v>0.87998899999999991</v>
      </c>
      <c r="G86" s="22">
        <v>279.85000000000002</v>
      </c>
      <c r="H86" s="26">
        <v>512</v>
      </c>
      <c r="I86" s="27">
        <f t="shared" si="15"/>
        <v>0.97854034553693714</v>
      </c>
      <c r="J86" s="28">
        <f t="shared" si="16"/>
        <v>6.2762933602702766</v>
      </c>
      <c r="K86" s="28">
        <f t="shared" si="44"/>
        <v>200.48389328862623</v>
      </c>
      <c r="L86" s="28">
        <f t="shared" si="17"/>
        <v>535.69082654112788</v>
      </c>
      <c r="M86" s="24">
        <f t="shared" si="45"/>
        <v>5.8930195320656127</v>
      </c>
      <c r="N86" s="24">
        <f t="shared" si="18"/>
        <v>4.2346301833719835</v>
      </c>
      <c r="O86" s="24">
        <f t="shared" si="19"/>
        <v>170205.84253525196</v>
      </c>
      <c r="P86" s="25">
        <f t="shared" si="20"/>
        <v>2.9069880886316843</v>
      </c>
      <c r="Q86" s="23">
        <f t="shared" si="21"/>
        <v>0.77839668971892539</v>
      </c>
      <c r="R86" s="24">
        <f t="shared" si="22"/>
        <v>56.035879629629626</v>
      </c>
      <c r="S86" s="77">
        <f t="shared" si="23"/>
        <v>12.252922231733871</v>
      </c>
      <c r="T86" s="78">
        <f t="shared" si="24"/>
        <v>5040.6610783261713</v>
      </c>
      <c r="U86" s="30">
        <v>5</v>
      </c>
      <c r="V86" s="90">
        <v>2</v>
      </c>
      <c r="W86" s="10">
        <f t="shared" si="25"/>
        <v>2.558117541126907</v>
      </c>
      <c r="X86" s="22">
        <f t="shared" si="26"/>
        <v>7.0166666666666666</v>
      </c>
      <c r="Y86" s="19">
        <f t="shared" si="27"/>
        <v>2.498117541126907</v>
      </c>
      <c r="Z86" s="22">
        <v>282.25</v>
      </c>
      <c r="AA86" s="26">
        <v>512</v>
      </c>
      <c r="AB86" s="64">
        <f t="shared" si="28"/>
        <v>0.93908021663827645</v>
      </c>
      <c r="AC86" s="66">
        <f t="shared" si="29"/>
        <v>18.407985596577049</v>
      </c>
      <c r="AD86" s="28">
        <f t="shared" si="30"/>
        <v>201.42185651921284</v>
      </c>
      <c r="AE86" s="28">
        <f t="shared" si="31"/>
        <v>182.64642592956869</v>
      </c>
      <c r="AF86" s="24">
        <f t="shared" si="32"/>
        <v>1.9998975224194231</v>
      </c>
      <c r="AG86" s="24">
        <f t="shared" si="33"/>
        <v>4.1185075954719252</v>
      </c>
      <c r="AH86" s="24">
        <f t="shared" si="34"/>
        <v>167091.00085629866</v>
      </c>
      <c r="AI86" s="62">
        <f t="shared" si="35"/>
        <v>2.9462603961533929</v>
      </c>
      <c r="AJ86" s="23">
        <f t="shared" si="36"/>
        <v>0.76685164697378649</v>
      </c>
      <c r="AK86" s="24">
        <f t="shared" si="37"/>
        <v>56.035879629629626</v>
      </c>
      <c r="AL86" s="77">
        <f t="shared" si="38"/>
        <v>12.209781706966789</v>
      </c>
      <c r="AM86" s="82">
        <f t="shared" si="39"/>
        <v>5064.2437944823869</v>
      </c>
      <c r="AN86" s="83">
        <f t="shared" si="40"/>
        <v>7.360104776358301</v>
      </c>
      <c r="AO86" s="6">
        <v>7.36</v>
      </c>
      <c r="AP86" s="85">
        <f t="shared" si="41"/>
        <v>1.0477635830064003E-4</v>
      </c>
      <c r="AQ86" s="79">
        <v>5040.6610783261713</v>
      </c>
      <c r="AR86" s="79">
        <v>5064.2437944823869</v>
      </c>
      <c r="AS86" s="92">
        <f t="shared" si="42"/>
        <v>0.55815420075925526</v>
      </c>
      <c r="AT86" s="92">
        <f t="shared" si="43"/>
        <v>0.37922967533920043</v>
      </c>
    </row>
    <row r="87" spans="1:46" ht="15.75" thickBot="1" x14ac:dyDescent="0.3">
      <c r="A87" s="75">
        <v>45047</v>
      </c>
      <c r="B87" s="30">
        <v>5</v>
      </c>
      <c r="C87" s="90">
        <v>2</v>
      </c>
      <c r="D87" s="76">
        <v>14.064516129032258</v>
      </c>
      <c r="E87" s="22">
        <f t="shared" si="14"/>
        <v>7.032258064516129</v>
      </c>
      <c r="F87" s="19">
        <v>0.87998899999999991</v>
      </c>
      <c r="G87" s="22">
        <v>279.85000000000002</v>
      </c>
      <c r="H87" s="26">
        <v>512</v>
      </c>
      <c r="I87" s="27">
        <f t="shared" si="15"/>
        <v>0.97854034553693714</v>
      </c>
      <c r="J87" s="28">
        <f t="shared" si="16"/>
        <v>6.2762933602702766</v>
      </c>
      <c r="K87" s="28">
        <f t="shared" si="44"/>
        <v>200.80799279082797</v>
      </c>
      <c r="L87" s="28">
        <f t="shared" si="17"/>
        <v>536.88115938686337</v>
      </c>
      <c r="M87" s="24">
        <f t="shared" si="45"/>
        <v>5.8965817946465178</v>
      </c>
      <c r="N87" s="24">
        <f t="shared" si="18"/>
        <v>4.2335397117891702</v>
      </c>
      <c r="O87" s="24">
        <f t="shared" si="19"/>
        <v>170712.62017464041</v>
      </c>
      <c r="P87" s="25">
        <f t="shared" si="20"/>
        <v>2.9151592224508041</v>
      </c>
      <c r="Q87" s="23">
        <f t="shared" si="21"/>
        <v>0.77848071072852765</v>
      </c>
      <c r="R87" s="24">
        <f t="shared" si="22"/>
        <v>56.160394265232974</v>
      </c>
      <c r="S87" s="77">
        <f t="shared" si="23"/>
        <v>12.315382928482162</v>
      </c>
      <c r="T87" s="78">
        <f t="shared" si="24"/>
        <v>5048.8097416399924</v>
      </c>
      <c r="U87" s="30">
        <v>5</v>
      </c>
      <c r="V87" s="90">
        <v>2</v>
      </c>
      <c r="W87" s="10">
        <f t="shared" si="25"/>
        <v>2.5653080490052602</v>
      </c>
      <c r="X87" s="22">
        <f t="shared" si="26"/>
        <v>7.032258064516129</v>
      </c>
      <c r="Y87" s="19">
        <f t="shared" si="27"/>
        <v>2.5053080490052602</v>
      </c>
      <c r="Z87" s="22">
        <v>282.25</v>
      </c>
      <c r="AA87" s="26">
        <v>512</v>
      </c>
      <c r="AB87" s="64">
        <f t="shared" si="28"/>
        <v>0.93890486692994668</v>
      </c>
      <c r="AC87" s="66">
        <f t="shared" si="29"/>
        <v>18.464418367227818</v>
      </c>
      <c r="AD87" s="28">
        <f t="shared" si="30"/>
        <v>201.1256652474666</v>
      </c>
      <c r="AE87" s="28">
        <f t="shared" si="31"/>
        <v>182.49281341537767</v>
      </c>
      <c r="AF87" s="24">
        <f t="shared" si="32"/>
        <v>2.0011582408623227</v>
      </c>
      <c r="AG87" s="24">
        <f t="shared" si="33"/>
        <v>4.1174693084425718</v>
      </c>
      <c r="AH87" s="24">
        <f t="shared" si="34"/>
        <v>166557.94651788429</v>
      </c>
      <c r="AI87" s="62">
        <f t="shared" si="35"/>
        <v>2.9378309397090616</v>
      </c>
      <c r="AJ87" s="23">
        <f t="shared" si="36"/>
        <v>0.7668608792099052</v>
      </c>
      <c r="AK87" s="24">
        <f t="shared" si="37"/>
        <v>56.160394265232974</v>
      </c>
      <c r="AL87" s="77">
        <f t="shared" si="38"/>
        <v>12.197727381907042</v>
      </c>
      <c r="AM87" s="82">
        <f t="shared" si="39"/>
        <v>5056.7968131277212</v>
      </c>
      <c r="AN87" s="83">
        <f t="shared" si="40"/>
        <v>7.3601714998697991</v>
      </c>
      <c r="AO87" s="6">
        <v>7.36</v>
      </c>
      <c r="AP87" s="85">
        <f t="shared" si="41"/>
        <v>1.7149986979880794E-4</v>
      </c>
      <c r="AQ87" s="79">
        <v>5048.8097416399924</v>
      </c>
      <c r="AR87" s="79">
        <v>5056.7968131277212</v>
      </c>
      <c r="AS87" s="92">
        <f t="shared" si="42"/>
        <v>0.56255795668909225</v>
      </c>
      <c r="AT87" s="92">
        <f t="shared" si="43"/>
        <v>0.38159238138263207</v>
      </c>
    </row>
    <row r="88" spans="1:46" ht="15.75" thickBot="1" x14ac:dyDescent="0.3">
      <c r="A88" s="75">
        <v>45078</v>
      </c>
      <c r="B88" s="30">
        <v>5</v>
      </c>
      <c r="C88" s="90">
        <v>2</v>
      </c>
      <c r="D88" s="76">
        <v>14.066666666666666</v>
      </c>
      <c r="E88" s="22">
        <f t="shared" si="14"/>
        <v>7.0333333333333332</v>
      </c>
      <c r="F88" s="19">
        <v>0.87998899999999991</v>
      </c>
      <c r="G88" s="22">
        <v>279.85000000000002</v>
      </c>
      <c r="H88" s="26">
        <v>512</v>
      </c>
      <c r="I88" s="27">
        <f t="shared" si="15"/>
        <v>0.97854034553693714</v>
      </c>
      <c r="J88" s="28">
        <f t="shared" si="16"/>
        <v>6.2762933602702766</v>
      </c>
      <c r="K88" s="28">
        <f t="shared" si="44"/>
        <v>201.01279361812789</v>
      </c>
      <c r="L88" s="28">
        <f t="shared" si="17"/>
        <v>536.96325130725882</v>
      </c>
      <c r="M88" s="24">
        <f t="shared" si="45"/>
        <v>5.8914747927081264</v>
      </c>
      <c r="N88" s="24">
        <f t="shared" si="18"/>
        <v>4.2351032368742025</v>
      </c>
      <c r="O88" s="24">
        <f t="shared" si="19"/>
        <v>171124.18784814721</v>
      </c>
      <c r="P88" s="25">
        <f t="shared" si="20"/>
        <v>2.921808110246586</v>
      </c>
      <c r="Q88" s="23">
        <f t="shared" si="21"/>
        <v>0.778360311152686</v>
      </c>
      <c r="R88" s="24">
        <f t="shared" si="22"/>
        <v>56.168981481481474</v>
      </c>
      <c r="S88" s="77">
        <f t="shared" si="23"/>
        <v>12.348871339600766</v>
      </c>
      <c r="T88" s="78">
        <f t="shared" si="24"/>
        <v>5053.9589411195411</v>
      </c>
      <c r="U88" s="30">
        <v>5</v>
      </c>
      <c r="V88" s="90">
        <v>2</v>
      </c>
      <c r="W88" s="10">
        <f t="shared" si="25"/>
        <v>2.5711589971277826</v>
      </c>
      <c r="X88" s="22">
        <f t="shared" si="26"/>
        <v>7.0333333333333332</v>
      </c>
      <c r="Y88" s="19">
        <f t="shared" si="27"/>
        <v>2.5111589971277826</v>
      </c>
      <c r="Z88" s="22">
        <v>282.25</v>
      </c>
      <c r="AA88" s="26">
        <v>512</v>
      </c>
      <c r="AB88" s="64">
        <f t="shared" si="28"/>
        <v>0.93876218409528556</v>
      </c>
      <c r="AC88" s="66">
        <f t="shared" si="29"/>
        <v>18.51035351934248</v>
      </c>
      <c r="AD88" s="28">
        <f t="shared" si="30"/>
        <v>200.82780817700902</v>
      </c>
      <c r="AE88" s="28">
        <f t="shared" si="31"/>
        <v>182.06777549479247</v>
      </c>
      <c r="AF88" s="24">
        <f t="shared" si="32"/>
        <v>1.9994585082389449</v>
      </c>
      <c r="AG88" s="24">
        <f t="shared" si="33"/>
        <v>4.1188691427034314</v>
      </c>
      <c r="AH88" s="24">
        <f t="shared" si="34"/>
        <v>166121.44165321984</v>
      </c>
      <c r="AI88" s="62">
        <f t="shared" si="35"/>
        <v>2.9309369636401388</v>
      </c>
      <c r="AJ88" s="23">
        <f t="shared" si="36"/>
        <v>0.76684841592213182</v>
      </c>
      <c r="AK88" s="24">
        <f t="shared" si="37"/>
        <v>56.168981481481474</v>
      </c>
      <c r="AL88" s="77">
        <f t="shared" si="38"/>
        <v>12.167818288672317</v>
      </c>
      <c r="AM88" s="82">
        <f t="shared" si="39"/>
        <v>5049.3079494722342</v>
      </c>
      <c r="AN88" s="83">
        <f t="shared" si="40"/>
        <v>7.3600487262593193</v>
      </c>
      <c r="AO88" s="6">
        <v>7.36</v>
      </c>
      <c r="AP88" s="85">
        <f t="shared" si="41"/>
        <v>4.8726259318954135E-5</v>
      </c>
      <c r="AQ88" s="79">
        <v>5053.9589411195411</v>
      </c>
      <c r="AR88" s="79">
        <v>5049.3079494722342</v>
      </c>
      <c r="AS88" s="92">
        <f t="shared" si="42"/>
        <v>0.55624455627037128</v>
      </c>
      <c r="AT88" s="92">
        <f t="shared" si="43"/>
        <v>0.37840692108886809</v>
      </c>
    </row>
    <row r="89" spans="1:46" ht="15.75" thickBot="1" x14ac:dyDescent="0.3">
      <c r="A89" s="75">
        <v>45108</v>
      </c>
      <c r="B89" s="30">
        <v>5</v>
      </c>
      <c r="C89" s="90">
        <v>2</v>
      </c>
      <c r="D89" s="76">
        <v>13.64516129032258</v>
      </c>
      <c r="E89" s="22">
        <f t="shared" si="14"/>
        <v>6.82258064516129</v>
      </c>
      <c r="F89" s="19">
        <v>0.86733499999999997</v>
      </c>
      <c r="G89" s="22">
        <v>279.85000000000002</v>
      </c>
      <c r="H89" s="26">
        <v>512</v>
      </c>
      <c r="I89" s="27">
        <f t="shared" si="15"/>
        <v>0.97884892947102675</v>
      </c>
      <c r="J89" s="28">
        <f t="shared" si="16"/>
        <v>6.1840918252989798</v>
      </c>
      <c r="K89" s="28">
        <f t="shared" si="44"/>
        <v>200.08923325283607</v>
      </c>
      <c r="L89" s="28">
        <f t="shared" si="17"/>
        <v>528.63917906788174</v>
      </c>
      <c r="M89" s="24">
        <f t="shared" si="45"/>
        <v>5.826916377967847</v>
      </c>
      <c r="N89" s="24">
        <f t="shared" si="18"/>
        <v>4.2549820207558682</v>
      </c>
      <c r="O89" s="24">
        <f t="shared" si="19"/>
        <v>170351.18906542985</v>
      </c>
      <c r="P89" s="25">
        <f t="shared" si="20"/>
        <v>2.908464416928215</v>
      </c>
      <c r="Q89" s="23">
        <f t="shared" si="21"/>
        <v>0.77687197067527425</v>
      </c>
      <c r="R89" s="24">
        <f t="shared" si="22"/>
        <v>54.485887096774192</v>
      </c>
      <c r="S89" s="77">
        <f t="shared" si="23"/>
        <v>11.947574381081553</v>
      </c>
      <c r="T89" s="78">
        <f t="shared" si="24"/>
        <v>5030.738348629804</v>
      </c>
      <c r="U89" s="30">
        <v>5</v>
      </c>
      <c r="V89" s="90">
        <v>2</v>
      </c>
      <c r="W89" s="10">
        <f t="shared" si="25"/>
        <v>2.5226129850564334</v>
      </c>
      <c r="X89" s="22">
        <f t="shared" si="26"/>
        <v>6.82258064516129</v>
      </c>
      <c r="Y89" s="19">
        <f t="shared" si="27"/>
        <v>2.4626129850564333</v>
      </c>
      <c r="Z89" s="22">
        <v>282.25</v>
      </c>
      <c r="AA89" s="26">
        <v>512</v>
      </c>
      <c r="AB89" s="64">
        <f t="shared" si="28"/>
        <v>0.93994604053509423</v>
      </c>
      <c r="AC89" s="66">
        <f t="shared" si="29"/>
        <v>18.129646277143195</v>
      </c>
      <c r="AD89" s="28">
        <f t="shared" si="30"/>
        <v>202.33037760049709</v>
      </c>
      <c r="AE89" s="28">
        <f t="shared" si="31"/>
        <v>180.32084994002392</v>
      </c>
      <c r="AF89" s="24">
        <f t="shared" si="32"/>
        <v>1.9655677253455279</v>
      </c>
      <c r="AG89" s="24">
        <f t="shared" si="33"/>
        <v>4.1468002053465547</v>
      </c>
      <c r="AH89" s="24">
        <f t="shared" si="34"/>
        <v>169759.97219978436</v>
      </c>
      <c r="AI89" s="62">
        <f t="shared" si="35"/>
        <v>2.9887335721532287</v>
      </c>
      <c r="AJ89" s="23">
        <f t="shared" si="36"/>
        <v>0.76658290353797209</v>
      </c>
      <c r="AK89" s="24">
        <f t="shared" si="37"/>
        <v>54.485887096774192</v>
      </c>
      <c r="AL89" s="77">
        <f t="shared" si="38"/>
        <v>12.065913074946119</v>
      </c>
      <c r="AM89" s="82">
        <f t="shared" si="39"/>
        <v>5087.0862621646929</v>
      </c>
      <c r="AN89" s="83">
        <f t="shared" si="40"/>
        <v>7.3600941036586391</v>
      </c>
      <c r="AO89" s="6">
        <v>7.36</v>
      </c>
      <c r="AP89" s="85">
        <f t="shared" si="41"/>
        <v>9.4103658638822196E-5</v>
      </c>
      <c r="AQ89" s="79">
        <v>5030.738348629804</v>
      </c>
      <c r="AR89" s="79">
        <v>5087.0862621646929</v>
      </c>
      <c r="AS89" s="92">
        <f t="shared" si="42"/>
        <v>0.47643586859604808</v>
      </c>
      <c r="AT89" s="92">
        <f t="shared" si="43"/>
        <v>0.31489237665598391</v>
      </c>
    </row>
    <row r="90" spans="1:46" ht="15.75" thickBot="1" x14ac:dyDescent="0.3">
      <c r="A90" s="75">
        <v>45139</v>
      </c>
      <c r="B90" s="30">
        <v>5</v>
      </c>
      <c r="C90" s="90">
        <v>2</v>
      </c>
      <c r="D90" s="76">
        <v>13.64516129032258</v>
      </c>
      <c r="E90" s="22">
        <f t="shared" si="14"/>
        <v>6.82258064516129</v>
      </c>
      <c r="F90" s="19">
        <v>0.86733499999999997</v>
      </c>
      <c r="G90" s="22">
        <v>279.85000000000002</v>
      </c>
      <c r="H90" s="26">
        <v>512</v>
      </c>
      <c r="I90" s="27">
        <f t="shared" si="15"/>
        <v>0.97884892947102675</v>
      </c>
      <c r="J90" s="28">
        <f t="shared" si="16"/>
        <v>6.1840918252989798</v>
      </c>
      <c r="K90" s="28">
        <f t="shared" si="44"/>
        <v>200.08972256286526</v>
      </c>
      <c r="L90" s="28">
        <f t="shared" si="17"/>
        <v>528.63917906788174</v>
      </c>
      <c r="M90" s="24">
        <f t="shared" si="45"/>
        <v>5.8269021285172178</v>
      </c>
      <c r="N90" s="24">
        <f t="shared" si="18"/>
        <v>4.2549864338928032</v>
      </c>
      <c r="O90" s="24">
        <f t="shared" si="19"/>
        <v>170352.19892406365</v>
      </c>
      <c r="P90" s="25">
        <f t="shared" si="20"/>
        <v>2.9084806833625789</v>
      </c>
      <c r="Q90" s="23">
        <f t="shared" si="21"/>
        <v>0.77687164935764574</v>
      </c>
      <c r="R90" s="24">
        <f t="shared" si="22"/>
        <v>54.485887096774192</v>
      </c>
      <c r="S90" s="77">
        <f t="shared" si="23"/>
        <v>11.947650149079806</v>
      </c>
      <c r="T90" s="78">
        <f t="shared" si="24"/>
        <v>5030.7506510945004</v>
      </c>
      <c r="U90" s="30">
        <v>5</v>
      </c>
      <c r="V90" s="90">
        <v>2</v>
      </c>
      <c r="W90" s="10">
        <f t="shared" si="25"/>
        <v>2.5226270935042825</v>
      </c>
      <c r="X90" s="22">
        <f t="shared" si="26"/>
        <v>6.82258064516129</v>
      </c>
      <c r="Y90" s="19">
        <f t="shared" si="27"/>
        <v>2.4626270935042824</v>
      </c>
      <c r="Z90" s="22">
        <v>282.25</v>
      </c>
      <c r="AA90" s="26">
        <v>512</v>
      </c>
      <c r="AB90" s="64">
        <f t="shared" si="28"/>
        <v>0.93994569648259374</v>
      </c>
      <c r="AC90" s="66">
        <f t="shared" si="29"/>
        <v>18.129756779016105</v>
      </c>
      <c r="AD90" s="28">
        <f t="shared" si="30"/>
        <v>202.33098777880645</v>
      </c>
      <c r="AE90" s="28">
        <f t="shared" si="31"/>
        <v>180.31975087444425</v>
      </c>
      <c r="AF90" s="24">
        <f t="shared" si="32"/>
        <v>1.9655498174897876</v>
      </c>
      <c r="AG90" s="24">
        <f t="shared" si="33"/>
        <v>4.1468149935468341</v>
      </c>
      <c r="AH90" s="24">
        <f t="shared" si="34"/>
        <v>169761.60150620312</v>
      </c>
      <c r="AI90" s="62">
        <f t="shared" si="35"/>
        <v>2.9887622945033665</v>
      </c>
      <c r="AJ90" s="23">
        <f t="shared" si="36"/>
        <v>0.76658275946437726</v>
      </c>
      <c r="AK90" s="24">
        <f t="shared" si="37"/>
        <v>54.485887096774192</v>
      </c>
      <c r="AL90" s="77">
        <f t="shared" si="38"/>
        <v>12.066031147762045</v>
      </c>
      <c r="AM90" s="82">
        <f t="shared" si="39"/>
        <v>5087.1016035569837</v>
      </c>
      <c r="AN90" s="83">
        <f t="shared" si="40"/>
        <v>7.360207002488016</v>
      </c>
      <c r="AO90" s="6">
        <v>7.36</v>
      </c>
      <c r="AP90" s="85">
        <f t="shared" si="41"/>
        <v>2.0700248801563959E-4</v>
      </c>
      <c r="AQ90" s="79">
        <v>5030.7506510945004</v>
      </c>
      <c r="AR90" s="79">
        <v>5087.1016035569837</v>
      </c>
      <c r="AS90" s="92">
        <f t="shared" si="42"/>
        <v>0.47641825307746122</v>
      </c>
      <c r="AT90" s="92">
        <f t="shared" si="43"/>
        <v>0.31485881563431345</v>
      </c>
    </row>
    <row r="91" spans="1:46" ht="15.75" thickBot="1" x14ac:dyDescent="0.3">
      <c r="A91" s="75">
        <v>45170</v>
      </c>
      <c r="B91" s="30">
        <v>5</v>
      </c>
      <c r="C91" s="90">
        <v>2</v>
      </c>
      <c r="D91" s="76">
        <v>13.633333333333333</v>
      </c>
      <c r="E91" s="22">
        <f t="shared" si="14"/>
        <v>6.8166666666666664</v>
      </c>
      <c r="F91" s="19">
        <v>0.86733499999999997</v>
      </c>
      <c r="G91" s="22">
        <v>279.85000000000002</v>
      </c>
      <c r="H91" s="26">
        <v>512</v>
      </c>
      <c r="I91" s="27">
        <f t="shared" si="15"/>
        <v>0.97884892947102675</v>
      </c>
      <c r="J91" s="28">
        <f t="shared" si="16"/>
        <v>6.1840918252989798</v>
      </c>
      <c r="K91" s="28">
        <f t="shared" si="44"/>
        <v>200.06032392158329</v>
      </c>
      <c r="L91" s="28">
        <f t="shared" si="17"/>
        <v>528.18094179682214</v>
      </c>
      <c r="M91" s="24">
        <f t="shared" si="45"/>
        <v>5.8227067428663473</v>
      </c>
      <c r="N91" s="24">
        <f t="shared" si="18"/>
        <v>4.2562862947658786</v>
      </c>
      <c r="O91" s="24">
        <f t="shared" si="19"/>
        <v>170354.16963142937</v>
      </c>
      <c r="P91" s="25">
        <f t="shared" si="20"/>
        <v>2.9085124269976856</v>
      </c>
      <c r="Q91" s="23">
        <f t="shared" si="21"/>
        <v>0.77677718888739111</v>
      </c>
      <c r="R91" s="24">
        <f t="shared" si="22"/>
        <v>54.438657407407398</v>
      </c>
      <c r="S91" s="77">
        <f t="shared" si="23"/>
        <v>11.938883390450814</v>
      </c>
      <c r="T91" s="78">
        <f t="shared" si="24"/>
        <v>5030.0114965198618</v>
      </c>
      <c r="U91" s="30">
        <v>5</v>
      </c>
      <c r="V91" s="90">
        <v>2</v>
      </c>
      <c r="W91" s="10">
        <f t="shared" si="25"/>
        <v>2.5226546258700377</v>
      </c>
      <c r="X91" s="22">
        <f t="shared" si="26"/>
        <v>6.8166666666666664</v>
      </c>
      <c r="Y91" s="19">
        <f t="shared" si="27"/>
        <v>2.4626546258700377</v>
      </c>
      <c r="Z91" s="22">
        <v>282.25</v>
      </c>
      <c r="AA91" s="26">
        <v>512</v>
      </c>
      <c r="AB91" s="64">
        <f t="shared" si="28"/>
        <v>0.93994502507072875</v>
      </c>
      <c r="AC91" s="66">
        <f t="shared" si="29"/>
        <v>18.129972421537595</v>
      </c>
      <c r="AD91" s="28">
        <f t="shared" si="30"/>
        <v>202.29386402478949</v>
      </c>
      <c r="AE91" s="28">
        <f t="shared" si="31"/>
        <v>180.1613024278075</v>
      </c>
      <c r="AF91" s="24">
        <f t="shared" si="32"/>
        <v>1.9641830616489375</v>
      </c>
      <c r="AG91" s="24">
        <f t="shared" si="33"/>
        <v>4.1479438041525052</v>
      </c>
      <c r="AH91" s="24">
        <f t="shared" si="34"/>
        <v>169745.50549494295</v>
      </c>
      <c r="AI91" s="62">
        <f t="shared" si="35"/>
        <v>2.9884910361329751</v>
      </c>
      <c r="AJ91" s="23">
        <f t="shared" si="36"/>
        <v>0.76657176665372884</v>
      </c>
      <c r="AK91" s="24">
        <f t="shared" si="37"/>
        <v>54.438657407407398</v>
      </c>
      <c r="AL91" s="77">
        <f t="shared" si="38"/>
        <v>12.054601828638114</v>
      </c>
      <c r="AM91" s="82">
        <f t="shared" si="39"/>
        <v>5086.1682205361076</v>
      </c>
      <c r="AN91" s="83">
        <f t="shared" si="40"/>
        <v>7.359621274504013</v>
      </c>
      <c r="AO91" s="6">
        <v>7.36</v>
      </c>
      <c r="AP91" s="85">
        <f t="shared" si="41"/>
        <v>3.7872549598727545E-4</v>
      </c>
      <c r="AQ91" s="79">
        <v>5030.0114965198618</v>
      </c>
      <c r="AR91" s="79">
        <v>5086.1682205361076</v>
      </c>
      <c r="AS91" s="92">
        <f t="shared" si="42"/>
        <v>0.47123181495888772</v>
      </c>
      <c r="AT91" s="92">
        <f t="shared" si="43"/>
        <v>0.31229738544087166</v>
      </c>
    </row>
    <row r="92" spans="1:46" ht="15.75" thickBot="1" x14ac:dyDescent="0.3">
      <c r="A92" s="75">
        <v>45200</v>
      </c>
      <c r="B92" s="30">
        <v>5</v>
      </c>
      <c r="C92" s="90">
        <v>2</v>
      </c>
      <c r="D92" s="76">
        <v>13.225806451612904</v>
      </c>
      <c r="E92" s="22">
        <f t="shared" si="14"/>
        <v>6.612903225806452</v>
      </c>
      <c r="F92" s="19">
        <v>0.85505099999999989</v>
      </c>
      <c r="G92" s="22">
        <v>279.85000000000002</v>
      </c>
      <c r="H92" s="26">
        <v>512</v>
      </c>
      <c r="I92" s="27">
        <f t="shared" si="15"/>
        <v>0.97914849048306696</v>
      </c>
      <c r="J92" s="28">
        <f t="shared" si="16"/>
        <v>6.0946418331784198</v>
      </c>
      <c r="K92" s="28">
        <f t="shared" si="44"/>
        <v>199.73734766931997</v>
      </c>
      <c r="L92" s="28">
        <f t="shared" si="17"/>
        <v>519.91288125399547</v>
      </c>
      <c r="M92" s="24">
        <f t="shared" si="45"/>
        <v>5.7408269751632703</v>
      </c>
      <c r="N92" s="24">
        <f t="shared" si="18"/>
        <v>4.2818802329630543</v>
      </c>
      <c r="O92" s="24">
        <f t="shared" si="19"/>
        <v>170825.64638021655</v>
      </c>
      <c r="P92" s="25">
        <f t="shared" si="20"/>
        <v>2.9152710347230038</v>
      </c>
      <c r="Q92" s="23">
        <f t="shared" si="21"/>
        <v>0.77499283417305254</v>
      </c>
      <c r="R92" s="24">
        <f t="shared" si="22"/>
        <v>52.811379928315418</v>
      </c>
      <c r="S92" s="77">
        <f t="shared" si="23"/>
        <v>11.640801972204049</v>
      </c>
      <c r="T92" s="78">
        <f t="shared" si="24"/>
        <v>5021.8910744884333</v>
      </c>
      <c r="U92" s="30">
        <v>5</v>
      </c>
      <c r="V92" s="90">
        <v>2</v>
      </c>
      <c r="W92" s="10">
        <f t="shared" si="25"/>
        <v>2.4927054135109388</v>
      </c>
      <c r="X92" s="22">
        <f t="shared" si="26"/>
        <v>6.612903225806452</v>
      </c>
      <c r="Y92" s="19">
        <f t="shared" si="27"/>
        <v>2.4327054135109387</v>
      </c>
      <c r="Z92" s="22">
        <v>282.25</v>
      </c>
      <c r="AA92" s="26">
        <v>512</v>
      </c>
      <c r="AB92" s="64">
        <f t="shared" si="28"/>
        <v>0.9406753748235861</v>
      </c>
      <c r="AC92" s="66">
        <f t="shared" si="29"/>
        <v>17.895582321183227</v>
      </c>
      <c r="AD92" s="28">
        <f t="shared" si="30"/>
        <v>202.86345569441275</v>
      </c>
      <c r="AE92" s="28">
        <f t="shared" si="31"/>
        <v>177.06508449004843</v>
      </c>
      <c r="AF92" s="24">
        <f t="shared" si="32"/>
        <v>1.9250068109626239</v>
      </c>
      <c r="AG92" s="24">
        <f t="shared" si="33"/>
        <v>4.1804849905875887</v>
      </c>
      <c r="AH92" s="24">
        <f t="shared" si="34"/>
        <v>172041.93042299492</v>
      </c>
      <c r="AI92" s="62">
        <f t="shared" si="35"/>
        <v>3.0253885454063258</v>
      </c>
      <c r="AJ92" s="23">
        <f t="shared" si="36"/>
        <v>0.76627387194121432</v>
      </c>
      <c r="AK92" s="24">
        <f t="shared" si="37"/>
        <v>52.811379928315418</v>
      </c>
      <c r="AL92" s="77">
        <f t="shared" si="38"/>
        <v>11.85708150031588</v>
      </c>
      <c r="AM92" s="82">
        <f t="shared" si="39"/>
        <v>5100.4891642913026</v>
      </c>
      <c r="AN92" s="83">
        <f t="shared" si="40"/>
        <v>7.3598790923839532</v>
      </c>
      <c r="AO92" s="6">
        <v>7.36</v>
      </c>
      <c r="AP92" s="85">
        <f t="shared" si="41"/>
        <v>1.2090761604710565E-4</v>
      </c>
      <c r="AQ92" s="79">
        <v>5021.8910744884333</v>
      </c>
      <c r="AR92" s="79">
        <v>5100.4891642913026</v>
      </c>
      <c r="AS92" s="92">
        <f t="shared" si="42"/>
        <v>0.37001004807148219</v>
      </c>
      <c r="AT92" s="92">
        <f t="shared" si="43"/>
        <v>0.23887737260862157</v>
      </c>
    </row>
    <row r="93" spans="1:46" ht="15.75" thickBot="1" x14ac:dyDescent="0.3">
      <c r="A93" s="75">
        <v>45231</v>
      </c>
      <c r="B93" s="30">
        <v>5</v>
      </c>
      <c r="C93" s="90">
        <v>2</v>
      </c>
      <c r="D93" s="76">
        <v>13.2</v>
      </c>
      <c r="E93" s="22">
        <f t="shared" si="14"/>
        <v>6.6</v>
      </c>
      <c r="F93" s="19">
        <v>0.85505099999999989</v>
      </c>
      <c r="G93" s="22">
        <v>279.85000000000002</v>
      </c>
      <c r="H93" s="26">
        <v>512</v>
      </c>
      <c r="I93" s="27">
        <f t="shared" si="15"/>
        <v>0.97914849048306696</v>
      </c>
      <c r="J93" s="28">
        <f t="shared" si="16"/>
        <v>6.0946418331784198</v>
      </c>
      <c r="K93" s="28">
        <f t="shared" si="44"/>
        <v>199.63550499035543</v>
      </c>
      <c r="L93" s="28">
        <f t="shared" si="17"/>
        <v>518.89841709545101</v>
      </c>
      <c r="M93" s="24">
        <f t="shared" si="45"/>
        <v>5.7325482904996852</v>
      </c>
      <c r="N93" s="24">
        <f t="shared" si="18"/>
        <v>4.2844933350906658</v>
      </c>
      <c r="O93" s="24">
        <f t="shared" si="19"/>
        <v>170755.63205109711</v>
      </c>
      <c r="P93" s="25">
        <f t="shared" si="20"/>
        <v>2.9141417703479715</v>
      </c>
      <c r="Q93" s="23">
        <f t="shared" si="21"/>
        <v>0.77481888186698189</v>
      </c>
      <c r="R93" s="24">
        <f t="shared" si="22"/>
        <v>52.708333333333329</v>
      </c>
      <c r="S93" s="77">
        <f t="shared" si="23"/>
        <v>11.615933714736668</v>
      </c>
      <c r="T93" s="78">
        <f t="shared" si="24"/>
        <v>5019.3304975784977</v>
      </c>
      <c r="U93" s="30">
        <v>5</v>
      </c>
      <c r="V93" s="90">
        <v>2</v>
      </c>
      <c r="W93" s="10">
        <f t="shared" si="25"/>
        <v>2.4917398348778033</v>
      </c>
      <c r="X93" s="22">
        <f t="shared" si="26"/>
        <v>6.6</v>
      </c>
      <c r="Y93" s="19">
        <f t="shared" si="27"/>
        <v>2.4317398348778032</v>
      </c>
      <c r="Z93" s="22">
        <v>282.25</v>
      </c>
      <c r="AA93" s="26">
        <v>512</v>
      </c>
      <c r="AB93" s="64">
        <f t="shared" si="28"/>
        <v>0.94069892169044922</v>
      </c>
      <c r="AC93" s="66">
        <f t="shared" si="29"/>
        <v>17.888031515153102</v>
      </c>
      <c r="AD93" s="28">
        <f t="shared" si="30"/>
        <v>202.85432249711732</v>
      </c>
      <c r="AE93" s="28">
        <f t="shared" si="31"/>
        <v>176.79418762880752</v>
      </c>
      <c r="AF93" s="24">
        <f t="shared" si="32"/>
        <v>1.9221482266180576</v>
      </c>
      <c r="AG93" s="24">
        <f t="shared" si="33"/>
        <v>4.1828781410376301</v>
      </c>
      <c r="AH93" s="24">
        <f t="shared" si="34"/>
        <v>172124.91747835284</v>
      </c>
      <c r="AI93" s="62">
        <f t="shared" si="35"/>
        <v>3.0267362509936513</v>
      </c>
      <c r="AJ93" s="23">
        <f t="shared" si="36"/>
        <v>0.76625462814061862</v>
      </c>
      <c r="AK93" s="24">
        <f t="shared" si="37"/>
        <v>52.708333333333329</v>
      </c>
      <c r="AL93" s="77">
        <f t="shared" si="38"/>
        <v>11.839951358514465</v>
      </c>
      <c r="AM93" s="82">
        <f t="shared" si="39"/>
        <v>5100.2595331155881</v>
      </c>
      <c r="AN93" s="83">
        <f t="shared" si="40"/>
        <v>7.3602351112099624</v>
      </c>
      <c r="AO93" s="6">
        <v>7.36</v>
      </c>
      <c r="AP93" s="85">
        <f t="shared" si="41"/>
        <v>2.3511120996211332E-4</v>
      </c>
      <c r="AQ93" s="79">
        <v>5019.3304975784977</v>
      </c>
      <c r="AR93" s="79">
        <v>5100.2595331155881</v>
      </c>
      <c r="AS93" s="92">
        <f t="shared" si="42"/>
        <v>0.3597757360715928</v>
      </c>
      <c r="AT93" s="92">
        <f t="shared" si="43"/>
        <v>0.23352011417823662</v>
      </c>
    </row>
    <row r="94" spans="1:46" ht="15.75" thickBot="1" x14ac:dyDescent="0.3">
      <c r="A94" s="75">
        <v>45261</v>
      </c>
      <c r="B94" s="30">
        <v>5</v>
      </c>
      <c r="C94" s="90">
        <v>2</v>
      </c>
      <c r="D94" s="76">
        <v>13.225806451612904</v>
      </c>
      <c r="E94" s="22">
        <f t="shared" si="14"/>
        <v>6.612903225806452</v>
      </c>
      <c r="F94" s="19">
        <v>0.85768199999999994</v>
      </c>
      <c r="G94" s="22">
        <v>279.85000000000002</v>
      </c>
      <c r="H94" s="26">
        <v>512</v>
      </c>
      <c r="I94" s="27">
        <f t="shared" si="15"/>
        <v>0.97908433019141294</v>
      </c>
      <c r="J94" s="28">
        <f t="shared" si="16"/>
        <v>6.1137957200145427</v>
      </c>
      <c r="K94" s="28">
        <f t="shared" si="44"/>
        <v>200.03716005133919</v>
      </c>
      <c r="L94" s="28">
        <f t="shared" si="17"/>
        <v>518.28404821013351</v>
      </c>
      <c r="M94" s="24">
        <f t="shared" si="45"/>
        <v>5.7142642605209746</v>
      </c>
      <c r="N94" s="24">
        <f t="shared" si="18"/>
        <v>4.290281959540458</v>
      </c>
      <c r="O94" s="24">
        <f t="shared" si="19"/>
        <v>171675.05514508788</v>
      </c>
      <c r="P94" s="25">
        <f t="shared" si="20"/>
        <v>2.9291799507566996</v>
      </c>
      <c r="Q94" s="23">
        <f t="shared" si="21"/>
        <v>0.77443900381797182</v>
      </c>
      <c r="R94" s="24">
        <f t="shared" si="22"/>
        <v>52.811379928315418</v>
      </c>
      <c r="S94" s="77">
        <f t="shared" si="23"/>
        <v>11.707050544696934</v>
      </c>
      <c r="T94" s="78">
        <f t="shared" si="24"/>
        <v>5029.4290995140591</v>
      </c>
      <c r="U94" s="30">
        <v>5</v>
      </c>
      <c r="V94" s="90">
        <v>2</v>
      </c>
      <c r="W94" s="10">
        <f t="shared" si="25"/>
        <v>2.5123049185249076</v>
      </c>
      <c r="X94" s="22">
        <f t="shared" si="26"/>
        <v>6.612903225806452</v>
      </c>
      <c r="Y94" s="19">
        <f t="shared" si="27"/>
        <v>2.4523049185249075</v>
      </c>
      <c r="Z94" s="22">
        <v>282.25</v>
      </c>
      <c r="AA94" s="26">
        <v>512</v>
      </c>
      <c r="AB94" s="64">
        <f t="shared" si="28"/>
        <v>0.94019741588859163</v>
      </c>
      <c r="AC94" s="66">
        <f t="shared" si="29"/>
        <v>18.048931820891621</v>
      </c>
      <c r="AD94" s="28">
        <f t="shared" si="30"/>
        <v>201.84179788831341</v>
      </c>
      <c r="AE94" s="28">
        <f t="shared" si="31"/>
        <v>175.56068287826196</v>
      </c>
      <c r="AF94" s="24">
        <f t="shared" si="32"/>
        <v>1.9183123120422758</v>
      </c>
      <c r="AG94" s="24">
        <f t="shared" si="33"/>
        <v>4.1860945501882414</v>
      </c>
      <c r="AH94" s="24">
        <f t="shared" si="34"/>
        <v>170541.95820005683</v>
      </c>
      <c r="AI94" s="62">
        <f t="shared" si="35"/>
        <v>3.0012580998317508</v>
      </c>
      <c r="AJ94" s="23">
        <f t="shared" si="36"/>
        <v>0.76622960958488573</v>
      </c>
      <c r="AK94" s="24">
        <f t="shared" si="37"/>
        <v>52.811379928315418</v>
      </c>
      <c r="AL94" s="77">
        <f t="shared" si="38"/>
        <v>11.754382805829575</v>
      </c>
      <c r="AM94" s="82">
        <f t="shared" si="39"/>
        <v>5074.8021594446882</v>
      </c>
      <c r="AN94" s="83">
        <f t="shared" si="40"/>
        <v>7.3599999999801202</v>
      </c>
      <c r="AO94" s="6">
        <v>7.36</v>
      </c>
      <c r="AP94" s="85">
        <f t="shared" si="41"/>
        <v>1.9880097568147903E-11</v>
      </c>
      <c r="AQ94" s="79">
        <v>5029.4290995140591</v>
      </c>
      <c r="AR94" s="79">
        <v>5074.8021594446882</v>
      </c>
      <c r="AS94" s="92">
        <f t="shared" si="42"/>
        <v>0.33717257203992651</v>
      </c>
      <c r="AT94" s="92">
        <f t="shared" si="43"/>
        <v>0.2263312461154818</v>
      </c>
    </row>
    <row r="95" spans="1:46" ht="15.75" thickBot="1" x14ac:dyDescent="0.3">
      <c r="A95" s="75">
        <v>45292</v>
      </c>
      <c r="B95" s="30">
        <v>5</v>
      </c>
      <c r="C95" s="90">
        <v>2</v>
      </c>
      <c r="D95" s="76">
        <v>12.838709677419354</v>
      </c>
      <c r="E95" s="22">
        <f t="shared" si="14"/>
        <v>6.419354838709677</v>
      </c>
      <c r="F95" s="19">
        <v>0.84478500000000012</v>
      </c>
      <c r="G95" s="22">
        <v>279.85000000000002</v>
      </c>
      <c r="H95" s="26">
        <v>512</v>
      </c>
      <c r="I95" s="27">
        <f t="shared" si="15"/>
        <v>0.97939883999052424</v>
      </c>
      <c r="J95" s="28">
        <f t="shared" si="16"/>
        <v>6.0199285461543637</v>
      </c>
      <c r="K95" s="28">
        <f t="shared" si="44"/>
        <v>199.72987704714356</v>
      </c>
      <c r="L95" s="28">
        <f t="shared" si="17"/>
        <v>510.95969605486738</v>
      </c>
      <c r="M95" s="24">
        <f t="shared" si="45"/>
        <v>5.6421778135007141</v>
      </c>
      <c r="N95" s="24">
        <f t="shared" si="18"/>
        <v>4.3133443998412062</v>
      </c>
      <c r="O95" s="24">
        <f t="shared" si="19"/>
        <v>172068.03739251397</v>
      </c>
      <c r="P95" s="25">
        <f t="shared" si="20"/>
        <v>2.9346520546420316</v>
      </c>
      <c r="Q95" s="23">
        <f t="shared" si="21"/>
        <v>0.77299957867302016</v>
      </c>
      <c r="R95" s="24">
        <f t="shared" si="22"/>
        <v>51.26568100358422</v>
      </c>
      <c r="S95" s="77">
        <f t="shared" si="23"/>
        <v>11.411629914495458</v>
      </c>
      <c r="T95" s="78">
        <f t="shared" si="24"/>
        <v>5021.7032445644536</v>
      </c>
      <c r="U95" s="30">
        <v>5</v>
      </c>
      <c r="V95" s="90">
        <v>2</v>
      </c>
      <c r="W95" s="10">
        <f t="shared" si="25"/>
        <v>2.4791500359807692</v>
      </c>
      <c r="X95" s="22">
        <f t="shared" si="26"/>
        <v>6.419354838709677</v>
      </c>
      <c r="Y95" s="19">
        <f t="shared" si="27"/>
        <v>2.4191500359807692</v>
      </c>
      <c r="Z95" s="22">
        <v>282.25</v>
      </c>
      <c r="AA95" s="26">
        <v>512</v>
      </c>
      <c r="AB95" s="64">
        <f t="shared" si="28"/>
        <v>0.94100593999873461</v>
      </c>
      <c r="AC95" s="66">
        <f t="shared" si="29"/>
        <v>17.789614119072759</v>
      </c>
      <c r="AD95" s="28">
        <f t="shared" si="30"/>
        <v>202.60181627352875</v>
      </c>
      <c r="AE95" s="28">
        <f t="shared" si="31"/>
        <v>172.90655320720242</v>
      </c>
      <c r="AF95" s="24">
        <f t="shared" si="32"/>
        <v>1.8822238744492097</v>
      </c>
      <c r="AG95" s="24">
        <f t="shared" si="33"/>
        <v>4.2166937647472134</v>
      </c>
      <c r="AH95" s="24">
        <f t="shared" si="34"/>
        <v>173084.72026177126</v>
      </c>
      <c r="AI95" s="62">
        <f t="shared" si="35"/>
        <v>3.0422421176423833</v>
      </c>
      <c r="AJ95" s="23">
        <f t="shared" si="36"/>
        <v>0.76605385373047508</v>
      </c>
      <c r="AK95" s="24">
        <f t="shared" si="37"/>
        <v>51.26568100358422</v>
      </c>
      <c r="AL95" s="77">
        <f t="shared" si="38"/>
        <v>11.583136110240781</v>
      </c>
      <c r="AM95" s="82">
        <f t="shared" si="39"/>
        <v>5093.9109019492653</v>
      </c>
      <c r="AN95" s="83">
        <f t="shared" si="40"/>
        <v>7.3596401283567827</v>
      </c>
      <c r="AO95" s="6">
        <v>7.36</v>
      </c>
      <c r="AP95" s="85">
        <f t="shared" si="41"/>
        <v>3.598716432176019E-4</v>
      </c>
      <c r="AQ95" s="79">
        <v>5021.7032445644536</v>
      </c>
      <c r="AR95" s="79">
        <v>5093.9109019492653</v>
      </c>
      <c r="AS95" s="92">
        <f t="shared" si="42"/>
        <v>0.24805754715995348</v>
      </c>
      <c r="AT95" s="92">
        <f t="shared" si="43"/>
        <v>0.15869808814959135</v>
      </c>
    </row>
    <row r="96" spans="1:46" ht="15.75" thickBot="1" x14ac:dyDescent="0.3">
      <c r="A96" s="75">
        <v>45323</v>
      </c>
      <c r="B96" s="30">
        <v>5</v>
      </c>
      <c r="C96" s="90">
        <v>2</v>
      </c>
      <c r="D96" s="76">
        <v>12.827586206896552</v>
      </c>
      <c r="E96" s="22">
        <f t="shared" si="14"/>
        <v>6.4137931034482758</v>
      </c>
      <c r="F96" s="19">
        <v>0.84209299999999998</v>
      </c>
      <c r="G96" s="22">
        <v>279.85000000000002</v>
      </c>
      <c r="H96" s="26">
        <v>512</v>
      </c>
      <c r="I96" s="27">
        <f t="shared" si="15"/>
        <v>0.97946448784500262</v>
      </c>
      <c r="J96" s="28">
        <f t="shared" si="16"/>
        <v>6.000343188646112</v>
      </c>
      <c r="K96" s="28">
        <f t="shared" si="44"/>
        <v>199.62404492700156</v>
      </c>
      <c r="L96" s="28">
        <f t="shared" si="17"/>
        <v>512.18334775988103</v>
      </c>
      <c r="M96" s="24">
        <f t="shared" si="45"/>
        <v>5.6586881653501742</v>
      </c>
      <c r="N96" s="24">
        <f t="shared" si="18"/>
        <v>4.3080279548107896</v>
      </c>
      <c r="O96" s="24">
        <f t="shared" si="19"/>
        <v>171673.87711296114</v>
      </c>
      <c r="P96" s="25">
        <f t="shared" si="20"/>
        <v>2.9280821902149046</v>
      </c>
      <c r="Q96" s="23">
        <f t="shared" si="21"/>
        <v>0.77332103301434518</v>
      </c>
      <c r="R96" s="24">
        <f t="shared" si="22"/>
        <v>51.22126436781609</v>
      </c>
      <c r="S96" s="77">
        <f t="shared" si="23"/>
        <v>11.370896004696975</v>
      </c>
      <c r="T96" s="78">
        <f t="shared" si="24"/>
        <v>5019.0423632333614</v>
      </c>
      <c r="U96" s="30">
        <v>5</v>
      </c>
      <c r="V96" s="90">
        <v>2</v>
      </c>
      <c r="W96" s="10">
        <f t="shared" si="25"/>
        <v>2.4657175158046396</v>
      </c>
      <c r="X96" s="22">
        <f t="shared" si="26"/>
        <v>6.4137931034482758</v>
      </c>
      <c r="Y96" s="19">
        <f t="shared" si="27"/>
        <v>2.4057175158046396</v>
      </c>
      <c r="Z96" s="22">
        <v>282.25</v>
      </c>
      <c r="AA96" s="26">
        <v>512</v>
      </c>
      <c r="AB96" s="64">
        <f t="shared" si="28"/>
        <v>0.94133350914056235</v>
      </c>
      <c r="AC96" s="66">
        <f t="shared" si="29"/>
        <v>17.684679761906679</v>
      </c>
      <c r="AD96" s="28">
        <f t="shared" si="30"/>
        <v>203.2794231622596</v>
      </c>
      <c r="AE96" s="28">
        <f t="shared" si="31"/>
        <v>173.78182152265441</v>
      </c>
      <c r="AF96" s="24">
        <f t="shared" si="32"/>
        <v>1.8854459371930048</v>
      </c>
      <c r="AG96" s="24">
        <f t="shared" si="33"/>
        <v>4.2139333798605865</v>
      </c>
      <c r="AH96" s="24">
        <f t="shared" si="34"/>
        <v>174130.36272299488</v>
      </c>
      <c r="AI96" s="62">
        <f t="shared" si="35"/>
        <v>3.0592141546099541</v>
      </c>
      <c r="AJ96" s="23">
        <f t="shared" si="36"/>
        <v>0.76606424291341035</v>
      </c>
      <c r="AK96" s="24">
        <f t="shared" si="37"/>
        <v>51.22126436781609</v>
      </c>
      <c r="AL96" s="77">
        <f t="shared" si="38"/>
        <v>11.642858188469683</v>
      </c>
      <c r="AM96" s="82">
        <f t="shared" si="39"/>
        <v>5110.9476155445755</v>
      </c>
      <c r="AN96" s="83">
        <f t="shared" si="40"/>
        <v>7.3596050763426488</v>
      </c>
      <c r="AO96" s="6">
        <v>7.36</v>
      </c>
      <c r="AP96" s="85">
        <f t="shared" si="41"/>
        <v>3.9492365735149804E-4</v>
      </c>
      <c r="AQ96" s="79">
        <v>5019.0423632333614</v>
      </c>
      <c r="AR96" s="79">
        <v>5110.9476155445755</v>
      </c>
      <c r="AS96" s="92">
        <f t="shared" si="42"/>
        <v>0.26846804700645327</v>
      </c>
      <c r="AT96" s="92">
        <f t="shared" si="43"/>
        <v>0.16473653960554951</v>
      </c>
    </row>
    <row r="97" spans="1:46" ht="15.75" thickBot="1" x14ac:dyDescent="0.3">
      <c r="A97" s="75">
        <v>45352</v>
      </c>
      <c r="B97" s="30">
        <v>5</v>
      </c>
      <c r="C97" s="90">
        <v>2</v>
      </c>
      <c r="D97" s="76">
        <v>12.838709677419354</v>
      </c>
      <c r="E97" s="22">
        <f t="shared" si="14"/>
        <v>6.419354838709677</v>
      </c>
      <c r="F97" s="19">
        <v>0.84209299999999998</v>
      </c>
      <c r="G97" s="22">
        <v>279.85000000000002</v>
      </c>
      <c r="H97" s="26">
        <v>512</v>
      </c>
      <c r="I97" s="27">
        <f t="shared" si="15"/>
        <v>0.97946448784500262</v>
      </c>
      <c r="J97" s="28">
        <f t="shared" si="16"/>
        <v>6.000343188646112</v>
      </c>
      <c r="K97" s="28">
        <f t="shared" si="44"/>
        <v>199.63836641548463</v>
      </c>
      <c r="L97" s="28">
        <f t="shared" si="17"/>
        <v>512.62748871354029</v>
      </c>
      <c r="M97" s="24">
        <f t="shared" si="45"/>
        <v>5.6631888194473641</v>
      </c>
      <c r="N97" s="24">
        <f t="shared" si="18"/>
        <v>4.3065822729472742</v>
      </c>
      <c r="O97" s="24">
        <f t="shared" si="19"/>
        <v>171640.89221401518</v>
      </c>
      <c r="P97" s="25">
        <f t="shared" si="20"/>
        <v>2.9275485219137356</v>
      </c>
      <c r="Q97" s="23">
        <f t="shared" si="21"/>
        <v>0.77340950675013875</v>
      </c>
      <c r="R97" s="24">
        <f t="shared" si="22"/>
        <v>51.26568100358422</v>
      </c>
      <c r="S97" s="77">
        <f t="shared" si="23"/>
        <v>11.377267994013712</v>
      </c>
      <c r="T97" s="78">
        <f t="shared" si="24"/>
        <v>5019.4024408854657</v>
      </c>
      <c r="U97" s="30">
        <v>5</v>
      </c>
      <c r="V97" s="90">
        <v>2</v>
      </c>
      <c r="W97" s="10">
        <f t="shared" si="25"/>
        <v>2.4652681174639035</v>
      </c>
      <c r="X97" s="22">
        <f t="shared" si="26"/>
        <v>6.419354838709677</v>
      </c>
      <c r="Y97" s="19">
        <f t="shared" si="27"/>
        <v>2.4052681174639035</v>
      </c>
      <c r="Z97" s="22">
        <v>282.25</v>
      </c>
      <c r="AA97" s="26">
        <v>512</v>
      </c>
      <c r="AB97" s="64">
        <f t="shared" si="28"/>
        <v>0.94134446829244778</v>
      </c>
      <c r="AC97" s="66">
        <f t="shared" si="29"/>
        <v>17.681170340996754</v>
      </c>
      <c r="AD97" s="28">
        <f t="shared" si="30"/>
        <v>203.33790854580937</v>
      </c>
      <c r="AE97" s="28">
        <f t="shared" si="31"/>
        <v>173.96703956202319</v>
      </c>
      <c r="AF97" s="24">
        <f t="shared" si="32"/>
        <v>1.8869125780550609</v>
      </c>
      <c r="AG97" s="24">
        <f t="shared" si="33"/>
        <v>4.2126789275137888</v>
      </c>
      <c r="AH97" s="24">
        <f t="shared" si="34"/>
        <v>174178.70802220708</v>
      </c>
      <c r="AI97" s="62">
        <f t="shared" si="35"/>
        <v>3.0600136862016059</v>
      </c>
      <c r="AJ97" s="23">
        <f t="shared" si="36"/>
        <v>0.76606936782378909</v>
      </c>
      <c r="AK97" s="24">
        <f t="shared" si="37"/>
        <v>51.26568100358422</v>
      </c>
      <c r="AL97" s="77">
        <f t="shared" si="38"/>
        <v>11.656111650109521</v>
      </c>
      <c r="AM97" s="82">
        <f t="shared" si="39"/>
        <v>5112.4180827809932</v>
      </c>
      <c r="AN97" s="83">
        <f t="shared" si="40"/>
        <v>7.3601533584239167</v>
      </c>
      <c r="AO97" s="6">
        <v>7.36</v>
      </c>
      <c r="AP97" s="85">
        <f t="shared" si="41"/>
        <v>1.5335842391639432E-4</v>
      </c>
      <c r="AQ97" s="79">
        <v>5019.4024408854657</v>
      </c>
      <c r="AR97" s="79">
        <v>5112.4180827809932</v>
      </c>
      <c r="AS97" s="92">
        <f t="shared" si="42"/>
        <v>0.27403186542761232</v>
      </c>
      <c r="AT97" s="92">
        <f t="shared" si="43"/>
        <v>0.16748516381093007</v>
      </c>
    </row>
    <row r="98" spans="1:46" ht="15.75" thickBot="1" x14ac:dyDescent="0.3">
      <c r="A98" s="75">
        <v>45383</v>
      </c>
      <c r="B98" s="30">
        <v>5</v>
      </c>
      <c r="C98" s="90">
        <v>2</v>
      </c>
      <c r="D98" s="76">
        <v>12.433333333333334</v>
      </c>
      <c r="E98" s="22">
        <f t="shared" si="14"/>
        <v>6.2166666666666668</v>
      </c>
      <c r="F98" s="19">
        <v>0.83036200000000004</v>
      </c>
      <c r="G98" s="22">
        <v>279.85000000000002</v>
      </c>
      <c r="H98" s="26">
        <v>512</v>
      </c>
      <c r="I98" s="27">
        <f t="shared" si="15"/>
        <v>0.97975056324652032</v>
      </c>
      <c r="J98" s="28">
        <f t="shared" si="16"/>
        <v>5.915026194487778</v>
      </c>
      <c r="K98" s="28">
        <f t="shared" si="44"/>
        <v>198.81209050183202</v>
      </c>
      <c r="L98" s="28">
        <f t="shared" si="17"/>
        <v>503.60207148709009</v>
      </c>
      <c r="M98" s="24">
        <f t="shared" si="45"/>
        <v>5.5866038279160009</v>
      </c>
      <c r="N98" s="24">
        <f t="shared" si="18"/>
        <v>4.3313901560083181</v>
      </c>
      <c r="O98" s="24">
        <f t="shared" si="19"/>
        <v>171203.59858785008</v>
      </c>
      <c r="P98" s="25">
        <f t="shared" si="20"/>
        <v>2.9196733338314234</v>
      </c>
      <c r="Q98" s="23">
        <f t="shared" si="21"/>
        <v>0.77195309951678315</v>
      </c>
      <c r="R98" s="24">
        <f t="shared" si="22"/>
        <v>49.64699074074074</v>
      </c>
      <c r="S98" s="77">
        <f t="shared" si="23"/>
        <v>11.010699327709212</v>
      </c>
      <c r="T98" s="78">
        <f t="shared" si="24"/>
        <v>4998.6278201935638</v>
      </c>
      <c r="U98" s="30">
        <v>5</v>
      </c>
      <c r="V98" s="90">
        <v>2</v>
      </c>
      <c r="W98" s="10">
        <f t="shared" si="25"/>
        <v>2.4243857888269287</v>
      </c>
      <c r="X98" s="22">
        <f t="shared" si="26"/>
        <v>6.2166666666666668</v>
      </c>
      <c r="Y98" s="19">
        <f t="shared" si="27"/>
        <v>2.3643857888269286</v>
      </c>
      <c r="Z98" s="22">
        <v>282.25</v>
      </c>
      <c r="AA98" s="26">
        <v>512</v>
      </c>
      <c r="AB98" s="64">
        <f t="shared" si="28"/>
        <v>0.94234143603431142</v>
      </c>
      <c r="AC98" s="66">
        <f t="shared" si="29"/>
        <v>17.362255411495749</v>
      </c>
      <c r="AD98" s="28">
        <f t="shared" si="30"/>
        <v>204.4502544575565</v>
      </c>
      <c r="AE98" s="28">
        <f t="shared" si="31"/>
        <v>171.56869161549909</v>
      </c>
      <c r="AF98" s="24">
        <f t="shared" si="32"/>
        <v>1.8507746511760756</v>
      </c>
      <c r="AG98" s="24">
        <f t="shared" si="33"/>
        <v>4.2439953194121678</v>
      </c>
      <c r="AH98" s="24">
        <f t="shared" si="34"/>
        <v>177398.60774055775</v>
      </c>
      <c r="AI98" s="62">
        <f t="shared" si="35"/>
        <v>3.1127031703427517</v>
      </c>
      <c r="AJ98" s="23">
        <f t="shared" si="36"/>
        <v>0.76602477188247864</v>
      </c>
      <c r="AK98" s="24">
        <f t="shared" si="37"/>
        <v>49.64699074074074</v>
      </c>
      <c r="AL98" s="77">
        <f t="shared" si="38"/>
        <v>11.497418045988416</v>
      </c>
      <c r="AM98" s="82">
        <f t="shared" si="39"/>
        <v>5140.3852109677291</v>
      </c>
      <c r="AN98" s="83">
        <f t="shared" si="40"/>
        <v>7.3596311407949289</v>
      </c>
      <c r="AO98" s="6">
        <v>7.36</v>
      </c>
      <c r="AP98" s="85">
        <f t="shared" si="41"/>
        <v>3.6885920507145897E-4</v>
      </c>
      <c r="AQ98" s="79">
        <v>4998.6278201935638</v>
      </c>
      <c r="AR98" s="79">
        <v>5140.3852109677291</v>
      </c>
      <c r="AS98" s="92">
        <f t="shared" si="42"/>
        <v>0.17935563004827987</v>
      </c>
      <c r="AT98" s="92">
        <f t="shared" si="43"/>
        <v>9.9759258225152969E-2</v>
      </c>
    </row>
    <row r="99" spans="1:46" ht="15.75" thickBot="1" x14ac:dyDescent="0.3">
      <c r="A99" s="75">
        <v>45413</v>
      </c>
      <c r="B99" s="30">
        <v>5</v>
      </c>
      <c r="C99" s="90">
        <v>2</v>
      </c>
      <c r="D99" s="76">
        <v>12.419354838709678</v>
      </c>
      <c r="E99" s="22">
        <f t="shared" si="14"/>
        <v>6.209677419354839</v>
      </c>
      <c r="F99" s="19">
        <v>0.82702000000000009</v>
      </c>
      <c r="G99" s="22">
        <v>279.85000000000002</v>
      </c>
      <c r="H99" s="26">
        <v>512</v>
      </c>
      <c r="I99" s="27">
        <f t="shared" si="15"/>
        <v>0.97983206218027463</v>
      </c>
      <c r="J99" s="28">
        <f t="shared" si="16"/>
        <v>5.8907296783342797</v>
      </c>
      <c r="K99" s="28">
        <f t="shared" si="44"/>
        <v>204.7243208863265</v>
      </c>
      <c r="L99" s="28">
        <f t="shared" si="17"/>
        <v>505.11067263044055</v>
      </c>
      <c r="M99" s="24">
        <f t="shared" si="45"/>
        <v>5.4415204355175284</v>
      </c>
      <c r="N99" s="24">
        <f t="shared" si="18"/>
        <v>4.3795320461512333</v>
      </c>
      <c r="O99" s="24">
        <f t="shared" si="19"/>
        <v>183555.15541920351</v>
      </c>
      <c r="P99" s="25">
        <f t="shared" si="20"/>
        <v>3.1240272072697208</v>
      </c>
      <c r="Q99" s="23">
        <f t="shared" si="21"/>
        <v>0.76946334296338126</v>
      </c>
      <c r="R99" s="24">
        <f t="shared" si="22"/>
        <v>49.591173835125446</v>
      </c>
      <c r="S99" s="77">
        <f t="shared" si="23"/>
        <v>11.829953569549559</v>
      </c>
      <c r="T99" s="78">
        <f t="shared" si="24"/>
        <v>5147.2759190326815</v>
      </c>
      <c r="U99" s="30">
        <v>5</v>
      </c>
      <c r="V99" s="90">
        <v>2</v>
      </c>
      <c r="W99" s="10">
        <f t="shared" si="25"/>
        <v>2.5836329809562049</v>
      </c>
      <c r="X99" s="22">
        <f t="shared" si="26"/>
        <v>6.209677419354839</v>
      </c>
      <c r="Y99" s="19">
        <f t="shared" si="27"/>
        <v>2.5236329809562048</v>
      </c>
      <c r="Z99" s="22">
        <v>282.25</v>
      </c>
      <c r="AA99" s="26">
        <v>512</v>
      </c>
      <c r="AB99" s="64">
        <f t="shared" si="28"/>
        <v>0.93845799008520614</v>
      </c>
      <c r="AC99" s="66">
        <f t="shared" si="29"/>
        <v>18.608332031926857</v>
      </c>
      <c r="AD99" s="28">
        <f t="shared" si="30"/>
        <v>196.1877183340479</v>
      </c>
      <c r="AE99" s="28">
        <f t="shared" si="31"/>
        <v>159.89989994817512</v>
      </c>
      <c r="AF99" s="24">
        <f t="shared" si="32"/>
        <v>1.7975440188491825</v>
      </c>
      <c r="AG99" s="24">
        <f t="shared" si="33"/>
        <v>4.2920419997081138</v>
      </c>
      <c r="AH99" s="24">
        <f t="shared" si="34"/>
        <v>165199.06913425389</v>
      </c>
      <c r="AI99" s="62">
        <f t="shared" si="35"/>
        <v>2.9164110682692761</v>
      </c>
      <c r="AJ99" s="23">
        <f t="shared" si="36"/>
        <v>0.76637250627641151</v>
      </c>
      <c r="AK99" s="24">
        <f t="shared" si="37"/>
        <v>49.591173835125446</v>
      </c>
      <c r="AL99" s="77">
        <f t="shared" si="38"/>
        <v>10.689861245991633</v>
      </c>
      <c r="AM99" s="82">
        <f t="shared" si="39"/>
        <v>4932.6446111477007</v>
      </c>
      <c r="AN99" s="83">
        <f t="shared" si="40"/>
        <v>7.3599511579100634</v>
      </c>
      <c r="AO99" s="6">
        <v>7.36</v>
      </c>
      <c r="AP99" s="85">
        <f t="shared" si="41"/>
        <v>4.884208993694017E-5</v>
      </c>
      <c r="AQ99" s="79">
        <v>5147.2759190326815</v>
      </c>
      <c r="AR99" s="79">
        <v>4932.6446111477007</v>
      </c>
      <c r="AS99" s="92">
        <f t="shared" si="42"/>
        <v>0</v>
      </c>
      <c r="AT99" s="92">
        <f t="shared" si="43"/>
        <v>0</v>
      </c>
    </row>
    <row r="100" spans="1:46" ht="15.75" thickBot="1" x14ac:dyDescent="0.3">
      <c r="A100" s="75">
        <v>45444</v>
      </c>
      <c r="B100" s="30">
        <v>5</v>
      </c>
      <c r="C100" s="90">
        <v>2</v>
      </c>
      <c r="D100" s="76">
        <v>12.466666666666667</v>
      </c>
      <c r="E100" s="22">
        <f t="shared" si="14"/>
        <v>6.2333333333333334</v>
      </c>
      <c r="F100" s="19">
        <v>0.82702000000000009</v>
      </c>
      <c r="G100" s="22">
        <v>279.85000000000002</v>
      </c>
      <c r="H100" s="26">
        <v>512</v>
      </c>
      <c r="I100" s="27">
        <f t="shared" si="15"/>
        <v>0.97983206218027463</v>
      </c>
      <c r="J100" s="28">
        <f t="shared" si="16"/>
        <v>5.8907296783342797</v>
      </c>
      <c r="K100" s="28">
        <f t="shared" si="44"/>
        <v>194.42988372628719</v>
      </c>
      <c r="L100" s="28">
        <f t="shared" si="17"/>
        <v>507.03490376427078</v>
      </c>
      <c r="M100" s="24">
        <f t="shared" si="45"/>
        <v>5.7514586129493743</v>
      </c>
      <c r="N100" s="24">
        <f t="shared" si="18"/>
        <v>4.2785315382318103</v>
      </c>
      <c r="O100" s="24">
        <f t="shared" si="19"/>
        <v>161741.24082490685</v>
      </c>
      <c r="P100" s="25">
        <f t="shared" si="20"/>
        <v>2.7697625947245204</v>
      </c>
      <c r="Q100" s="23">
        <f t="shared" si="21"/>
        <v>0.77521799867619823</v>
      </c>
      <c r="R100" s="24">
        <f t="shared" si="22"/>
        <v>49.780092592592588</v>
      </c>
      <c r="S100" s="77">
        <f t="shared" si="23"/>
        <v>10.386102951755277</v>
      </c>
      <c r="T100" s="78">
        <f t="shared" si="24"/>
        <v>4888.4483001915987</v>
      </c>
      <c r="U100" s="30">
        <v>5</v>
      </c>
      <c r="V100" s="90">
        <v>2</v>
      </c>
      <c r="W100" s="10">
        <f t="shared" si="25"/>
        <v>2.2906490610890731</v>
      </c>
      <c r="X100" s="22">
        <f t="shared" si="26"/>
        <v>6.2333333333333334</v>
      </c>
      <c r="Y100" s="19">
        <f t="shared" si="27"/>
        <v>2.230649061089073</v>
      </c>
      <c r="Z100" s="22">
        <v>282.25</v>
      </c>
      <c r="AA100" s="26">
        <v>512</v>
      </c>
      <c r="AB100" s="64">
        <f t="shared" si="28"/>
        <v>0.94560277676274684</v>
      </c>
      <c r="AC100" s="66">
        <f t="shared" si="29"/>
        <v>16.323699805774723</v>
      </c>
      <c r="AD100" s="28">
        <f t="shared" si="30"/>
        <v>211.90702786490823</v>
      </c>
      <c r="AE100" s="28">
        <f t="shared" si="31"/>
        <v>182.97356549640381</v>
      </c>
      <c r="AF100" s="24">
        <f t="shared" si="32"/>
        <v>1.9043472777173311</v>
      </c>
      <c r="AG100" s="24">
        <f t="shared" si="33"/>
        <v>4.197857782219943</v>
      </c>
      <c r="AH100" s="24">
        <f t="shared" si="34"/>
        <v>188503.07611806176</v>
      </c>
      <c r="AI100" s="62">
        <f t="shared" si="35"/>
        <v>3.2994885600869353</v>
      </c>
      <c r="AJ100" s="23">
        <f t="shared" si="36"/>
        <v>0.76614751605256792</v>
      </c>
      <c r="AK100" s="24">
        <f t="shared" si="37"/>
        <v>49.780092592592588</v>
      </c>
      <c r="AL100" s="77">
        <f t="shared" si="38"/>
        <v>12.247903160338376</v>
      </c>
      <c r="AM100" s="82">
        <f t="shared" si="39"/>
        <v>5327.8669426309471</v>
      </c>
      <c r="AN100" s="83">
        <f t="shared" si="40"/>
        <v>7.3600010586320597</v>
      </c>
      <c r="AO100" s="6">
        <v>7.36</v>
      </c>
      <c r="AP100" s="85">
        <f t="shared" si="41"/>
        <v>1.0586320593475307E-6</v>
      </c>
      <c r="AQ100" s="79">
        <v>4888.4483001915987</v>
      </c>
      <c r="AR100" s="79">
        <v>5327.8669426309471</v>
      </c>
      <c r="AS100" s="92">
        <f t="shared" ref="AS100:AS102" si="46">(M100-$AS$58)/($AS$59-$AS$58)</f>
        <v>0.38315313813884577</v>
      </c>
      <c r="AT100" s="92">
        <f t="shared" ref="AT100:AT102" si="47">(AF100-$AT$58)/($AT$59-$AT$58)</f>
        <v>0.20015944607392122</v>
      </c>
    </row>
    <row r="101" spans="1:46" ht="15.75" thickBot="1" x14ac:dyDescent="0.3">
      <c r="A101" s="75">
        <v>45474</v>
      </c>
      <c r="B101" s="30">
        <v>5</v>
      </c>
      <c r="C101" s="90">
        <v>2</v>
      </c>
      <c r="D101" s="76">
        <v>12.03225806451613</v>
      </c>
      <c r="E101" s="22">
        <f t="shared" si="14"/>
        <v>6.0161290322580649</v>
      </c>
      <c r="F101" s="19">
        <v>0.81194799999999989</v>
      </c>
      <c r="G101" s="22">
        <v>279.85000000000002</v>
      </c>
      <c r="H101" s="26">
        <v>512</v>
      </c>
      <c r="I101" s="27">
        <f t="shared" si="15"/>
        <v>0.98019961212927098</v>
      </c>
      <c r="J101" s="28">
        <f t="shared" si="16"/>
        <v>5.7812056420341298</v>
      </c>
      <c r="K101" s="28">
        <f t="shared" si="44"/>
        <v>192.89007895955874</v>
      </c>
      <c r="L101" s="28">
        <f t="shared" si="17"/>
        <v>498.63794390288479</v>
      </c>
      <c r="M101" s="24">
        <f t="shared" si="45"/>
        <v>5.7013616603905692</v>
      </c>
      <c r="N101" s="24">
        <f t="shared" si="18"/>
        <v>4.2943814819240842</v>
      </c>
      <c r="O101" s="24">
        <f t="shared" si="19"/>
        <v>159779.25915574448</v>
      </c>
      <c r="P101" s="25">
        <f t="shared" si="20"/>
        <v>2.7385537359665566</v>
      </c>
      <c r="Q101" s="23">
        <f t="shared" si="21"/>
        <v>0.77417452031461043</v>
      </c>
      <c r="R101" s="24">
        <f t="shared" si="22"/>
        <v>48.045474910394262</v>
      </c>
      <c r="S101" s="77">
        <f t="shared" si="23"/>
        <v>9.9159429631564784</v>
      </c>
      <c r="T101" s="78">
        <f t="shared" si="24"/>
        <v>4849.7337988491136</v>
      </c>
      <c r="U101" s="30">
        <v>5</v>
      </c>
      <c r="V101" s="90">
        <v>2</v>
      </c>
      <c r="W101" s="10">
        <f t="shared" si="25"/>
        <v>2.2235632288105736</v>
      </c>
      <c r="X101" s="22">
        <f t="shared" si="26"/>
        <v>6.0161290322580649</v>
      </c>
      <c r="Y101" s="19">
        <f t="shared" si="27"/>
        <v>2.1635632288105735</v>
      </c>
      <c r="Z101" s="22">
        <v>282.25</v>
      </c>
      <c r="AA101" s="26">
        <v>512</v>
      </c>
      <c r="AB101" s="64">
        <f t="shared" si="28"/>
        <v>0.94723875037158012</v>
      </c>
      <c r="AC101" s="66">
        <f t="shared" si="29"/>
        <v>15.805426661278256</v>
      </c>
      <c r="AD101" s="28">
        <f t="shared" si="30"/>
        <v>214.54945496004783</v>
      </c>
      <c r="AE101" s="28">
        <f t="shared" si="31"/>
        <v>182.38852745975262</v>
      </c>
      <c r="AF101" s="24">
        <f t="shared" si="32"/>
        <v>1.8748790665811972</v>
      </c>
      <c r="AG101" s="24">
        <f t="shared" si="33"/>
        <v>4.2230100088153284</v>
      </c>
      <c r="AH101" s="24">
        <f t="shared" si="34"/>
        <v>194391.35271815787</v>
      </c>
      <c r="AI101" s="62">
        <f t="shared" si="35"/>
        <v>3.4017508550969939</v>
      </c>
      <c r="AJ101" s="23">
        <f t="shared" si="36"/>
        <v>0.76603486444170965</v>
      </c>
      <c r="AK101" s="24">
        <f t="shared" si="37"/>
        <v>48.045474910394262</v>
      </c>
      <c r="AL101" s="77">
        <f t="shared" si="38"/>
        <v>12.192166823405126</v>
      </c>
      <c r="AM101" s="82">
        <f t="shared" si="39"/>
        <v>5394.3040972187682</v>
      </c>
      <c r="AN101" s="83">
        <f t="shared" si="40"/>
        <v>7.3599030636627818</v>
      </c>
      <c r="AO101" s="6">
        <v>7.36</v>
      </c>
      <c r="AP101" s="85">
        <f t="shared" si="41"/>
        <v>9.6936337218522795E-5</v>
      </c>
      <c r="AQ101" s="79">
        <v>4849.7337988491136</v>
      </c>
      <c r="AR101" s="79">
        <v>5394.3040972187682</v>
      </c>
      <c r="AS101" s="92">
        <f t="shared" si="46"/>
        <v>0.3212220629058829</v>
      </c>
      <c r="AT101" s="92">
        <f t="shared" si="47"/>
        <v>0.14493322095395947</v>
      </c>
    </row>
    <row r="102" spans="1:46" ht="15.75" thickBot="1" x14ac:dyDescent="0.3">
      <c r="A102" s="75">
        <v>45505</v>
      </c>
      <c r="B102" s="30">
        <v>5</v>
      </c>
      <c r="C102" s="90">
        <v>2</v>
      </c>
      <c r="D102" s="76">
        <v>12.064516129032258</v>
      </c>
      <c r="E102" s="22">
        <f t="shared" si="14"/>
        <v>6.032258064516129</v>
      </c>
      <c r="F102" s="19">
        <v>0.81194799999999989</v>
      </c>
      <c r="G102" s="22">
        <v>279.85000000000002</v>
      </c>
      <c r="H102" s="26">
        <v>512</v>
      </c>
      <c r="I102" s="27">
        <f t="shared" si="15"/>
        <v>0.98019961212927098</v>
      </c>
      <c r="J102" s="28">
        <f t="shared" si="16"/>
        <v>5.7812056420341298</v>
      </c>
      <c r="K102" s="28">
        <f t="shared" si="44"/>
        <v>193.12451578971596</v>
      </c>
      <c r="L102" s="28">
        <f t="shared" si="17"/>
        <v>499.97477485168616</v>
      </c>
      <c r="M102" s="24">
        <f t="shared" si="45"/>
        <v>5.7097072865061449</v>
      </c>
      <c r="N102" s="24">
        <f t="shared" si="18"/>
        <v>4.2917284468939769</v>
      </c>
      <c r="O102" s="24">
        <f t="shared" si="19"/>
        <v>160068.93320942143</v>
      </c>
      <c r="P102" s="25">
        <f t="shared" si="20"/>
        <v>2.7430067581687498</v>
      </c>
      <c r="Q102" s="23">
        <f t="shared" si="21"/>
        <v>0.77434525295671808</v>
      </c>
      <c r="R102" s="24">
        <f t="shared" si="22"/>
        <v>48.174283154121859</v>
      </c>
      <c r="S102" s="77">
        <f t="shared" si="23"/>
        <v>9.9583565382041623</v>
      </c>
      <c r="T102" s="78">
        <f t="shared" si="24"/>
        <v>4855.6281207605416</v>
      </c>
      <c r="U102" s="30">
        <v>5</v>
      </c>
      <c r="V102" s="90">
        <v>2</v>
      </c>
      <c r="W102" s="10">
        <f t="shared" si="25"/>
        <v>2.2271788512815998</v>
      </c>
      <c r="X102" s="22">
        <f t="shared" si="26"/>
        <v>6.032258064516129</v>
      </c>
      <c r="Y102" s="19">
        <f t="shared" si="27"/>
        <v>2.1671788512815997</v>
      </c>
      <c r="Z102" s="22">
        <v>282.25</v>
      </c>
      <c r="AA102" s="26">
        <v>512</v>
      </c>
      <c r="AB102" s="64">
        <f t="shared" si="28"/>
        <v>0.94715057880477971</v>
      </c>
      <c r="AC102" s="66">
        <f t="shared" si="29"/>
        <v>15.833313589580099</v>
      </c>
      <c r="AD102" s="28">
        <f t="shared" si="30"/>
        <v>214.43221540927328</v>
      </c>
      <c r="AE102" s="28">
        <f t="shared" si="31"/>
        <v>182.55540591007565</v>
      </c>
      <c r="AF102" s="24">
        <f t="shared" si="32"/>
        <v>1.8776205254267375</v>
      </c>
      <c r="AG102" s="24">
        <f t="shared" si="33"/>
        <v>4.2206484965326778</v>
      </c>
      <c r="AH102" s="24">
        <f t="shared" si="34"/>
        <v>194070.3771550477</v>
      </c>
      <c r="AI102" s="62">
        <f t="shared" si="35"/>
        <v>3.3961202582023655</v>
      </c>
      <c r="AJ102" s="23">
        <f t="shared" si="36"/>
        <v>0.76604116523229671</v>
      </c>
      <c r="AK102" s="24">
        <f t="shared" si="37"/>
        <v>48.174283154121859</v>
      </c>
      <c r="AL102" s="77">
        <f t="shared" si="38"/>
        <v>12.204567750689231</v>
      </c>
      <c r="AM102" s="82">
        <f t="shared" si="39"/>
        <v>5391.3564048593689</v>
      </c>
      <c r="AN102" s="83">
        <f t="shared" si="40"/>
        <v>7.3599999999851722</v>
      </c>
      <c r="AO102" s="6">
        <v>7.36</v>
      </c>
      <c r="AP102" s="85">
        <f t="shared" si="41"/>
        <v>1.4828138716893591E-11</v>
      </c>
      <c r="AQ102" s="79">
        <v>4855.6281207605416</v>
      </c>
      <c r="AR102" s="79">
        <v>5391.3564048593689</v>
      </c>
      <c r="AS102" s="92">
        <f t="shared" si="46"/>
        <v>0.3315391295622469</v>
      </c>
      <c r="AT102" s="92">
        <f t="shared" si="47"/>
        <v>0.1500709750803127</v>
      </c>
    </row>
    <row r="103" spans="1:46" ht="15.75" thickBot="1" x14ac:dyDescent="0.3">
      <c r="A103" s="75">
        <v>45536</v>
      </c>
      <c r="B103" s="30">
        <v>5</v>
      </c>
      <c r="C103" s="90">
        <v>2</v>
      </c>
      <c r="D103" s="76">
        <v>12.033333333333333</v>
      </c>
      <c r="E103" s="22">
        <f t="shared" si="14"/>
        <v>6.0166666666666666</v>
      </c>
      <c r="F103" s="19">
        <v>0.81194799999999989</v>
      </c>
      <c r="G103" s="22">
        <v>279.85000000000002</v>
      </c>
      <c r="H103" s="26">
        <v>512</v>
      </c>
      <c r="I103" s="27">
        <f t="shared" si="15"/>
        <v>0.98019961212927098</v>
      </c>
      <c r="J103" s="28">
        <f t="shared" si="16"/>
        <v>5.7812056420341298</v>
      </c>
      <c r="K103" s="28">
        <f t="shared" si="44"/>
        <v>192.3588675429632</v>
      </c>
      <c r="L103" s="28">
        <f t="shared" si="17"/>
        <v>498.68250493451154</v>
      </c>
      <c r="M103" s="24">
        <f t="shared" si="45"/>
        <v>5.7176172503511786</v>
      </c>
      <c r="N103" s="24">
        <f t="shared" si="18"/>
        <v>4.2892186106978087</v>
      </c>
      <c r="O103" s="24">
        <f t="shared" si="19"/>
        <v>158709.38361181694</v>
      </c>
      <c r="P103" s="25">
        <f t="shared" si="20"/>
        <v>2.722154855877593</v>
      </c>
      <c r="Q103" s="23">
        <f t="shared" si="21"/>
        <v>0.77450822170632438</v>
      </c>
      <c r="R103" s="24">
        <f t="shared" si="22"/>
        <v>48.049768518518512</v>
      </c>
      <c r="S103" s="77">
        <f t="shared" si="23"/>
        <v>9.8461823006394678</v>
      </c>
      <c r="T103" s="78">
        <f t="shared" si="24"/>
        <v>4836.3778296085284</v>
      </c>
      <c r="U103" s="30">
        <v>5</v>
      </c>
      <c r="V103" s="90">
        <v>2</v>
      </c>
      <c r="W103" s="10">
        <f t="shared" si="25"/>
        <v>2.2102481909200997</v>
      </c>
      <c r="X103" s="22">
        <f t="shared" si="26"/>
        <v>6.0166666666666666</v>
      </c>
      <c r="Y103" s="19">
        <f t="shared" si="27"/>
        <v>2.1502481909200997</v>
      </c>
      <c r="Z103" s="22">
        <v>282.25</v>
      </c>
      <c r="AA103" s="26">
        <v>512</v>
      </c>
      <c r="AB103" s="64">
        <f t="shared" si="28"/>
        <v>0.94756345455798718</v>
      </c>
      <c r="AC103" s="66">
        <f t="shared" si="29"/>
        <v>15.702773876305457</v>
      </c>
      <c r="AD103" s="28">
        <f t="shared" si="30"/>
        <v>215.33260203690006</v>
      </c>
      <c r="AE103" s="28">
        <f t="shared" si="31"/>
        <v>183.59725063998812</v>
      </c>
      <c r="AF103" s="24">
        <f t="shared" si="32"/>
        <v>1.8804402725569387</v>
      </c>
      <c r="AG103" s="24">
        <f t="shared" si="33"/>
        <v>4.2182244995092049</v>
      </c>
      <c r="AH103" s="24">
        <f t="shared" si="34"/>
        <v>195591.17985323948</v>
      </c>
      <c r="AI103" s="62">
        <f t="shared" si="35"/>
        <v>3.4228710322691351</v>
      </c>
      <c r="AJ103" s="23">
        <f t="shared" si="36"/>
        <v>0.76604863060892914</v>
      </c>
      <c r="AK103" s="24">
        <f t="shared" si="37"/>
        <v>48.049768518518512</v>
      </c>
      <c r="AL103" s="77">
        <f t="shared" si="38"/>
        <v>12.26829543281287</v>
      </c>
      <c r="AM103" s="82">
        <f t="shared" si="39"/>
        <v>5413.9943522519279</v>
      </c>
      <c r="AN103" s="83">
        <f t="shared" si="40"/>
        <v>7.3600222448895218</v>
      </c>
      <c r="AO103" s="6">
        <v>7.36</v>
      </c>
      <c r="AP103" s="85">
        <f t="shared" si="41"/>
        <v>2.2244889521516598E-5</v>
      </c>
      <c r="AQ103" s="79">
        <v>4836.3778296085284</v>
      </c>
      <c r="AR103" s="79">
        <v>5413.9943522519279</v>
      </c>
      <c r="AS103" s="92">
        <f t="shared" si="42"/>
        <v>0.34131761988861503</v>
      </c>
      <c r="AT103" s="92">
        <f t="shared" si="43"/>
        <v>0.1553554488841164</v>
      </c>
    </row>
    <row r="104" spans="1:46" ht="15.75" thickBot="1" x14ac:dyDescent="0.3">
      <c r="A104" s="75">
        <v>45566</v>
      </c>
      <c r="B104" s="30">
        <v>5</v>
      </c>
      <c r="C104" s="90">
        <v>2</v>
      </c>
      <c r="D104" s="76">
        <v>11.67741935483871</v>
      </c>
      <c r="E104" s="22">
        <f t="shared" si="14"/>
        <v>5.838709677419355</v>
      </c>
      <c r="F104" s="19">
        <v>0.796875</v>
      </c>
      <c r="G104" s="22">
        <v>279.85000000000002</v>
      </c>
      <c r="H104" s="26">
        <v>512</v>
      </c>
      <c r="I104" s="27">
        <f t="shared" si="15"/>
        <v>0.98056718646454299</v>
      </c>
      <c r="J104" s="28">
        <f t="shared" si="16"/>
        <v>5.6717564538550036</v>
      </c>
      <c r="K104" s="28">
        <f>3.14*T104/60*$B$6</f>
        <v>189.53089667676133</v>
      </c>
      <c r="L104" s="28">
        <f t="shared" si="17"/>
        <v>493.27136602663495</v>
      </c>
      <c r="M104" s="24">
        <f t="shared" si="45"/>
        <v>5.7399623955768346</v>
      </c>
      <c r="N104" s="24">
        <f t="shared" si="18"/>
        <v>4.2821529032708199</v>
      </c>
      <c r="O104" s="24">
        <f t="shared" si="19"/>
        <v>153823.32870990594</v>
      </c>
      <c r="P104" s="25">
        <f>POWER((O104*($B$7-1)/(I104*H104*G104*$B$7)+1),$B$7/($B$7-1))</f>
        <v>2.6473495030434178</v>
      </c>
      <c r="Q104" s="23">
        <f t="shared" si="21"/>
        <v>0.77497461095214693</v>
      </c>
      <c r="R104" s="24">
        <f t="shared" si="22"/>
        <v>46.628584229390682</v>
      </c>
      <c r="S104" s="77">
        <f t="shared" si="23"/>
        <v>9.25522454262439</v>
      </c>
      <c r="T104" s="78">
        <f t="shared" si="24"/>
        <v>4765.2756455773042</v>
      </c>
      <c r="U104" s="30">
        <v>5</v>
      </c>
      <c r="V104" s="90">
        <v>2</v>
      </c>
      <c r="W104" s="10">
        <f t="shared" si="25"/>
        <v>2.1096066352377236</v>
      </c>
      <c r="X104" s="22">
        <f t="shared" si="26"/>
        <v>5.838709677419355</v>
      </c>
      <c r="Y104" s="19">
        <f t="shared" si="27"/>
        <v>2.0496066352377236</v>
      </c>
      <c r="Z104" s="22">
        <v>282.25</v>
      </c>
      <c r="AA104" s="26">
        <v>512</v>
      </c>
      <c r="AB104" s="64">
        <f t="shared" si="28"/>
        <v>0.9500177272927246</v>
      </c>
      <c r="AC104" s="66">
        <f t="shared" si="29"/>
        <v>14.929143670895565</v>
      </c>
      <c r="AD104" s="28">
        <f t="shared" si="30"/>
        <v>220.32397705209198</v>
      </c>
      <c r="AE104" s="28">
        <f t="shared" si="31"/>
        <v>187.39956660860591</v>
      </c>
      <c r="AF104" s="24">
        <f t="shared" si="32"/>
        <v>1.8759012745261447</v>
      </c>
      <c r="AG104" s="24">
        <f t="shared" si="33"/>
        <v>4.2221289092893119</v>
      </c>
      <c r="AH104" s="24">
        <f t="shared" si="34"/>
        <v>204953.34643516212</v>
      </c>
      <c r="AI104" s="62">
        <f t="shared" si="35"/>
        <v>3.5909438972897476</v>
      </c>
      <c r="AJ104" s="23">
        <f t="shared" si="36"/>
        <v>0.76603710153376081</v>
      </c>
      <c r="AK104" s="24">
        <f t="shared" si="37"/>
        <v>46.628584229390682</v>
      </c>
      <c r="AL104" s="77">
        <f t="shared" si="38"/>
        <v>12.475485010077234</v>
      </c>
      <c r="AM104" s="82">
        <f t="shared" si="39"/>
        <v>5539.4898688926905</v>
      </c>
      <c r="AN104" s="83">
        <f t="shared" si="40"/>
        <v>7.3600224386514776</v>
      </c>
      <c r="AO104" s="6">
        <v>7.36</v>
      </c>
      <c r="AP104" s="85">
        <f t="shared" si="41"/>
        <v>2.2438651477330041E-5</v>
      </c>
      <c r="AQ104" s="79">
        <v>4765.2756455773042</v>
      </c>
      <c r="AR104" s="79">
        <v>5539.4898688926905</v>
      </c>
      <c r="AS104" s="92">
        <f t="shared" si="42"/>
        <v>0.36894123368901888</v>
      </c>
      <c r="AT104" s="92">
        <f t="shared" si="43"/>
        <v>0.14684893568215568</v>
      </c>
    </row>
    <row r="105" spans="1:46" ht="15.75" thickBot="1" x14ac:dyDescent="0.3">
      <c r="A105" s="75">
        <v>45597</v>
      </c>
      <c r="B105" s="30">
        <v>5</v>
      </c>
      <c r="C105" s="90">
        <v>2</v>
      </c>
      <c r="D105" s="76">
        <v>11.666666666666666</v>
      </c>
      <c r="E105" s="22">
        <f t="shared" si="14"/>
        <v>5.833333333333333</v>
      </c>
      <c r="F105" s="19">
        <v>0.796875</v>
      </c>
      <c r="G105" s="22">
        <v>279.85000000000002</v>
      </c>
      <c r="H105" s="26">
        <v>512</v>
      </c>
      <c r="I105" s="27">
        <f t="shared" si="15"/>
        <v>0.98056718646454299</v>
      </c>
      <c r="J105" s="28">
        <f t="shared" si="16"/>
        <v>5.6717564538550036</v>
      </c>
      <c r="K105" s="28">
        <f t="shared" si="44"/>
        <v>190.78934584509196</v>
      </c>
      <c r="L105" s="28">
        <f t="shared" si="17"/>
        <v>492.81715666565282</v>
      </c>
      <c r="M105" s="24">
        <f t="shared" si="45"/>
        <v>5.696850970206361</v>
      </c>
      <c r="N105" s="24">
        <f t="shared" si="18"/>
        <v>4.2958175428063541</v>
      </c>
      <c r="O105" s="24">
        <f t="shared" si="19"/>
        <v>156370.2264537717</v>
      </c>
      <c r="P105" s="25">
        <f>POWER((O105*($B$7-1)/(I105*H105*G105*$B$7)+1),$B$7/($B$7-1))</f>
        <v>2.6856744522723179</v>
      </c>
      <c r="Q105" s="23">
        <f t="shared" si="21"/>
        <v>0.7740827608050056</v>
      </c>
      <c r="R105" s="24">
        <f t="shared" si="22"/>
        <v>46.585648148148145</v>
      </c>
      <c r="S105" s="77">
        <f t="shared" si="23"/>
        <v>9.410632453364606</v>
      </c>
      <c r="T105" s="78">
        <f t="shared" si="24"/>
        <v>4796.9161710968474</v>
      </c>
      <c r="U105" s="30">
        <v>5</v>
      </c>
      <c r="V105" s="90">
        <v>2</v>
      </c>
      <c r="W105" s="10">
        <f t="shared" si="25"/>
        <v>2.1401468291545034</v>
      </c>
      <c r="X105" s="22">
        <f t="shared" si="26"/>
        <v>5.833333333333333</v>
      </c>
      <c r="Y105" s="19">
        <f t="shared" si="27"/>
        <v>2.0801468291545033</v>
      </c>
      <c r="Z105" s="22">
        <v>282.25</v>
      </c>
      <c r="AA105" s="26">
        <v>512</v>
      </c>
      <c r="AB105" s="64">
        <f t="shared" si="28"/>
        <v>0.94927296570060349</v>
      </c>
      <c r="AC105" s="66">
        <f t="shared" si="29"/>
        <v>15.163482932238239</v>
      </c>
      <c r="AD105" s="28">
        <f t="shared" si="30"/>
        <v>218.43002271749816</v>
      </c>
      <c r="AE105" s="28">
        <f t="shared" si="31"/>
        <v>184.33356646224721</v>
      </c>
      <c r="AF105" s="24">
        <f t="shared" si="32"/>
        <v>1.861209470002978</v>
      </c>
      <c r="AG105" s="24">
        <f t="shared" si="33"/>
        <v>4.2348598228176426</v>
      </c>
      <c r="AH105" s="24">
        <f t="shared" si="34"/>
        <v>202052.25479305082</v>
      </c>
      <c r="AI105" s="62">
        <f t="shared" si="35"/>
        <v>3.5382333008131819</v>
      </c>
      <c r="AJ105" s="23">
        <f t="shared" si="36"/>
        <v>0.76601858145566215</v>
      </c>
      <c r="AK105" s="24">
        <f t="shared" si="37"/>
        <v>46.585648148148145</v>
      </c>
      <c r="AL105" s="77">
        <f t="shared" si="38"/>
        <v>12.287868045501012</v>
      </c>
      <c r="AM105" s="82">
        <f t="shared" si="39"/>
        <v>5491.8711712411532</v>
      </c>
      <c r="AN105" s="83">
        <f t="shared" si="40"/>
        <v>7.3600447814954126</v>
      </c>
      <c r="AO105" s="6">
        <v>7.36</v>
      </c>
      <c r="AP105" s="85">
        <f t="shared" si="41"/>
        <v>4.4781495412316019E-5</v>
      </c>
      <c r="AQ105" s="79">
        <v>4796.9161710968474</v>
      </c>
      <c r="AR105" s="79">
        <v>5491.8711712411532</v>
      </c>
      <c r="AS105" s="92">
        <f t="shared" si="42"/>
        <v>0.31564583762904841</v>
      </c>
      <c r="AT105" s="92">
        <f t="shared" si="43"/>
        <v>0.11931509929600419</v>
      </c>
    </row>
    <row r="106" spans="1:46" ht="15.75" thickBot="1" x14ac:dyDescent="0.3">
      <c r="A106" s="75">
        <v>45627</v>
      </c>
      <c r="B106" s="30">
        <v>5</v>
      </c>
      <c r="C106" s="90">
        <v>2</v>
      </c>
      <c r="D106" s="76">
        <v>11.64516129032258</v>
      </c>
      <c r="E106" s="22">
        <f t="shared" si="14"/>
        <v>5.82258064516129</v>
      </c>
      <c r="F106" s="19">
        <v>0.796875</v>
      </c>
      <c r="G106" s="22">
        <v>279.85000000000002</v>
      </c>
      <c r="H106" s="26">
        <v>512</v>
      </c>
      <c r="I106" s="27">
        <f t="shared" si="15"/>
        <v>0.98056718646454299</v>
      </c>
      <c r="J106" s="28">
        <f t="shared" si="16"/>
        <v>5.6717564538550036</v>
      </c>
      <c r="K106" s="28">
        <f t="shared" si="44"/>
        <v>190.11228328601032</v>
      </c>
      <c r="L106" s="28">
        <f t="shared" si="17"/>
        <v>491.90873794368844</v>
      </c>
      <c r="M106" s="24">
        <f t="shared" si="45"/>
        <v>5.7066011293266259</v>
      </c>
      <c r="N106" s="24">
        <f t="shared" si="18"/>
        <v>4.2927152822757861</v>
      </c>
      <c r="O106" s="24">
        <f t="shared" si="19"/>
        <v>155150.23587828394</v>
      </c>
      <c r="P106" s="25">
        <f t="shared" si="20"/>
        <v>2.6672639307591801</v>
      </c>
      <c r="Q106" s="23">
        <f t="shared" si="21"/>
        <v>0.77428156245529411</v>
      </c>
      <c r="R106" s="24">
        <f t="shared" si="22"/>
        <v>46.499775985663078</v>
      </c>
      <c r="S106" s="77">
        <f t="shared" si="23"/>
        <v>9.3176068788019748</v>
      </c>
      <c r="T106" s="78">
        <f t="shared" si="24"/>
        <v>4779.8931432955997</v>
      </c>
      <c r="U106" s="30">
        <v>5</v>
      </c>
      <c r="V106" s="90">
        <v>2</v>
      </c>
      <c r="W106" s="10">
        <f t="shared" si="25"/>
        <v>2.1254759448237217</v>
      </c>
      <c r="X106" s="22">
        <f t="shared" si="26"/>
        <v>5.82258064516129</v>
      </c>
      <c r="Y106" s="19">
        <f t="shared" si="27"/>
        <v>2.0654759448237217</v>
      </c>
      <c r="Z106" s="22">
        <v>282.25</v>
      </c>
      <c r="AA106" s="26">
        <v>512</v>
      </c>
      <c r="AB106" s="64">
        <f t="shared" si="28"/>
        <v>0.94963073393225883</v>
      </c>
      <c r="AC106" s="66">
        <f t="shared" si="29"/>
        <v>15.050865270238601</v>
      </c>
      <c r="AD106" s="28">
        <f t="shared" si="30"/>
        <v>219.25527194583381</v>
      </c>
      <c r="AE106" s="28">
        <f t="shared" si="31"/>
        <v>185.37050920631589</v>
      </c>
      <c r="AF106" s="24">
        <f t="shared" si="32"/>
        <v>1.8646346783517718</v>
      </c>
      <c r="AG106" s="24">
        <f t="shared" si="33"/>
        <v>4.2318785035122373</v>
      </c>
      <c r="AH106" s="24">
        <f t="shared" si="34"/>
        <v>203438.56325082658</v>
      </c>
      <c r="AI106" s="62">
        <f t="shared" si="35"/>
        <v>3.5633498071518441</v>
      </c>
      <c r="AJ106" s="23">
        <f t="shared" si="36"/>
        <v>0.7660201831674005</v>
      </c>
      <c r="AK106" s="24">
        <f t="shared" si="37"/>
        <v>46.499775985663078</v>
      </c>
      <c r="AL106" s="77">
        <f t="shared" si="38"/>
        <v>12.349345129384535</v>
      </c>
      <c r="AM106" s="82">
        <f t="shared" si="39"/>
        <v>5512.6199785241479</v>
      </c>
      <c r="AN106" s="83">
        <f t="shared" si="40"/>
        <v>7.3600133096643816</v>
      </c>
      <c r="AO106" s="6">
        <v>7.36</v>
      </c>
      <c r="AP106" s="85">
        <f t="shared" si="41"/>
        <v>1.330966438128911E-5</v>
      </c>
      <c r="AQ106" s="79">
        <v>4779.8931432955997</v>
      </c>
      <c r="AR106" s="79">
        <v>5512.6199785241479</v>
      </c>
      <c r="AS106" s="92">
        <f t="shared" si="42"/>
        <v>0.32769922225961418</v>
      </c>
      <c r="AT106" s="92">
        <f t="shared" si="43"/>
        <v>0.12573426490057352</v>
      </c>
    </row>
    <row r="107" spans="1:46" x14ac:dyDescent="0.25">
      <c r="AP107" s="89">
        <f>SUM(AP63:AP106)</f>
        <v>6.9096999692330741E-3</v>
      </c>
    </row>
    <row r="110" spans="1:46" x14ac:dyDescent="0.25">
      <c r="AP110" s="88">
        <f>SUM(AP99:AP106)</f>
        <v>2.4961177483540098E-4</v>
      </c>
    </row>
  </sheetData>
  <scenarios current="0">
    <scenario name="подбор частот" count="2" user="Автор" comment="Автор: Автор , 10/21/2022">
      <inputCells r="AQ66" val="4486.06893667789" numFmtId="166"/>
      <inputCells r="AR66" val="4446.0180044695" numFmtId="166"/>
    </scenario>
  </scenarios>
  <mergeCells count="4">
    <mergeCell ref="A11:D11"/>
    <mergeCell ref="N11:Q11"/>
    <mergeCell ref="F11:L11"/>
    <mergeCell ref="S11:Y11"/>
  </mergeCells>
  <conditionalFormatting sqref="AP63:AP10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{E5706D8C-B268-47C2-8DD9-63AC43D8154F}</x14:id>
        </ext>
      </extLst>
    </cfRule>
  </conditionalFormatting>
  <conditionalFormatting sqref="AS63:AT10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706D8C-B268-47C2-8DD9-63AC43D815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AP63:AP106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abSelected="1" workbookViewId="0">
      <selection activeCell="K22" sqref="K22"/>
    </sheetView>
  </sheetViews>
  <sheetFormatPr defaultRowHeight="15" x14ac:dyDescent="0.25"/>
  <sheetData>
    <row r="1" spans="1:18" x14ac:dyDescent="0.25">
      <c r="A1" s="94" t="s">
        <v>47</v>
      </c>
      <c r="B1" s="94" t="s">
        <v>48</v>
      </c>
      <c r="C1" s="94" t="s">
        <v>5</v>
      </c>
      <c r="D1" s="94" t="s">
        <v>3</v>
      </c>
      <c r="E1" s="94" t="s">
        <v>38</v>
      </c>
      <c r="F1" s="94" t="s">
        <v>54</v>
      </c>
      <c r="G1" s="94" t="s">
        <v>50</v>
      </c>
      <c r="H1" s="94" t="s">
        <v>52</v>
      </c>
      <c r="I1" s="94" t="s">
        <v>55</v>
      </c>
      <c r="J1" s="94" t="s">
        <v>56</v>
      </c>
      <c r="K1" s="94" t="s">
        <v>39</v>
      </c>
      <c r="L1" s="94" t="s">
        <v>49</v>
      </c>
      <c r="M1" s="94" t="s">
        <v>51</v>
      </c>
      <c r="N1" s="94" t="s">
        <v>53</v>
      </c>
      <c r="O1" s="94" t="s">
        <v>57</v>
      </c>
      <c r="P1" s="94" t="s">
        <v>58</v>
      </c>
      <c r="Q1" s="103" t="s">
        <v>61</v>
      </c>
      <c r="R1" s="102" t="s">
        <v>60</v>
      </c>
    </row>
    <row r="2" spans="1:18" x14ac:dyDescent="0.25">
      <c r="A2" s="10">
        <f>Лист1!D63</f>
        <v>18.741935483870968</v>
      </c>
      <c r="B2" s="10">
        <f>Лист1!F63</f>
        <v>1.1000000000000001</v>
      </c>
      <c r="C2" s="10">
        <f>Лист1!G63</f>
        <v>279.85000000000002</v>
      </c>
      <c r="D2" s="10">
        <f>Лист1!H63</f>
        <v>512</v>
      </c>
      <c r="E2" s="10">
        <f>Лист1!T63</f>
        <v>5049.699523889778</v>
      </c>
      <c r="F2" s="10">
        <f>Лист1!P63</f>
        <v>2.8612269277905495</v>
      </c>
      <c r="G2" s="10">
        <f>Лист1!S63</f>
        <v>15.818791365208314</v>
      </c>
      <c r="H2" s="10">
        <f>Лист1!Q63</f>
        <v>0.78736810154271542</v>
      </c>
      <c r="I2" s="10">
        <f>Лист1!AS63</f>
        <v>1</v>
      </c>
      <c r="J2" s="95">
        <f>Лист1!C63</f>
        <v>2</v>
      </c>
      <c r="K2" s="10">
        <f>Лист1!AM63</f>
        <v>4623.1601919490049</v>
      </c>
      <c r="L2" s="10">
        <f>Лист1!AI63</f>
        <v>2.3839589708553435</v>
      </c>
      <c r="M2" s="10">
        <f>Лист1!AL63</f>
        <v>12.701125331380132</v>
      </c>
      <c r="N2" s="10">
        <f>Лист1!AJ63</f>
        <v>0.75944337303236775</v>
      </c>
      <c r="O2" s="10">
        <f>Лист1!AT63</f>
        <v>1</v>
      </c>
      <c r="P2" s="95">
        <f>Лист1!V63</f>
        <v>2</v>
      </c>
      <c r="Q2" t="s">
        <v>62</v>
      </c>
      <c r="R2" t="s">
        <v>59</v>
      </c>
    </row>
    <row r="3" spans="1:18" x14ac:dyDescent="0.25">
      <c r="A3" s="10">
        <f>Лист1!D64</f>
        <v>17.25</v>
      </c>
      <c r="B3" s="10">
        <f>Лист1!F64</f>
        <v>1.1000000000000001</v>
      </c>
      <c r="C3" s="10">
        <f>Лист1!G64</f>
        <v>279.85000000000002</v>
      </c>
      <c r="D3" s="10">
        <f>Лист1!H64</f>
        <v>512</v>
      </c>
      <c r="E3" s="10">
        <f>Лист1!T64</f>
        <v>4924.6225488845139</v>
      </c>
      <c r="F3" s="10">
        <f>Лист1!P64</f>
        <v>2.797135222595255</v>
      </c>
      <c r="G3" s="10">
        <f>Лист1!S64</f>
        <v>14.367224259251024</v>
      </c>
      <c r="H3" s="10">
        <f>Лист1!Q64</f>
        <v>0.77853756091705595</v>
      </c>
      <c r="I3" s="10">
        <f>Лист1!AS64</f>
        <v>0.56553228155532631</v>
      </c>
      <c r="J3" s="95">
        <f>Лист1!C64</f>
        <v>2</v>
      </c>
      <c r="K3" s="10">
        <f>Лист1!AM64</f>
        <v>4616.2973954581148</v>
      </c>
      <c r="L3" s="10">
        <f>Лист1!AI64</f>
        <v>2.4395140984381509</v>
      </c>
      <c r="M3" s="10">
        <f>Лист1!AL64</f>
        <v>11.957864846863497</v>
      </c>
      <c r="N3" s="10">
        <f>Лист1!AJ64</f>
        <v>0.76569528638897832</v>
      </c>
      <c r="O3" s="10">
        <f>Лист1!AT64</f>
        <v>0.75997439319982585</v>
      </c>
      <c r="P3" s="95">
        <f>Лист1!V64</f>
        <v>2</v>
      </c>
      <c r="Q3" t="s">
        <v>62</v>
      </c>
      <c r="R3" t="s">
        <v>59</v>
      </c>
    </row>
    <row r="4" spans="1:18" x14ac:dyDescent="0.25">
      <c r="A4" s="10">
        <f>Лист1!D65</f>
        <v>16.322580645161292</v>
      </c>
      <c r="B4" s="10">
        <f>Лист1!F65</f>
        <v>1.1528399999999999</v>
      </c>
      <c r="C4" s="10">
        <f>Лист1!G65</f>
        <v>279.85000000000002</v>
      </c>
      <c r="D4" s="10">
        <f>Лист1!H65</f>
        <v>512</v>
      </c>
      <c r="E4" s="10">
        <f>Лист1!T65</f>
        <v>4729.0840195840274</v>
      </c>
      <c r="F4" s="10">
        <f>Лист1!P65</f>
        <v>2.6675013124887075</v>
      </c>
      <c r="G4" s="10">
        <f>Лист1!S65</f>
        <v>12.999300780998279</v>
      </c>
      <c r="H4" s="10">
        <f>Лист1!Q65</f>
        <v>0.77109692713889988</v>
      </c>
      <c r="I4" s="10">
        <f>Лист1!AS65</f>
        <v>0.12034888909001762</v>
      </c>
      <c r="J4" s="95">
        <f>Лист1!C65</f>
        <v>2</v>
      </c>
      <c r="K4" s="10">
        <f>Лист1!AM65</f>
        <v>4568.8194448604454</v>
      </c>
      <c r="L4" s="10">
        <f>Лист1!AI65</f>
        <v>2.4409256195443847</v>
      </c>
      <c r="M4" s="10">
        <f>Лист1!AL65</f>
        <v>11.302460982996442</v>
      </c>
      <c r="N4" s="10">
        <f>Лист1!AJ65</f>
        <v>0.76712743357388558</v>
      </c>
      <c r="O4" s="10">
        <f>Лист1!AT65</f>
        <v>0.58092381031420337</v>
      </c>
      <c r="P4" s="95">
        <f>Лист1!V65</f>
        <v>2</v>
      </c>
      <c r="Q4" t="s">
        <v>62</v>
      </c>
      <c r="R4" t="s">
        <v>59</v>
      </c>
    </row>
    <row r="5" spans="1:18" x14ac:dyDescent="0.25">
      <c r="A5" s="10">
        <f>Лист1!D66</f>
        <v>16.258064516129032</v>
      </c>
      <c r="B5" s="10">
        <f>Лист1!F66</f>
        <v>1.14896</v>
      </c>
      <c r="C5" s="10">
        <f>Лист1!G66</f>
        <v>279.85000000000002</v>
      </c>
      <c r="D5" s="10">
        <f>Лист1!H66</f>
        <v>512</v>
      </c>
      <c r="E5" s="10">
        <f>Лист1!T66</f>
        <v>4727.5797178673147</v>
      </c>
      <c r="F5" s="10">
        <f>Лист1!P66</f>
        <v>2.6659593045619436</v>
      </c>
      <c r="G5" s="10">
        <f>Лист1!S66</f>
        <v>12.940912343205811</v>
      </c>
      <c r="H5" s="10">
        <f>Лист1!Q66</f>
        <v>0.77108007013260593</v>
      </c>
      <c r="I5" s="10">
        <f>Лист1!AS66</f>
        <v>0.11916012515765845</v>
      </c>
      <c r="J5" s="95">
        <f>Лист1!C66</f>
        <v>2</v>
      </c>
      <c r="K5" s="10">
        <f>Лист1!AM66</f>
        <v>4579.0964715384589</v>
      </c>
      <c r="L5" s="10">
        <f>Лист1!AI66</f>
        <v>2.4507969753079815</v>
      </c>
      <c r="M5" s="10">
        <f>Лист1!AL66</f>
        <v>11.317655836315504</v>
      </c>
      <c r="N5" s="10">
        <f>Лист1!AJ66</f>
        <v>0.76714430424223945</v>
      </c>
      <c r="O5" s="10">
        <f>Лист1!AT66</f>
        <v>0.57358428835017816</v>
      </c>
      <c r="P5" s="95">
        <f>Лист1!V66</f>
        <v>2</v>
      </c>
      <c r="Q5" t="s">
        <v>62</v>
      </c>
      <c r="R5" t="s">
        <v>59</v>
      </c>
    </row>
    <row r="6" spans="1:18" x14ac:dyDescent="0.25">
      <c r="A6" s="10">
        <f>Лист1!D67</f>
        <v>16.3</v>
      </c>
      <c r="B6" s="10">
        <f>Лист1!F67</f>
        <v>1.1250800000000001</v>
      </c>
      <c r="C6" s="10">
        <f>Лист1!G67</f>
        <v>279.85000000000002</v>
      </c>
      <c r="D6" s="10">
        <f>Лист1!H67</f>
        <v>512</v>
      </c>
      <c r="E6" s="10">
        <f>Лист1!T67</f>
        <v>4769.9002229583939</v>
      </c>
      <c r="F6" s="10">
        <f>Лист1!P67</f>
        <v>2.6913660242542683</v>
      </c>
      <c r="G6" s="10">
        <f>Лист1!S67</f>
        <v>13.096533124980501</v>
      </c>
      <c r="H6" s="10">
        <f>Лист1!Q67</f>
        <v>0.77263421783481423</v>
      </c>
      <c r="I6" s="10">
        <f>Лист1!AS67</f>
        <v>0.22447475165470249</v>
      </c>
      <c r="J6" s="95">
        <f>Лист1!C67</f>
        <v>2</v>
      </c>
      <c r="K6" s="10">
        <f>Лист1!AM67</f>
        <v>4620.8894366193399</v>
      </c>
      <c r="L6" s="10">
        <f>Лист1!AI67</f>
        <v>2.4797864352171</v>
      </c>
      <c r="M6" s="10">
        <f>Лист1!AL67</f>
        <v>11.523899610725273</v>
      </c>
      <c r="N6" s="10">
        <f>Лист1!AJ67</f>
        <v>0.76707762229674881</v>
      </c>
      <c r="O6" s="10">
        <f>Лист1!AT67</f>
        <v>0.59795502913833154</v>
      </c>
      <c r="P6" s="95">
        <f>Лист1!V67</f>
        <v>2</v>
      </c>
      <c r="Q6" t="s">
        <v>62</v>
      </c>
      <c r="R6" t="s">
        <v>59</v>
      </c>
    </row>
    <row r="7" spans="1:18" x14ac:dyDescent="0.25">
      <c r="A7" s="10">
        <f>Лист1!D68</f>
        <v>16.129032258064516</v>
      </c>
      <c r="B7" s="10">
        <f>Лист1!F68</f>
        <v>1.1208500000000001</v>
      </c>
      <c r="C7" s="10">
        <f>Лист1!G68</f>
        <v>279.85000000000002</v>
      </c>
      <c r="D7" s="10">
        <f>Лист1!H68</f>
        <v>512</v>
      </c>
      <c r="E7" s="10">
        <f>Лист1!T68</f>
        <v>4754.9008744084203</v>
      </c>
      <c r="F7" s="10">
        <f>Лист1!P68</f>
        <v>2.6797273604968121</v>
      </c>
      <c r="G7" s="10">
        <f>Лист1!S68</f>
        <v>12.903144117639345</v>
      </c>
      <c r="H7" s="10">
        <f>Лист1!Q68</f>
        <v>0.77226239884359504</v>
      </c>
      <c r="I7" s="10">
        <f>Лист1!AS68</f>
        <v>0.20003632072054592</v>
      </c>
      <c r="J7" s="95">
        <f>Лист1!C68</f>
        <v>2</v>
      </c>
      <c r="K7" s="10">
        <f>Лист1!AM68</f>
        <v>4639.7187760815377</v>
      </c>
      <c r="L7" s="10">
        <f>Лист1!AI68</f>
        <v>2.5003427479479208</v>
      </c>
      <c r="M7" s="10">
        <f>Лист1!AL68</f>
        <v>11.524786067678024</v>
      </c>
      <c r="N7" s="10">
        <f>Лист1!AJ68</f>
        <v>0.76714039329818551</v>
      </c>
      <c r="O7" s="10">
        <f>Лист1!AT68</f>
        <v>0.57539459103221668</v>
      </c>
      <c r="P7" s="95">
        <f>Лист1!V68</f>
        <v>2</v>
      </c>
      <c r="Q7" t="s">
        <v>62</v>
      </c>
      <c r="R7" t="s">
        <v>59</v>
      </c>
    </row>
    <row r="8" spans="1:18" x14ac:dyDescent="0.25">
      <c r="A8" s="10">
        <f>Лист1!D69</f>
        <v>16.100000000000001</v>
      </c>
      <c r="B8" s="10">
        <f>Лист1!F69</f>
        <v>1.11666</v>
      </c>
      <c r="C8" s="10">
        <f>Лист1!G69</f>
        <v>279.85000000000002</v>
      </c>
      <c r="D8" s="10">
        <f>Лист1!H69</f>
        <v>512</v>
      </c>
      <c r="E8" s="10">
        <f>Лист1!T69</f>
        <v>4757.2742894357425</v>
      </c>
      <c r="F8" s="10">
        <f>Лист1!P69</f>
        <v>2.6802917249534479</v>
      </c>
      <c r="G8" s="10">
        <f>Лист1!S69</f>
        <v>12.881644714308727</v>
      </c>
      <c r="H8" s="10">
        <f>Лист1!Q69</f>
        <v>0.77242499459326286</v>
      </c>
      <c r="I8" s="10">
        <f>Лист1!AS69</f>
        <v>0.21077892520567379</v>
      </c>
      <c r="J8" s="95">
        <f>Лист1!C69</f>
        <v>2</v>
      </c>
      <c r="K8" s="10">
        <f>Лист1!AM69</f>
        <v>4650.2278118000941</v>
      </c>
      <c r="L8" s="10">
        <f>Лист1!AI69</f>
        <v>2.5092864288557815</v>
      </c>
      <c r="M8" s="10">
        <f>Лист1!AL69</f>
        <v>11.557114139388457</v>
      </c>
      <c r="N8" s="10">
        <f>Лист1!AJ69</f>
        <v>0.76714193647638229</v>
      </c>
      <c r="O8" s="10">
        <f>Лист1!AT69</f>
        <v>0.57468923232540259</v>
      </c>
      <c r="P8" s="95">
        <f>Лист1!V69</f>
        <v>2</v>
      </c>
      <c r="Q8" t="s">
        <v>62</v>
      </c>
      <c r="R8" t="s">
        <v>59</v>
      </c>
    </row>
    <row r="9" spans="1:18" x14ac:dyDescent="0.25">
      <c r="A9" s="10">
        <f>Лист1!D70</f>
        <v>16.096774193548388</v>
      </c>
      <c r="B9" s="10">
        <f>Лист1!F70</f>
        <v>1.0662100000000001</v>
      </c>
      <c r="C9" s="10">
        <f>Лист1!G70</f>
        <v>279.85000000000002</v>
      </c>
      <c r="D9" s="10">
        <f>Лист1!H70</f>
        <v>512</v>
      </c>
      <c r="E9" s="10">
        <f>Лист1!T70</f>
        <v>4806.6572796348664</v>
      </c>
      <c r="F9" s="10">
        <f>Лист1!P70</f>
        <v>2.6891916204049426</v>
      </c>
      <c r="G9" s="10">
        <f>Лист1!S70</f>
        <v>12.871212443246742</v>
      </c>
      <c r="H9" s="10">
        <f>Лист1!Q70</f>
        <v>0.77679215199661744</v>
      </c>
      <c r="I9" s="10">
        <f>Лист1!AS70</f>
        <v>0.47205442611927689</v>
      </c>
      <c r="J9" s="95">
        <f>Лист1!C70</f>
        <v>2</v>
      </c>
      <c r="K9" s="10">
        <f>Лист1!AM70</f>
        <v>4797.7105613225349</v>
      </c>
      <c r="L9" s="10">
        <f>Лист1!AI70</f>
        <v>2.6218351858649167</v>
      </c>
      <c r="M9" s="10">
        <f>Лист1!AL70</f>
        <v>12.215222354506606</v>
      </c>
      <c r="N9" s="10">
        <f>Лист1!AJ70</f>
        <v>0.76690270515802172</v>
      </c>
      <c r="O9" s="10">
        <f>Лист1!AT70</f>
        <v>0.63704250921510952</v>
      </c>
      <c r="P9" s="95">
        <f>Лист1!V70</f>
        <v>2</v>
      </c>
      <c r="Q9" t="s">
        <v>62</v>
      </c>
      <c r="R9" t="s">
        <v>59</v>
      </c>
    </row>
    <row r="10" spans="1:18" x14ac:dyDescent="0.25">
      <c r="A10" s="10">
        <f>Лист1!D71</f>
        <v>16.129032258064516</v>
      </c>
      <c r="B10" s="10">
        <f>Лист1!F71</f>
        <v>1.06609</v>
      </c>
      <c r="C10" s="10">
        <f>Лист1!G71</f>
        <v>279.85000000000002</v>
      </c>
      <c r="D10" s="10">
        <f>Лист1!H71</f>
        <v>512</v>
      </c>
      <c r="E10" s="10">
        <f>Лист1!T71</f>
        <v>4808.4558737802017</v>
      </c>
      <c r="F10" s="10">
        <f>Лист1!P71</f>
        <v>2.6892052319167976</v>
      </c>
      <c r="G10" s="10">
        <f>Лист1!S71</f>
        <v>12.893311754957979</v>
      </c>
      <c r="H10" s="10">
        <f>Лист1!Q71</f>
        <v>0.77702154287319036</v>
      </c>
      <c r="I10" s="10">
        <f>Лист1!AS71</f>
        <v>0.48461641419996909</v>
      </c>
      <c r="J10" s="95">
        <f>Лист1!C71</f>
        <v>2</v>
      </c>
      <c r="K10" s="10">
        <f>Лист1!AM71</f>
        <v>4799.8338115130873</v>
      </c>
      <c r="L10" s="10">
        <f>Лист1!AI71</f>
        <v>2.6220344563960651</v>
      </c>
      <c r="M10" s="10">
        <f>Лист1!AL71</f>
        <v>12.241505471496769</v>
      </c>
      <c r="N10" s="10">
        <f>Лист1!AJ71</f>
        <v>0.76686351267393871</v>
      </c>
      <c r="O10" s="10">
        <f>Лист1!AT71</f>
        <v>0.64376751153872769</v>
      </c>
      <c r="P10" s="95">
        <f>Лист1!V71</f>
        <v>2</v>
      </c>
      <c r="Q10" t="s">
        <v>62</v>
      </c>
      <c r="R10" t="s">
        <v>59</v>
      </c>
    </row>
    <row r="11" spans="1:18" x14ac:dyDescent="0.25">
      <c r="A11" s="10">
        <f>Лист1!D72</f>
        <v>16.107142857142858</v>
      </c>
      <c r="B11" s="10">
        <f>Лист1!F72</f>
        <v>1.0658099999999999</v>
      </c>
      <c r="C11" s="10">
        <f>Лист1!G72</f>
        <v>279.85000000000002</v>
      </c>
      <c r="D11" s="10">
        <f>Лист1!H72</f>
        <v>512</v>
      </c>
      <c r="E11" s="10">
        <f>Лист1!T72</f>
        <v>4807.0793362213208</v>
      </c>
      <c r="F11" s="10">
        <f>Лист1!P72</f>
        <v>2.688637548072113</v>
      </c>
      <c r="G11" s="10">
        <f>Лист1!S72</f>
        <v>12.874574747334258</v>
      </c>
      <c r="H11" s="10">
        <f>Лист1!Q72</f>
        <v>0.77691575592036433</v>
      </c>
      <c r="I11" s="10">
        <f>Лист1!AS72</f>
        <v>0.47883461464470967</v>
      </c>
      <c r="J11" s="95">
        <f>Лист1!C72</f>
        <v>2</v>
      </c>
      <c r="K11" s="10">
        <f>Лист1!AM72</f>
        <v>4800.1743692099835</v>
      </c>
      <c r="L11" s="10">
        <f>Лист1!AI72</f>
        <v>2.6232430212717825</v>
      </c>
      <c r="M11" s="10">
        <f>Лист1!AL72</f>
        <v>12.23151861691481</v>
      </c>
      <c r="N11" s="10">
        <f>Лист1!AJ72</f>
        <v>0.76688511790420311</v>
      </c>
      <c r="O11" s="10">
        <f>Лист1!AT72</f>
        <v>0.6401196170438086</v>
      </c>
      <c r="P11" s="95">
        <f>Лист1!V72</f>
        <v>2</v>
      </c>
      <c r="Q11" t="s">
        <v>62</v>
      </c>
      <c r="R11" t="s">
        <v>59</v>
      </c>
    </row>
    <row r="12" spans="1:18" x14ac:dyDescent="0.25">
      <c r="A12" s="10">
        <f>Лист1!D73</f>
        <v>16.096774193548388</v>
      </c>
      <c r="B12" s="10">
        <f>Лист1!F73</f>
        <v>1.06778</v>
      </c>
      <c r="C12" s="10">
        <f>Лист1!G73</f>
        <v>279.85000000000002</v>
      </c>
      <c r="D12" s="10">
        <f>Лист1!H73</f>
        <v>512</v>
      </c>
      <c r="E12" s="10">
        <f>Лист1!T73</f>
        <v>4806.9702729985393</v>
      </c>
      <c r="F12" s="10">
        <f>Лист1!P73</f>
        <v>2.6911796774114829</v>
      </c>
      <c r="G12" s="10">
        <f>Лист1!S73</f>
        <v>12.884901255258987</v>
      </c>
      <c r="H12" s="10">
        <f>Лист1!Q73</f>
        <v>0.77658659790245199</v>
      </c>
      <c r="I12" s="10">
        <f>Лист1!AS73</f>
        <v>0.46071885187315187</v>
      </c>
      <c r="J12" s="95">
        <f>Лист1!C73</f>
        <v>2</v>
      </c>
      <c r="K12" s="10">
        <f>Лист1!AM73</f>
        <v>4789.9890474562108</v>
      </c>
      <c r="L12" s="10">
        <f>Лист1!AI73</f>
        <v>2.6158048634765243</v>
      </c>
      <c r="M12" s="10">
        <f>Лист1!AL73</f>
        <v>12.180285638540269</v>
      </c>
      <c r="N12" s="10">
        <f>Лист1!AJ73</f>
        <v>0.76692068299024552</v>
      </c>
      <c r="O12" s="10">
        <f>Лист1!AT73</f>
        <v>0.63378704677967623</v>
      </c>
      <c r="P12" s="95">
        <f>Лист1!V73</f>
        <v>2</v>
      </c>
      <c r="Q12" t="s">
        <v>62</v>
      </c>
      <c r="R12" t="s">
        <v>59</v>
      </c>
    </row>
    <row r="13" spans="1:18" x14ac:dyDescent="0.25">
      <c r="A13" s="10">
        <f>Лист1!D74</f>
        <v>15.7</v>
      </c>
      <c r="B13" s="10">
        <f>Лист1!F74</f>
        <v>1.0499100000000001</v>
      </c>
      <c r="C13" s="10">
        <f>Лист1!G74</f>
        <v>279.85000000000002</v>
      </c>
      <c r="D13" s="10">
        <f>Лист1!H74</f>
        <v>512</v>
      </c>
      <c r="E13" s="10">
        <f>Лист1!T74</f>
        <v>4782.9321712217898</v>
      </c>
      <c r="F13" s="10">
        <f>Лист1!P74</f>
        <v>2.6691131291111239</v>
      </c>
      <c r="G13" s="10">
        <f>Лист1!S74</f>
        <v>12.461167027446779</v>
      </c>
      <c r="H13" s="10">
        <f>Лист1!Q74</f>
        <v>0.77624857993820928</v>
      </c>
      <c r="I13" s="10">
        <f>Лист1!AS74</f>
        <v>0.44190937078099485</v>
      </c>
      <c r="J13" s="95">
        <f>Лист1!C74</f>
        <v>2</v>
      </c>
      <c r="K13" s="10">
        <f>Лист1!AM74</f>
        <v>4853.7015007234368</v>
      </c>
      <c r="L13" s="10">
        <f>Лист1!AI74</f>
        <v>2.6837302683323658</v>
      </c>
      <c r="M13" s="10">
        <f>Лист1!AL74</f>
        <v>12.2552374280673</v>
      </c>
      <c r="N13" s="10">
        <f>Лист1!AJ74</f>
        <v>0.76709869239819906</v>
      </c>
      <c r="O13" s="10">
        <f>Лист1!AT74</f>
        <v>0.59136795982922463</v>
      </c>
      <c r="P13" s="95">
        <f>Лист1!V74</f>
        <v>2</v>
      </c>
      <c r="Q13" t="s">
        <v>62</v>
      </c>
      <c r="R13" t="s">
        <v>59</v>
      </c>
    </row>
    <row r="14" spans="1:18" x14ac:dyDescent="0.25">
      <c r="A14" s="10">
        <f>Лист1!D75</f>
        <v>15.67741935483871</v>
      </c>
      <c r="B14" s="10">
        <f>Лист1!F75</f>
        <v>1.05203</v>
      </c>
      <c r="C14" s="10">
        <f>Лист1!G75</f>
        <v>279.85000000000002</v>
      </c>
      <c r="D14" s="10">
        <f>Лист1!H75</f>
        <v>512</v>
      </c>
      <c r="E14" s="10">
        <f>Лист1!T75</f>
        <v>4780.2113417862074</v>
      </c>
      <c r="F14" s="10">
        <f>Лист1!P75</f>
        <v>2.6694875522437775</v>
      </c>
      <c r="G14" s="10">
        <f>Лист1!S75</f>
        <v>12.450569970600382</v>
      </c>
      <c r="H14" s="10">
        <f>Лист1!Q75</f>
        <v>0.77587492445043171</v>
      </c>
      <c r="I14" s="10">
        <f>Лист1!AS75</f>
        <v>0.42086024192194582</v>
      </c>
      <c r="J14" s="95">
        <f>Лист1!C75</f>
        <v>2</v>
      </c>
      <c r="K14" s="10">
        <f>Лист1!AM75</f>
        <v>4845.0563062911297</v>
      </c>
      <c r="L14" s="10">
        <f>Лист1!AI75</f>
        <v>2.6778429163426689</v>
      </c>
      <c r="M14" s="10">
        <f>Лист1!AL75</f>
        <v>12.204803257550488</v>
      </c>
      <c r="N14" s="10">
        <f>Лист1!AJ75</f>
        <v>0.76712118258686335</v>
      </c>
      <c r="O14" s="10">
        <f>Лист1!AT75</f>
        <v>0.58337915653586925</v>
      </c>
      <c r="P14" s="95">
        <f>Лист1!V75</f>
        <v>2</v>
      </c>
      <c r="Q14" t="s">
        <v>62</v>
      </c>
      <c r="R14" t="s">
        <v>59</v>
      </c>
    </row>
    <row r="15" spans="1:18" x14ac:dyDescent="0.25">
      <c r="A15" s="10">
        <f>Лист1!D76</f>
        <v>15.7</v>
      </c>
      <c r="B15" s="10">
        <f>Лист1!F76</f>
        <v>1.05247</v>
      </c>
      <c r="C15" s="10">
        <f>Лист1!G76</f>
        <v>279.85000000000002</v>
      </c>
      <c r="D15" s="10">
        <f>Лист1!H76</f>
        <v>512</v>
      </c>
      <c r="E15" s="10">
        <f>Лист1!T76</f>
        <v>4781.3629893213429</v>
      </c>
      <c r="F15" s="10">
        <f>Лист1!P76</f>
        <v>2.6698785601481858</v>
      </c>
      <c r="G15" s="10">
        <f>Лист1!S76</f>
        <v>12.468888328818254</v>
      </c>
      <c r="H15" s="10">
        <f>Лист1!Q76</f>
        <v>0.77597209184675453</v>
      </c>
      <c r="I15" s="10">
        <f>Лист1!AS76</f>
        <v>0.42636071725603314</v>
      </c>
      <c r="J15" s="95">
        <f>Лист1!C76</f>
        <v>2</v>
      </c>
      <c r="K15" s="10">
        <f>Лист1!AM76</f>
        <v>4844.4614616721265</v>
      </c>
      <c r="L15" s="10">
        <f>Лист1!AI76</f>
        <v>2.6763641780791589</v>
      </c>
      <c r="M15" s="10">
        <f>Лист1!AL76</f>
        <v>12.21435322735099</v>
      </c>
      <c r="N15" s="10">
        <f>Лист1!AJ76</f>
        <v>0.76711109082305651</v>
      </c>
      <c r="O15" s="10">
        <f>Лист1!AT76</f>
        <v>0.58711047549185702</v>
      </c>
      <c r="P15" s="95">
        <f>Лист1!V76</f>
        <v>2</v>
      </c>
      <c r="Q15" t="s">
        <v>62</v>
      </c>
      <c r="R15" t="s">
        <v>59</v>
      </c>
    </row>
    <row r="16" spans="1:18" x14ac:dyDescent="0.25">
      <c r="A16" s="10">
        <f>Лист1!D77</f>
        <v>15.387096774193548</v>
      </c>
      <c r="B16" s="10">
        <f>Лист1!F77</f>
        <v>0.93422099999999997</v>
      </c>
      <c r="C16" s="10">
        <f>Лист1!G77</f>
        <v>279.85000000000002</v>
      </c>
      <c r="D16" s="10">
        <f>Лист1!H77</f>
        <v>512</v>
      </c>
      <c r="E16" s="10">
        <f>Лист1!T77</f>
        <v>5022.1081299955922</v>
      </c>
      <c r="F16" s="10">
        <f>Лист1!P77</f>
        <v>2.8504260948053957</v>
      </c>
      <c r="G16" s="10">
        <f>Лист1!S77</f>
        <v>13.051734427593637</v>
      </c>
      <c r="H16" s="10">
        <f>Лист1!Q77</f>
        <v>0.78353407696662902</v>
      </c>
      <c r="I16" s="10">
        <f>Лист1!AS77</f>
        <v>0.81482018511960075</v>
      </c>
      <c r="J16" s="95">
        <f>Лист1!C77</f>
        <v>2</v>
      </c>
      <c r="K16" s="10">
        <f>Лист1!AM77</f>
        <v>5009.9488719088322</v>
      </c>
      <c r="L16" s="10">
        <f>Лист1!AI77</f>
        <v>2.8274564281328503</v>
      </c>
      <c r="M16" s="10">
        <f>Лист1!AL77</f>
        <v>12.774431957631158</v>
      </c>
      <c r="N16" s="10">
        <f>Лист1!AJ77</f>
        <v>0.76704406933783087</v>
      </c>
      <c r="O16" s="10">
        <f>Лист1!AT77</f>
        <v>0.60720610186915769</v>
      </c>
      <c r="P16" s="95">
        <f>Лист1!V77</f>
        <v>2</v>
      </c>
      <c r="Q16" t="s">
        <v>62</v>
      </c>
      <c r="R16" t="s">
        <v>59</v>
      </c>
    </row>
    <row r="17" spans="1:18" x14ac:dyDescent="0.25">
      <c r="A17" s="10">
        <f>Лист1!D78</f>
        <v>15.387096774193548</v>
      </c>
      <c r="B17" s="10">
        <f>Лист1!F78</f>
        <v>0.93401200000000006</v>
      </c>
      <c r="C17" s="10">
        <f>Лист1!G78</f>
        <v>279.85000000000002</v>
      </c>
      <c r="D17" s="10">
        <f>Лист1!H78</f>
        <v>512</v>
      </c>
      <c r="E17" s="10">
        <f>Лист1!T78</f>
        <v>5022.8921258833479</v>
      </c>
      <c r="F17" s="10">
        <f>Лист1!P78</f>
        <v>2.8511527605874876</v>
      </c>
      <c r="G17" s="10">
        <f>Лист1!S78</f>
        <v>13.055199255392965</v>
      </c>
      <c r="H17" s="10">
        <f>Лист1!Q78</f>
        <v>0.78354544269979787</v>
      </c>
      <c r="I17" s="10">
        <f>Лист1!AS78</f>
        <v>0.81536969502706347</v>
      </c>
      <c r="J17" s="95">
        <f>Лист1!C78</f>
        <v>2</v>
      </c>
      <c r="K17" s="10">
        <f>Лист1!AM78</f>
        <v>5009.9672505660974</v>
      </c>
      <c r="L17" s="10">
        <f>Лист1!AI78</f>
        <v>2.8275261332695369</v>
      </c>
      <c r="M17" s="10">
        <f>Лист1!AL78</f>
        <v>12.774736456768608</v>
      </c>
      <c r="N17" s="10">
        <f>Лист1!AJ78</f>
        <v>0.76704465061542582</v>
      </c>
      <c r="O17" s="10">
        <f>Лист1!AT78</f>
        <v>0.60705618546738105</v>
      </c>
      <c r="P17" s="95">
        <f>Лист1!V78</f>
        <v>2</v>
      </c>
      <c r="Q17" t="s">
        <v>62</v>
      </c>
      <c r="R17" t="s">
        <v>59</v>
      </c>
    </row>
    <row r="18" spans="1:18" x14ac:dyDescent="0.25">
      <c r="A18" s="10">
        <f>Лист1!D79</f>
        <v>15.4</v>
      </c>
      <c r="B18" s="10">
        <f>Лист1!F79</f>
        <v>0.93141700000000005</v>
      </c>
      <c r="C18" s="10">
        <f>Лист1!G79</f>
        <v>279.85000000000002</v>
      </c>
      <c r="D18" s="10">
        <f>Лист1!H79</f>
        <v>512</v>
      </c>
      <c r="E18" s="10">
        <f>Лист1!T79</f>
        <v>5034.1390710881033</v>
      </c>
      <c r="F18" s="10">
        <f>Лист1!P79</f>
        <v>2.8611495600379002</v>
      </c>
      <c r="G18" s="10">
        <f>Лист1!S79</f>
        <v>13.112513999857555</v>
      </c>
      <c r="H18" s="10">
        <f>Лист1!Q79</f>
        <v>0.78377173348189277</v>
      </c>
      <c r="I18" s="10">
        <f>Лист1!AS79</f>
        <v>0.82630300799051348</v>
      </c>
      <c r="J18" s="95">
        <f>Лист1!C79</f>
        <v>2</v>
      </c>
      <c r="K18" s="10">
        <f>Лист1!AM79</f>
        <v>5008.2712039832022</v>
      </c>
      <c r="L18" s="10">
        <f>Лист1!AI79</f>
        <v>2.8254246134416201</v>
      </c>
      <c r="M18" s="10">
        <f>Лист1!AL79</f>
        <v>12.774598965218832</v>
      </c>
      <c r="N18" s="10">
        <f>Лист1!AJ79</f>
        <v>0.7670385362403751</v>
      </c>
      <c r="O18" s="10">
        <f>Лист1!AT79</f>
        <v>0.60861731628718752</v>
      </c>
      <c r="P18" s="95">
        <f>Лист1!V79</f>
        <v>2</v>
      </c>
      <c r="Q18" t="s">
        <v>62</v>
      </c>
      <c r="R18" t="s">
        <v>59</v>
      </c>
    </row>
    <row r="19" spans="1:18" x14ac:dyDescent="0.25">
      <c r="A19" s="10">
        <f>Лист1!D80</f>
        <v>14.903225806451612</v>
      </c>
      <c r="B19" s="10">
        <f>Лист1!F80</f>
        <v>0.913489</v>
      </c>
      <c r="C19" s="10">
        <f>Лист1!G80</f>
        <v>279.85000000000002</v>
      </c>
      <c r="D19" s="10">
        <f>Лист1!H80</f>
        <v>512</v>
      </c>
      <c r="E19" s="10">
        <f>Лист1!T80</f>
        <v>5033.0556388350851</v>
      </c>
      <c r="F19" s="10">
        <f>Лист1!P80</f>
        <v>2.8737058135734581</v>
      </c>
      <c r="G19" s="10">
        <f>Лист1!S80</f>
        <v>12.786914299040271</v>
      </c>
      <c r="H19" s="10">
        <f>Лист1!Q80</f>
        <v>0.78181371767858909</v>
      </c>
      <c r="I19" s="10">
        <f>Лист1!AS80</f>
        <v>0.73104620384883423</v>
      </c>
      <c r="J19" s="95">
        <f>Лист1!C80</f>
        <v>2</v>
      </c>
      <c r="K19" s="10">
        <f>Лист1!AM80</f>
        <v>5029.6140233757205</v>
      </c>
      <c r="L19" s="10">
        <f>Лист1!AI80</f>
        <v>2.86930611176868</v>
      </c>
      <c r="M19" s="10">
        <f>Лист1!AL80</f>
        <v>12.580306232553792</v>
      </c>
      <c r="N19" s="10">
        <f>Лист1!AJ80</f>
        <v>0.76719232353692046</v>
      </c>
      <c r="O19" s="10">
        <f>Лист1!AT80</f>
        <v>0.52752344768314996</v>
      </c>
      <c r="P19" s="95">
        <f>Лист1!V80</f>
        <v>2</v>
      </c>
      <c r="Q19" t="s">
        <v>62</v>
      </c>
      <c r="R19" t="s">
        <v>59</v>
      </c>
    </row>
    <row r="20" spans="1:18" x14ac:dyDescent="0.25">
      <c r="A20" s="10">
        <f>Лист1!D81</f>
        <v>14.933333333333334</v>
      </c>
      <c r="B20" s="10">
        <f>Лист1!F81</f>
        <v>0.913489</v>
      </c>
      <c r="C20" s="10">
        <f>Лист1!G81</f>
        <v>279.85000000000002</v>
      </c>
      <c r="D20" s="10">
        <f>Лист1!H81</f>
        <v>512</v>
      </c>
      <c r="E20" s="10">
        <f>Лист1!T81</f>
        <v>5033.5188193941412</v>
      </c>
      <c r="F20" s="10">
        <f>Лист1!P81</f>
        <v>2.8719484516590277</v>
      </c>
      <c r="G20" s="10">
        <f>Лист1!S81</f>
        <v>12.799556682960098</v>
      </c>
      <c r="H20" s="10">
        <f>Лист1!Q81</f>
        <v>0.78210687623947539</v>
      </c>
      <c r="I20" s="10">
        <f>Лист1!AS81</f>
        <v>0.74542517869772318</v>
      </c>
      <c r="J20" s="95">
        <f>Лист1!C81</f>
        <v>2</v>
      </c>
      <c r="K20" s="10">
        <f>Лист1!AM81</f>
        <v>5033.5583107150132</v>
      </c>
      <c r="L20" s="10">
        <f>Лист1!AI81</f>
        <v>2.8711862712508016</v>
      </c>
      <c r="M20" s="10">
        <f>Лист1!AL81</f>
        <v>12.615122886620256</v>
      </c>
      <c r="N20" s="10">
        <f>Лист1!AJ81</f>
        <v>0.76719092466098981</v>
      </c>
      <c r="O20" s="10">
        <f>Лист1!AT81</f>
        <v>0.53494144142056999</v>
      </c>
      <c r="P20" s="95">
        <f>Лист1!V81</f>
        <v>2</v>
      </c>
      <c r="Q20" t="s">
        <v>62</v>
      </c>
      <c r="R20" t="s">
        <v>59</v>
      </c>
    </row>
    <row r="21" spans="1:18" x14ac:dyDescent="0.25">
      <c r="A21" s="10">
        <f>Лист1!D82</f>
        <v>14.903225806451612</v>
      </c>
      <c r="B21" s="10">
        <f>Лист1!F82</f>
        <v>0.913489</v>
      </c>
      <c r="C21" s="10">
        <f>Лист1!G82</f>
        <v>279.85000000000002</v>
      </c>
      <c r="D21" s="10">
        <f>Лист1!H82</f>
        <v>512</v>
      </c>
      <c r="E21" s="10">
        <f>Лист1!T82</f>
        <v>5033.0558950769309</v>
      </c>
      <c r="F21" s="10">
        <f>Лист1!P82</f>
        <v>2.8737061463553935</v>
      </c>
      <c r="G21" s="10">
        <f>Лист1!S82</f>
        <v>12.786916010672906</v>
      </c>
      <c r="H21" s="10">
        <f>Лист1!Q82</f>
        <v>0.78181370995125921</v>
      </c>
      <c r="I21" s="10">
        <f>Лист1!AS82</f>
        <v>0.73104582414944652</v>
      </c>
      <c r="J21" s="95">
        <f>Лист1!C82</f>
        <v>2</v>
      </c>
      <c r="K21" s="10">
        <f>Лист1!AM82</f>
        <v>5029.6139321745623</v>
      </c>
      <c r="L21" s="10">
        <f>Лист1!AI82</f>
        <v>2.869306161136473</v>
      </c>
      <c r="M21" s="10">
        <f>Лист1!AL82</f>
        <v>12.580306364846935</v>
      </c>
      <c r="N21" s="10">
        <f>Лист1!AJ82</f>
        <v>0.76719232355180456</v>
      </c>
      <c r="O21" s="10">
        <f>Лист1!AT82</f>
        <v>0.5275230257687108</v>
      </c>
      <c r="P21" s="95">
        <f>Лист1!V82</f>
        <v>2</v>
      </c>
      <c r="Q21" t="s">
        <v>62</v>
      </c>
      <c r="R21" t="s">
        <v>59</v>
      </c>
    </row>
    <row r="22" spans="1:18" x14ac:dyDescent="0.25">
      <c r="A22" s="10">
        <f>Лист1!D83</f>
        <v>14.483870967741936</v>
      </c>
      <c r="B22" s="10">
        <f>Лист1!F83</f>
        <v>0.89633600000000002</v>
      </c>
      <c r="C22" s="10">
        <f>Лист1!G83</f>
        <v>279.85000000000002</v>
      </c>
      <c r="D22" s="10">
        <f>Лист1!H83</f>
        <v>512</v>
      </c>
      <c r="E22" s="10">
        <f>Лист1!T83</f>
        <v>5050.5661235788666</v>
      </c>
      <c r="F22" s="10">
        <f>Лист1!P83</f>
        <v>2.9061814933005952</v>
      </c>
      <c r="G22" s="10">
        <f>Лист1!S83</f>
        <v>12.612495148035251</v>
      </c>
      <c r="H22" s="10">
        <f>Лист1!Q83</f>
        <v>0.77993547957043763</v>
      </c>
      <c r="I22" s="10">
        <f>Лист1!AS83</f>
        <v>0.63743435686109096</v>
      </c>
      <c r="J22" s="95">
        <f>Лист1!C83</f>
        <v>2</v>
      </c>
      <c r="K22" s="10">
        <f>Лист1!AM83</f>
        <v>5030.6672414274281</v>
      </c>
      <c r="L22" s="10">
        <f>Лист1!AI83</f>
        <v>2.8921490868230602</v>
      </c>
      <c r="M22" s="10">
        <f>Лист1!AL83</f>
        <v>12.33854222155121</v>
      </c>
      <c r="N22" s="10">
        <f>Лист1!AJ83</f>
        <v>0.76708467716294582</v>
      </c>
      <c r="O22" s="10">
        <f>Лист1!AT83</f>
        <v>0.44912370872576446</v>
      </c>
      <c r="P22" s="95">
        <f>Лист1!V83</f>
        <v>2</v>
      </c>
      <c r="Q22" t="s">
        <v>62</v>
      </c>
      <c r="R22" t="s">
        <v>59</v>
      </c>
    </row>
    <row r="23" spans="1:18" x14ac:dyDescent="0.25">
      <c r="A23" s="10">
        <f>Лист1!D84</f>
        <v>14.5</v>
      </c>
      <c r="B23" s="10">
        <f>Лист1!F84</f>
        <v>0.89629300000000001</v>
      </c>
      <c r="C23" s="10">
        <f>Лист1!G84</f>
        <v>279.85000000000002</v>
      </c>
      <c r="D23" s="10">
        <f>Лист1!H84</f>
        <v>512</v>
      </c>
      <c r="E23" s="10">
        <f>Лист1!T84</f>
        <v>5062.4416553591427</v>
      </c>
      <c r="F23" s="10">
        <f>Лист1!P84</f>
        <v>2.9205078392905608</v>
      </c>
      <c r="G23" s="10">
        <f>Лист1!S84</f>
        <v>12.695249520842069</v>
      </c>
      <c r="H23" s="10">
        <f>Лист1!Q84</f>
        <v>0.77976339807938988</v>
      </c>
      <c r="I23" s="10">
        <f>Лист1!AS84</f>
        <v>0.62870130800282409</v>
      </c>
      <c r="J23" s="95">
        <f>Лист1!C84</f>
        <v>2</v>
      </c>
      <c r="K23" s="10">
        <f>Лист1!AM84</f>
        <v>5015.2750747270393</v>
      </c>
      <c r="L23" s="10">
        <f>Лист1!AI84</f>
        <v>2.8777417848768456</v>
      </c>
      <c r="M23" s="10">
        <f>Лист1!AL84</f>
        <v>12.282752763387283</v>
      </c>
      <c r="N23" s="10">
        <f>Лист1!AJ84</f>
        <v>0.7670732112730887</v>
      </c>
      <c r="O23" s="10">
        <f>Лист1!AT84</f>
        <v>0.44478377263482183</v>
      </c>
      <c r="P23" s="95">
        <f>Лист1!V84</f>
        <v>2</v>
      </c>
      <c r="Q23" t="s">
        <v>62</v>
      </c>
      <c r="R23" t="s">
        <v>59</v>
      </c>
    </row>
    <row r="24" spans="1:18" x14ac:dyDescent="0.25">
      <c r="A24" s="10">
        <f>Лист1!D85</f>
        <v>14.483870967741936</v>
      </c>
      <c r="B24" s="10">
        <f>Лист1!F85</f>
        <v>0.89633600000000002</v>
      </c>
      <c r="C24" s="10">
        <f>Лист1!G85</f>
        <v>279.85000000000002</v>
      </c>
      <c r="D24" s="10">
        <f>Лист1!H85</f>
        <v>512</v>
      </c>
      <c r="E24" s="10">
        <f>Лист1!T85</f>
        <v>5050.5661235788666</v>
      </c>
      <c r="F24" s="10">
        <f>Лист1!P85</f>
        <v>2.9061814933005952</v>
      </c>
      <c r="G24" s="10">
        <f>Лист1!S85</f>
        <v>12.612495148035251</v>
      </c>
      <c r="H24" s="10">
        <f>Лист1!Q85</f>
        <v>0.77993547957043763</v>
      </c>
      <c r="I24" s="10">
        <f>Лист1!AS85</f>
        <v>0.63743435686109096</v>
      </c>
      <c r="J24" s="95">
        <f>Лист1!C85</f>
        <v>2</v>
      </c>
      <c r="K24" s="10">
        <f>Лист1!AM85</f>
        <v>5030.6672414274281</v>
      </c>
      <c r="L24" s="10">
        <f>Лист1!AI85</f>
        <v>2.8921490868230602</v>
      </c>
      <c r="M24" s="10">
        <f>Лист1!AL85</f>
        <v>12.33854222155121</v>
      </c>
      <c r="N24" s="10">
        <f>Лист1!AJ85</f>
        <v>0.76708467716294582</v>
      </c>
      <c r="O24" s="10">
        <f>Лист1!AT85</f>
        <v>0.44912370872576446</v>
      </c>
      <c r="P24" s="95">
        <f>Лист1!V85</f>
        <v>2</v>
      </c>
      <c r="Q24" t="s">
        <v>62</v>
      </c>
      <c r="R24" t="s">
        <v>59</v>
      </c>
    </row>
    <row r="25" spans="1:18" x14ac:dyDescent="0.25">
      <c r="A25" s="10">
        <f>Лист1!D86</f>
        <v>14.033333333333333</v>
      </c>
      <c r="B25" s="10">
        <f>Лист1!F86</f>
        <v>0.87998899999999991</v>
      </c>
      <c r="C25" s="10">
        <f>Лист1!G86</f>
        <v>279.85000000000002</v>
      </c>
      <c r="D25" s="10">
        <f>Лист1!H86</f>
        <v>512</v>
      </c>
      <c r="E25" s="10">
        <f>Лист1!T86</f>
        <v>5040.6610783261713</v>
      </c>
      <c r="F25" s="10">
        <f>Лист1!P86</f>
        <v>2.9069880886316843</v>
      </c>
      <c r="G25" s="10">
        <f>Лист1!S86</f>
        <v>12.252922231733871</v>
      </c>
      <c r="H25" s="10">
        <f>Лист1!Q86</f>
        <v>0.77839668971892539</v>
      </c>
      <c r="I25" s="10">
        <f>Лист1!AS86</f>
        <v>0.55815420075925526</v>
      </c>
      <c r="J25" s="95">
        <f>Лист1!C86</f>
        <v>2</v>
      </c>
      <c r="K25" s="10">
        <f>Лист1!AM86</f>
        <v>5064.2437944823869</v>
      </c>
      <c r="L25" s="10">
        <f>Лист1!AI86</f>
        <v>2.9462603961533929</v>
      </c>
      <c r="M25" s="10">
        <f>Лист1!AL86</f>
        <v>12.209781706966789</v>
      </c>
      <c r="N25" s="10">
        <f>Лист1!AJ86</f>
        <v>0.76685164697378649</v>
      </c>
      <c r="O25" s="10">
        <f>Лист1!AT86</f>
        <v>0.37922967533920043</v>
      </c>
      <c r="P25" s="95">
        <f>Лист1!V86</f>
        <v>2</v>
      </c>
      <c r="Q25" t="s">
        <v>62</v>
      </c>
      <c r="R25" t="s">
        <v>59</v>
      </c>
    </row>
    <row r="26" spans="1:18" x14ac:dyDescent="0.25">
      <c r="A26" s="10">
        <f>Лист1!D87</f>
        <v>14.064516129032258</v>
      </c>
      <c r="B26" s="10">
        <f>Лист1!F87</f>
        <v>0.87998899999999991</v>
      </c>
      <c r="C26" s="10">
        <f>Лист1!G87</f>
        <v>279.85000000000002</v>
      </c>
      <c r="D26" s="10">
        <f>Лист1!H87</f>
        <v>512</v>
      </c>
      <c r="E26" s="10">
        <f>Лист1!T87</f>
        <v>5048.8097416399924</v>
      </c>
      <c r="F26" s="10">
        <f>Лист1!P87</f>
        <v>2.9151592224508041</v>
      </c>
      <c r="G26" s="10">
        <f>Лист1!S87</f>
        <v>12.315382928482162</v>
      </c>
      <c r="H26" s="10">
        <f>Лист1!Q87</f>
        <v>0.77848071072852765</v>
      </c>
      <c r="I26" s="10">
        <f>Лист1!AS87</f>
        <v>0.56255795668909225</v>
      </c>
      <c r="J26" s="95">
        <f>Лист1!C87</f>
        <v>2</v>
      </c>
      <c r="K26" s="10">
        <f>Лист1!AM87</f>
        <v>5056.7968131277212</v>
      </c>
      <c r="L26" s="10">
        <f>Лист1!AI87</f>
        <v>2.9378309397090616</v>
      </c>
      <c r="M26" s="10">
        <f>Лист1!AL87</f>
        <v>12.197727381907042</v>
      </c>
      <c r="N26" s="10">
        <f>Лист1!AJ87</f>
        <v>0.7668608792099052</v>
      </c>
      <c r="O26" s="10">
        <f>Лист1!AT87</f>
        <v>0.38159238138263207</v>
      </c>
      <c r="P26" s="95">
        <f>Лист1!V87</f>
        <v>2</v>
      </c>
      <c r="Q26" t="s">
        <v>62</v>
      </c>
      <c r="R26" t="s">
        <v>59</v>
      </c>
    </row>
    <row r="27" spans="1:18" x14ac:dyDescent="0.25">
      <c r="A27" s="10">
        <f>Лист1!D88</f>
        <v>14.066666666666666</v>
      </c>
      <c r="B27" s="10">
        <f>Лист1!F88</f>
        <v>0.87998899999999991</v>
      </c>
      <c r="C27" s="10">
        <f>Лист1!G88</f>
        <v>279.85000000000002</v>
      </c>
      <c r="D27" s="10">
        <f>Лист1!H88</f>
        <v>512</v>
      </c>
      <c r="E27" s="10">
        <f>Лист1!T88</f>
        <v>5053.9589411195411</v>
      </c>
      <c r="F27" s="10">
        <f>Лист1!P88</f>
        <v>2.921808110246586</v>
      </c>
      <c r="G27" s="10">
        <f>Лист1!S88</f>
        <v>12.348871339600766</v>
      </c>
      <c r="H27" s="10">
        <f>Лист1!Q88</f>
        <v>0.778360311152686</v>
      </c>
      <c r="I27" s="10">
        <f>Лист1!AS88</f>
        <v>0.55624455627037128</v>
      </c>
      <c r="J27" s="95">
        <f>Лист1!C88</f>
        <v>2</v>
      </c>
      <c r="K27" s="10">
        <f>Лист1!AM88</f>
        <v>5049.3079494722342</v>
      </c>
      <c r="L27" s="10">
        <f>Лист1!AI88</f>
        <v>2.9309369636401388</v>
      </c>
      <c r="M27" s="10">
        <f>Лист1!AL88</f>
        <v>12.167818288672317</v>
      </c>
      <c r="N27" s="10">
        <f>Лист1!AJ88</f>
        <v>0.76684841592213182</v>
      </c>
      <c r="O27" s="10">
        <f>Лист1!AT88</f>
        <v>0.37840692108886809</v>
      </c>
      <c r="P27" s="95">
        <f>Лист1!V88</f>
        <v>2</v>
      </c>
      <c r="Q27" t="s">
        <v>62</v>
      </c>
      <c r="R27" t="s">
        <v>59</v>
      </c>
    </row>
    <row r="28" spans="1:18" x14ac:dyDescent="0.25">
      <c r="A28" s="10">
        <f>Лист1!D89</f>
        <v>13.64516129032258</v>
      </c>
      <c r="B28" s="10">
        <f>Лист1!F89</f>
        <v>0.86733499999999997</v>
      </c>
      <c r="C28" s="10">
        <f>Лист1!G89</f>
        <v>279.85000000000002</v>
      </c>
      <c r="D28" s="10">
        <f>Лист1!H89</f>
        <v>512</v>
      </c>
      <c r="E28" s="10">
        <f>Лист1!T89</f>
        <v>5030.738348629804</v>
      </c>
      <c r="F28" s="10">
        <f>Лист1!P89</f>
        <v>2.908464416928215</v>
      </c>
      <c r="G28" s="10">
        <f>Лист1!S89</f>
        <v>11.947574381081553</v>
      </c>
      <c r="H28" s="10">
        <f>Лист1!Q89</f>
        <v>0.77687197067527425</v>
      </c>
      <c r="I28" s="10">
        <f>Лист1!AS89</f>
        <v>0.47643586859604808</v>
      </c>
      <c r="J28" s="95">
        <f>Лист1!C89</f>
        <v>2</v>
      </c>
      <c r="K28" s="10">
        <f>Лист1!AM89</f>
        <v>5087.0862621646929</v>
      </c>
      <c r="L28" s="10">
        <f>Лист1!AI89</f>
        <v>2.9887335721532287</v>
      </c>
      <c r="M28" s="10">
        <f>Лист1!AL89</f>
        <v>12.065913074946119</v>
      </c>
      <c r="N28" s="10">
        <f>Лист1!AJ89</f>
        <v>0.76658290353797209</v>
      </c>
      <c r="O28" s="10">
        <f>Лист1!AT89</f>
        <v>0.31489237665598391</v>
      </c>
      <c r="P28" s="95">
        <f>Лист1!V89</f>
        <v>2</v>
      </c>
      <c r="Q28" t="s">
        <v>62</v>
      </c>
      <c r="R28" t="s">
        <v>59</v>
      </c>
    </row>
    <row r="29" spans="1:18" x14ac:dyDescent="0.25">
      <c r="A29" s="10">
        <f>Лист1!D90</f>
        <v>13.64516129032258</v>
      </c>
      <c r="B29" s="10">
        <f>Лист1!F90</f>
        <v>0.86733499999999997</v>
      </c>
      <c r="C29" s="10">
        <f>Лист1!G90</f>
        <v>279.85000000000002</v>
      </c>
      <c r="D29" s="10">
        <f>Лист1!H90</f>
        <v>512</v>
      </c>
      <c r="E29" s="10">
        <f>Лист1!T90</f>
        <v>5030.7506510945004</v>
      </c>
      <c r="F29" s="10">
        <f>Лист1!P90</f>
        <v>2.9084806833625789</v>
      </c>
      <c r="G29" s="10">
        <f>Лист1!S90</f>
        <v>11.947650149079806</v>
      </c>
      <c r="H29" s="10">
        <f>Лист1!Q90</f>
        <v>0.77687164935764574</v>
      </c>
      <c r="I29" s="10">
        <f>Лист1!AS90</f>
        <v>0.47641825307746122</v>
      </c>
      <c r="J29" s="95">
        <f>Лист1!C90</f>
        <v>2</v>
      </c>
      <c r="K29" s="10">
        <f>Лист1!AM90</f>
        <v>5087.1016035569837</v>
      </c>
      <c r="L29" s="10">
        <f>Лист1!AI90</f>
        <v>2.9887622945033665</v>
      </c>
      <c r="M29" s="10">
        <f>Лист1!AL90</f>
        <v>12.066031147762045</v>
      </c>
      <c r="N29" s="10">
        <f>Лист1!AJ90</f>
        <v>0.76658275946437726</v>
      </c>
      <c r="O29" s="10">
        <f>Лист1!AT90</f>
        <v>0.31485881563431345</v>
      </c>
      <c r="P29" s="95">
        <f>Лист1!V90</f>
        <v>2</v>
      </c>
      <c r="Q29" t="s">
        <v>62</v>
      </c>
      <c r="R29" t="s">
        <v>59</v>
      </c>
    </row>
    <row r="30" spans="1:18" x14ac:dyDescent="0.25">
      <c r="A30" s="10">
        <f>Лист1!D91</f>
        <v>13.633333333333333</v>
      </c>
      <c r="B30" s="10">
        <f>Лист1!F91</f>
        <v>0.86733499999999997</v>
      </c>
      <c r="C30" s="10">
        <f>Лист1!G91</f>
        <v>279.85000000000002</v>
      </c>
      <c r="D30" s="10">
        <f>Лист1!H91</f>
        <v>512</v>
      </c>
      <c r="E30" s="10">
        <f>Лист1!T91</f>
        <v>5030.0114965198618</v>
      </c>
      <c r="F30" s="10">
        <f>Лист1!P91</f>
        <v>2.9085124269976856</v>
      </c>
      <c r="G30" s="10">
        <f>Лист1!S91</f>
        <v>11.938883390450814</v>
      </c>
      <c r="H30" s="10">
        <f>Лист1!Q91</f>
        <v>0.77677718888739111</v>
      </c>
      <c r="I30" s="10">
        <f>Лист1!AS91</f>
        <v>0.47123181495888772</v>
      </c>
      <c r="J30" s="95">
        <f>Лист1!C91</f>
        <v>2</v>
      </c>
      <c r="K30" s="10">
        <f>Лист1!AM91</f>
        <v>5086.1682205361076</v>
      </c>
      <c r="L30" s="10">
        <f>Лист1!AI91</f>
        <v>2.9884910361329751</v>
      </c>
      <c r="M30" s="10">
        <f>Лист1!AL91</f>
        <v>12.054601828638114</v>
      </c>
      <c r="N30" s="10">
        <f>Лист1!AJ91</f>
        <v>0.76657176665372884</v>
      </c>
      <c r="O30" s="10">
        <f>Лист1!AT91</f>
        <v>0.31229738544087166</v>
      </c>
      <c r="P30" s="95">
        <f>Лист1!V91</f>
        <v>2</v>
      </c>
      <c r="Q30" t="s">
        <v>62</v>
      </c>
      <c r="R30" t="s">
        <v>59</v>
      </c>
    </row>
    <row r="31" spans="1:18" x14ac:dyDescent="0.25">
      <c r="A31" s="10">
        <f>Лист1!D92</f>
        <v>13.225806451612904</v>
      </c>
      <c r="B31" s="10">
        <f>Лист1!F92</f>
        <v>0.85505099999999989</v>
      </c>
      <c r="C31" s="10">
        <f>Лист1!G92</f>
        <v>279.85000000000002</v>
      </c>
      <c r="D31" s="10">
        <f>Лист1!H92</f>
        <v>512</v>
      </c>
      <c r="E31" s="10">
        <f>Лист1!T92</f>
        <v>5021.8910744884333</v>
      </c>
      <c r="F31" s="10">
        <f>Лист1!P92</f>
        <v>2.9152710347230038</v>
      </c>
      <c r="G31" s="10">
        <f>Лист1!S92</f>
        <v>11.640801972204049</v>
      </c>
      <c r="H31" s="10">
        <f>Лист1!Q92</f>
        <v>0.77499283417305254</v>
      </c>
      <c r="I31" s="10">
        <f>Лист1!AS92</f>
        <v>0.37001004807148219</v>
      </c>
      <c r="J31" s="95">
        <f>Лист1!C92</f>
        <v>2</v>
      </c>
      <c r="K31" s="10">
        <f>Лист1!AM92</f>
        <v>5100.4891642913026</v>
      </c>
      <c r="L31" s="10">
        <f>Лист1!AI92</f>
        <v>3.0253885454063258</v>
      </c>
      <c r="M31" s="10">
        <f>Лист1!AL92</f>
        <v>11.85708150031588</v>
      </c>
      <c r="N31" s="10">
        <f>Лист1!AJ92</f>
        <v>0.76627387194121432</v>
      </c>
      <c r="O31" s="10">
        <f>Лист1!AT92</f>
        <v>0.23887737260862157</v>
      </c>
      <c r="P31" s="95">
        <f>Лист1!V92</f>
        <v>2</v>
      </c>
      <c r="Q31" t="s">
        <v>62</v>
      </c>
      <c r="R31" t="s">
        <v>59</v>
      </c>
    </row>
    <row r="32" spans="1:18" x14ac:dyDescent="0.25">
      <c r="A32" s="10">
        <f>Лист1!D93</f>
        <v>13.2</v>
      </c>
      <c r="B32" s="10">
        <f>Лист1!F93</f>
        <v>0.85505099999999989</v>
      </c>
      <c r="C32" s="10">
        <f>Лист1!G93</f>
        <v>279.85000000000002</v>
      </c>
      <c r="D32" s="10">
        <f>Лист1!H93</f>
        <v>512</v>
      </c>
      <c r="E32" s="10">
        <f>Лист1!T93</f>
        <v>5019.3304975784977</v>
      </c>
      <c r="F32" s="10">
        <f>Лист1!P93</f>
        <v>2.9141417703479715</v>
      </c>
      <c r="G32" s="10">
        <f>Лист1!S93</f>
        <v>11.615933714736668</v>
      </c>
      <c r="H32" s="10">
        <f>Лист1!Q93</f>
        <v>0.77481888186698189</v>
      </c>
      <c r="I32" s="10">
        <f>Лист1!AS93</f>
        <v>0.3597757360715928</v>
      </c>
      <c r="J32" s="95">
        <f>Лист1!C93</f>
        <v>2</v>
      </c>
      <c r="K32" s="10">
        <f>Лист1!AM93</f>
        <v>5100.2595331155881</v>
      </c>
      <c r="L32" s="10">
        <f>Лист1!AI93</f>
        <v>3.0267362509936513</v>
      </c>
      <c r="M32" s="10">
        <f>Лист1!AL93</f>
        <v>11.839951358514465</v>
      </c>
      <c r="N32" s="10">
        <f>Лист1!AJ93</f>
        <v>0.76625462814061862</v>
      </c>
      <c r="O32" s="10">
        <f>Лист1!AT93</f>
        <v>0.23352011417823662</v>
      </c>
      <c r="P32" s="95">
        <f>Лист1!V93</f>
        <v>2</v>
      </c>
      <c r="Q32" t="s">
        <v>62</v>
      </c>
      <c r="R32" t="s">
        <v>59</v>
      </c>
    </row>
    <row r="33" spans="1:18" x14ac:dyDescent="0.25">
      <c r="A33" s="10">
        <f>Лист1!D94</f>
        <v>13.225806451612904</v>
      </c>
      <c r="B33" s="10">
        <f>Лист1!F94</f>
        <v>0.85768199999999994</v>
      </c>
      <c r="C33" s="10">
        <f>Лист1!G94</f>
        <v>279.85000000000002</v>
      </c>
      <c r="D33" s="10">
        <f>Лист1!H94</f>
        <v>512</v>
      </c>
      <c r="E33" s="10">
        <f>Лист1!T94</f>
        <v>5029.4290995140591</v>
      </c>
      <c r="F33" s="10">
        <f>Лист1!P94</f>
        <v>2.9291799507566996</v>
      </c>
      <c r="G33" s="10">
        <f>Лист1!S94</f>
        <v>11.707050544696934</v>
      </c>
      <c r="H33" s="10">
        <f>Лист1!Q94</f>
        <v>0.77443900381797182</v>
      </c>
      <c r="I33" s="10">
        <f>Лист1!AS94</f>
        <v>0.33717257203992651</v>
      </c>
      <c r="J33" s="95">
        <f>Лист1!C94</f>
        <v>2</v>
      </c>
      <c r="K33" s="10">
        <f>Лист1!AM94</f>
        <v>5074.8021594446882</v>
      </c>
      <c r="L33" s="10">
        <f>Лист1!AI94</f>
        <v>3.0012580998317508</v>
      </c>
      <c r="M33" s="10">
        <f>Лист1!AL94</f>
        <v>11.754382805829575</v>
      </c>
      <c r="N33" s="10">
        <f>Лист1!AJ94</f>
        <v>0.76622960958488573</v>
      </c>
      <c r="O33" s="10">
        <f>Лист1!AT94</f>
        <v>0.2263312461154818</v>
      </c>
      <c r="P33" s="95">
        <f>Лист1!V94</f>
        <v>2</v>
      </c>
      <c r="Q33" t="s">
        <v>62</v>
      </c>
      <c r="R33" t="s">
        <v>59</v>
      </c>
    </row>
    <row r="34" spans="1:18" x14ac:dyDescent="0.25">
      <c r="A34" s="10">
        <f>Лист1!D95</f>
        <v>12.838709677419354</v>
      </c>
      <c r="B34" s="10">
        <f>Лист1!F95</f>
        <v>0.84478500000000012</v>
      </c>
      <c r="C34" s="10">
        <f>Лист1!G95</f>
        <v>279.85000000000002</v>
      </c>
      <c r="D34" s="10">
        <f>Лист1!H95</f>
        <v>512</v>
      </c>
      <c r="E34" s="10">
        <f>Лист1!T95</f>
        <v>5021.7032445644536</v>
      </c>
      <c r="F34" s="10">
        <f>Лист1!P95</f>
        <v>2.9346520546420316</v>
      </c>
      <c r="G34" s="10">
        <f>Лист1!S95</f>
        <v>11.411629914495458</v>
      </c>
      <c r="H34" s="10">
        <f>Лист1!Q95</f>
        <v>0.77299957867302016</v>
      </c>
      <c r="I34" s="10">
        <f>Лист1!AS95</f>
        <v>0.24805754715995348</v>
      </c>
      <c r="J34" s="95">
        <f>Лист1!C95</f>
        <v>2</v>
      </c>
      <c r="K34" s="10">
        <f>Лист1!AM95</f>
        <v>5093.9109019492653</v>
      </c>
      <c r="L34" s="10">
        <f>Лист1!AI95</f>
        <v>3.0422421176423833</v>
      </c>
      <c r="M34" s="10">
        <f>Лист1!AL95</f>
        <v>11.583136110240781</v>
      </c>
      <c r="N34" s="10">
        <f>Лист1!AJ95</f>
        <v>0.76605385373047508</v>
      </c>
      <c r="O34" s="10">
        <f>Лист1!AT95</f>
        <v>0.15869808814959135</v>
      </c>
      <c r="P34" s="95">
        <f>Лист1!V95</f>
        <v>2</v>
      </c>
      <c r="Q34" t="s">
        <v>62</v>
      </c>
      <c r="R34" t="s">
        <v>59</v>
      </c>
    </row>
    <row r="35" spans="1:18" x14ac:dyDescent="0.25">
      <c r="A35" s="10">
        <f>Лист1!D96</f>
        <v>12.827586206896552</v>
      </c>
      <c r="B35" s="10">
        <f>Лист1!F96</f>
        <v>0.84209299999999998</v>
      </c>
      <c r="C35" s="10">
        <f>Лист1!G96</f>
        <v>279.85000000000002</v>
      </c>
      <c r="D35" s="10">
        <f>Лист1!H96</f>
        <v>512</v>
      </c>
      <c r="E35" s="10">
        <f>Лист1!T96</f>
        <v>5019.0423632333614</v>
      </c>
      <c r="F35" s="10">
        <f>Лист1!P96</f>
        <v>2.9280821902149046</v>
      </c>
      <c r="G35" s="10">
        <f>Лист1!S96</f>
        <v>11.370896004696975</v>
      </c>
      <c r="H35" s="10">
        <f>Лист1!Q96</f>
        <v>0.77332103301434518</v>
      </c>
      <c r="I35" s="10">
        <f>Лист1!AS96</f>
        <v>0.26846804700645327</v>
      </c>
      <c r="J35" s="95">
        <f>Лист1!C96</f>
        <v>2</v>
      </c>
      <c r="K35" s="10">
        <f>Лист1!AM96</f>
        <v>5110.9476155445755</v>
      </c>
      <c r="L35" s="10">
        <f>Лист1!AI96</f>
        <v>3.0592141546099541</v>
      </c>
      <c r="M35" s="10">
        <f>Лист1!AL96</f>
        <v>11.642858188469683</v>
      </c>
      <c r="N35" s="10">
        <f>Лист1!AJ96</f>
        <v>0.76606424291341035</v>
      </c>
      <c r="O35" s="10">
        <f>Лист1!AT96</f>
        <v>0.16473653960554951</v>
      </c>
      <c r="P35" s="95">
        <f>Лист1!V96</f>
        <v>2</v>
      </c>
      <c r="Q35" t="s">
        <v>62</v>
      </c>
      <c r="R35" t="s">
        <v>59</v>
      </c>
    </row>
    <row r="36" spans="1:18" x14ac:dyDescent="0.25">
      <c r="A36" s="10">
        <f>Лист1!D97</f>
        <v>12.838709677419354</v>
      </c>
      <c r="B36" s="10">
        <f>Лист1!F97</f>
        <v>0.84209299999999998</v>
      </c>
      <c r="C36" s="10">
        <f>Лист1!G97</f>
        <v>279.85000000000002</v>
      </c>
      <c r="D36" s="10">
        <f>Лист1!H97</f>
        <v>512</v>
      </c>
      <c r="E36" s="10">
        <f>Лист1!T97</f>
        <v>5019.4024408854657</v>
      </c>
      <c r="F36" s="10">
        <f>Лист1!P97</f>
        <v>2.9275485219137356</v>
      </c>
      <c r="G36" s="10">
        <f>Лист1!S97</f>
        <v>11.377267994013712</v>
      </c>
      <c r="H36" s="10">
        <f>Лист1!Q97</f>
        <v>0.77340950675013875</v>
      </c>
      <c r="I36" s="10">
        <f>Лист1!AS97</f>
        <v>0.27403186542761232</v>
      </c>
      <c r="J36" s="95">
        <f>Лист1!C97</f>
        <v>2</v>
      </c>
      <c r="K36" s="10">
        <f>Лист1!AM97</f>
        <v>5112.4180827809932</v>
      </c>
      <c r="L36" s="10">
        <f>Лист1!AI97</f>
        <v>3.0600136862016059</v>
      </c>
      <c r="M36" s="10">
        <f>Лист1!AL97</f>
        <v>11.656111650109521</v>
      </c>
      <c r="N36" s="10">
        <f>Лист1!AJ97</f>
        <v>0.76606936782378909</v>
      </c>
      <c r="O36" s="10">
        <f>Лист1!AT97</f>
        <v>0.16748516381093007</v>
      </c>
      <c r="P36" s="95">
        <f>Лист1!V97</f>
        <v>2</v>
      </c>
      <c r="Q36" t="s">
        <v>62</v>
      </c>
      <c r="R36" t="s">
        <v>59</v>
      </c>
    </row>
    <row r="37" spans="1:18" x14ac:dyDescent="0.25">
      <c r="A37" s="10">
        <f>Лист1!D98</f>
        <v>12.433333333333334</v>
      </c>
      <c r="B37" s="10">
        <f>Лист1!F98</f>
        <v>0.83036200000000004</v>
      </c>
      <c r="C37" s="10">
        <f>Лист1!G98</f>
        <v>279.85000000000002</v>
      </c>
      <c r="D37" s="10">
        <f>Лист1!H98</f>
        <v>512</v>
      </c>
      <c r="E37" s="10">
        <f>Лист1!T98</f>
        <v>4998.6278201935638</v>
      </c>
      <c r="F37" s="10">
        <f>Лист1!P98</f>
        <v>2.9196733338314234</v>
      </c>
      <c r="G37" s="10">
        <f>Лист1!S98</f>
        <v>11.010699327709212</v>
      </c>
      <c r="H37" s="10">
        <f>Лист1!Q98</f>
        <v>0.77195309951678315</v>
      </c>
      <c r="I37" s="10">
        <f>Лист1!AS98</f>
        <v>0.17935563004827987</v>
      </c>
      <c r="J37" s="95">
        <f>Лист1!C98</f>
        <v>2</v>
      </c>
      <c r="K37" s="10">
        <f>Лист1!AM98</f>
        <v>5140.3852109677291</v>
      </c>
      <c r="L37" s="10">
        <f>Лист1!AI98</f>
        <v>3.1127031703427517</v>
      </c>
      <c r="M37" s="10">
        <f>Лист1!AL98</f>
        <v>11.497418045988416</v>
      </c>
      <c r="N37" s="10">
        <f>Лист1!AJ98</f>
        <v>0.76602477188247864</v>
      </c>
      <c r="O37" s="10">
        <f>Лист1!AT98</f>
        <v>9.9759258225152969E-2</v>
      </c>
      <c r="P37" s="95">
        <f>Лист1!V98</f>
        <v>2</v>
      </c>
      <c r="Q37" t="s">
        <v>62</v>
      </c>
      <c r="R37" t="s">
        <v>59</v>
      </c>
    </row>
    <row r="38" spans="1:18" x14ac:dyDescent="0.25">
      <c r="A38" s="10">
        <f>Лист1!D99</f>
        <v>12.419354838709678</v>
      </c>
      <c r="B38" s="10">
        <f>Лист1!F99</f>
        <v>0.82702000000000009</v>
      </c>
      <c r="C38" s="10">
        <f>Лист1!G99</f>
        <v>279.85000000000002</v>
      </c>
      <c r="D38" s="10">
        <f>Лист1!H99</f>
        <v>512</v>
      </c>
      <c r="E38" s="10">
        <f>Лист1!T99</f>
        <v>5147.2759190326815</v>
      </c>
      <c r="F38" s="10">
        <f>Лист1!P99</f>
        <v>3.1240272072697208</v>
      </c>
      <c r="G38" s="10">
        <f>Лист1!S99</f>
        <v>11.829953569549559</v>
      </c>
      <c r="H38" s="10">
        <f>Лист1!Q99</f>
        <v>0.76946334296338126</v>
      </c>
      <c r="I38" s="10">
        <f>Лист1!AS99</f>
        <v>0</v>
      </c>
      <c r="J38" s="95">
        <f>Лист1!C99</f>
        <v>2</v>
      </c>
      <c r="K38" s="10">
        <f>Лист1!AM99</f>
        <v>4932.6446111477007</v>
      </c>
      <c r="L38" s="10">
        <f>Лист1!AI99</f>
        <v>2.9164110682692761</v>
      </c>
      <c r="M38" s="10">
        <f>Лист1!AL99</f>
        <v>10.689861245991633</v>
      </c>
      <c r="N38" s="10">
        <f>Лист1!AJ99</f>
        <v>0.76637250627641151</v>
      </c>
      <c r="O38" s="10">
        <f>Лист1!AT99</f>
        <v>0</v>
      </c>
      <c r="P38" s="95">
        <f>Лист1!V99</f>
        <v>2</v>
      </c>
      <c r="Q38" t="s">
        <v>62</v>
      </c>
      <c r="R38" t="s">
        <v>59</v>
      </c>
    </row>
    <row r="39" spans="1:18" x14ac:dyDescent="0.25">
      <c r="A39" s="10">
        <f>Лист1!D100</f>
        <v>12.466666666666667</v>
      </c>
      <c r="B39" s="10">
        <f>Лист1!F100</f>
        <v>0.82702000000000009</v>
      </c>
      <c r="C39" s="10">
        <f>Лист1!G100</f>
        <v>279.85000000000002</v>
      </c>
      <c r="D39" s="10">
        <f>Лист1!H100</f>
        <v>512</v>
      </c>
      <c r="E39" s="10">
        <f>Лист1!T100</f>
        <v>4888.4483001915987</v>
      </c>
      <c r="F39" s="10">
        <f>Лист1!P100</f>
        <v>2.7697625947245204</v>
      </c>
      <c r="G39" s="10">
        <f>Лист1!S100</f>
        <v>10.386102951755277</v>
      </c>
      <c r="H39" s="10">
        <f>Лист1!Q100</f>
        <v>0.77521799867619823</v>
      </c>
      <c r="I39" s="10">
        <f>Лист1!AS100</f>
        <v>0.38315313813884577</v>
      </c>
      <c r="J39" s="95">
        <f>Лист1!C100</f>
        <v>2</v>
      </c>
      <c r="K39" s="10">
        <f>Лист1!AM100</f>
        <v>5327.8669426309471</v>
      </c>
      <c r="L39" s="10">
        <f>Лист1!AI100</f>
        <v>3.2994885600869353</v>
      </c>
      <c r="M39" s="10">
        <f>Лист1!AL100</f>
        <v>12.247903160338376</v>
      </c>
      <c r="N39" s="10">
        <f>Лист1!AJ100</f>
        <v>0.76614751605256792</v>
      </c>
      <c r="O39" s="10">
        <f>Лист1!AT100</f>
        <v>0.20015944607392122</v>
      </c>
      <c r="P39" s="95">
        <f>Лист1!V100</f>
        <v>2</v>
      </c>
      <c r="Q39" t="s">
        <v>62</v>
      </c>
      <c r="R39" t="s">
        <v>59</v>
      </c>
    </row>
    <row r="40" spans="1:18" x14ac:dyDescent="0.25">
      <c r="A40" s="10">
        <f>Лист1!D101</f>
        <v>12.03225806451613</v>
      </c>
      <c r="B40" s="10">
        <f>Лист1!F101</f>
        <v>0.81194799999999989</v>
      </c>
      <c r="C40" s="10">
        <f>Лист1!G101</f>
        <v>279.85000000000002</v>
      </c>
      <c r="D40" s="10">
        <f>Лист1!H101</f>
        <v>512</v>
      </c>
      <c r="E40" s="10">
        <f>Лист1!T101</f>
        <v>4849.7337988491136</v>
      </c>
      <c r="F40" s="10">
        <f>Лист1!P101</f>
        <v>2.7385537359665566</v>
      </c>
      <c r="G40" s="10">
        <f>Лист1!S101</f>
        <v>9.9159429631564784</v>
      </c>
      <c r="H40" s="10">
        <f>Лист1!Q101</f>
        <v>0.77417452031461043</v>
      </c>
      <c r="I40" s="10">
        <f>Лист1!AS101</f>
        <v>0.3212220629058829</v>
      </c>
      <c r="J40" s="95">
        <f>Лист1!C101</f>
        <v>2</v>
      </c>
      <c r="K40" s="10">
        <f>Лист1!AM101</f>
        <v>5394.3040972187682</v>
      </c>
      <c r="L40" s="10">
        <f>Лист1!AI101</f>
        <v>3.4017508550969939</v>
      </c>
      <c r="M40" s="10">
        <f>Лист1!AL101</f>
        <v>12.192166823405126</v>
      </c>
      <c r="N40" s="10">
        <f>Лист1!AJ101</f>
        <v>0.76603486444170965</v>
      </c>
      <c r="O40" s="10">
        <f>Лист1!AT101</f>
        <v>0.14493322095395947</v>
      </c>
      <c r="P40" s="95">
        <f>Лист1!V101</f>
        <v>2</v>
      </c>
      <c r="Q40" t="s">
        <v>62</v>
      </c>
      <c r="R40" t="s">
        <v>59</v>
      </c>
    </row>
    <row r="41" spans="1:18" x14ac:dyDescent="0.25">
      <c r="A41" s="10">
        <f>Лист1!D102</f>
        <v>12.064516129032258</v>
      </c>
      <c r="B41" s="10">
        <f>Лист1!F102</f>
        <v>0.81194799999999989</v>
      </c>
      <c r="C41" s="10">
        <f>Лист1!G102</f>
        <v>279.85000000000002</v>
      </c>
      <c r="D41" s="10">
        <f>Лист1!H102</f>
        <v>512</v>
      </c>
      <c r="E41" s="10">
        <f>Лист1!T102</f>
        <v>4855.6281207605416</v>
      </c>
      <c r="F41" s="10">
        <f>Лист1!P102</f>
        <v>2.7430067581687498</v>
      </c>
      <c r="G41" s="10">
        <f>Лист1!S102</f>
        <v>9.9583565382041623</v>
      </c>
      <c r="H41" s="10">
        <f>Лист1!Q102</f>
        <v>0.77434525295671808</v>
      </c>
      <c r="I41" s="10">
        <f>Лист1!AS102</f>
        <v>0.3315391295622469</v>
      </c>
      <c r="J41" s="95">
        <f>Лист1!C102</f>
        <v>2</v>
      </c>
      <c r="K41" s="10">
        <f>Лист1!AM102</f>
        <v>5391.3564048593689</v>
      </c>
      <c r="L41" s="10">
        <f>Лист1!AI102</f>
        <v>3.3961202582023655</v>
      </c>
      <c r="M41" s="10">
        <f>Лист1!AL102</f>
        <v>12.204567750689231</v>
      </c>
      <c r="N41" s="10">
        <f>Лист1!AJ102</f>
        <v>0.76604116523229671</v>
      </c>
      <c r="O41" s="10">
        <f>Лист1!AT102</f>
        <v>0.1500709750803127</v>
      </c>
      <c r="P41" s="95">
        <f>Лист1!V102</f>
        <v>2</v>
      </c>
      <c r="Q41" t="s">
        <v>62</v>
      </c>
      <c r="R41" t="s">
        <v>59</v>
      </c>
    </row>
    <row r="42" spans="1:18" x14ac:dyDescent="0.25">
      <c r="A42" s="10">
        <f>Лист1!D103</f>
        <v>12.033333333333333</v>
      </c>
      <c r="B42" s="10">
        <f>Лист1!F103</f>
        <v>0.81194799999999989</v>
      </c>
      <c r="C42" s="10">
        <f>Лист1!G103</f>
        <v>279.85000000000002</v>
      </c>
      <c r="D42" s="10">
        <f>Лист1!H103</f>
        <v>512</v>
      </c>
      <c r="E42" s="10">
        <f>Лист1!T103</f>
        <v>4836.3778296085284</v>
      </c>
      <c r="F42" s="10">
        <f>Лист1!P103</f>
        <v>2.722154855877593</v>
      </c>
      <c r="G42" s="10">
        <f>Лист1!S103</f>
        <v>9.8461823006394678</v>
      </c>
      <c r="H42" s="10">
        <f>Лист1!Q103</f>
        <v>0.77450822170632438</v>
      </c>
      <c r="I42" s="10">
        <f>Лист1!AS103</f>
        <v>0.34131761988861503</v>
      </c>
      <c r="J42" s="95">
        <f>Лист1!C103</f>
        <v>2</v>
      </c>
      <c r="K42" s="10">
        <f>Лист1!AM103</f>
        <v>5413.9943522519279</v>
      </c>
      <c r="L42" s="10">
        <f>Лист1!AI103</f>
        <v>3.4228710322691351</v>
      </c>
      <c r="M42" s="10">
        <f>Лист1!AL103</f>
        <v>12.26829543281287</v>
      </c>
      <c r="N42" s="10">
        <f>Лист1!AJ103</f>
        <v>0.76604863060892914</v>
      </c>
      <c r="O42" s="10">
        <f>Лист1!AT103</f>
        <v>0.1553554488841164</v>
      </c>
      <c r="P42" s="95">
        <f>Лист1!V103</f>
        <v>2</v>
      </c>
      <c r="Q42" t="s">
        <v>62</v>
      </c>
      <c r="R42" t="s">
        <v>59</v>
      </c>
    </row>
    <row r="43" spans="1:18" x14ac:dyDescent="0.25">
      <c r="A43" s="10">
        <f>Лист1!D104</f>
        <v>11.67741935483871</v>
      </c>
      <c r="B43" s="10">
        <f>Лист1!F104</f>
        <v>0.796875</v>
      </c>
      <c r="C43" s="10">
        <f>Лист1!G104</f>
        <v>279.85000000000002</v>
      </c>
      <c r="D43" s="10">
        <f>Лист1!H104</f>
        <v>512</v>
      </c>
      <c r="E43" s="10">
        <f>Лист1!T104</f>
        <v>4765.2756455773042</v>
      </c>
      <c r="F43" s="10">
        <f>Лист1!P104</f>
        <v>2.6473495030434178</v>
      </c>
      <c r="G43" s="10">
        <f>Лист1!S104</f>
        <v>9.25522454262439</v>
      </c>
      <c r="H43" s="10">
        <f>Лист1!Q104</f>
        <v>0.77497461095214693</v>
      </c>
      <c r="I43" s="10">
        <f>Лист1!AS104</f>
        <v>0.36894123368901888</v>
      </c>
      <c r="J43" s="95">
        <f>Лист1!C104</f>
        <v>2</v>
      </c>
      <c r="K43" s="10">
        <f>Лист1!AM104</f>
        <v>5539.4898688926905</v>
      </c>
      <c r="L43" s="10">
        <f>Лист1!AI104</f>
        <v>3.5909438972897476</v>
      </c>
      <c r="M43" s="10">
        <f>Лист1!AL104</f>
        <v>12.475485010077234</v>
      </c>
      <c r="N43" s="10">
        <f>Лист1!AJ104</f>
        <v>0.76603710153376081</v>
      </c>
      <c r="O43" s="10">
        <f>Лист1!AT104</f>
        <v>0.14684893568215568</v>
      </c>
      <c r="P43" s="95">
        <f>Лист1!V104</f>
        <v>2</v>
      </c>
      <c r="Q43" t="s">
        <v>62</v>
      </c>
      <c r="R43" t="s">
        <v>59</v>
      </c>
    </row>
    <row r="44" spans="1:18" x14ac:dyDescent="0.25">
      <c r="A44" s="10">
        <f>Лист1!D105</f>
        <v>11.666666666666666</v>
      </c>
      <c r="B44" s="10">
        <f>Лист1!F105</f>
        <v>0.796875</v>
      </c>
      <c r="C44" s="10">
        <f>Лист1!G105</f>
        <v>279.85000000000002</v>
      </c>
      <c r="D44" s="10">
        <f>Лист1!H105</f>
        <v>512</v>
      </c>
      <c r="E44" s="10">
        <f>Лист1!T105</f>
        <v>4796.9161710968474</v>
      </c>
      <c r="F44" s="10">
        <f>Лист1!P105</f>
        <v>2.6856744522723179</v>
      </c>
      <c r="G44" s="10">
        <f>Лист1!S105</f>
        <v>9.410632453364606</v>
      </c>
      <c r="H44" s="10">
        <f>Лист1!Q105</f>
        <v>0.7740827608050056</v>
      </c>
      <c r="I44" s="10">
        <f>Лист1!AS105</f>
        <v>0.31564583762904841</v>
      </c>
      <c r="J44" s="95">
        <f>Лист1!C105</f>
        <v>2</v>
      </c>
      <c r="K44" s="10">
        <f>Лист1!AM105</f>
        <v>5491.8711712411532</v>
      </c>
      <c r="L44" s="10">
        <f>Лист1!AI105</f>
        <v>3.5382333008131819</v>
      </c>
      <c r="M44" s="10">
        <f>Лист1!AL105</f>
        <v>12.287868045501012</v>
      </c>
      <c r="N44" s="10">
        <f>Лист1!AJ105</f>
        <v>0.76601858145566215</v>
      </c>
      <c r="O44" s="10">
        <f>Лист1!AT105</f>
        <v>0.11931509929600419</v>
      </c>
      <c r="P44" s="95">
        <f>Лист1!V105</f>
        <v>2</v>
      </c>
      <c r="Q44" t="s">
        <v>62</v>
      </c>
      <c r="R44" t="s">
        <v>59</v>
      </c>
    </row>
    <row r="45" spans="1:18" x14ac:dyDescent="0.25">
      <c r="A45" s="10">
        <f>Лист1!D106</f>
        <v>11.64516129032258</v>
      </c>
      <c r="B45" s="10">
        <f>Лист1!F106</f>
        <v>0.796875</v>
      </c>
      <c r="C45" s="10">
        <f>Лист1!G106</f>
        <v>279.85000000000002</v>
      </c>
      <c r="D45" s="10">
        <f>Лист1!H106</f>
        <v>512</v>
      </c>
      <c r="E45" s="10">
        <f>Лист1!T106</f>
        <v>4779.8931432955997</v>
      </c>
      <c r="F45" s="10">
        <f>Лист1!P106</f>
        <v>2.6672639307591801</v>
      </c>
      <c r="G45" s="10">
        <f>Лист1!S106</f>
        <v>9.3176068788019748</v>
      </c>
      <c r="H45" s="10">
        <f>Лист1!Q106</f>
        <v>0.77428156245529411</v>
      </c>
      <c r="I45" s="10">
        <f>Лист1!AS106</f>
        <v>0.32769922225961418</v>
      </c>
      <c r="J45" s="95">
        <f>Лист1!C106</f>
        <v>2</v>
      </c>
      <c r="K45" s="10">
        <f>Лист1!AM106</f>
        <v>5512.6199785241479</v>
      </c>
      <c r="L45" s="10">
        <f>Лист1!AI106</f>
        <v>3.5633498071518441</v>
      </c>
      <c r="M45" s="10">
        <f>Лист1!AL106</f>
        <v>12.349345129384535</v>
      </c>
      <c r="N45" s="10">
        <f>Лист1!AJ106</f>
        <v>0.7660201831674005</v>
      </c>
      <c r="O45" s="10">
        <f>Лист1!AT106</f>
        <v>0.12573426490057352</v>
      </c>
      <c r="P45" s="95">
        <f>Лист1!V106</f>
        <v>2</v>
      </c>
      <c r="Q45" t="s">
        <v>62</v>
      </c>
      <c r="R45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2022-10-24T11:28:47Z</dcterms:modified>
</cp:coreProperties>
</file>